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drawings/_rels/drawing4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ef" sheetId="1" state="visible" r:id="rId2"/>
    <sheet name="Indicators" sheetId="2" state="visible" r:id="rId3"/>
    <sheet name="Cluster determination" sheetId="3" state="visible" r:id="rId4"/>
    <sheet name="Coerenza" sheetId="4" state="visible" r:id="rId5"/>
    <sheet name="Normalita" sheetId="5" state="visible" r:id="rId6"/>
    <sheet name="Ricavo" sheetId="6" state="visible" r:id="rId7"/>
    <sheet name="Input data" sheetId="7" state="visible" r:id="rId8"/>
    <sheet name="Q fields (current)" sheetId="8" state="visible" r:id="rId9"/>
    <sheet name="Q fields to be added" sheetId="9" state="visible" r:id="rId10"/>
    <sheet name="Formated results" sheetId="10" state="visible" r:id="rId11"/>
    <sheet name="Report " sheetId="11" state="visible" r:id="rId12"/>
    <sheet name="Settings" sheetId="12" state="visible" r:id="rId13"/>
  </sheets>
  <definedNames>
    <definedName function="false" hidden="false" localSheetId="10" name="_xlnm.Print_Area" vbProcedure="false">'Report '!$B$2:$F$27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9" authorId="0">
      <text>
        <r>
          <rPr>
            <sz val="10"/>
            <color rgb="FF000000"/>
            <rFont val="Times New Roman"/>
            <family val="0"/>
            <charset val="204"/>
          </rPr>
          <t xml:space="preserve">Такое есть не во всех анкетах</t>
        </r>
      </text>
    </comment>
    <comment ref="B14" authorId="0">
      <text>
        <r>
          <rPr>
            <sz val="10"/>
            <color rgb="FF000000"/>
            <rFont val="Times New Roman"/>
            <family val="0"/>
            <charset val="204"/>
          </rPr>
          <t xml:space="preserve">Такое есть не во всех анкетах</t>
        </r>
      </text>
    </comment>
    <comment ref="E3" authorId="0">
      <text>
        <r>
          <rPr>
            <sz val="10"/>
            <color rgb="FF000000"/>
            <rFont val="Times New Roman"/>
            <family val="0"/>
            <charset val="204"/>
          </rPr>
          <t xml:space="preserve">Корректировать пропорционально на кол-во использованных месяцев (если меньше 12)</t>
        </r>
      </text>
    </comment>
    <comment ref="E4" authorId="0">
      <text>
        <r>
          <rPr>
            <sz val="10"/>
            <color rgb="FF000000"/>
            <rFont val="Times New Roman"/>
            <family val="0"/>
            <charset val="204"/>
          </rPr>
          <t xml:space="preserve">Корректировать пропорционально на кол-во использованных месяцев (если меньше 12)</t>
        </r>
      </text>
    </comment>
    <comment ref="E23" authorId="0">
      <text>
        <r>
          <rPr>
            <sz val="10"/>
            <color rgb="FF000000"/>
            <rFont val="Times New Roman"/>
            <family val="0"/>
            <charset val="204"/>
          </rPr>
          <t xml:space="preserve">gusev:
</t>
        </r>
        <r>
          <rPr>
            <sz val="9"/>
            <color rgb="FF000000"/>
            <rFont val="Tahoma"/>
            <family val="2"/>
            <charset val="204"/>
          </rPr>
          <t xml:space="preserve">D03400 - новое поле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5" authorId="0">
      <text>
        <r>
          <rPr>
            <sz val="10"/>
            <color rgb="FF000000"/>
            <rFont val="Times New Roman"/>
            <family val="0"/>
            <charset val="204"/>
          </rPr>
          <t xml:space="preserve">Леш, здесь, возможно, следует добавить верхнюю границу, ап ту ю</t>
        </r>
      </text>
    </comment>
    <comment ref="O5" authorId="0">
      <text>
        <r>
          <rPr>
            <sz val="10"/>
            <color rgb="FF000000"/>
            <rFont val="Times New Roman"/>
            <family val="0"/>
            <charset val="204"/>
          </rPr>
          <t xml:space="preserve">Диапазон этой красоты тоже откорректируй на свое усмотрение, Леш</t>
        </r>
      </text>
    </comment>
    <comment ref="Q5" authorId="0">
      <text>
        <r>
          <rPr>
            <sz val="10"/>
            <color rgb="FF000000"/>
            <rFont val="Times New Roman"/>
            <family val="0"/>
            <charset val="204"/>
          </rPr>
          <t xml:space="preserve">Диапазон этой красоты тоже откорректируй на свое усмотрение, Леш</t>
        </r>
      </text>
    </comment>
    <comment ref="U5" authorId="0">
      <text>
        <r>
          <rPr>
            <sz val="10"/>
            <color rgb="FF000000"/>
            <rFont val="Times New Roman"/>
            <family val="0"/>
            <charset val="204"/>
          </rPr>
          <t xml:space="preserve">Леш, здесь, возможно, следует добавить верхнюю границу, ап ту ю</t>
        </r>
      </text>
    </comment>
    <comment ref="V5" authorId="0">
      <text>
        <r>
          <rPr>
            <sz val="10"/>
            <color rgb="FF000000"/>
            <rFont val="Times New Roman"/>
            <family val="0"/>
            <charset val="204"/>
          </rPr>
          <t xml:space="preserve">Леш, здесь, возможно, следует добавить верхнюю границу, ап ту ю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color rgb="FF000000"/>
            <rFont val="Times New Roman"/>
            <family val="0"/>
            <charset val="204"/>
          </rPr>
          <t xml:space="preserve">Это значит, что все территории
</t>
        </r>
      </text>
    </comment>
    <comment ref="G5" authorId="0">
      <text>
        <r>
          <rPr>
            <sz val="10"/>
            <color rgb="FF000000"/>
            <rFont val="Times New Roman"/>
            <family val="0"/>
            <charset val="204"/>
          </rPr>
          <t xml:space="preserve">Леш, здесь, возможно, следует добавить верхнюю границу, ап ту ю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color rgb="FF000000"/>
            <rFont val="Times New Roman"/>
            <family val="0"/>
            <charset val="204"/>
          </rPr>
          <t xml:space="preserve">Расчитанный доход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0" authorId="0">
      <text>
        <r>
          <rPr>
            <sz val="10"/>
            <color rgb="FF000000"/>
            <rFont val="Times New Roman"/>
            <family val="0"/>
            <charset val="204"/>
          </rPr>
          <t xml:space="preserve">Вычисление нормальности анкеты через нормальность индикаторов</t>
        </r>
      </text>
    </comment>
    <comment ref="A21" authorId="0">
      <text>
        <r>
          <rPr>
            <sz val="10"/>
            <color rgb="FF000000"/>
            <rFont val="Times New Roman"/>
            <family val="0"/>
            <charset val="204"/>
          </rPr>
          <t xml:space="preserve">Вычисление когерентности анкеты через когерентность индикаторов и/или точность попадания индикаторов в границы интервалов когерентности</t>
        </r>
      </text>
    </comment>
    <comment ref="A25" authorId="0">
      <text>
        <r>
          <rPr>
            <sz val="10"/>
            <color rgb="FF000000"/>
            <rFont val="Times New Roman"/>
            <family val="0"/>
            <charset val="204"/>
          </rPr>
          <t xml:space="preserve">Расчитанный доход из вкладки Ricavo</t>
        </r>
      </text>
    </comment>
    <comment ref="A26" authorId="0">
      <text>
        <r>
          <rPr>
            <sz val="10"/>
            <color rgb="FF000000"/>
            <rFont val="Times New Roman"/>
            <family val="0"/>
            <charset val="204"/>
          </rPr>
          <t xml:space="preserve">Вычисление степени отклонения от верхней и нижней границ расчитанного дохода через значения нормальности и когерентности анкеты
</t>
        </r>
      </text>
    </comment>
    <comment ref="A30" authorId="0">
      <text>
        <r>
          <rPr>
            <sz val="10"/>
            <color rgb="FF000000"/>
            <rFont val="Times New Roman"/>
            <family val="0"/>
            <charset val="204"/>
          </rPr>
          <t xml:space="preserve">Фиксированный показатель для анкеты G68U с ISA
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</text>
    </comment>
    <comment ref="B3" authorId="0">
      <text>
        <r>
          <rPr>
            <sz val="10"/>
            <color rgb="FF000000"/>
            <rFont val="Times New Roman"/>
            <family val="0"/>
            <charset val="204"/>
          </rPr>
          <t xml:space="preserve">Значения из вкладки Indicators</t>
        </r>
      </text>
    </comment>
    <comment ref="C3" authorId="0">
      <text>
        <r>
          <rPr>
            <sz val="10"/>
            <color rgb="FF000000"/>
            <rFont val="Times New Roman"/>
            <family val="0"/>
            <charset val="204"/>
          </rPr>
          <t xml:space="preserve">Границы из вкладки Normalita с учетом ранее определенного кластера</t>
        </r>
      </text>
    </comment>
    <comment ref="E14" authorId="0">
      <text>
        <r>
          <rPr>
            <sz val="10"/>
            <color rgb="FF000000"/>
            <rFont val="Times New Roman"/>
            <family val="0"/>
            <charset val="204"/>
          </rPr>
          <t xml:space="preserve">gusev:
</t>
        </r>
        <r>
          <rPr>
            <sz val="9"/>
            <color rgb="FF000000"/>
            <rFont val="Tahoma"/>
            <family val="2"/>
            <charset val="204"/>
          </rPr>
          <t xml:space="preserve">если ошибка, показатель считается непротиворечивым
</t>
        </r>
      </text>
    </comment>
    <comment ref="E15" authorId="0">
      <text>
        <r>
          <rPr>
            <sz val="10"/>
            <color rgb="FF000000"/>
            <rFont val="Times New Roman"/>
            <family val="0"/>
            <charset val="204"/>
          </rPr>
          <t xml:space="preserve">gusev:
</t>
        </r>
        <r>
          <rPr>
            <sz val="9"/>
            <color rgb="FF000000"/>
            <rFont val="Tahoma"/>
            <family val="2"/>
            <charset val="204"/>
          </rPr>
          <t xml:space="preserve">если ошибка, показатель считается непротиворечивым
</t>
        </r>
      </text>
    </comment>
  </commentList>
</comments>
</file>

<file path=xl/sharedStrings.xml><?xml version="1.0" encoding="utf-8"?>
<sst xmlns="http://schemas.openxmlformats.org/spreadsheetml/2006/main" count="11168" uniqueCount="7684">
  <si>
    <t xml:space="preserve">VG40U</t>
  </si>
  <si>
    <t xml:space="preserve">гМосква</t>
  </si>
  <si>
    <t xml:space="preserve">0001</t>
  </si>
  <si>
    <t xml:space="preserve">Алтайский край</t>
  </si>
  <si>
    <t xml:space="preserve">Курс</t>
  </si>
  <si>
    <t xml:space="preserve">0001001</t>
  </si>
  <si>
    <t xml:space="preserve">Алейский район</t>
  </si>
  <si>
    <t xml:space="preserve">0001002</t>
  </si>
  <si>
    <t xml:space="preserve">Алтайский район</t>
  </si>
  <si>
    <t xml:space="preserve">0001003</t>
  </si>
  <si>
    <t xml:space="preserve">Баевский район</t>
  </si>
  <si>
    <t xml:space="preserve">0001004</t>
  </si>
  <si>
    <t xml:space="preserve">Бийский район</t>
  </si>
  <si>
    <t xml:space="preserve">0001005</t>
  </si>
  <si>
    <t xml:space="preserve">Благовещенский район</t>
  </si>
  <si>
    <t xml:space="preserve">0001006</t>
  </si>
  <si>
    <t xml:space="preserve">Бурлинский район</t>
  </si>
  <si>
    <t xml:space="preserve">0001007</t>
  </si>
  <si>
    <t xml:space="preserve">Быстроистокский район</t>
  </si>
  <si>
    <t xml:space="preserve">0001008</t>
  </si>
  <si>
    <t xml:space="preserve">Волчихинский район</t>
  </si>
  <si>
    <t xml:space="preserve">0001009</t>
  </si>
  <si>
    <t xml:space="preserve">Егорьевский район</t>
  </si>
  <si>
    <t xml:space="preserve">0001010</t>
  </si>
  <si>
    <t xml:space="preserve">Ельцовский район</t>
  </si>
  <si>
    <t xml:space="preserve">0001011</t>
  </si>
  <si>
    <t xml:space="preserve">Завьяловский район</t>
  </si>
  <si>
    <t xml:space="preserve">0001012</t>
  </si>
  <si>
    <t xml:space="preserve">Залесовский район</t>
  </si>
  <si>
    <t xml:space="preserve">0001013</t>
  </si>
  <si>
    <t xml:space="preserve">Заринский район</t>
  </si>
  <si>
    <t xml:space="preserve">0001014</t>
  </si>
  <si>
    <t xml:space="preserve">Змеиногорский район</t>
  </si>
  <si>
    <t xml:space="preserve">0001015</t>
  </si>
  <si>
    <t xml:space="preserve">Калманский район</t>
  </si>
  <si>
    <t xml:space="preserve">0001025</t>
  </si>
  <si>
    <t xml:space="preserve">Локтевский район</t>
  </si>
  <si>
    <t xml:space="preserve">0001016</t>
  </si>
  <si>
    <t xml:space="preserve">Каменский район</t>
  </si>
  <si>
    <t xml:space="preserve">0001017</t>
  </si>
  <si>
    <t xml:space="preserve">Ключевский район</t>
  </si>
  <si>
    <t xml:space="preserve">0001018</t>
  </si>
  <si>
    <t xml:space="preserve">Косихинский район</t>
  </si>
  <si>
    <t xml:space="preserve">0001019</t>
  </si>
  <si>
    <t xml:space="preserve">Красногорский район</t>
  </si>
  <si>
    <t xml:space="preserve">0001020</t>
  </si>
  <si>
    <t xml:space="preserve">Краснощековский район</t>
  </si>
  <si>
    <t xml:space="preserve">0001021</t>
  </si>
  <si>
    <t xml:space="preserve">Крутихинский район</t>
  </si>
  <si>
    <t xml:space="preserve">0001022</t>
  </si>
  <si>
    <t xml:space="preserve">Кулундинский район</t>
  </si>
  <si>
    <t xml:space="preserve">0001023</t>
  </si>
  <si>
    <t xml:space="preserve">Курьинский район</t>
  </si>
  <si>
    <t xml:space="preserve">0001024</t>
  </si>
  <si>
    <t xml:space="preserve">Кытмановский район</t>
  </si>
  <si>
    <t xml:space="preserve">0001026</t>
  </si>
  <si>
    <t xml:space="preserve">Мамонтовский район</t>
  </si>
  <si>
    <t xml:space="preserve">0001027</t>
  </si>
  <si>
    <t xml:space="preserve">Михайловский район</t>
  </si>
  <si>
    <t xml:space="preserve">0001028</t>
  </si>
  <si>
    <t xml:space="preserve">Новичихинский район</t>
  </si>
  <si>
    <t xml:space="preserve">0001029</t>
  </si>
  <si>
    <t xml:space="preserve">Зональный район</t>
  </si>
  <si>
    <t xml:space="preserve">0001030</t>
  </si>
  <si>
    <t xml:space="preserve">Павловский район</t>
  </si>
  <si>
    <t xml:space="preserve">0001031</t>
  </si>
  <si>
    <t xml:space="preserve">Панкрушихинский район</t>
  </si>
  <si>
    <t xml:space="preserve">0001032</t>
  </si>
  <si>
    <t xml:space="preserve">Первомайский район</t>
  </si>
  <si>
    <t xml:space="preserve">0001033</t>
  </si>
  <si>
    <t xml:space="preserve">Петропавловский район</t>
  </si>
  <si>
    <t xml:space="preserve">0001034</t>
  </si>
  <si>
    <t xml:space="preserve">Поспелихинский район</t>
  </si>
  <si>
    <t xml:space="preserve">0001035</t>
  </si>
  <si>
    <t xml:space="preserve">Ребрихинский район</t>
  </si>
  <si>
    <t xml:space="preserve">0001036</t>
  </si>
  <si>
    <t xml:space="preserve">Родинский район</t>
  </si>
  <si>
    <t xml:space="preserve">0001037</t>
  </si>
  <si>
    <t xml:space="preserve">Романовский район</t>
  </si>
  <si>
    <t xml:space="preserve">0001038</t>
  </si>
  <si>
    <t xml:space="preserve">Рубцовский район</t>
  </si>
  <si>
    <t xml:space="preserve">0001039</t>
  </si>
  <si>
    <t xml:space="preserve">Смоленский район</t>
  </si>
  <si>
    <t xml:space="preserve">0001040</t>
  </si>
  <si>
    <t xml:space="preserve">Суетский район</t>
  </si>
  <si>
    <t xml:space="preserve">0001041</t>
  </si>
  <si>
    <t xml:space="preserve">Советский район</t>
  </si>
  <si>
    <t xml:space="preserve">0001042</t>
  </si>
  <si>
    <t xml:space="preserve">Солонешенский район</t>
  </si>
  <si>
    <t xml:space="preserve">0001043</t>
  </si>
  <si>
    <t xml:space="preserve">Солтонский район</t>
  </si>
  <si>
    <t xml:space="preserve">0001044</t>
  </si>
  <si>
    <t xml:space="preserve">Шелаболихинский район</t>
  </si>
  <si>
    <t xml:space="preserve">0001045</t>
  </si>
  <si>
    <t xml:space="preserve">Табунский район</t>
  </si>
  <si>
    <t xml:space="preserve">0001046</t>
  </si>
  <si>
    <t xml:space="preserve">Тальменский район</t>
  </si>
  <si>
    <t xml:space="preserve">0001047</t>
  </si>
  <si>
    <t xml:space="preserve">Тогульский район</t>
  </si>
  <si>
    <t xml:space="preserve">0001048</t>
  </si>
  <si>
    <t xml:space="preserve">Топчихинский район</t>
  </si>
  <si>
    <t xml:space="preserve">0001049</t>
  </si>
  <si>
    <t xml:space="preserve">Третьяковский район</t>
  </si>
  <si>
    <t xml:space="preserve">0001050</t>
  </si>
  <si>
    <t xml:space="preserve">Троицкий район</t>
  </si>
  <si>
    <t xml:space="preserve">0001051</t>
  </si>
  <si>
    <t xml:space="preserve">Тюменцевский район</t>
  </si>
  <si>
    <t xml:space="preserve">0001052</t>
  </si>
  <si>
    <t xml:space="preserve">Угловский район</t>
  </si>
  <si>
    <t xml:space="preserve">0001053</t>
  </si>
  <si>
    <t xml:space="preserve">Усть-Калманский район</t>
  </si>
  <si>
    <t xml:space="preserve">0001054</t>
  </si>
  <si>
    <t xml:space="preserve">Усть-Пристанский район</t>
  </si>
  <si>
    <t xml:space="preserve">0001055</t>
  </si>
  <si>
    <t xml:space="preserve">Хабарский район</t>
  </si>
  <si>
    <t xml:space="preserve">0001056</t>
  </si>
  <si>
    <t xml:space="preserve">Целинный район</t>
  </si>
  <si>
    <t xml:space="preserve">0001057</t>
  </si>
  <si>
    <t xml:space="preserve">Чарышский район</t>
  </si>
  <si>
    <t xml:space="preserve">0001058</t>
  </si>
  <si>
    <t xml:space="preserve">Шипуновский район</t>
  </si>
  <si>
    <t xml:space="preserve">0001059</t>
  </si>
  <si>
    <t xml:space="preserve">Немецкий национальный район</t>
  </si>
  <si>
    <t xml:space="preserve">0001060</t>
  </si>
  <si>
    <t xml:space="preserve">г Алейск</t>
  </si>
  <si>
    <t xml:space="preserve">0001061</t>
  </si>
  <si>
    <t xml:space="preserve">г Барнаул</t>
  </si>
  <si>
    <t xml:space="preserve">0001062</t>
  </si>
  <si>
    <t xml:space="preserve">г Белокуриха</t>
  </si>
  <si>
    <t xml:space="preserve">0001063</t>
  </si>
  <si>
    <t xml:space="preserve">г Бийск</t>
  </si>
  <si>
    <t xml:space="preserve">0001064</t>
  </si>
  <si>
    <t xml:space="preserve">г Заринск</t>
  </si>
  <si>
    <t xml:space="preserve">0001065</t>
  </si>
  <si>
    <t xml:space="preserve">г Змеиногорск</t>
  </si>
  <si>
    <t xml:space="preserve">0001066</t>
  </si>
  <si>
    <t xml:space="preserve">г Камень-на-Оби</t>
  </si>
  <si>
    <t xml:space="preserve">0001067</t>
  </si>
  <si>
    <t xml:space="preserve">г Новоалтайск</t>
  </si>
  <si>
    <t xml:space="preserve">0001068</t>
  </si>
  <si>
    <t xml:space="preserve">г Рубцовск</t>
  </si>
  <si>
    <t xml:space="preserve">0001069</t>
  </si>
  <si>
    <t xml:space="preserve">г Славгород</t>
  </si>
  <si>
    <t xml:space="preserve">0001070</t>
  </si>
  <si>
    <t xml:space="preserve">г Яровое</t>
  </si>
  <si>
    <t xml:space="preserve">0003</t>
  </si>
  <si>
    <t xml:space="preserve">Краснодарский край</t>
  </si>
  <si>
    <t xml:space="preserve">0003001</t>
  </si>
  <si>
    <t xml:space="preserve">Абинский район</t>
  </si>
  <si>
    <t xml:space="preserve">0003002</t>
  </si>
  <si>
    <t xml:space="preserve">Апшеронский район</t>
  </si>
  <si>
    <t xml:space="preserve">0003003</t>
  </si>
  <si>
    <t xml:space="preserve">Белоглинский район</t>
  </si>
  <si>
    <t xml:space="preserve">0003004</t>
  </si>
  <si>
    <t xml:space="preserve">Белореченский район</t>
  </si>
  <si>
    <t xml:space="preserve">0003005</t>
  </si>
  <si>
    <t xml:space="preserve">Брюховецкий район</t>
  </si>
  <si>
    <t xml:space="preserve">0003006</t>
  </si>
  <si>
    <t xml:space="preserve">Выселковский район</t>
  </si>
  <si>
    <t xml:space="preserve">0003007</t>
  </si>
  <si>
    <t xml:space="preserve">Гулькевичский район</t>
  </si>
  <si>
    <t xml:space="preserve">0003008</t>
  </si>
  <si>
    <t xml:space="preserve">Динской район</t>
  </si>
  <si>
    <t xml:space="preserve">0003009</t>
  </si>
  <si>
    <t xml:space="preserve">Ейский район</t>
  </si>
  <si>
    <t xml:space="preserve">0003010</t>
  </si>
  <si>
    <t xml:space="preserve">Кавказский район</t>
  </si>
  <si>
    <t xml:space="preserve">0003011</t>
  </si>
  <si>
    <t xml:space="preserve">Калининский район</t>
  </si>
  <si>
    <t xml:space="preserve">0003012</t>
  </si>
  <si>
    <t xml:space="preserve">Каневской район</t>
  </si>
  <si>
    <t xml:space="preserve">0003013</t>
  </si>
  <si>
    <t xml:space="preserve">Кореновский район</t>
  </si>
  <si>
    <t xml:space="preserve">0003014</t>
  </si>
  <si>
    <t xml:space="preserve">Красноармейский район</t>
  </si>
  <si>
    <t xml:space="preserve">0003015</t>
  </si>
  <si>
    <t xml:space="preserve">Крыловский район</t>
  </si>
  <si>
    <t xml:space="preserve">0003016</t>
  </si>
  <si>
    <t xml:space="preserve">Крымский район</t>
  </si>
  <si>
    <t xml:space="preserve">0003017</t>
  </si>
  <si>
    <t xml:space="preserve">Курганинский район</t>
  </si>
  <si>
    <t xml:space="preserve">0003018</t>
  </si>
  <si>
    <t xml:space="preserve">Кущевский район</t>
  </si>
  <si>
    <t xml:space="preserve">0003019</t>
  </si>
  <si>
    <t xml:space="preserve">Лабинский район</t>
  </si>
  <si>
    <t xml:space="preserve">0003020</t>
  </si>
  <si>
    <t xml:space="preserve">Ленинградский район</t>
  </si>
  <si>
    <t xml:space="preserve">0003021</t>
  </si>
  <si>
    <t xml:space="preserve">Мостовский район</t>
  </si>
  <si>
    <t xml:space="preserve">0003022</t>
  </si>
  <si>
    <t xml:space="preserve">Новокубанский район</t>
  </si>
  <si>
    <t xml:space="preserve">0003023</t>
  </si>
  <si>
    <t xml:space="preserve">Новопокровский район</t>
  </si>
  <si>
    <t xml:space="preserve">0003024</t>
  </si>
  <si>
    <t xml:space="preserve">Отрадненский район</t>
  </si>
  <si>
    <t xml:space="preserve">0003025</t>
  </si>
  <si>
    <t xml:space="preserve">0003026</t>
  </si>
  <si>
    <t xml:space="preserve">Приморско-Ахтарский район</t>
  </si>
  <si>
    <t xml:space="preserve">0003027</t>
  </si>
  <si>
    <t xml:space="preserve">Северский район</t>
  </si>
  <si>
    <t xml:space="preserve">0003028</t>
  </si>
  <si>
    <t xml:space="preserve">Славянский район</t>
  </si>
  <si>
    <t xml:space="preserve">0003029</t>
  </si>
  <si>
    <t xml:space="preserve">Староминский район</t>
  </si>
  <si>
    <t xml:space="preserve">0003030</t>
  </si>
  <si>
    <t xml:space="preserve">Тбилисский район</t>
  </si>
  <si>
    <t xml:space="preserve">0003031</t>
  </si>
  <si>
    <t xml:space="preserve">Темрюкский район</t>
  </si>
  <si>
    <t xml:space="preserve">0003032</t>
  </si>
  <si>
    <t xml:space="preserve">Тимашевский район</t>
  </si>
  <si>
    <t xml:space="preserve">0003033</t>
  </si>
  <si>
    <t xml:space="preserve">Тихорецкий район</t>
  </si>
  <si>
    <t xml:space="preserve">0003034</t>
  </si>
  <si>
    <t xml:space="preserve">Туапсинский район</t>
  </si>
  <si>
    <t xml:space="preserve">0003035</t>
  </si>
  <si>
    <t xml:space="preserve">Успенский район</t>
  </si>
  <si>
    <t xml:space="preserve">0003036</t>
  </si>
  <si>
    <t xml:space="preserve">Усть-Лабинский район</t>
  </si>
  <si>
    <t xml:space="preserve">0003037</t>
  </si>
  <si>
    <t xml:space="preserve">Щербиновский район</t>
  </si>
  <si>
    <t xml:space="preserve">0003038</t>
  </si>
  <si>
    <t xml:space="preserve">город-курорт Анапа</t>
  </si>
  <si>
    <t xml:space="preserve">0003039</t>
  </si>
  <si>
    <t xml:space="preserve">город-курорт Геленджик</t>
  </si>
  <si>
    <t xml:space="preserve">0003040</t>
  </si>
  <si>
    <t xml:space="preserve">город-курорт Сочи</t>
  </si>
  <si>
    <t xml:space="preserve">0003041</t>
  </si>
  <si>
    <t xml:space="preserve">г Армавир</t>
  </si>
  <si>
    <t xml:space="preserve">0003042</t>
  </si>
  <si>
    <t xml:space="preserve">г Горячий Ключ</t>
  </si>
  <si>
    <t xml:space="preserve">0003043</t>
  </si>
  <si>
    <t xml:space="preserve">г Ейск</t>
  </si>
  <si>
    <t xml:space="preserve">0003044</t>
  </si>
  <si>
    <t xml:space="preserve">г Краснодар</t>
  </si>
  <si>
    <t xml:space="preserve">0003045</t>
  </si>
  <si>
    <t xml:space="preserve">г Новороссийск</t>
  </si>
  <si>
    <t xml:space="preserve">0003046</t>
  </si>
  <si>
    <t xml:space="preserve">г Туапсе</t>
  </si>
  <si>
    <t xml:space="preserve">0004</t>
  </si>
  <si>
    <t xml:space="preserve">Красноярский край</t>
  </si>
  <si>
    <t xml:space="preserve">0004044</t>
  </si>
  <si>
    <t xml:space="preserve">Эвенкийский район</t>
  </si>
  <si>
    <t xml:space="preserve">0004036</t>
  </si>
  <si>
    <t xml:space="preserve">Таймырский Долгано-Ненецкий район</t>
  </si>
  <si>
    <t xml:space="preserve">0004001</t>
  </si>
  <si>
    <t xml:space="preserve">Абанский район</t>
  </si>
  <si>
    <t xml:space="preserve">0004002</t>
  </si>
  <si>
    <t xml:space="preserve">Ачинский район</t>
  </si>
  <si>
    <t xml:space="preserve">0004003</t>
  </si>
  <si>
    <t xml:space="preserve">Балахтинский район</t>
  </si>
  <si>
    <t xml:space="preserve">0004004</t>
  </si>
  <si>
    <t xml:space="preserve">Березовский район</t>
  </si>
  <si>
    <t xml:space="preserve">0004005</t>
  </si>
  <si>
    <t xml:space="preserve">Бирилюсский район</t>
  </si>
  <si>
    <t xml:space="preserve">0004006</t>
  </si>
  <si>
    <t xml:space="preserve">Боготольский район</t>
  </si>
  <si>
    <t xml:space="preserve">0004007</t>
  </si>
  <si>
    <t xml:space="preserve">Богучанский район</t>
  </si>
  <si>
    <t xml:space="preserve">0004008</t>
  </si>
  <si>
    <t xml:space="preserve">Большемуртинский район</t>
  </si>
  <si>
    <t xml:space="preserve">0004009</t>
  </si>
  <si>
    <t xml:space="preserve">Большеулуйский район</t>
  </si>
  <si>
    <t xml:space="preserve">0004010</t>
  </si>
  <si>
    <t xml:space="preserve">Дзержинский район</t>
  </si>
  <si>
    <t xml:space="preserve">0004011</t>
  </si>
  <si>
    <t xml:space="preserve">Емельяновский район</t>
  </si>
  <si>
    <t xml:space="preserve">0004012</t>
  </si>
  <si>
    <t xml:space="preserve">Енисейский район</t>
  </si>
  <si>
    <t xml:space="preserve">0004013</t>
  </si>
  <si>
    <t xml:space="preserve">Ермаковский район</t>
  </si>
  <si>
    <t xml:space="preserve">0004014</t>
  </si>
  <si>
    <t xml:space="preserve">Идринский район</t>
  </si>
  <si>
    <t xml:space="preserve">0004015</t>
  </si>
  <si>
    <t xml:space="preserve">Иланский район</t>
  </si>
  <si>
    <t xml:space="preserve">0004016</t>
  </si>
  <si>
    <t xml:space="preserve">Ирбейский район</t>
  </si>
  <si>
    <t xml:space="preserve">0004017</t>
  </si>
  <si>
    <t xml:space="preserve">Казачинский район</t>
  </si>
  <si>
    <t xml:space="preserve">0004018</t>
  </si>
  <si>
    <t xml:space="preserve">Канский район</t>
  </si>
  <si>
    <t xml:space="preserve">0004019</t>
  </si>
  <si>
    <t xml:space="preserve">Каратузский район</t>
  </si>
  <si>
    <t xml:space="preserve">0004020</t>
  </si>
  <si>
    <t xml:space="preserve">Кежемский район</t>
  </si>
  <si>
    <t xml:space="preserve">0004021</t>
  </si>
  <si>
    <t xml:space="preserve">Козульский район</t>
  </si>
  <si>
    <t xml:space="preserve">0004022</t>
  </si>
  <si>
    <t xml:space="preserve">Краснотуранский район</t>
  </si>
  <si>
    <t xml:space="preserve">0004023</t>
  </si>
  <si>
    <t xml:space="preserve">Курагинский район</t>
  </si>
  <si>
    <t xml:space="preserve">0004024</t>
  </si>
  <si>
    <t xml:space="preserve">Манский район</t>
  </si>
  <si>
    <t xml:space="preserve">0004025</t>
  </si>
  <si>
    <t xml:space="preserve">Минусинский район</t>
  </si>
  <si>
    <t xml:space="preserve">0004026</t>
  </si>
  <si>
    <t xml:space="preserve">Мотыгинский район</t>
  </si>
  <si>
    <t xml:space="preserve">0004027</t>
  </si>
  <si>
    <t xml:space="preserve">Назаровский район</t>
  </si>
  <si>
    <t xml:space="preserve">0004028</t>
  </si>
  <si>
    <t xml:space="preserve">Нижнеингашский район</t>
  </si>
  <si>
    <t xml:space="preserve">0004029</t>
  </si>
  <si>
    <t xml:space="preserve">Новоселовский район</t>
  </si>
  <si>
    <t xml:space="preserve">0004030</t>
  </si>
  <si>
    <t xml:space="preserve">Партизанский район</t>
  </si>
  <si>
    <t xml:space="preserve">0005011</t>
  </si>
  <si>
    <t xml:space="preserve">0004031</t>
  </si>
  <si>
    <t xml:space="preserve">Пировский район</t>
  </si>
  <si>
    <t xml:space="preserve">0004032</t>
  </si>
  <si>
    <t xml:space="preserve">Рыбинский район</t>
  </si>
  <si>
    <t xml:space="preserve">0004033</t>
  </si>
  <si>
    <t xml:space="preserve">Саянский район</t>
  </si>
  <si>
    <t xml:space="preserve">0004034</t>
  </si>
  <si>
    <t xml:space="preserve">Северо-Енисейский район</t>
  </si>
  <si>
    <t xml:space="preserve">0004035</t>
  </si>
  <si>
    <t xml:space="preserve">Сухобузимский район</t>
  </si>
  <si>
    <t xml:space="preserve">0004037</t>
  </si>
  <si>
    <t xml:space="preserve">Тасеевский район</t>
  </si>
  <si>
    <t xml:space="preserve">0004038</t>
  </si>
  <si>
    <t xml:space="preserve">Туруханский район</t>
  </si>
  <si>
    <t xml:space="preserve">0004039</t>
  </si>
  <si>
    <t xml:space="preserve">Тюхтетский район</t>
  </si>
  <si>
    <t xml:space="preserve">0004040</t>
  </si>
  <si>
    <t xml:space="preserve">Ужурский район</t>
  </si>
  <si>
    <t xml:space="preserve">0004041</t>
  </si>
  <si>
    <t xml:space="preserve">Уярский район</t>
  </si>
  <si>
    <t xml:space="preserve">0004042</t>
  </si>
  <si>
    <t xml:space="preserve">Шарыповский район</t>
  </si>
  <si>
    <t xml:space="preserve">0004043</t>
  </si>
  <si>
    <t xml:space="preserve">Шушенский район</t>
  </si>
  <si>
    <t xml:space="preserve">0004045</t>
  </si>
  <si>
    <t xml:space="preserve">г Ачинск</t>
  </si>
  <si>
    <t xml:space="preserve">0004046</t>
  </si>
  <si>
    <t xml:space="preserve">г Боготол</t>
  </si>
  <si>
    <t xml:space="preserve">0004047</t>
  </si>
  <si>
    <t xml:space="preserve">г Бородино</t>
  </si>
  <si>
    <t xml:space="preserve">0004048</t>
  </si>
  <si>
    <t xml:space="preserve">г Дивногорск</t>
  </si>
  <si>
    <t xml:space="preserve">0004049</t>
  </si>
  <si>
    <t xml:space="preserve">г Енисейск</t>
  </si>
  <si>
    <t xml:space="preserve">0004050</t>
  </si>
  <si>
    <t xml:space="preserve">г Канск</t>
  </si>
  <si>
    <t xml:space="preserve">0004051</t>
  </si>
  <si>
    <t xml:space="preserve">г Красноярск</t>
  </si>
  <si>
    <t xml:space="preserve">0004052</t>
  </si>
  <si>
    <t xml:space="preserve">г Лесосибирск</t>
  </si>
  <si>
    <t xml:space="preserve">0004053</t>
  </si>
  <si>
    <t xml:space="preserve">г Минусинск</t>
  </si>
  <si>
    <t xml:space="preserve">0004054</t>
  </si>
  <si>
    <t xml:space="preserve">г Назарово</t>
  </si>
  <si>
    <t xml:space="preserve">0004055</t>
  </si>
  <si>
    <t xml:space="preserve">г Норильск</t>
  </si>
  <si>
    <t xml:space="preserve">0004056</t>
  </si>
  <si>
    <t xml:space="preserve">г Сосновоборск</t>
  </si>
  <si>
    <t xml:space="preserve">0004057</t>
  </si>
  <si>
    <t xml:space="preserve">г Шарыпово</t>
  </si>
  <si>
    <t xml:space="preserve">0004058</t>
  </si>
  <si>
    <t xml:space="preserve">поселок Кедровый</t>
  </si>
  <si>
    <t xml:space="preserve">0005</t>
  </si>
  <si>
    <t xml:space="preserve">Приморский край</t>
  </si>
  <si>
    <t xml:space="preserve">0005001</t>
  </si>
  <si>
    <t xml:space="preserve">Анучинский район</t>
  </si>
  <si>
    <t xml:space="preserve">0005002</t>
  </si>
  <si>
    <t xml:space="preserve">Дальнереченский район</t>
  </si>
  <si>
    <t xml:space="preserve">0005003</t>
  </si>
  <si>
    <t xml:space="preserve">Кавалеровский район</t>
  </si>
  <si>
    <t xml:space="preserve">0005004</t>
  </si>
  <si>
    <t xml:space="preserve">Кировский район</t>
  </si>
  <si>
    <t xml:space="preserve">0007011</t>
  </si>
  <si>
    <t xml:space="preserve">0005005</t>
  </si>
  <si>
    <t xml:space="preserve">0005006</t>
  </si>
  <si>
    <t xml:space="preserve">Лазовский район</t>
  </si>
  <si>
    <t xml:space="preserve">0005007</t>
  </si>
  <si>
    <t xml:space="preserve">0005008</t>
  </si>
  <si>
    <t xml:space="preserve">Надеждинский район</t>
  </si>
  <si>
    <t xml:space="preserve">0005009</t>
  </si>
  <si>
    <t xml:space="preserve">Октябрьский район</t>
  </si>
  <si>
    <t xml:space="preserve">0010012</t>
  </si>
  <si>
    <t xml:space="preserve">0005010</t>
  </si>
  <si>
    <t xml:space="preserve">Ольгинский район</t>
  </si>
  <si>
    <t xml:space="preserve">0005012</t>
  </si>
  <si>
    <t xml:space="preserve">Пограничный район</t>
  </si>
  <si>
    <t xml:space="preserve">0005013</t>
  </si>
  <si>
    <t xml:space="preserve">Пожарский район</t>
  </si>
  <si>
    <t xml:space="preserve">0005014</t>
  </si>
  <si>
    <t xml:space="preserve">Спасский район</t>
  </si>
  <si>
    <t xml:space="preserve">0022033</t>
  </si>
  <si>
    <t xml:space="preserve">0005015</t>
  </si>
  <si>
    <t xml:space="preserve">Тернейский район</t>
  </si>
  <si>
    <t xml:space="preserve">0005016</t>
  </si>
  <si>
    <t xml:space="preserve">Ханкайский район</t>
  </si>
  <si>
    <t xml:space="preserve">0005017</t>
  </si>
  <si>
    <t xml:space="preserve">Хасанский район</t>
  </si>
  <si>
    <t xml:space="preserve">0005018</t>
  </si>
  <si>
    <t xml:space="preserve">Хорольский район</t>
  </si>
  <si>
    <t xml:space="preserve">0005019</t>
  </si>
  <si>
    <t xml:space="preserve">Черниговский район</t>
  </si>
  <si>
    <t xml:space="preserve">0005020</t>
  </si>
  <si>
    <t xml:space="preserve">Чугуевский район</t>
  </si>
  <si>
    <t xml:space="preserve">0005021</t>
  </si>
  <si>
    <t xml:space="preserve">Шкотовский район</t>
  </si>
  <si>
    <t xml:space="preserve">0005022</t>
  </si>
  <si>
    <t xml:space="preserve">Яковлевский район</t>
  </si>
  <si>
    <t xml:space="preserve">0005023</t>
  </si>
  <si>
    <t xml:space="preserve">г Арсеньев</t>
  </si>
  <si>
    <t xml:space="preserve">0005024</t>
  </si>
  <si>
    <t xml:space="preserve">г Артем</t>
  </si>
  <si>
    <t xml:space="preserve">0005025</t>
  </si>
  <si>
    <t xml:space="preserve">г Большой Камень</t>
  </si>
  <si>
    <t xml:space="preserve">0005026</t>
  </si>
  <si>
    <t xml:space="preserve">г Владивосток</t>
  </si>
  <si>
    <t xml:space="preserve">0005027</t>
  </si>
  <si>
    <t xml:space="preserve">г Дальнегорск</t>
  </si>
  <si>
    <t xml:space="preserve">0005028</t>
  </si>
  <si>
    <t xml:space="preserve">г Дальнереченск</t>
  </si>
  <si>
    <t xml:space="preserve">0005029</t>
  </si>
  <si>
    <t xml:space="preserve">г Лесозаводск</t>
  </si>
  <si>
    <t xml:space="preserve">0005030</t>
  </si>
  <si>
    <t xml:space="preserve">г Находка</t>
  </si>
  <si>
    <t xml:space="preserve">0005031</t>
  </si>
  <si>
    <t xml:space="preserve">г Партизанск</t>
  </si>
  <si>
    <t xml:space="preserve">0005032</t>
  </si>
  <si>
    <t xml:space="preserve">г Спасск-Дальний</t>
  </si>
  <si>
    <t xml:space="preserve">0005033</t>
  </si>
  <si>
    <t xml:space="preserve">г Уссурийск</t>
  </si>
  <si>
    <t xml:space="preserve">0007</t>
  </si>
  <si>
    <t xml:space="preserve">Ставропольский край</t>
  </si>
  <si>
    <t xml:space="preserve">0007001</t>
  </si>
  <si>
    <t xml:space="preserve">Александровский район</t>
  </si>
  <si>
    <t xml:space="preserve">0007002</t>
  </si>
  <si>
    <t xml:space="preserve">Андроповский район</t>
  </si>
  <si>
    <t xml:space="preserve">0007003</t>
  </si>
  <si>
    <t xml:space="preserve">Апанасенковский район</t>
  </si>
  <si>
    <t xml:space="preserve">0007004</t>
  </si>
  <si>
    <t xml:space="preserve">Арзгирский район</t>
  </si>
  <si>
    <t xml:space="preserve">0007005</t>
  </si>
  <si>
    <t xml:space="preserve">Благодарненский район</t>
  </si>
  <si>
    <t xml:space="preserve">0007006</t>
  </si>
  <si>
    <t xml:space="preserve">Будённовский район</t>
  </si>
  <si>
    <t xml:space="preserve">0007007</t>
  </si>
  <si>
    <t xml:space="preserve">Георгиевский район</t>
  </si>
  <si>
    <t xml:space="preserve">0007008</t>
  </si>
  <si>
    <t xml:space="preserve">Грачевский район</t>
  </si>
  <si>
    <t xml:space="preserve">0007009</t>
  </si>
  <si>
    <t xml:space="preserve">Изобильненский район</t>
  </si>
  <si>
    <t xml:space="preserve">0007010</t>
  </si>
  <si>
    <t xml:space="preserve">Ипатовский район</t>
  </si>
  <si>
    <t xml:space="preserve">0007012</t>
  </si>
  <si>
    <t xml:space="preserve">Кочубеевский район</t>
  </si>
  <si>
    <t xml:space="preserve">0007013</t>
  </si>
  <si>
    <t xml:space="preserve">Красногвардейский район</t>
  </si>
  <si>
    <t xml:space="preserve">0007014</t>
  </si>
  <si>
    <t xml:space="preserve">Курский район</t>
  </si>
  <si>
    <t xml:space="preserve">0007015</t>
  </si>
  <si>
    <t xml:space="preserve">Левокумский район</t>
  </si>
  <si>
    <t xml:space="preserve">0007032</t>
  </si>
  <si>
    <t xml:space="preserve">г Минеральные воды</t>
  </si>
  <si>
    <t xml:space="preserve">0007016</t>
  </si>
  <si>
    <t xml:space="preserve">Нефтекумский район</t>
  </si>
  <si>
    <t xml:space="preserve">0007017</t>
  </si>
  <si>
    <t xml:space="preserve">Новоалександровский район</t>
  </si>
  <si>
    <t xml:space="preserve">0007018</t>
  </si>
  <si>
    <t xml:space="preserve">Новоселицкий район</t>
  </si>
  <si>
    <t xml:space="preserve">0007019</t>
  </si>
  <si>
    <t xml:space="preserve">Петровский район</t>
  </si>
  <si>
    <t xml:space="preserve">0007020</t>
  </si>
  <si>
    <t xml:space="preserve">Предгорный район</t>
  </si>
  <si>
    <t xml:space="preserve">0007021</t>
  </si>
  <si>
    <t xml:space="preserve">0007022</t>
  </si>
  <si>
    <t xml:space="preserve">Степновский район</t>
  </si>
  <si>
    <t xml:space="preserve">0007023</t>
  </si>
  <si>
    <t xml:space="preserve">Труновский район</t>
  </si>
  <si>
    <t xml:space="preserve">0007024</t>
  </si>
  <si>
    <t xml:space="preserve">Туркменский район</t>
  </si>
  <si>
    <t xml:space="preserve">0007025</t>
  </si>
  <si>
    <t xml:space="preserve">Шпаковский район</t>
  </si>
  <si>
    <t xml:space="preserve">0007026</t>
  </si>
  <si>
    <t xml:space="preserve">Город-курорт Ессентуки</t>
  </si>
  <si>
    <t xml:space="preserve">0007027</t>
  </si>
  <si>
    <t xml:space="preserve">Город-курорт Железноводск</t>
  </si>
  <si>
    <t xml:space="preserve">0007028</t>
  </si>
  <si>
    <t xml:space="preserve">Город-курорт Кисловодск</t>
  </si>
  <si>
    <t xml:space="preserve">0007029</t>
  </si>
  <si>
    <t xml:space="preserve">Город-курорт Пятигорск</t>
  </si>
  <si>
    <t xml:space="preserve">0007030</t>
  </si>
  <si>
    <t xml:space="preserve">г Георгиевск</t>
  </si>
  <si>
    <t xml:space="preserve">0007031</t>
  </si>
  <si>
    <t xml:space="preserve">г Лермонтов</t>
  </si>
  <si>
    <t xml:space="preserve">0007033</t>
  </si>
  <si>
    <t xml:space="preserve">г Невинномысск</t>
  </si>
  <si>
    <t xml:space="preserve">0007034</t>
  </si>
  <si>
    <t xml:space="preserve">г Ставрополь</t>
  </si>
  <si>
    <t xml:space="preserve">0008</t>
  </si>
  <si>
    <t xml:space="preserve">Хабаровский край</t>
  </si>
  <si>
    <t xml:space="preserve">0008001</t>
  </si>
  <si>
    <t xml:space="preserve">Амурский район</t>
  </si>
  <si>
    <t xml:space="preserve">0008002</t>
  </si>
  <si>
    <t xml:space="preserve">Аяно-Майский район</t>
  </si>
  <si>
    <t xml:space="preserve">0008003</t>
  </si>
  <si>
    <t xml:space="preserve">Бикинский район</t>
  </si>
  <si>
    <t xml:space="preserve">0008004</t>
  </si>
  <si>
    <t xml:space="preserve">Ванинский район</t>
  </si>
  <si>
    <t xml:space="preserve">0008005</t>
  </si>
  <si>
    <t xml:space="preserve">Верхнебуреинский район</t>
  </si>
  <si>
    <t xml:space="preserve">0008006</t>
  </si>
  <si>
    <t xml:space="preserve">Вяземский район</t>
  </si>
  <si>
    <t xml:space="preserve">0008009</t>
  </si>
  <si>
    <t xml:space="preserve">Комсомольский район</t>
  </si>
  <si>
    <t xml:space="preserve">0008010</t>
  </si>
  <si>
    <t xml:space="preserve">Нанайский район</t>
  </si>
  <si>
    <t xml:space="preserve">0008011</t>
  </si>
  <si>
    <t xml:space="preserve">Николаевский район</t>
  </si>
  <si>
    <t xml:space="preserve">0008007</t>
  </si>
  <si>
    <t xml:space="preserve">Им Лазо район</t>
  </si>
  <si>
    <t xml:space="preserve">0008008</t>
  </si>
  <si>
    <t xml:space="preserve">Им Полины Осипенко район</t>
  </si>
  <si>
    <t xml:space="preserve">0008012</t>
  </si>
  <si>
    <t xml:space="preserve">Охотский район</t>
  </si>
  <si>
    <t xml:space="preserve">0008013</t>
  </si>
  <si>
    <t xml:space="preserve">Советско-Гаванский район</t>
  </si>
  <si>
    <t xml:space="preserve">0008014</t>
  </si>
  <si>
    <t xml:space="preserve">Солнечный район</t>
  </si>
  <si>
    <t xml:space="preserve">0008015</t>
  </si>
  <si>
    <t xml:space="preserve">Тугуро-Чумиканский район</t>
  </si>
  <si>
    <t xml:space="preserve">0008016</t>
  </si>
  <si>
    <t xml:space="preserve">Ульчский район</t>
  </si>
  <si>
    <t xml:space="preserve">0008017</t>
  </si>
  <si>
    <t xml:space="preserve">Хабаровский район</t>
  </si>
  <si>
    <t xml:space="preserve">0008018</t>
  </si>
  <si>
    <t xml:space="preserve">г Комсомольск-на-Амуре</t>
  </si>
  <si>
    <t xml:space="preserve">0008019</t>
  </si>
  <si>
    <t xml:space="preserve">г Хабаровск</t>
  </si>
  <si>
    <t xml:space="preserve">0010</t>
  </si>
  <si>
    <t xml:space="preserve">Амурская область</t>
  </si>
  <si>
    <t xml:space="preserve">0010001</t>
  </si>
  <si>
    <t xml:space="preserve">Архаринский район</t>
  </si>
  <si>
    <t xml:space="preserve">0010002</t>
  </si>
  <si>
    <t xml:space="preserve">Белогорский район</t>
  </si>
  <si>
    <t xml:space="preserve">0010003</t>
  </si>
  <si>
    <t xml:space="preserve">0010004</t>
  </si>
  <si>
    <t xml:space="preserve">Бурейский район</t>
  </si>
  <si>
    <t xml:space="preserve">0010005</t>
  </si>
  <si>
    <t xml:space="preserve">Завитинский район</t>
  </si>
  <si>
    <t xml:space="preserve">0010006</t>
  </si>
  <si>
    <t xml:space="preserve">Зейский район</t>
  </si>
  <si>
    <t xml:space="preserve">0010007</t>
  </si>
  <si>
    <t xml:space="preserve">Ивановский район</t>
  </si>
  <si>
    <t xml:space="preserve">0010008</t>
  </si>
  <si>
    <t xml:space="preserve">Константиновский район</t>
  </si>
  <si>
    <t xml:space="preserve">0010009</t>
  </si>
  <si>
    <t xml:space="preserve">Магдагачинский район</t>
  </si>
  <si>
    <t xml:space="preserve">0010010</t>
  </si>
  <si>
    <t xml:space="preserve">Мазановский район</t>
  </si>
  <si>
    <t xml:space="preserve">0010011</t>
  </si>
  <si>
    <t xml:space="preserve">0010013</t>
  </si>
  <si>
    <t xml:space="preserve">Ромненский район</t>
  </si>
  <si>
    <t xml:space="preserve">0010014</t>
  </si>
  <si>
    <t xml:space="preserve">Свободненский район</t>
  </si>
  <si>
    <t xml:space="preserve">0010015</t>
  </si>
  <si>
    <t xml:space="preserve">Селемджинский район</t>
  </si>
  <si>
    <t xml:space="preserve">0010016</t>
  </si>
  <si>
    <t xml:space="preserve">Серышевский район</t>
  </si>
  <si>
    <t xml:space="preserve">0010017</t>
  </si>
  <si>
    <t xml:space="preserve">Сковородинский район</t>
  </si>
  <si>
    <t xml:space="preserve">0010018</t>
  </si>
  <si>
    <t xml:space="preserve">Тамбовский район</t>
  </si>
  <si>
    <t xml:space="preserve">0010019</t>
  </si>
  <si>
    <t xml:space="preserve">Тындинский район</t>
  </si>
  <si>
    <t xml:space="preserve">0010020</t>
  </si>
  <si>
    <t xml:space="preserve">Шимановский район</t>
  </si>
  <si>
    <t xml:space="preserve">0010021</t>
  </si>
  <si>
    <t xml:space="preserve">г Благовещенск</t>
  </si>
  <si>
    <t xml:space="preserve">0010022</t>
  </si>
  <si>
    <t xml:space="preserve">г Белогорск</t>
  </si>
  <si>
    <t xml:space="preserve">0010023</t>
  </si>
  <si>
    <t xml:space="preserve">г Зея</t>
  </si>
  <si>
    <t xml:space="preserve">0010024</t>
  </si>
  <si>
    <t xml:space="preserve">г Завитинск</t>
  </si>
  <si>
    <t xml:space="preserve">0010025</t>
  </si>
  <si>
    <t xml:space="preserve">г Райчихинск</t>
  </si>
  <si>
    <t xml:space="preserve">0010026</t>
  </si>
  <si>
    <t xml:space="preserve">г Свободный</t>
  </si>
  <si>
    <t xml:space="preserve">0010027</t>
  </si>
  <si>
    <t xml:space="preserve">г Тында</t>
  </si>
  <si>
    <t xml:space="preserve">0010028</t>
  </si>
  <si>
    <t xml:space="preserve">г Шимановск</t>
  </si>
  <si>
    <t xml:space="preserve">0011</t>
  </si>
  <si>
    <t xml:space="preserve">Архангельская область</t>
  </si>
  <si>
    <t xml:space="preserve">0011001</t>
  </si>
  <si>
    <t xml:space="preserve">Вельский район</t>
  </si>
  <si>
    <t xml:space="preserve">0011002</t>
  </si>
  <si>
    <t xml:space="preserve">Верхнетоемский район</t>
  </si>
  <si>
    <t xml:space="preserve">0011003</t>
  </si>
  <si>
    <t xml:space="preserve">Вилегодский район</t>
  </si>
  <si>
    <t xml:space="preserve">0011004</t>
  </si>
  <si>
    <t xml:space="preserve">Виноградовский район</t>
  </si>
  <si>
    <t xml:space="preserve">0011005</t>
  </si>
  <si>
    <t xml:space="preserve">Каргопольский район</t>
  </si>
  <si>
    <t xml:space="preserve">0011006</t>
  </si>
  <si>
    <t xml:space="preserve">Коношский район</t>
  </si>
  <si>
    <t xml:space="preserve">0011007</t>
  </si>
  <si>
    <t xml:space="preserve">Котласский район</t>
  </si>
  <si>
    <t xml:space="preserve">0011008</t>
  </si>
  <si>
    <t xml:space="preserve">Красноборский район</t>
  </si>
  <si>
    <t xml:space="preserve">0011009</t>
  </si>
  <si>
    <t xml:space="preserve">Ленский район</t>
  </si>
  <si>
    <t xml:space="preserve">0011010</t>
  </si>
  <si>
    <t xml:space="preserve">Лешуконский район</t>
  </si>
  <si>
    <t xml:space="preserve">0011011</t>
  </si>
  <si>
    <t xml:space="preserve">Мезенский район</t>
  </si>
  <si>
    <t xml:space="preserve">0011012</t>
  </si>
  <si>
    <t xml:space="preserve">Няндомский район</t>
  </si>
  <si>
    <t xml:space="preserve">0011013</t>
  </si>
  <si>
    <t xml:space="preserve">Онежский район</t>
  </si>
  <si>
    <t xml:space="preserve">0011014</t>
  </si>
  <si>
    <t xml:space="preserve">Пинежский район</t>
  </si>
  <si>
    <t xml:space="preserve">0011015</t>
  </si>
  <si>
    <t xml:space="preserve">Плесецкий район</t>
  </si>
  <si>
    <t xml:space="preserve">0011016</t>
  </si>
  <si>
    <t xml:space="preserve">Приморский район</t>
  </si>
  <si>
    <t xml:space="preserve">0011017</t>
  </si>
  <si>
    <t xml:space="preserve">Устьянский район</t>
  </si>
  <si>
    <t xml:space="preserve">0011018</t>
  </si>
  <si>
    <t xml:space="preserve">Холмогорский район</t>
  </si>
  <si>
    <t xml:space="preserve">0011019</t>
  </si>
  <si>
    <t xml:space="preserve">Шенкурский район</t>
  </si>
  <si>
    <t xml:space="preserve">0011020</t>
  </si>
  <si>
    <t xml:space="preserve">Заполярный район</t>
  </si>
  <si>
    <t xml:space="preserve">0085001</t>
  </si>
  <si>
    <t xml:space="preserve">0011021</t>
  </si>
  <si>
    <t xml:space="preserve">г Архангельск</t>
  </si>
  <si>
    <t xml:space="preserve">0011022</t>
  </si>
  <si>
    <t xml:space="preserve">г Коряжма</t>
  </si>
  <si>
    <t xml:space="preserve">0011023</t>
  </si>
  <si>
    <t xml:space="preserve">г Котлас</t>
  </si>
  <si>
    <t xml:space="preserve">0011025</t>
  </si>
  <si>
    <t xml:space="preserve">г Новодвинск</t>
  </si>
  <si>
    <t xml:space="preserve">0011026</t>
  </si>
  <si>
    <t xml:space="preserve">г Северодвинск</t>
  </si>
  <si>
    <t xml:space="preserve">0011027</t>
  </si>
  <si>
    <t xml:space="preserve">Новая Земля</t>
  </si>
  <si>
    <t xml:space="preserve">0012</t>
  </si>
  <si>
    <t xml:space="preserve">Астраханская область</t>
  </si>
  <si>
    <t xml:space="preserve">0012001</t>
  </si>
  <si>
    <t xml:space="preserve">Ахтубинский район</t>
  </si>
  <si>
    <t xml:space="preserve">0012002</t>
  </si>
  <si>
    <t xml:space="preserve">Володарский район</t>
  </si>
  <si>
    <t xml:space="preserve">0012003</t>
  </si>
  <si>
    <t xml:space="preserve">Енотаевский район</t>
  </si>
  <si>
    <t xml:space="preserve">0012004</t>
  </si>
  <si>
    <t xml:space="preserve">Икрянинский район</t>
  </si>
  <si>
    <t xml:space="preserve">0012005</t>
  </si>
  <si>
    <t xml:space="preserve">Камызякский район</t>
  </si>
  <si>
    <t xml:space="preserve">0012006</t>
  </si>
  <si>
    <t xml:space="preserve">Красноярский район</t>
  </si>
  <si>
    <t xml:space="preserve">0012007</t>
  </si>
  <si>
    <t xml:space="preserve">Лиманский район</t>
  </si>
  <si>
    <t xml:space="preserve">0012008</t>
  </si>
  <si>
    <t xml:space="preserve">Наримановский район</t>
  </si>
  <si>
    <t xml:space="preserve">0012009</t>
  </si>
  <si>
    <t xml:space="preserve">Приволжский район</t>
  </si>
  <si>
    <t xml:space="preserve">0012010</t>
  </si>
  <si>
    <t xml:space="preserve">Харабалинский район</t>
  </si>
  <si>
    <t xml:space="preserve">0012011</t>
  </si>
  <si>
    <t xml:space="preserve">Черноярский район</t>
  </si>
  <si>
    <t xml:space="preserve">0012012</t>
  </si>
  <si>
    <t xml:space="preserve">г Астрахань</t>
  </si>
  <si>
    <t xml:space="preserve">0013</t>
  </si>
  <si>
    <t xml:space="preserve">Республика Калмыкия</t>
  </si>
  <si>
    <t xml:space="preserve">0013001</t>
  </si>
  <si>
    <t xml:space="preserve">Городовиковский район</t>
  </si>
  <si>
    <t xml:space="preserve">0013002</t>
  </si>
  <si>
    <t xml:space="preserve">Ики-Бурульский район</t>
  </si>
  <si>
    <t xml:space="preserve">0013003</t>
  </si>
  <si>
    <t xml:space="preserve">Лаганский район</t>
  </si>
  <si>
    <t xml:space="preserve">0013004</t>
  </si>
  <si>
    <t xml:space="preserve">Малодербетовский район</t>
  </si>
  <si>
    <t xml:space="preserve">0013005</t>
  </si>
  <si>
    <t xml:space="preserve">0013006</t>
  </si>
  <si>
    <t xml:space="preserve">Кетченеровский район</t>
  </si>
  <si>
    <t xml:space="preserve">0013007</t>
  </si>
  <si>
    <t xml:space="preserve">Приютненский район</t>
  </si>
  <si>
    <t xml:space="preserve">0013008</t>
  </si>
  <si>
    <t xml:space="preserve">Сарпинский район</t>
  </si>
  <si>
    <t xml:space="preserve">0013009</t>
  </si>
  <si>
    <t xml:space="preserve">0013010</t>
  </si>
  <si>
    <t xml:space="preserve">Черноземельский район</t>
  </si>
  <si>
    <t xml:space="preserve">0013011</t>
  </si>
  <si>
    <t xml:space="preserve">Юстинский район</t>
  </si>
  <si>
    <t xml:space="preserve">0013012</t>
  </si>
  <si>
    <t xml:space="preserve">Яшалтинский район</t>
  </si>
  <si>
    <t xml:space="preserve">0013013</t>
  </si>
  <si>
    <t xml:space="preserve">Яшкульский район</t>
  </si>
  <si>
    <t xml:space="preserve">0013014</t>
  </si>
  <si>
    <t xml:space="preserve">г Элиста</t>
  </si>
  <si>
    <t xml:space="preserve">0014</t>
  </si>
  <si>
    <t xml:space="preserve">Белгородская область</t>
  </si>
  <si>
    <t xml:space="preserve">0014001</t>
  </si>
  <si>
    <t xml:space="preserve">Алексеевский район</t>
  </si>
  <si>
    <t xml:space="preserve">0014002</t>
  </si>
  <si>
    <t xml:space="preserve">Белгородский район</t>
  </si>
  <si>
    <t xml:space="preserve">0014003</t>
  </si>
  <si>
    <t xml:space="preserve">Борисовский район</t>
  </si>
  <si>
    <t xml:space="preserve">0014004</t>
  </si>
  <si>
    <t xml:space="preserve">Валуйский район</t>
  </si>
  <si>
    <t xml:space="preserve">0014005</t>
  </si>
  <si>
    <t xml:space="preserve">Вейделевский район</t>
  </si>
  <si>
    <t xml:space="preserve">0014006</t>
  </si>
  <si>
    <t xml:space="preserve">Волоконовский район</t>
  </si>
  <si>
    <t xml:space="preserve">0014007</t>
  </si>
  <si>
    <t xml:space="preserve">Грайворонский район</t>
  </si>
  <si>
    <t xml:space="preserve">0014008</t>
  </si>
  <si>
    <t xml:space="preserve">Ивнянский район</t>
  </si>
  <si>
    <t xml:space="preserve">0014009</t>
  </si>
  <si>
    <t xml:space="preserve">Корочанский район</t>
  </si>
  <si>
    <t xml:space="preserve">0014010</t>
  </si>
  <si>
    <t xml:space="preserve">Красненский район</t>
  </si>
  <si>
    <t xml:space="preserve">0014011</t>
  </si>
  <si>
    <t xml:space="preserve">0014012</t>
  </si>
  <si>
    <t xml:space="preserve">Краснояружский район</t>
  </si>
  <si>
    <t xml:space="preserve">0014013</t>
  </si>
  <si>
    <t xml:space="preserve">Новооскольский район</t>
  </si>
  <si>
    <t xml:space="preserve">0014014</t>
  </si>
  <si>
    <t xml:space="preserve">Прохоровский район</t>
  </si>
  <si>
    <t xml:space="preserve">0014015</t>
  </si>
  <si>
    <t xml:space="preserve">Ракитянский район</t>
  </si>
  <si>
    <t xml:space="preserve">0014016</t>
  </si>
  <si>
    <t xml:space="preserve">Ровеньский район</t>
  </si>
  <si>
    <t xml:space="preserve">0014017</t>
  </si>
  <si>
    <t xml:space="preserve">Чернянский район</t>
  </si>
  <si>
    <t xml:space="preserve">0014018</t>
  </si>
  <si>
    <t xml:space="preserve">Шебекинский район</t>
  </si>
  <si>
    <t xml:space="preserve">0014019</t>
  </si>
  <si>
    <t xml:space="preserve">0014020</t>
  </si>
  <si>
    <t xml:space="preserve">г Белгород</t>
  </si>
  <si>
    <t xml:space="preserve">0014021</t>
  </si>
  <si>
    <t xml:space="preserve">г Губкин</t>
  </si>
  <si>
    <t xml:space="preserve">0014022</t>
  </si>
  <si>
    <t xml:space="preserve">г Старый Оскол</t>
  </si>
  <si>
    <t xml:space="preserve">0015</t>
  </si>
  <si>
    <t xml:space="preserve">Брянская область</t>
  </si>
  <si>
    <t xml:space="preserve">0015001</t>
  </si>
  <si>
    <t xml:space="preserve">Брасовский район</t>
  </si>
  <si>
    <t xml:space="preserve">0015002</t>
  </si>
  <si>
    <t xml:space="preserve">Брянский район</t>
  </si>
  <si>
    <t xml:space="preserve">0015003</t>
  </si>
  <si>
    <t xml:space="preserve">Выгоничский район</t>
  </si>
  <si>
    <t xml:space="preserve">0015004</t>
  </si>
  <si>
    <t xml:space="preserve">Гордеевский район</t>
  </si>
  <si>
    <t xml:space="preserve">0015005</t>
  </si>
  <si>
    <t xml:space="preserve">Дубровский район</t>
  </si>
  <si>
    <t xml:space="preserve">0015006</t>
  </si>
  <si>
    <t xml:space="preserve">Дятьковский район</t>
  </si>
  <si>
    <t xml:space="preserve">0015007</t>
  </si>
  <si>
    <t xml:space="preserve">Жирятинский район</t>
  </si>
  <si>
    <t xml:space="preserve">0015008</t>
  </si>
  <si>
    <t xml:space="preserve">Жуковский район</t>
  </si>
  <si>
    <t xml:space="preserve">0015009</t>
  </si>
  <si>
    <t xml:space="preserve">Злынковский район</t>
  </si>
  <si>
    <t xml:space="preserve">0015010</t>
  </si>
  <si>
    <t xml:space="preserve">Карачевский район</t>
  </si>
  <si>
    <t xml:space="preserve">0015011</t>
  </si>
  <si>
    <t xml:space="preserve">Клетнянский район</t>
  </si>
  <si>
    <t xml:space="preserve">0015012</t>
  </si>
  <si>
    <t xml:space="preserve">Климовский район</t>
  </si>
  <si>
    <t xml:space="preserve">0015013</t>
  </si>
  <si>
    <t xml:space="preserve">Клинцовский район</t>
  </si>
  <si>
    <t xml:space="preserve">0015014</t>
  </si>
  <si>
    <t xml:space="preserve">Комаричский район</t>
  </si>
  <si>
    <t xml:space="preserve">0015015</t>
  </si>
  <si>
    <t xml:space="preserve">0015016</t>
  </si>
  <si>
    <t xml:space="preserve">Мглинский район</t>
  </si>
  <si>
    <t xml:space="preserve">0015017</t>
  </si>
  <si>
    <t xml:space="preserve">Навлинский район</t>
  </si>
  <si>
    <t xml:space="preserve">0015018</t>
  </si>
  <si>
    <t xml:space="preserve">Новозыбковский район</t>
  </si>
  <si>
    <t xml:space="preserve">0015019</t>
  </si>
  <si>
    <t xml:space="preserve">Погарский район</t>
  </si>
  <si>
    <t xml:space="preserve">0015020</t>
  </si>
  <si>
    <t xml:space="preserve">Почепский район</t>
  </si>
  <si>
    <t xml:space="preserve">0015021</t>
  </si>
  <si>
    <t xml:space="preserve">Рогнединский район</t>
  </si>
  <si>
    <t xml:space="preserve">0015022</t>
  </si>
  <si>
    <t xml:space="preserve">Севский район</t>
  </si>
  <si>
    <t xml:space="preserve">0015023</t>
  </si>
  <si>
    <t xml:space="preserve">Стародубский район</t>
  </si>
  <si>
    <t xml:space="preserve">0015024</t>
  </si>
  <si>
    <t xml:space="preserve">Суземский район</t>
  </si>
  <si>
    <t xml:space="preserve">0015025</t>
  </si>
  <si>
    <t xml:space="preserve">Суражский район</t>
  </si>
  <si>
    <t xml:space="preserve">0015026</t>
  </si>
  <si>
    <t xml:space="preserve">Трубчевский район</t>
  </si>
  <si>
    <t xml:space="preserve">0015027</t>
  </si>
  <si>
    <t xml:space="preserve">Унечский район</t>
  </si>
  <si>
    <t xml:space="preserve">0015028</t>
  </si>
  <si>
    <t xml:space="preserve">г Брянск</t>
  </si>
  <si>
    <t xml:space="preserve">0015029</t>
  </si>
  <si>
    <t xml:space="preserve">г Клинцы</t>
  </si>
  <si>
    <t xml:space="preserve">0015030</t>
  </si>
  <si>
    <t xml:space="preserve">г Новозыбков</t>
  </si>
  <si>
    <t xml:space="preserve">0015031</t>
  </si>
  <si>
    <t xml:space="preserve">г Сельцо</t>
  </si>
  <si>
    <t xml:space="preserve">0015032</t>
  </si>
  <si>
    <t xml:space="preserve">г Стародуб</t>
  </si>
  <si>
    <t xml:space="preserve">0015033</t>
  </si>
  <si>
    <t xml:space="preserve">г Фокино</t>
  </si>
  <si>
    <t xml:space="preserve">0017</t>
  </si>
  <si>
    <t xml:space="preserve">Владимирская область</t>
  </si>
  <si>
    <t xml:space="preserve">0017001</t>
  </si>
  <si>
    <t xml:space="preserve">0017002</t>
  </si>
  <si>
    <t xml:space="preserve">Вязниковский район</t>
  </si>
  <si>
    <t xml:space="preserve">0017003</t>
  </si>
  <si>
    <t xml:space="preserve">Гороховецкий район</t>
  </si>
  <si>
    <t xml:space="preserve">0017004</t>
  </si>
  <si>
    <t xml:space="preserve">Гусь-Хрустальный район</t>
  </si>
  <si>
    <t xml:space="preserve">0017005</t>
  </si>
  <si>
    <t xml:space="preserve">Камешковский район</t>
  </si>
  <si>
    <t xml:space="preserve">0017006</t>
  </si>
  <si>
    <t xml:space="preserve">Киржачский район</t>
  </si>
  <si>
    <t xml:space="preserve">0017007</t>
  </si>
  <si>
    <t xml:space="preserve">Ковровский район</t>
  </si>
  <si>
    <t xml:space="preserve">0017008</t>
  </si>
  <si>
    <t xml:space="preserve">Кольчугинский район</t>
  </si>
  <si>
    <t xml:space="preserve">0017009</t>
  </si>
  <si>
    <t xml:space="preserve">Меленковский район</t>
  </si>
  <si>
    <t xml:space="preserve">0017010</t>
  </si>
  <si>
    <t xml:space="preserve">Муромский район</t>
  </si>
  <si>
    <t xml:space="preserve">0017011</t>
  </si>
  <si>
    <t xml:space="preserve">Петушинский район</t>
  </si>
  <si>
    <t xml:space="preserve">0017012</t>
  </si>
  <si>
    <t xml:space="preserve">Селивановский район</t>
  </si>
  <si>
    <t xml:space="preserve">0017013</t>
  </si>
  <si>
    <t xml:space="preserve">Собинский район</t>
  </si>
  <si>
    <t xml:space="preserve">0017014</t>
  </si>
  <si>
    <t xml:space="preserve">Судогодский район</t>
  </si>
  <si>
    <t xml:space="preserve">0017015</t>
  </si>
  <si>
    <t xml:space="preserve">Суздальский район</t>
  </si>
  <si>
    <t xml:space="preserve">0017016</t>
  </si>
  <si>
    <t xml:space="preserve">Юрьев-Польский район</t>
  </si>
  <si>
    <t xml:space="preserve">0017017</t>
  </si>
  <si>
    <t xml:space="preserve">г Владимир</t>
  </si>
  <si>
    <t xml:space="preserve">0017018</t>
  </si>
  <si>
    <t xml:space="preserve">г Гусь-Хрустальный</t>
  </si>
  <si>
    <t xml:space="preserve">0017019</t>
  </si>
  <si>
    <t xml:space="preserve">г Ковров</t>
  </si>
  <si>
    <t xml:space="preserve">0017020</t>
  </si>
  <si>
    <t xml:space="preserve">г Муром</t>
  </si>
  <si>
    <t xml:space="preserve">0018</t>
  </si>
  <si>
    <t xml:space="preserve">Волгоградская область</t>
  </si>
  <si>
    <t xml:space="preserve">0018001</t>
  </si>
  <si>
    <t xml:space="preserve">0018002</t>
  </si>
  <si>
    <t xml:space="preserve">Быковский район</t>
  </si>
  <si>
    <t xml:space="preserve">0018003</t>
  </si>
  <si>
    <t xml:space="preserve">Городищенский район</t>
  </si>
  <si>
    <t xml:space="preserve">0018004</t>
  </si>
  <si>
    <t xml:space="preserve">Даниловский район</t>
  </si>
  <si>
    <t xml:space="preserve">0018005</t>
  </si>
  <si>
    <t xml:space="preserve">Дубовский район</t>
  </si>
  <si>
    <t xml:space="preserve">0018006</t>
  </si>
  <si>
    <t xml:space="preserve">Еланский район</t>
  </si>
  <si>
    <t xml:space="preserve">0018007</t>
  </si>
  <si>
    <t xml:space="preserve">Жирновский район</t>
  </si>
  <si>
    <t xml:space="preserve">0018008</t>
  </si>
  <si>
    <t xml:space="preserve">Иловлинский район</t>
  </si>
  <si>
    <t xml:space="preserve">0018009</t>
  </si>
  <si>
    <t xml:space="preserve">Калачевский район</t>
  </si>
  <si>
    <t xml:space="preserve">0018010</t>
  </si>
  <si>
    <t xml:space="preserve">Камышинский район</t>
  </si>
  <si>
    <t xml:space="preserve">0018011</t>
  </si>
  <si>
    <t xml:space="preserve">Киквидзенский район</t>
  </si>
  <si>
    <t xml:space="preserve">0018012</t>
  </si>
  <si>
    <t xml:space="preserve">Клетский район</t>
  </si>
  <si>
    <t xml:space="preserve">0018013</t>
  </si>
  <si>
    <t xml:space="preserve">Котельниковский район</t>
  </si>
  <si>
    <t xml:space="preserve">0018014</t>
  </si>
  <si>
    <t xml:space="preserve">Котовский район</t>
  </si>
  <si>
    <t xml:space="preserve">0018015</t>
  </si>
  <si>
    <t xml:space="preserve">Ленинский район</t>
  </si>
  <si>
    <t xml:space="preserve">0018016</t>
  </si>
  <si>
    <t xml:space="preserve">Нехаевский район</t>
  </si>
  <si>
    <t xml:space="preserve">0018017</t>
  </si>
  <si>
    <t xml:space="preserve">0018018</t>
  </si>
  <si>
    <t xml:space="preserve">Новоаннинский район</t>
  </si>
  <si>
    <t xml:space="preserve">0018019</t>
  </si>
  <si>
    <t xml:space="preserve">Новониколаевский район</t>
  </si>
  <si>
    <t xml:space="preserve">0018020</t>
  </si>
  <si>
    <t xml:space="preserve">0018021</t>
  </si>
  <si>
    <t xml:space="preserve">Ольховский район</t>
  </si>
  <si>
    <t xml:space="preserve">0018022</t>
  </si>
  <si>
    <t xml:space="preserve">Палласовский район</t>
  </si>
  <si>
    <t xml:space="preserve">0018023</t>
  </si>
  <si>
    <t xml:space="preserve">Кумылженский район</t>
  </si>
  <si>
    <t xml:space="preserve">0018024</t>
  </si>
  <si>
    <t xml:space="preserve">Руднянский район</t>
  </si>
  <si>
    <t xml:space="preserve">0018025</t>
  </si>
  <si>
    <t xml:space="preserve">Светлоярский район</t>
  </si>
  <si>
    <t xml:space="preserve">0018026</t>
  </si>
  <si>
    <t xml:space="preserve">Серафимовичский район</t>
  </si>
  <si>
    <t xml:space="preserve">0018027</t>
  </si>
  <si>
    <t xml:space="preserve">Среднеахтубинский район</t>
  </si>
  <si>
    <t xml:space="preserve">0018028</t>
  </si>
  <si>
    <t xml:space="preserve">Старополтавский район</t>
  </si>
  <si>
    <t xml:space="preserve">0018029</t>
  </si>
  <si>
    <t xml:space="preserve">Суровикинский район</t>
  </si>
  <si>
    <t xml:space="preserve">0018030</t>
  </si>
  <si>
    <t xml:space="preserve">Урюпинский район</t>
  </si>
  <si>
    <t xml:space="preserve">0018031</t>
  </si>
  <si>
    <t xml:space="preserve">Фроловский район</t>
  </si>
  <si>
    <t xml:space="preserve">0018032</t>
  </si>
  <si>
    <t xml:space="preserve">Чернышковский район</t>
  </si>
  <si>
    <t xml:space="preserve">0018033</t>
  </si>
  <si>
    <t xml:space="preserve">г Волгоград</t>
  </si>
  <si>
    <t xml:space="preserve">0018034</t>
  </si>
  <si>
    <t xml:space="preserve">г Волжский</t>
  </si>
  <si>
    <t xml:space="preserve">0018035</t>
  </si>
  <si>
    <t xml:space="preserve">г Камышин</t>
  </si>
  <si>
    <t xml:space="preserve">0018036</t>
  </si>
  <si>
    <t xml:space="preserve">г Михайловка</t>
  </si>
  <si>
    <t xml:space="preserve">0018037</t>
  </si>
  <si>
    <t xml:space="preserve">г Урюпинск</t>
  </si>
  <si>
    <t xml:space="preserve">0018038</t>
  </si>
  <si>
    <t xml:space="preserve">г Фролово</t>
  </si>
  <si>
    <t xml:space="preserve">0019</t>
  </si>
  <si>
    <t xml:space="preserve">Вологодская область</t>
  </si>
  <si>
    <t xml:space="preserve">0019001</t>
  </si>
  <si>
    <t xml:space="preserve">Бабаевский район</t>
  </si>
  <si>
    <t xml:space="preserve">0019002</t>
  </si>
  <si>
    <t xml:space="preserve">Бабушкинский район</t>
  </si>
  <si>
    <t xml:space="preserve">0019003</t>
  </si>
  <si>
    <t xml:space="preserve">Белозерский район</t>
  </si>
  <si>
    <t xml:space="preserve">0019004</t>
  </si>
  <si>
    <t xml:space="preserve">Вашкинский район</t>
  </si>
  <si>
    <t xml:space="preserve">0019005</t>
  </si>
  <si>
    <t xml:space="preserve">Великоустюгский район</t>
  </si>
  <si>
    <t xml:space="preserve">0019006</t>
  </si>
  <si>
    <t xml:space="preserve">Верховажский район</t>
  </si>
  <si>
    <t xml:space="preserve">0019007</t>
  </si>
  <si>
    <t xml:space="preserve">Вожегородский район</t>
  </si>
  <si>
    <t xml:space="preserve">0019008</t>
  </si>
  <si>
    <t xml:space="preserve">Вологодский район</t>
  </si>
  <si>
    <t xml:space="preserve">0019009</t>
  </si>
  <si>
    <t xml:space="preserve">Вытегорский район</t>
  </si>
  <si>
    <t xml:space="preserve">0019010</t>
  </si>
  <si>
    <t xml:space="preserve">Грязовецкий район</t>
  </si>
  <si>
    <t xml:space="preserve">0019011</t>
  </si>
  <si>
    <t xml:space="preserve">Кадуйский район</t>
  </si>
  <si>
    <t xml:space="preserve">0019012</t>
  </si>
  <si>
    <t xml:space="preserve">Кирилловский район</t>
  </si>
  <si>
    <t xml:space="preserve">0019013</t>
  </si>
  <si>
    <t xml:space="preserve">Кичименгско-городецкий район</t>
  </si>
  <si>
    <t xml:space="preserve">0019014</t>
  </si>
  <si>
    <t xml:space="preserve">Междуреченский район</t>
  </si>
  <si>
    <t xml:space="preserve">0019015</t>
  </si>
  <si>
    <t xml:space="preserve">Никольский район</t>
  </si>
  <si>
    <t xml:space="preserve">0019016</t>
  </si>
  <si>
    <t xml:space="preserve">Нюксенский район</t>
  </si>
  <si>
    <t xml:space="preserve">0019017</t>
  </si>
  <si>
    <t xml:space="preserve">Сокольский район</t>
  </si>
  <si>
    <t xml:space="preserve">0019018</t>
  </si>
  <si>
    <t xml:space="preserve">Сямженский район</t>
  </si>
  <si>
    <t xml:space="preserve">0019019</t>
  </si>
  <si>
    <t xml:space="preserve">Тарногский район</t>
  </si>
  <si>
    <t xml:space="preserve">0019020</t>
  </si>
  <si>
    <t xml:space="preserve">Тотемский район</t>
  </si>
  <si>
    <t xml:space="preserve">0019021</t>
  </si>
  <si>
    <t xml:space="preserve">Усть-кубинский район</t>
  </si>
  <si>
    <t xml:space="preserve">0019022</t>
  </si>
  <si>
    <t xml:space="preserve">Устюженский район</t>
  </si>
  <si>
    <t xml:space="preserve">0019023</t>
  </si>
  <si>
    <t xml:space="preserve">Харовский район</t>
  </si>
  <si>
    <t xml:space="preserve">0019024</t>
  </si>
  <si>
    <t xml:space="preserve">Чагодощенский район</t>
  </si>
  <si>
    <t xml:space="preserve">0019025</t>
  </si>
  <si>
    <t xml:space="preserve">Череповецкий район</t>
  </si>
  <si>
    <t xml:space="preserve">0019026</t>
  </si>
  <si>
    <t xml:space="preserve">Шекснинский район</t>
  </si>
  <si>
    <t xml:space="preserve">0019027</t>
  </si>
  <si>
    <t xml:space="preserve">г Вологда</t>
  </si>
  <si>
    <t xml:space="preserve">0019028</t>
  </si>
  <si>
    <t xml:space="preserve">г Череповец</t>
  </si>
  <si>
    <t xml:space="preserve">0020</t>
  </si>
  <si>
    <t xml:space="preserve">Воронежская область</t>
  </si>
  <si>
    <t xml:space="preserve">0020001</t>
  </si>
  <si>
    <t xml:space="preserve">Аннинский район</t>
  </si>
  <si>
    <t xml:space="preserve">0020002</t>
  </si>
  <si>
    <t xml:space="preserve">Бобровский район</t>
  </si>
  <si>
    <t xml:space="preserve">0020003</t>
  </si>
  <si>
    <t xml:space="preserve">Богучарский район</t>
  </si>
  <si>
    <t xml:space="preserve">0020004</t>
  </si>
  <si>
    <t xml:space="preserve">Бутурлиновский район</t>
  </si>
  <si>
    <t xml:space="preserve">0020005</t>
  </si>
  <si>
    <t xml:space="preserve">Верхнемамонский район</t>
  </si>
  <si>
    <t xml:space="preserve">0020006</t>
  </si>
  <si>
    <t xml:space="preserve">Верхнехавский район</t>
  </si>
  <si>
    <t xml:space="preserve">0020007</t>
  </si>
  <si>
    <t xml:space="preserve">Воробьевский район</t>
  </si>
  <si>
    <t xml:space="preserve">0020008</t>
  </si>
  <si>
    <t xml:space="preserve">Грибановский район</t>
  </si>
  <si>
    <t xml:space="preserve">0020009</t>
  </si>
  <si>
    <t xml:space="preserve">Калачеевский район</t>
  </si>
  <si>
    <t xml:space="preserve">0020010</t>
  </si>
  <si>
    <t xml:space="preserve">0020011</t>
  </si>
  <si>
    <t xml:space="preserve">Кантемировский район</t>
  </si>
  <si>
    <t xml:space="preserve">0020012</t>
  </si>
  <si>
    <t xml:space="preserve">Каширский район</t>
  </si>
  <si>
    <t xml:space="preserve">0020013</t>
  </si>
  <si>
    <t xml:space="preserve">Лискинский район</t>
  </si>
  <si>
    <t xml:space="preserve">0020014</t>
  </si>
  <si>
    <t xml:space="preserve">Нижнедевицкий район</t>
  </si>
  <si>
    <t xml:space="preserve">0020015</t>
  </si>
  <si>
    <t xml:space="preserve">Новоусманский район</t>
  </si>
  <si>
    <t xml:space="preserve">0020016</t>
  </si>
  <si>
    <t xml:space="preserve">Новохоперский район</t>
  </si>
  <si>
    <t xml:space="preserve">0020017</t>
  </si>
  <si>
    <t xml:space="preserve">Ольховатский район</t>
  </si>
  <si>
    <t xml:space="preserve">0020018</t>
  </si>
  <si>
    <t xml:space="preserve">Острогожский район</t>
  </si>
  <si>
    <t xml:space="preserve">0020019</t>
  </si>
  <si>
    <t xml:space="preserve">0020020</t>
  </si>
  <si>
    <t xml:space="preserve">Панинский район</t>
  </si>
  <si>
    <t xml:space="preserve">0020021</t>
  </si>
  <si>
    <t xml:space="preserve">0020022</t>
  </si>
  <si>
    <t xml:space="preserve">Поворинский район</t>
  </si>
  <si>
    <t xml:space="preserve">0020023</t>
  </si>
  <si>
    <t xml:space="preserve">Подгоренский район</t>
  </si>
  <si>
    <t xml:space="preserve">0020024</t>
  </si>
  <si>
    <t xml:space="preserve">Рамонский район</t>
  </si>
  <si>
    <t xml:space="preserve">0020025</t>
  </si>
  <si>
    <t xml:space="preserve">Репьевский район</t>
  </si>
  <si>
    <t xml:space="preserve">0020026</t>
  </si>
  <si>
    <t xml:space="preserve">Россошанский район</t>
  </si>
  <si>
    <t xml:space="preserve">0020027</t>
  </si>
  <si>
    <t xml:space="preserve">Семилукский район</t>
  </si>
  <si>
    <t xml:space="preserve">0020028</t>
  </si>
  <si>
    <t xml:space="preserve">Таловский район</t>
  </si>
  <si>
    <t xml:space="preserve">0020029</t>
  </si>
  <si>
    <t xml:space="preserve">Терновский район</t>
  </si>
  <si>
    <t xml:space="preserve">0020030</t>
  </si>
  <si>
    <t xml:space="preserve">Хохольский район</t>
  </si>
  <si>
    <t xml:space="preserve">0020031</t>
  </si>
  <si>
    <t xml:space="preserve">Эртильский район</t>
  </si>
  <si>
    <t xml:space="preserve">0020032</t>
  </si>
  <si>
    <t xml:space="preserve">г Борисоглебск</t>
  </si>
  <si>
    <t xml:space="preserve">0020033</t>
  </si>
  <si>
    <t xml:space="preserve">г Воронеж</t>
  </si>
  <si>
    <t xml:space="preserve">0020034</t>
  </si>
  <si>
    <t xml:space="preserve">г Нововоронеж</t>
  </si>
  <si>
    <t xml:space="preserve">0022</t>
  </si>
  <si>
    <t xml:space="preserve">Нижегородская область</t>
  </si>
  <si>
    <t xml:space="preserve">0022001</t>
  </si>
  <si>
    <t xml:space="preserve">Ардатовский район</t>
  </si>
  <si>
    <t xml:space="preserve">0022002</t>
  </si>
  <si>
    <t xml:space="preserve">Арзамасский район</t>
  </si>
  <si>
    <t xml:space="preserve">0022003</t>
  </si>
  <si>
    <t xml:space="preserve">Балахнинский район</t>
  </si>
  <si>
    <t xml:space="preserve">0022004</t>
  </si>
  <si>
    <t xml:space="preserve">Богородский район</t>
  </si>
  <si>
    <t xml:space="preserve">0022005</t>
  </si>
  <si>
    <t xml:space="preserve">Большеболдинский район</t>
  </si>
  <si>
    <t xml:space="preserve">0022006</t>
  </si>
  <si>
    <t xml:space="preserve">Большемурашкинский район</t>
  </si>
  <si>
    <t xml:space="preserve">0022007</t>
  </si>
  <si>
    <t xml:space="preserve">Бутурлинский район</t>
  </si>
  <si>
    <t xml:space="preserve">0022008</t>
  </si>
  <si>
    <t xml:space="preserve">Вадский район</t>
  </si>
  <si>
    <t xml:space="preserve">0022009</t>
  </si>
  <si>
    <t xml:space="preserve">Варнавинский район</t>
  </si>
  <si>
    <t xml:space="preserve">0022010</t>
  </si>
  <si>
    <t xml:space="preserve">Вачский район</t>
  </si>
  <si>
    <t xml:space="preserve">0022011</t>
  </si>
  <si>
    <t xml:space="preserve">Ветлужский район</t>
  </si>
  <si>
    <t xml:space="preserve">0022012</t>
  </si>
  <si>
    <t xml:space="preserve">Вознесенский район</t>
  </si>
  <si>
    <t xml:space="preserve">0022013</t>
  </si>
  <si>
    <t xml:space="preserve">Воротынский район</t>
  </si>
  <si>
    <t xml:space="preserve">0022014</t>
  </si>
  <si>
    <t xml:space="preserve">Воскресенский район</t>
  </si>
  <si>
    <t xml:space="preserve">0022015</t>
  </si>
  <si>
    <t xml:space="preserve">Гагинский район</t>
  </si>
  <si>
    <t xml:space="preserve">0022016</t>
  </si>
  <si>
    <t xml:space="preserve">Городецкий район</t>
  </si>
  <si>
    <t xml:space="preserve">0022017</t>
  </si>
  <si>
    <t xml:space="preserve">Дальнеконстантиновский район</t>
  </si>
  <si>
    <t xml:space="preserve">0022018</t>
  </si>
  <si>
    <t xml:space="preserve">0022019</t>
  </si>
  <si>
    <t xml:space="preserve">Дивеевский район</t>
  </si>
  <si>
    <t xml:space="preserve">0022020</t>
  </si>
  <si>
    <t xml:space="preserve">Княгининский район</t>
  </si>
  <si>
    <t xml:space="preserve">0022021</t>
  </si>
  <si>
    <t xml:space="preserve">Ковернинский район</t>
  </si>
  <si>
    <t xml:space="preserve">0022022</t>
  </si>
  <si>
    <t xml:space="preserve">Краснобаковский район</t>
  </si>
  <si>
    <t xml:space="preserve">0022023</t>
  </si>
  <si>
    <t xml:space="preserve">Краснооктябрьский район</t>
  </si>
  <si>
    <t xml:space="preserve">0022024</t>
  </si>
  <si>
    <t xml:space="preserve">Кстовский район</t>
  </si>
  <si>
    <t xml:space="preserve">0022039</t>
  </si>
  <si>
    <t xml:space="preserve">Городской округ Кулебакский</t>
  </si>
  <si>
    <t xml:space="preserve">0022025</t>
  </si>
  <si>
    <t xml:space="preserve">Лукояновский район</t>
  </si>
  <si>
    <t xml:space="preserve">0022026</t>
  </si>
  <si>
    <t xml:space="preserve">Лысковский район</t>
  </si>
  <si>
    <t xml:space="preserve">0022040</t>
  </si>
  <si>
    <t xml:space="preserve">Городской округ Навашинский</t>
  </si>
  <si>
    <t xml:space="preserve">0022027</t>
  </si>
  <si>
    <t xml:space="preserve">0022041</t>
  </si>
  <si>
    <t xml:space="preserve">Городской округ Перевозский</t>
  </si>
  <si>
    <t xml:space="preserve">0022042</t>
  </si>
  <si>
    <t xml:space="preserve">Городской округ Семеновский</t>
  </si>
  <si>
    <t xml:space="preserve">0022028</t>
  </si>
  <si>
    <t xml:space="preserve">Пильнинский район</t>
  </si>
  <si>
    <t xml:space="preserve">0022029</t>
  </si>
  <si>
    <t xml:space="preserve">Починковский район</t>
  </si>
  <si>
    <t xml:space="preserve">0022030</t>
  </si>
  <si>
    <t xml:space="preserve">Сергачский район</t>
  </si>
  <si>
    <t xml:space="preserve">0022031</t>
  </si>
  <si>
    <t xml:space="preserve">Сеченовский район</t>
  </si>
  <si>
    <t xml:space="preserve">0022032</t>
  </si>
  <si>
    <t xml:space="preserve">Сосновский район</t>
  </si>
  <si>
    <t xml:space="preserve">0022034</t>
  </si>
  <si>
    <t xml:space="preserve">Тонкинский район</t>
  </si>
  <si>
    <t xml:space="preserve">0022035</t>
  </si>
  <si>
    <t xml:space="preserve">Тоншаевский район</t>
  </si>
  <si>
    <t xml:space="preserve">0022036</t>
  </si>
  <si>
    <t xml:space="preserve">Уренский район</t>
  </si>
  <si>
    <t xml:space="preserve">0022050</t>
  </si>
  <si>
    <t xml:space="preserve">г Чкаловск</t>
  </si>
  <si>
    <t xml:space="preserve">0022037</t>
  </si>
  <si>
    <t xml:space="preserve">Шарангский район</t>
  </si>
  <si>
    <t xml:space="preserve">0022038</t>
  </si>
  <si>
    <t xml:space="preserve">Шатковский район</t>
  </si>
  <si>
    <t xml:space="preserve">0022043</t>
  </si>
  <si>
    <t xml:space="preserve">Городской округ Сокольский</t>
  </si>
  <si>
    <t xml:space="preserve">0022044</t>
  </si>
  <si>
    <t xml:space="preserve">г Арзамас</t>
  </si>
  <si>
    <t xml:space="preserve">0022045</t>
  </si>
  <si>
    <t xml:space="preserve">г Бор</t>
  </si>
  <si>
    <t xml:space="preserve">0022046</t>
  </si>
  <si>
    <t xml:space="preserve">г Выкса</t>
  </si>
  <si>
    <t xml:space="preserve">0022047</t>
  </si>
  <si>
    <t xml:space="preserve">г Дзержинск</t>
  </si>
  <si>
    <t xml:space="preserve">0022048</t>
  </si>
  <si>
    <t xml:space="preserve">г Нижний Новгород</t>
  </si>
  <si>
    <t xml:space="preserve">0022049</t>
  </si>
  <si>
    <t xml:space="preserve">г Первомайск</t>
  </si>
  <si>
    <t xml:space="preserve">0022051</t>
  </si>
  <si>
    <t xml:space="preserve">г Шахунья</t>
  </si>
  <si>
    <t xml:space="preserve">0024</t>
  </si>
  <si>
    <t xml:space="preserve">Ивановская область</t>
  </si>
  <si>
    <t xml:space="preserve">0024001</t>
  </si>
  <si>
    <t xml:space="preserve">Вичугский район</t>
  </si>
  <si>
    <t xml:space="preserve">0024002</t>
  </si>
  <si>
    <t xml:space="preserve">Верхнеландеховский район</t>
  </si>
  <si>
    <t xml:space="preserve">0024003</t>
  </si>
  <si>
    <t xml:space="preserve">Гаврилово-Посадский район</t>
  </si>
  <si>
    <t xml:space="preserve">0024004</t>
  </si>
  <si>
    <t xml:space="preserve">Заволжский район</t>
  </si>
  <si>
    <t xml:space="preserve">0024005</t>
  </si>
  <si>
    <t xml:space="preserve">0024006</t>
  </si>
  <si>
    <t xml:space="preserve">Ильинский район</t>
  </si>
  <si>
    <t xml:space="preserve">0024007</t>
  </si>
  <si>
    <t xml:space="preserve">Кинешемский район</t>
  </si>
  <si>
    <t xml:space="preserve">0024008</t>
  </si>
  <si>
    <t xml:space="preserve">0024009</t>
  </si>
  <si>
    <t xml:space="preserve">Лежневский район</t>
  </si>
  <si>
    <t xml:space="preserve">0024010</t>
  </si>
  <si>
    <t xml:space="preserve">Лухский район</t>
  </si>
  <si>
    <t xml:space="preserve">0024011</t>
  </si>
  <si>
    <t xml:space="preserve">Палехский район</t>
  </si>
  <si>
    <t xml:space="preserve">0024012</t>
  </si>
  <si>
    <t xml:space="preserve">Пестяковский район</t>
  </si>
  <si>
    <t xml:space="preserve">0024013</t>
  </si>
  <si>
    <t xml:space="preserve">0024014</t>
  </si>
  <si>
    <t xml:space="preserve">Пучежский район</t>
  </si>
  <si>
    <t xml:space="preserve">0024015</t>
  </si>
  <si>
    <t xml:space="preserve">Родниковский район</t>
  </si>
  <si>
    <t xml:space="preserve">0024016</t>
  </si>
  <si>
    <t xml:space="preserve">Савинский район</t>
  </si>
  <si>
    <t xml:space="preserve">0024017</t>
  </si>
  <si>
    <t xml:space="preserve">Тейковский район</t>
  </si>
  <si>
    <t xml:space="preserve">0024018</t>
  </si>
  <si>
    <t xml:space="preserve">Фурмановский район</t>
  </si>
  <si>
    <t xml:space="preserve">0024019</t>
  </si>
  <si>
    <t xml:space="preserve">Шуйский район</t>
  </si>
  <si>
    <t xml:space="preserve">0024020</t>
  </si>
  <si>
    <t xml:space="preserve">Южский район</t>
  </si>
  <si>
    <t xml:space="preserve">0024021</t>
  </si>
  <si>
    <t xml:space="preserve">Юрьевецкий район</t>
  </si>
  <si>
    <t xml:space="preserve">0024022</t>
  </si>
  <si>
    <t xml:space="preserve">г Вичуга</t>
  </si>
  <si>
    <t xml:space="preserve">0024023</t>
  </si>
  <si>
    <t xml:space="preserve">г Иваново</t>
  </si>
  <si>
    <t xml:space="preserve">0024024</t>
  </si>
  <si>
    <t xml:space="preserve">г Кинешма</t>
  </si>
  <si>
    <t xml:space="preserve">0024025</t>
  </si>
  <si>
    <t xml:space="preserve">г Кохма</t>
  </si>
  <si>
    <t xml:space="preserve">0024026</t>
  </si>
  <si>
    <t xml:space="preserve">г Тейково</t>
  </si>
  <si>
    <t xml:space="preserve">0024027</t>
  </si>
  <si>
    <t xml:space="preserve">г Шуя</t>
  </si>
  <si>
    <t xml:space="preserve">0025</t>
  </si>
  <si>
    <t xml:space="preserve">Иркутская область</t>
  </si>
  <si>
    <t xml:space="preserve">0025003</t>
  </si>
  <si>
    <t xml:space="preserve">Балаганский район</t>
  </si>
  <si>
    <t xml:space="preserve">0025005</t>
  </si>
  <si>
    <t xml:space="preserve">Бодайбинский район</t>
  </si>
  <si>
    <t xml:space="preserve">0025002</t>
  </si>
  <si>
    <t xml:space="preserve">Ангарский район</t>
  </si>
  <si>
    <t xml:space="preserve">0025007</t>
  </si>
  <si>
    <t xml:space="preserve">Братский район</t>
  </si>
  <si>
    <t xml:space="preserve">0025001</t>
  </si>
  <si>
    <t xml:space="preserve">Аларский район</t>
  </si>
  <si>
    <t xml:space="preserve">0025008</t>
  </si>
  <si>
    <t xml:space="preserve">Жигаловский район</t>
  </si>
  <si>
    <t xml:space="preserve">0025004</t>
  </si>
  <si>
    <t xml:space="preserve">Баяндаевский район </t>
  </si>
  <si>
    <t xml:space="preserve">0025009</t>
  </si>
  <si>
    <t xml:space="preserve">Заларинский район</t>
  </si>
  <si>
    <t xml:space="preserve">0025006</t>
  </si>
  <si>
    <t xml:space="preserve">Боханский район</t>
  </si>
  <si>
    <t xml:space="preserve">0025010</t>
  </si>
  <si>
    <t xml:space="preserve">Зиминский район</t>
  </si>
  <si>
    <t xml:space="preserve">0025011</t>
  </si>
  <si>
    <t xml:space="preserve">Иркутский район</t>
  </si>
  <si>
    <t xml:space="preserve">0025012</t>
  </si>
  <si>
    <t xml:space="preserve">Казачинско-Ленский район</t>
  </si>
  <si>
    <t xml:space="preserve">0025013</t>
  </si>
  <si>
    <t xml:space="preserve">Катангский район</t>
  </si>
  <si>
    <t xml:space="preserve">0025014</t>
  </si>
  <si>
    <t xml:space="preserve">Качугский район</t>
  </si>
  <si>
    <t xml:space="preserve">0025015</t>
  </si>
  <si>
    <t xml:space="preserve">Киренский район</t>
  </si>
  <si>
    <t xml:space="preserve">0025016</t>
  </si>
  <si>
    <t xml:space="preserve">Куйтунский район</t>
  </si>
  <si>
    <t xml:space="preserve">0025017</t>
  </si>
  <si>
    <t xml:space="preserve">Мамско-Чуйский район</t>
  </si>
  <si>
    <t xml:space="preserve">0025018</t>
  </si>
  <si>
    <t xml:space="preserve">Нижнеилимский район</t>
  </si>
  <si>
    <t xml:space="preserve">0025019</t>
  </si>
  <si>
    <t xml:space="preserve">Нижнеудинский район</t>
  </si>
  <si>
    <t xml:space="preserve">0025020</t>
  </si>
  <si>
    <t xml:space="preserve">Нукутский район </t>
  </si>
  <si>
    <t xml:space="preserve">0025021</t>
  </si>
  <si>
    <t xml:space="preserve">Ольхонский район</t>
  </si>
  <si>
    <t xml:space="preserve">0025022</t>
  </si>
  <si>
    <t xml:space="preserve">Осинский район</t>
  </si>
  <si>
    <t xml:space="preserve">0025023</t>
  </si>
  <si>
    <t xml:space="preserve">Слюдянский район</t>
  </si>
  <si>
    <t xml:space="preserve">0025024</t>
  </si>
  <si>
    <t xml:space="preserve">Тайшетский район</t>
  </si>
  <si>
    <t xml:space="preserve">0025025</t>
  </si>
  <si>
    <t xml:space="preserve">Тулунский район</t>
  </si>
  <si>
    <t xml:space="preserve">0025026</t>
  </si>
  <si>
    <t xml:space="preserve">Усольский район</t>
  </si>
  <si>
    <t xml:space="preserve">0025027</t>
  </si>
  <si>
    <t xml:space="preserve">Усть-Илимский район</t>
  </si>
  <si>
    <t xml:space="preserve">0025028</t>
  </si>
  <si>
    <t xml:space="preserve">Усть-Кутский район</t>
  </si>
  <si>
    <t xml:space="preserve">0025029</t>
  </si>
  <si>
    <t xml:space="preserve">Усть-Удинский район</t>
  </si>
  <si>
    <t xml:space="preserve">0025030</t>
  </si>
  <si>
    <t xml:space="preserve">Черемховский район</t>
  </si>
  <si>
    <t xml:space="preserve">0025031</t>
  </si>
  <si>
    <t xml:space="preserve">Чунский район</t>
  </si>
  <si>
    <t xml:space="preserve">0025032</t>
  </si>
  <si>
    <t xml:space="preserve">Шелеховский район</t>
  </si>
  <si>
    <t xml:space="preserve">0025033</t>
  </si>
  <si>
    <t xml:space="preserve">Эхирит-Булагатский район</t>
  </si>
  <si>
    <t xml:space="preserve">0025034</t>
  </si>
  <si>
    <t xml:space="preserve">г Братск</t>
  </si>
  <si>
    <t xml:space="preserve">0025035</t>
  </si>
  <si>
    <t xml:space="preserve">г Зима</t>
  </si>
  <si>
    <t xml:space="preserve">0025036</t>
  </si>
  <si>
    <t xml:space="preserve">г Иркутск</t>
  </si>
  <si>
    <t xml:space="preserve">0025037</t>
  </si>
  <si>
    <t xml:space="preserve">г Саянск</t>
  </si>
  <si>
    <t xml:space="preserve">0025038</t>
  </si>
  <si>
    <t xml:space="preserve">г Тулун</t>
  </si>
  <si>
    <t xml:space="preserve">0025039</t>
  </si>
  <si>
    <t xml:space="preserve">г Усолье-Сибирское</t>
  </si>
  <si>
    <t xml:space="preserve">0025040</t>
  </si>
  <si>
    <t xml:space="preserve">г Усть-Илимск</t>
  </si>
  <si>
    <t xml:space="preserve">0025041</t>
  </si>
  <si>
    <t xml:space="preserve">г Черемхово</t>
  </si>
  <si>
    <t xml:space="preserve">0025042</t>
  </si>
  <si>
    <t xml:space="preserve">г Свирск</t>
  </si>
  <si>
    <t xml:space="preserve">0026</t>
  </si>
  <si>
    <t xml:space="preserve">Республика Ингушетия</t>
  </si>
  <si>
    <t xml:space="preserve">0026001</t>
  </si>
  <si>
    <t xml:space="preserve">Назрановский район</t>
  </si>
  <si>
    <t xml:space="preserve">0026002</t>
  </si>
  <si>
    <t xml:space="preserve">Сунженский район</t>
  </si>
  <si>
    <t xml:space="preserve">0026003</t>
  </si>
  <si>
    <t xml:space="preserve">Малгобекский район</t>
  </si>
  <si>
    <t xml:space="preserve">0026004</t>
  </si>
  <si>
    <t xml:space="preserve">Джейрахский район</t>
  </si>
  <si>
    <t xml:space="preserve">0026005</t>
  </si>
  <si>
    <t xml:space="preserve">г Магас</t>
  </si>
  <si>
    <t xml:space="preserve">0026006</t>
  </si>
  <si>
    <t xml:space="preserve">г Назрань</t>
  </si>
  <si>
    <t xml:space="preserve">0026007</t>
  </si>
  <si>
    <t xml:space="preserve">г Карабулак</t>
  </si>
  <si>
    <t xml:space="preserve">0026008</t>
  </si>
  <si>
    <t xml:space="preserve">г Малгобек</t>
  </si>
  <si>
    <t xml:space="preserve">0027</t>
  </si>
  <si>
    <t xml:space="preserve">Калининградская область</t>
  </si>
  <si>
    <t xml:space="preserve">0027001</t>
  </si>
  <si>
    <t xml:space="preserve">Гвардейский район</t>
  </si>
  <si>
    <t xml:space="preserve">0027002</t>
  </si>
  <si>
    <t xml:space="preserve">Багратионовский район</t>
  </si>
  <si>
    <t xml:space="preserve">0027003</t>
  </si>
  <si>
    <t xml:space="preserve">Балтийский район</t>
  </si>
  <si>
    <t xml:space="preserve">0027004</t>
  </si>
  <si>
    <t xml:space="preserve">Зеленоградский район</t>
  </si>
  <si>
    <t xml:space="preserve">0027005</t>
  </si>
  <si>
    <t xml:space="preserve">Правдинский район</t>
  </si>
  <si>
    <t xml:space="preserve">0027006</t>
  </si>
  <si>
    <t xml:space="preserve">Краснознаменский район</t>
  </si>
  <si>
    <t xml:space="preserve">0027007</t>
  </si>
  <si>
    <t xml:space="preserve">Неманский район</t>
  </si>
  <si>
    <t xml:space="preserve">0027008</t>
  </si>
  <si>
    <t xml:space="preserve">Нестеровский район</t>
  </si>
  <si>
    <t xml:space="preserve">0027009</t>
  </si>
  <si>
    <t xml:space="preserve">Полесский район</t>
  </si>
  <si>
    <t xml:space="preserve">0027020</t>
  </si>
  <si>
    <t xml:space="preserve">г Светлогорск</t>
  </si>
  <si>
    <t xml:space="preserve">0027010</t>
  </si>
  <si>
    <t xml:space="preserve">Славский район</t>
  </si>
  <si>
    <t xml:space="preserve">0027011</t>
  </si>
  <si>
    <t xml:space="preserve">Черняховский район</t>
  </si>
  <si>
    <t xml:space="preserve">0027012</t>
  </si>
  <si>
    <t xml:space="preserve">Городской округ Янтарный</t>
  </si>
  <si>
    <t xml:space="preserve">0027013</t>
  </si>
  <si>
    <t xml:space="preserve">г Гурьевск</t>
  </si>
  <si>
    <t xml:space="preserve">0027014</t>
  </si>
  <si>
    <t xml:space="preserve">г Гусев</t>
  </si>
  <si>
    <t xml:space="preserve">0027015</t>
  </si>
  <si>
    <t xml:space="preserve">г Калининград</t>
  </si>
  <si>
    <t xml:space="preserve">0027016</t>
  </si>
  <si>
    <t xml:space="preserve">г Ладушкин</t>
  </si>
  <si>
    <t xml:space="preserve">0027017</t>
  </si>
  <si>
    <t xml:space="preserve">г Мамоново</t>
  </si>
  <si>
    <t xml:space="preserve">0027018</t>
  </si>
  <si>
    <t xml:space="preserve">г Озерск</t>
  </si>
  <si>
    <t xml:space="preserve">0027019</t>
  </si>
  <si>
    <t xml:space="preserve">г Пионерский</t>
  </si>
  <si>
    <t xml:space="preserve">0027021</t>
  </si>
  <si>
    <t xml:space="preserve">г Светлый</t>
  </si>
  <si>
    <t xml:space="preserve">0027022</t>
  </si>
  <si>
    <t xml:space="preserve">г Советск</t>
  </si>
  <si>
    <t xml:space="preserve">0028</t>
  </si>
  <si>
    <t xml:space="preserve">Тверская область</t>
  </si>
  <si>
    <t xml:space="preserve">0028001</t>
  </si>
  <si>
    <t xml:space="preserve">Андреапольский район</t>
  </si>
  <si>
    <t xml:space="preserve">0028002</t>
  </si>
  <si>
    <t xml:space="preserve">Бежецкий район</t>
  </si>
  <si>
    <t xml:space="preserve">0028003</t>
  </si>
  <si>
    <t xml:space="preserve">Бельский район</t>
  </si>
  <si>
    <t xml:space="preserve">0028004</t>
  </si>
  <si>
    <t xml:space="preserve">Бологовский район</t>
  </si>
  <si>
    <t xml:space="preserve">0028005</t>
  </si>
  <si>
    <t xml:space="preserve">Весьегонский район</t>
  </si>
  <si>
    <t xml:space="preserve">0028006</t>
  </si>
  <si>
    <t xml:space="preserve">Вышневолоцкий район</t>
  </si>
  <si>
    <t xml:space="preserve">0028007</t>
  </si>
  <si>
    <t xml:space="preserve">Жарковский район</t>
  </si>
  <si>
    <t xml:space="preserve">0028008</t>
  </si>
  <si>
    <t xml:space="preserve">Западнодвинский район</t>
  </si>
  <si>
    <t xml:space="preserve">0028009</t>
  </si>
  <si>
    <t xml:space="preserve">Зубцовский район</t>
  </si>
  <si>
    <t xml:space="preserve">0028010</t>
  </si>
  <si>
    <t xml:space="preserve">0028011</t>
  </si>
  <si>
    <t xml:space="preserve">Калязинский район</t>
  </si>
  <si>
    <t xml:space="preserve">0028012</t>
  </si>
  <si>
    <t xml:space="preserve">Кашинский район</t>
  </si>
  <si>
    <t xml:space="preserve">0028013</t>
  </si>
  <si>
    <t xml:space="preserve">Кесовогорский район</t>
  </si>
  <si>
    <t xml:space="preserve">0028014</t>
  </si>
  <si>
    <t xml:space="preserve">Кимрский район</t>
  </si>
  <si>
    <t xml:space="preserve">0028015</t>
  </si>
  <si>
    <t xml:space="preserve">Конаковский район</t>
  </si>
  <si>
    <t xml:space="preserve">0028016</t>
  </si>
  <si>
    <t xml:space="preserve">Краснохолмский район</t>
  </si>
  <si>
    <t xml:space="preserve">0028017</t>
  </si>
  <si>
    <t xml:space="preserve">Кувшиновский район</t>
  </si>
  <si>
    <t xml:space="preserve">0028018</t>
  </si>
  <si>
    <t xml:space="preserve">Лесной район</t>
  </si>
  <si>
    <t xml:space="preserve">0028019</t>
  </si>
  <si>
    <t xml:space="preserve">Лихославльский район</t>
  </si>
  <si>
    <t xml:space="preserve">0028020</t>
  </si>
  <si>
    <t xml:space="preserve">Максатихинский район</t>
  </si>
  <si>
    <t xml:space="preserve">0028021</t>
  </si>
  <si>
    <t xml:space="preserve">Молоковский район</t>
  </si>
  <si>
    <t xml:space="preserve">0028022</t>
  </si>
  <si>
    <t xml:space="preserve">Нелидовский район</t>
  </si>
  <si>
    <t xml:space="preserve">0028023</t>
  </si>
  <si>
    <t xml:space="preserve">Оленинский район</t>
  </si>
  <si>
    <t xml:space="preserve">0028024</t>
  </si>
  <si>
    <t xml:space="preserve">Осташковский район</t>
  </si>
  <si>
    <t xml:space="preserve">0028025</t>
  </si>
  <si>
    <t xml:space="preserve">Пеновский район</t>
  </si>
  <si>
    <t xml:space="preserve">0028026</t>
  </si>
  <si>
    <t xml:space="preserve">Рамешковский район</t>
  </si>
  <si>
    <t xml:space="preserve">0028027</t>
  </si>
  <si>
    <t xml:space="preserve">Ржевский район</t>
  </si>
  <si>
    <t xml:space="preserve">0028028</t>
  </si>
  <si>
    <t xml:space="preserve">Сандовский район</t>
  </si>
  <si>
    <t xml:space="preserve">0028029</t>
  </si>
  <si>
    <t xml:space="preserve">Селижаровский район</t>
  </si>
  <si>
    <t xml:space="preserve">0028030</t>
  </si>
  <si>
    <t xml:space="preserve">Сонковский район</t>
  </si>
  <si>
    <t xml:space="preserve">0028031</t>
  </si>
  <si>
    <t xml:space="preserve">Спировский район</t>
  </si>
  <si>
    <t xml:space="preserve">0028032</t>
  </si>
  <si>
    <t xml:space="preserve">Старицкий район</t>
  </si>
  <si>
    <t xml:space="preserve">0028033</t>
  </si>
  <si>
    <t xml:space="preserve">Торжокский район</t>
  </si>
  <si>
    <t xml:space="preserve">0028034</t>
  </si>
  <si>
    <t xml:space="preserve">Торопецкий район</t>
  </si>
  <si>
    <t xml:space="preserve">0028035</t>
  </si>
  <si>
    <t xml:space="preserve">Удомельский район</t>
  </si>
  <si>
    <t xml:space="preserve">0028036</t>
  </si>
  <si>
    <t xml:space="preserve">Фировский район</t>
  </si>
  <si>
    <t xml:space="preserve">0028037</t>
  </si>
  <si>
    <t xml:space="preserve">г Вышний Волочек</t>
  </si>
  <si>
    <t xml:space="preserve">0028038</t>
  </si>
  <si>
    <t xml:space="preserve">г Кимры</t>
  </si>
  <si>
    <t xml:space="preserve">0028039</t>
  </si>
  <si>
    <t xml:space="preserve">г Ржев</t>
  </si>
  <si>
    <t xml:space="preserve">0028040</t>
  </si>
  <si>
    <t xml:space="preserve">г Тверь</t>
  </si>
  <si>
    <t xml:space="preserve">0028041</t>
  </si>
  <si>
    <t xml:space="preserve">г Торжок</t>
  </si>
  <si>
    <t xml:space="preserve">0029</t>
  </si>
  <si>
    <t xml:space="preserve">Калужская область</t>
  </si>
  <si>
    <t xml:space="preserve">0029001</t>
  </si>
  <si>
    <t xml:space="preserve">Бабынинский район</t>
  </si>
  <si>
    <t xml:space="preserve">0029002</t>
  </si>
  <si>
    <t xml:space="preserve">Барятинский район</t>
  </si>
  <si>
    <t xml:space="preserve">0029003</t>
  </si>
  <si>
    <t xml:space="preserve">Боровский район</t>
  </si>
  <si>
    <t xml:space="preserve">0029004</t>
  </si>
  <si>
    <t xml:space="preserve">0029005</t>
  </si>
  <si>
    <t xml:space="preserve">Думиничский район</t>
  </si>
  <si>
    <t xml:space="preserve">0029006</t>
  </si>
  <si>
    <t xml:space="preserve">Жиздринский район</t>
  </si>
  <si>
    <t xml:space="preserve">0029007</t>
  </si>
  <si>
    <t xml:space="preserve">0029008</t>
  </si>
  <si>
    <t xml:space="preserve">0029009</t>
  </si>
  <si>
    <t xml:space="preserve">Износковский район</t>
  </si>
  <si>
    <t xml:space="preserve">0029010</t>
  </si>
  <si>
    <t xml:space="preserve">Козельский район</t>
  </si>
  <si>
    <t xml:space="preserve">0029011</t>
  </si>
  <si>
    <t xml:space="preserve">Куйбышевский район</t>
  </si>
  <si>
    <t xml:space="preserve">0029012</t>
  </si>
  <si>
    <t xml:space="preserve">Людиновский район</t>
  </si>
  <si>
    <t xml:space="preserve">0029013</t>
  </si>
  <si>
    <t xml:space="preserve">Малоярославецкий район</t>
  </si>
  <si>
    <t xml:space="preserve">0029014</t>
  </si>
  <si>
    <t xml:space="preserve">Медынский район</t>
  </si>
  <si>
    <t xml:space="preserve">0029015</t>
  </si>
  <si>
    <t xml:space="preserve">Мещовский район</t>
  </si>
  <si>
    <t xml:space="preserve">0029016</t>
  </si>
  <si>
    <t xml:space="preserve">Мосальский район</t>
  </si>
  <si>
    <t xml:space="preserve">0029017</t>
  </si>
  <si>
    <t xml:space="preserve">Перемышльский район</t>
  </si>
  <si>
    <t xml:space="preserve">0029018</t>
  </si>
  <si>
    <t xml:space="preserve">Спас-Деменский район</t>
  </si>
  <si>
    <t xml:space="preserve">0029019</t>
  </si>
  <si>
    <t xml:space="preserve">Сухиничский район</t>
  </si>
  <si>
    <t xml:space="preserve">0029020</t>
  </si>
  <si>
    <t xml:space="preserve">Тарусский район</t>
  </si>
  <si>
    <t xml:space="preserve">0029021</t>
  </si>
  <si>
    <t xml:space="preserve">Ульяновский район</t>
  </si>
  <si>
    <t xml:space="preserve">0029022</t>
  </si>
  <si>
    <t xml:space="preserve">Ферзиковский район</t>
  </si>
  <si>
    <t xml:space="preserve">0029023</t>
  </si>
  <si>
    <t xml:space="preserve">Хвастовичский район</t>
  </si>
  <si>
    <t xml:space="preserve">0029024</t>
  </si>
  <si>
    <t xml:space="preserve">Юхновский район</t>
  </si>
  <si>
    <t xml:space="preserve">0029025</t>
  </si>
  <si>
    <t xml:space="preserve">г Калуга</t>
  </si>
  <si>
    <t xml:space="preserve">0029026</t>
  </si>
  <si>
    <t xml:space="preserve">г Обнинск</t>
  </si>
  <si>
    <t xml:space="preserve">0030</t>
  </si>
  <si>
    <t xml:space="preserve">Камчатский край</t>
  </si>
  <si>
    <t xml:space="preserve">0030001</t>
  </si>
  <si>
    <t xml:space="preserve">Алеутский район</t>
  </si>
  <si>
    <t xml:space="preserve">0030002</t>
  </si>
  <si>
    <t xml:space="preserve">Быстринский район</t>
  </si>
  <si>
    <t xml:space="preserve">0030003</t>
  </si>
  <si>
    <t xml:space="preserve">Елизовский район</t>
  </si>
  <si>
    <t xml:space="preserve">0030004</t>
  </si>
  <si>
    <t xml:space="preserve">Мильковский район</t>
  </si>
  <si>
    <t xml:space="preserve">0030005</t>
  </si>
  <si>
    <t xml:space="preserve">Соболевский район</t>
  </si>
  <si>
    <t xml:space="preserve">0030006</t>
  </si>
  <si>
    <t xml:space="preserve">Усть-Большерецкий район</t>
  </si>
  <si>
    <t xml:space="preserve">0030007</t>
  </si>
  <si>
    <t xml:space="preserve">Усть-Камчатский район</t>
  </si>
  <si>
    <t xml:space="preserve">0030008</t>
  </si>
  <si>
    <t xml:space="preserve">Карагинский район</t>
  </si>
  <si>
    <t xml:space="preserve">0030009</t>
  </si>
  <si>
    <t xml:space="preserve">Олюторский район</t>
  </si>
  <si>
    <t xml:space="preserve">0030010</t>
  </si>
  <si>
    <t xml:space="preserve">Пенжинский район</t>
  </si>
  <si>
    <t xml:space="preserve">0030011</t>
  </si>
  <si>
    <t xml:space="preserve">Тигильский район</t>
  </si>
  <si>
    <t xml:space="preserve">0030012</t>
  </si>
  <si>
    <t xml:space="preserve">г Петропавловск-Камчатский</t>
  </si>
  <si>
    <t xml:space="preserve">0030013</t>
  </si>
  <si>
    <t xml:space="preserve">поселок городского типа Палана</t>
  </si>
  <si>
    <t xml:space="preserve">0032</t>
  </si>
  <si>
    <t xml:space="preserve">Кемеровская область</t>
  </si>
  <si>
    <t xml:space="preserve">0032001</t>
  </si>
  <si>
    <t xml:space="preserve">Беловский район</t>
  </si>
  <si>
    <t xml:space="preserve">0032002</t>
  </si>
  <si>
    <t xml:space="preserve">Гурьевский район</t>
  </si>
  <si>
    <t xml:space="preserve">0032003</t>
  </si>
  <si>
    <t xml:space="preserve">Ижморский район</t>
  </si>
  <si>
    <t xml:space="preserve">0032004</t>
  </si>
  <si>
    <t xml:space="preserve">Кемеровский район</t>
  </si>
  <si>
    <t xml:space="preserve">0032005</t>
  </si>
  <si>
    <t xml:space="preserve">Крапивинский район</t>
  </si>
  <si>
    <t xml:space="preserve">0032006</t>
  </si>
  <si>
    <t xml:space="preserve">Ленинск-Кузнецкий район</t>
  </si>
  <si>
    <t xml:space="preserve">0032007</t>
  </si>
  <si>
    <t xml:space="preserve">Мариинский район</t>
  </si>
  <si>
    <t xml:space="preserve">0032008</t>
  </si>
  <si>
    <t xml:space="preserve">Новокузнецкий район</t>
  </si>
  <si>
    <t xml:space="preserve">0032009</t>
  </si>
  <si>
    <t xml:space="preserve">Прокопьевский район</t>
  </si>
  <si>
    <t xml:space="preserve">0032010</t>
  </si>
  <si>
    <t xml:space="preserve">Промышленновский район</t>
  </si>
  <si>
    <t xml:space="preserve">0032011</t>
  </si>
  <si>
    <t xml:space="preserve">Таштагольский район</t>
  </si>
  <si>
    <t xml:space="preserve">0032012</t>
  </si>
  <si>
    <t xml:space="preserve">Тисульский район</t>
  </si>
  <si>
    <t xml:space="preserve">0032013</t>
  </si>
  <si>
    <t xml:space="preserve">Топкинский район</t>
  </si>
  <si>
    <t xml:space="preserve">0032014</t>
  </si>
  <si>
    <t xml:space="preserve">Тяжинский район</t>
  </si>
  <si>
    <t xml:space="preserve">0032015</t>
  </si>
  <si>
    <t xml:space="preserve">Чебулинский район</t>
  </si>
  <si>
    <t xml:space="preserve">0032016</t>
  </si>
  <si>
    <t xml:space="preserve">Юргинский район</t>
  </si>
  <si>
    <t xml:space="preserve">0032017</t>
  </si>
  <si>
    <t xml:space="preserve">Яйский район</t>
  </si>
  <si>
    <t xml:space="preserve">0032018</t>
  </si>
  <si>
    <t xml:space="preserve">Яшкинский район</t>
  </si>
  <si>
    <t xml:space="preserve">0032019</t>
  </si>
  <si>
    <t xml:space="preserve">Городской округ Краснобродский</t>
  </si>
  <si>
    <t xml:space="preserve">0032020</t>
  </si>
  <si>
    <t xml:space="preserve">г Анжеро-Судженск</t>
  </si>
  <si>
    <t xml:space="preserve">0032021</t>
  </si>
  <si>
    <t xml:space="preserve">г Белово</t>
  </si>
  <si>
    <t xml:space="preserve">0032022</t>
  </si>
  <si>
    <t xml:space="preserve">г Березовский</t>
  </si>
  <si>
    <t xml:space="preserve">0032023</t>
  </si>
  <si>
    <t xml:space="preserve">г Калтан</t>
  </si>
  <si>
    <t xml:space="preserve">0032024</t>
  </si>
  <si>
    <t xml:space="preserve">г Кемерово</t>
  </si>
  <si>
    <t xml:space="preserve">0032025</t>
  </si>
  <si>
    <t xml:space="preserve">г Киселевск</t>
  </si>
  <si>
    <t xml:space="preserve">0032026</t>
  </si>
  <si>
    <t xml:space="preserve">г Ленинск-Кузнецкий</t>
  </si>
  <si>
    <t xml:space="preserve">0032027</t>
  </si>
  <si>
    <t xml:space="preserve">г Междуреченск</t>
  </si>
  <si>
    <t xml:space="preserve">0032028</t>
  </si>
  <si>
    <t xml:space="preserve">г Мыски</t>
  </si>
  <si>
    <t xml:space="preserve">0032029</t>
  </si>
  <si>
    <t xml:space="preserve">г Новокузнецк</t>
  </si>
  <si>
    <t xml:space="preserve">0032030</t>
  </si>
  <si>
    <t xml:space="preserve">г Полысаево</t>
  </si>
  <si>
    <t xml:space="preserve">0032031</t>
  </si>
  <si>
    <t xml:space="preserve">г Осинники</t>
  </si>
  <si>
    <t xml:space="preserve">0032032</t>
  </si>
  <si>
    <t xml:space="preserve">г Прокопьевск</t>
  </si>
  <si>
    <t xml:space="preserve">0032033</t>
  </si>
  <si>
    <t xml:space="preserve">г Тайга</t>
  </si>
  <si>
    <t xml:space="preserve">0032034</t>
  </si>
  <si>
    <t xml:space="preserve">г Юрга</t>
  </si>
  <si>
    <t xml:space="preserve">0033</t>
  </si>
  <si>
    <t xml:space="preserve">Кировская область</t>
  </si>
  <si>
    <t xml:space="preserve">0033001</t>
  </si>
  <si>
    <t xml:space="preserve">Арбажский район</t>
  </si>
  <si>
    <t xml:space="preserve">0033002</t>
  </si>
  <si>
    <t xml:space="preserve">Афанасьевский район</t>
  </si>
  <si>
    <t xml:space="preserve">0033003</t>
  </si>
  <si>
    <t xml:space="preserve">Белохолуницкий район</t>
  </si>
  <si>
    <t xml:space="preserve">0033004</t>
  </si>
  <si>
    <t xml:space="preserve">0033005</t>
  </si>
  <si>
    <t xml:space="preserve">Верхнекамский район</t>
  </si>
  <si>
    <t xml:space="preserve">0033006</t>
  </si>
  <si>
    <t xml:space="preserve">Верхошижемский район</t>
  </si>
  <si>
    <t xml:space="preserve">0033007</t>
  </si>
  <si>
    <t xml:space="preserve">Вятскополянский район</t>
  </si>
  <si>
    <t xml:space="preserve">0033008</t>
  </si>
  <si>
    <t xml:space="preserve">Даровской район</t>
  </si>
  <si>
    <t xml:space="preserve">0033009</t>
  </si>
  <si>
    <t xml:space="preserve">Зуевский район</t>
  </si>
  <si>
    <t xml:space="preserve">0033010</t>
  </si>
  <si>
    <t xml:space="preserve">Кикнурский район</t>
  </si>
  <si>
    <t xml:space="preserve">0033011</t>
  </si>
  <si>
    <t xml:space="preserve">Кильмезский район</t>
  </si>
  <si>
    <t xml:space="preserve">0033012</t>
  </si>
  <si>
    <t xml:space="preserve">Кирово-Чепецкий район</t>
  </si>
  <si>
    <t xml:space="preserve">0033013</t>
  </si>
  <si>
    <t xml:space="preserve">Котельничский район</t>
  </si>
  <si>
    <t xml:space="preserve">0033014</t>
  </si>
  <si>
    <t xml:space="preserve">Куменский район</t>
  </si>
  <si>
    <t xml:space="preserve">0033015</t>
  </si>
  <si>
    <t xml:space="preserve">Лебяжский район</t>
  </si>
  <si>
    <t xml:space="preserve">0033016</t>
  </si>
  <si>
    <t xml:space="preserve">Лузский район</t>
  </si>
  <si>
    <t xml:space="preserve">0033017</t>
  </si>
  <si>
    <t xml:space="preserve">Малмыжский район</t>
  </si>
  <si>
    <t xml:space="preserve">0033018</t>
  </si>
  <si>
    <t xml:space="preserve">Мурашинский район</t>
  </si>
  <si>
    <t xml:space="preserve">0033019</t>
  </si>
  <si>
    <t xml:space="preserve">Нагорский район</t>
  </si>
  <si>
    <t xml:space="preserve">0033020</t>
  </si>
  <si>
    <t xml:space="preserve">Немский район</t>
  </si>
  <si>
    <t xml:space="preserve">0033021</t>
  </si>
  <si>
    <t xml:space="preserve">Нолинский район</t>
  </si>
  <si>
    <t xml:space="preserve">0033022</t>
  </si>
  <si>
    <t xml:space="preserve">Омутнинский район</t>
  </si>
  <si>
    <t xml:space="preserve">0033023</t>
  </si>
  <si>
    <t xml:space="preserve">Опаринский район</t>
  </si>
  <si>
    <t xml:space="preserve">0033024</t>
  </si>
  <si>
    <t xml:space="preserve">Оричевский район</t>
  </si>
  <si>
    <t xml:space="preserve">0033025</t>
  </si>
  <si>
    <t xml:space="preserve">Орловский район</t>
  </si>
  <si>
    <t xml:space="preserve">0033026</t>
  </si>
  <si>
    <t xml:space="preserve">Пижанский район</t>
  </si>
  <si>
    <t xml:space="preserve">0033027</t>
  </si>
  <si>
    <t xml:space="preserve">Подосиновский район</t>
  </si>
  <si>
    <t xml:space="preserve">0033028</t>
  </si>
  <si>
    <t xml:space="preserve">Санчурский район</t>
  </si>
  <si>
    <t xml:space="preserve">0033029</t>
  </si>
  <si>
    <t xml:space="preserve">Свечинский район</t>
  </si>
  <si>
    <t xml:space="preserve">0033030</t>
  </si>
  <si>
    <t xml:space="preserve">Слободской район</t>
  </si>
  <si>
    <t xml:space="preserve">0033031</t>
  </si>
  <si>
    <t xml:space="preserve">0033032</t>
  </si>
  <si>
    <t xml:space="preserve">Сунский район</t>
  </si>
  <si>
    <t xml:space="preserve">0033033</t>
  </si>
  <si>
    <t xml:space="preserve">Тужинский район</t>
  </si>
  <si>
    <t xml:space="preserve">0033034</t>
  </si>
  <si>
    <t xml:space="preserve">Унинский район</t>
  </si>
  <si>
    <t xml:space="preserve">0033035</t>
  </si>
  <si>
    <t xml:space="preserve">Уржумский район</t>
  </si>
  <si>
    <t xml:space="preserve">0033036</t>
  </si>
  <si>
    <t xml:space="preserve">Фаленский район</t>
  </si>
  <si>
    <t xml:space="preserve">0033037</t>
  </si>
  <si>
    <t xml:space="preserve">Шабалинский район</t>
  </si>
  <si>
    <t xml:space="preserve">0033038</t>
  </si>
  <si>
    <t xml:space="preserve">Юрьянский район</t>
  </si>
  <si>
    <t xml:space="preserve">0033039</t>
  </si>
  <si>
    <t xml:space="preserve">Яранский район</t>
  </si>
  <si>
    <t xml:space="preserve">0033040</t>
  </si>
  <si>
    <t xml:space="preserve">г Вятские Поляны</t>
  </si>
  <si>
    <t xml:space="preserve">0033041</t>
  </si>
  <si>
    <t xml:space="preserve">г Киров</t>
  </si>
  <si>
    <t xml:space="preserve">0033042</t>
  </si>
  <si>
    <t xml:space="preserve">г Кирово-Чепецк</t>
  </si>
  <si>
    <t xml:space="preserve">0033043</t>
  </si>
  <si>
    <t xml:space="preserve">г Котельнич</t>
  </si>
  <si>
    <t xml:space="preserve">0033044</t>
  </si>
  <si>
    <t xml:space="preserve">г Слободской</t>
  </si>
  <si>
    <t xml:space="preserve">0034</t>
  </si>
  <si>
    <t xml:space="preserve">Костромская область</t>
  </si>
  <si>
    <t xml:space="preserve">0034001</t>
  </si>
  <si>
    <t xml:space="preserve">Антроповский район</t>
  </si>
  <si>
    <t xml:space="preserve">0034002</t>
  </si>
  <si>
    <t xml:space="preserve">Буйский район</t>
  </si>
  <si>
    <t xml:space="preserve">0034003</t>
  </si>
  <si>
    <t xml:space="preserve">Вохомский район</t>
  </si>
  <si>
    <t xml:space="preserve">0034004</t>
  </si>
  <si>
    <t xml:space="preserve">Галичский район</t>
  </si>
  <si>
    <t xml:space="preserve">0034005</t>
  </si>
  <si>
    <t xml:space="preserve">Кадыйский район</t>
  </si>
  <si>
    <t xml:space="preserve">0034006</t>
  </si>
  <si>
    <t xml:space="preserve">Кологривский район</t>
  </si>
  <si>
    <t xml:space="preserve">0034007</t>
  </si>
  <si>
    <t xml:space="preserve">Костромской район</t>
  </si>
  <si>
    <t xml:space="preserve">0034008</t>
  </si>
  <si>
    <t xml:space="preserve">Красносельский район</t>
  </si>
  <si>
    <t xml:space="preserve">0034009</t>
  </si>
  <si>
    <t xml:space="preserve">Макарьевский район</t>
  </si>
  <si>
    <t xml:space="preserve">0034010</t>
  </si>
  <si>
    <t xml:space="preserve">Мантуровский район</t>
  </si>
  <si>
    <t xml:space="preserve">0034011</t>
  </si>
  <si>
    <t xml:space="preserve">Межевской район</t>
  </si>
  <si>
    <t xml:space="preserve">0034012</t>
  </si>
  <si>
    <t xml:space="preserve">Нейский район</t>
  </si>
  <si>
    <t xml:space="preserve">0034013</t>
  </si>
  <si>
    <t xml:space="preserve">Нерехтский район</t>
  </si>
  <si>
    <t xml:space="preserve">0034014</t>
  </si>
  <si>
    <t xml:space="preserve">0034015</t>
  </si>
  <si>
    <t xml:space="preserve">Островский район</t>
  </si>
  <si>
    <t xml:space="preserve">0034016</t>
  </si>
  <si>
    <t xml:space="preserve">Павинский район</t>
  </si>
  <si>
    <t xml:space="preserve">0034017</t>
  </si>
  <si>
    <t xml:space="preserve">Парфеньевский район</t>
  </si>
  <si>
    <t xml:space="preserve">0034018</t>
  </si>
  <si>
    <t xml:space="preserve">Поназыревский район</t>
  </si>
  <si>
    <t xml:space="preserve">0034019</t>
  </si>
  <si>
    <t xml:space="preserve">Пыщугский район</t>
  </si>
  <si>
    <t xml:space="preserve">0034020</t>
  </si>
  <si>
    <t xml:space="preserve">Солигаличский район</t>
  </si>
  <si>
    <t xml:space="preserve">0034021</t>
  </si>
  <si>
    <t xml:space="preserve">Судиславский район</t>
  </si>
  <si>
    <t xml:space="preserve">0034022</t>
  </si>
  <si>
    <t xml:space="preserve">Сусанинский район</t>
  </si>
  <si>
    <t xml:space="preserve">0034023</t>
  </si>
  <si>
    <t xml:space="preserve">Чухломский район</t>
  </si>
  <si>
    <t xml:space="preserve">0034024</t>
  </si>
  <si>
    <t xml:space="preserve">Шарьинский район</t>
  </si>
  <si>
    <t xml:space="preserve">0034025</t>
  </si>
  <si>
    <t xml:space="preserve">г Буй</t>
  </si>
  <si>
    <t xml:space="preserve">0034026</t>
  </si>
  <si>
    <t xml:space="preserve">г Волгореченск</t>
  </si>
  <si>
    <t xml:space="preserve">0034027</t>
  </si>
  <si>
    <t xml:space="preserve">г Галич</t>
  </si>
  <si>
    <t xml:space="preserve">0034028</t>
  </si>
  <si>
    <t xml:space="preserve">г Кострома</t>
  </si>
  <si>
    <t xml:space="preserve">0034029</t>
  </si>
  <si>
    <t xml:space="preserve">г Мантурово</t>
  </si>
  <si>
    <t xml:space="preserve">0034030</t>
  </si>
  <si>
    <t xml:space="preserve">г Шарья</t>
  </si>
  <si>
    <t xml:space="preserve">0036</t>
  </si>
  <si>
    <t xml:space="preserve">Самарская область</t>
  </si>
  <si>
    <t xml:space="preserve">0036001</t>
  </si>
  <si>
    <t xml:space="preserve">0036002</t>
  </si>
  <si>
    <t xml:space="preserve">Безенчукский район</t>
  </si>
  <si>
    <t xml:space="preserve">0036003</t>
  </si>
  <si>
    <t xml:space="preserve">Богатовский район</t>
  </si>
  <si>
    <t xml:space="preserve">0036004</t>
  </si>
  <si>
    <t xml:space="preserve">Большеглушицкий район</t>
  </si>
  <si>
    <t xml:space="preserve">0036005</t>
  </si>
  <si>
    <t xml:space="preserve">Большечерниговский район</t>
  </si>
  <si>
    <t xml:space="preserve">0036006</t>
  </si>
  <si>
    <t xml:space="preserve">Борский район</t>
  </si>
  <si>
    <t xml:space="preserve">0036007</t>
  </si>
  <si>
    <t xml:space="preserve">Волжский район</t>
  </si>
  <si>
    <t xml:space="preserve">0036008</t>
  </si>
  <si>
    <t xml:space="preserve">Елховский район</t>
  </si>
  <si>
    <t xml:space="preserve">0036009</t>
  </si>
  <si>
    <t xml:space="preserve">Исаклинский район</t>
  </si>
  <si>
    <t xml:space="preserve">0036010</t>
  </si>
  <si>
    <t xml:space="preserve">Камышлинский район</t>
  </si>
  <si>
    <t xml:space="preserve">0036011</t>
  </si>
  <si>
    <t xml:space="preserve">Кинельский район</t>
  </si>
  <si>
    <t xml:space="preserve">0036012</t>
  </si>
  <si>
    <t xml:space="preserve">Кинель-Черкасский район</t>
  </si>
  <si>
    <t xml:space="preserve">0036013</t>
  </si>
  <si>
    <t xml:space="preserve">Клявлинский район</t>
  </si>
  <si>
    <t xml:space="preserve">0036014</t>
  </si>
  <si>
    <t xml:space="preserve">Кошкинский район</t>
  </si>
  <si>
    <t xml:space="preserve">0036015</t>
  </si>
  <si>
    <t xml:space="preserve">0036016</t>
  </si>
  <si>
    <t xml:space="preserve">0036017</t>
  </si>
  <si>
    <t xml:space="preserve">Нефтегорский район</t>
  </si>
  <si>
    <t xml:space="preserve">0036018</t>
  </si>
  <si>
    <t xml:space="preserve">Пестравский район</t>
  </si>
  <si>
    <t xml:space="preserve">0036019</t>
  </si>
  <si>
    <t xml:space="preserve">Похвистневский район</t>
  </si>
  <si>
    <t xml:space="preserve">0036020</t>
  </si>
  <si>
    <t xml:space="preserve">0036021</t>
  </si>
  <si>
    <t xml:space="preserve">Сергиевский район</t>
  </si>
  <si>
    <t xml:space="preserve">0036022</t>
  </si>
  <si>
    <t xml:space="preserve">Ставропольский район</t>
  </si>
  <si>
    <t xml:space="preserve">0036023</t>
  </si>
  <si>
    <t xml:space="preserve">Сызранский район</t>
  </si>
  <si>
    <t xml:space="preserve">0036024</t>
  </si>
  <si>
    <t xml:space="preserve">Хворостянский район</t>
  </si>
  <si>
    <t xml:space="preserve">0036025</t>
  </si>
  <si>
    <t xml:space="preserve">Челно-Вершинский район</t>
  </si>
  <si>
    <t xml:space="preserve">0036026</t>
  </si>
  <si>
    <t xml:space="preserve">Шенталинский район</t>
  </si>
  <si>
    <t xml:space="preserve">0036027</t>
  </si>
  <si>
    <t xml:space="preserve">Шигонский район</t>
  </si>
  <si>
    <t xml:space="preserve">0036028</t>
  </si>
  <si>
    <t xml:space="preserve">г Жигулевск</t>
  </si>
  <si>
    <t xml:space="preserve">0036029</t>
  </si>
  <si>
    <t xml:space="preserve">г Кинель</t>
  </si>
  <si>
    <t xml:space="preserve">0036030</t>
  </si>
  <si>
    <t xml:space="preserve">г Новокуйбышевск</t>
  </si>
  <si>
    <t xml:space="preserve">0036031</t>
  </si>
  <si>
    <t xml:space="preserve">г Октябрьск</t>
  </si>
  <si>
    <t xml:space="preserve">0036032</t>
  </si>
  <si>
    <t xml:space="preserve">г Отрадный</t>
  </si>
  <si>
    <t xml:space="preserve">0036033</t>
  </si>
  <si>
    <t xml:space="preserve">г Похвистнево</t>
  </si>
  <si>
    <t xml:space="preserve">0036034</t>
  </si>
  <si>
    <t xml:space="preserve">г Самара</t>
  </si>
  <si>
    <t xml:space="preserve">0036035</t>
  </si>
  <si>
    <t xml:space="preserve">г Сызрань</t>
  </si>
  <si>
    <t xml:space="preserve">0036036</t>
  </si>
  <si>
    <t xml:space="preserve">г Тольятти</t>
  </si>
  <si>
    <t xml:space="preserve">0036037</t>
  </si>
  <si>
    <t xml:space="preserve">г Чапаевск</t>
  </si>
  <si>
    <t xml:space="preserve">0037</t>
  </si>
  <si>
    <t xml:space="preserve">Курганская область</t>
  </si>
  <si>
    <t xml:space="preserve">0037001</t>
  </si>
  <si>
    <t xml:space="preserve">Альменевский район</t>
  </si>
  <si>
    <t xml:space="preserve">0037002</t>
  </si>
  <si>
    <t xml:space="preserve">0037003</t>
  </si>
  <si>
    <t xml:space="preserve">Варгашинский район</t>
  </si>
  <si>
    <t xml:space="preserve">0037004</t>
  </si>
  <si>
    <t xml:space="preserve">Далматовский район</t>
  </si>
  <si>
    <t xml:space="preserve">0037005</t>
  </si>
  <si>
    <t xml:space="preserve">Звериноголовский район</t>
  </si>
  <si>
    <t xml:space="preserve">0037006</t>
  </si>
  <si>
    <t xml:space="preserve">Каргапольский район</t>
  </si>
  <si>
    <t xml:space="preserve">0037007</t>
  </si>
  <si>
    <t xml:space="preserve">Катайский район</t>
  </si>
  <si>
    <t xml:space="preserve">0037008</t>
  </si>
  <si>
    <t xml:space="preserve">Кетовский район</t>
  </si>
  <si>
    <t xml:space="preserve">0037009</t>
  </si>
  <si>
    <t xml:space="preserve">Куртамышский район</t>
  </si>
  <si>
    <t xml:space="preserve">0037010</t>
  </si>
  <si>
    <t xml:space="preserve">Лебяжьевский район</t>
  </si>
  <si>
    <t xml:space="preserve">0037011</t>
  </si>
  <si>
    <t xml:space="preserve">Макушинский район</t>
  </si>
  <si>
    <t xml:space="preserve">0037012</t>
  </si>
  <si>
    <t xml:space="preserve">Мишкинский район</t>
  </si>
  <si>
    <t xml:space="preserve">0037013</t>
  </si>
  <si>
    <t xml:space="preserve">Мокроусовский район</t>
  </si>
  <si>
    <t xml:space="preserve">0037014</t>
  </si>
  <si>
    <t xml:space="preserve">Петуховский район</t>
  </si>
  <si>
    <t xml:space="preserve">0037015</t>
  </si>
  <si>
    <t xml:space="preserve">Половинский район</t>
  </si>
  <si>
    <t xml:space="preserve">0037016</t>
  </si>
  <si>
    <t xml:space="preserve">Притобольный район</t>
  </si>
  <si>
    <t xml:space="preserve">0037017</t>
  </si>
  <si>
    <t xml:space="preserve">Сафакулевский район</t>
  </si>
  <si>
    <t xml:space="preserve">0037018</t>
  </si>
  <si>
    <t xml:space="preserve">0037019</t>
  </si>
  <si>
    <t xml:space="preserve">Частоозерский район</t>
  </si>
  <si>
    <t xml:space="preserve">0037020</t>
  </si>
  <si>
    <t xml:space="preserve">Шадринский район</t>
  </si>
  <si>
    <t xml:space="preserve">0037021</t>
  </si>
  <si>
    <t xml:space="preserve">Шатровский район</t>
  </si>
  <si>
    <t xml:space="preserve">0037022</t>
  </si>
  <si>
    <t xml:space="preserve">Шумихинский район</t>
  </si>
  <si>
    <t xml:space="preserve">0037023</t>
  </si>
  <si>
    <t xml:space="preserve">Щучанский район</t>
  </si>
  <si>
    <t xml:space="preserve">0037024</t>
  </si>
  <si>
    <t xml:space="preserve">Юргамышский район</t>
  </si>
  <si>
    <t xml:space="preserve">0037025</t>
  </si>
  <si>
    <t xml:space="preserve">г Курган</t>
  </si>
  <si>
    <t xml:space="preserve">0037026</t>
  </si>
  <si>
    <t xml:space="preserve">г Шадринск</t>
  </si>
  <si>
    <t xml:space="preserve">0038</t>
  </si>
  <si>
    <t xml:space="preserve">Курская область</t>
  </si>
  <si>
    <t xml:space="preserve">0038001</t>
  </si>
  <si>
    <t xml:space="preserve">0038002</t>
  </si>
  <si>
    <t xml:space="preserve">Большесолдатский район</t>
  </si>
  <si>
    <t xml:space="preserve">0038003</t>
  </si>
  <si>
    <t xml:space="preserve">Глушковский район</t>
  </si>
  <si>
    <t xml:space="preserve">0038004</t>
  </si>
  <si>
    <t xml:space="preserve">Горшеченский район</t>
  </si>
  <si>
    <t xml:space="preserve">0038005</t>
  </si>
  <si>
    <t xml:space="preserve">Дмитриевский район</t>
  </si>
  <si>
    <t xml:space="preserve">0038006</t>
  </si>
  <si>
    <t xml:space="preserve">Железногорский район</t>
  </si>
  <si>
    <t xml:space="preserve">0038007</t>
  </si>
  <si>
    <t xml:space="preserve">Золотухинский район</t>
  </si>
  <si>
    <t xml:space="preserve">0038008</t>
  </si>
  <si>
    <t xml:space="preserve">Касторенский район</t>
  </si>
  <si>
    <t xml:space="preserve">0038009</t>
  </si>
  <si>
    <t xml:space="preserve">Конышевский район</t>
  </si>
  <si>
    <t xml:space="preserve">0038010</t>
  </si>
  <si>
    <t xml:space="preserve">Кореневский район</t>
  </si>
  <si>
    <t xml:space="preserve">0038011</t>
  </si>
  <si>
    <t xml:space="preserve">0038012</t>
  </si>
  <si>
    <t xml:space="preserve">Курчатовский район</t>
  </si>
  <si>
    <t xml:space="preserve">0038013</t>
  </si>
  <si>
    <t xml:space="preserve">Льговский район</t>
  </si>
  <si>
    <t xml:space="preserve">0038014</t>
  </si>
  <si>
    <t xml:space="preserve">0038015</t>
  </si>
  <si>
    <t xml:space="preserve">Медвенский район</t>
  </si>
  <si>
    <t xml:space="preserve">0038016</t>
  </si>
  <si>
    <t xml:space="preserve">Обоянский район</t>
  </si>
  <si>
    <t xml:space="preserve">0038017</t>
  </si>
  <si>
    <t xml:space="preserve">0038018</t>
  </si>
  <si>
    <t xml:space="preserve">Поныровский район</t>
  </si>
  <si>
    <t xml:space="preserve">0038019</t>
  </si>
  <si>
    <t xml:space="preserve">Пристенский район</t>
  </si>
  <si>
    <t xml:space="preserve">0038020</t>
  </si>
  <si>
    <t xml:space="preserve">Рыльский район</t>
  </si>
  <si>
    <t xml:space="preserve">0038021</t>
  </si>
  <si>
    <t xml:space="preserve">0038022</t>
  </si>
  <si>
    <t xml:space="preserve">Солнцевский район</t>
  </si>
  <si>
    <t xml:space="preserve">0038023</t>
  </si>
  <si>
    <t xml:space="preserve">Суджанский район</t>
  </si>
  <si>
    <t xml:space="preserve">0038024</t>
  </si>
  <si>
    <t xml:space="preserve">Тимский район</t>
  </si>
  <si>
    <t xml:space="preserve">0038025</t>
  </si>
  <si>
    <t xml:space="preserve">Фатежский район</t>
  </si>
  <si>
    <t xml:space="preserve">0038026</t>
  </si>
  <si>
    <t xml:space="preserve">Хомутовский район</t>
  </si>
  <si>
    <t xml:space="preserve">0038027</t>
  </si>
  <si>
    <t xml:space="preserve">Черемисиновский район</t>
  </si>
  <si>
    <t xml:space="preserve">0038028</t>
  </si>
  <si>
    <t xml:space="preserve">Щигровский район</t>
  </si>
  <si>
    <t xml:space="preserve">0038029</t>
  </si>
  <si>
    <t xml:space="preserve">г Железногорск</t>
  </si>
  <si>
    <t xml:space="preserve">0038030</t>
  </si>
  <si>
    <t xml:space="preserve">г Курск</t>
  </si>
  <si>
    <t xml:space="preserve">0038031</t>
  </si>
  <si>
    <t xml:space="preserve">г Курчатов</t>
  </si>
  <si>
    <t xml:space="preserve">0038032</t>
  </si>
  <si>
    <t xml:space="preserve">г Льгов</t>
  </si>
  <si>
    <t xml:space="preserve">0038033</t>
  </si>
  <si>
    <t xml:space="preserve">г Щигры</t>
  </si>
  <si>
    <t xml:space="preserve">0040</t>
  </si>
  <si>
    <t xml:space="preserve">г Санкт-Петербург</t>
  </si>
  <si>
    <t xml:space="preserve">0041</t>
  </si>
  <si>
    <t xml:space="preserve">Ленинградская область</t>
  </si>
  <si>
    <t xml:space="preserve">0041001</t>
  </si>
  <si>
    <t xml:space="preserve">Бокситогорский район</t>
  </si>
  <si>
    <t xml:space="preserve">0041002</t>
  </si>
  <si>
    <t xml:space="preserve">Волосовский район</t>
  </si>
  <si>
    <t xml:space="preserve">0041003</t>
  </si>
  <si>
    <t xml:space="preserve">Волховский район</t>
  </si>
  <si>
    <t xml:space="preserve">0041004</t>
  </si>
  <si>
    <t xml:space="preserve">Всеволожский район</t>
  </si>
  <si>
    <t xml:space="preserve">0041005</t>
  </si>
  <si>
    <t xml:space="preserve">Выборгский район</t>
  </si>
  <si>
    <t xml:space="preserve">0041006</t>
  </si>
  <si>
    <t xml:space="preserve">Гатчинский район</t>
  </si>
  <si>
    <t xml:space="preserve">0041007</t>
  </si>
  <si>
    <t xml:space="preserve">Кингисеппский район</t>
  </si>
  <si>
    <t xml:space="preserve">0041008</t>
  </si>
  <si>
    <t xml:space="preserve">Киришский район</t>
  </si>
  <si>
    <t xml:space="preserve">0041009</t>
  </si>
  <si>
    <t xml:space="preserve">0041010</t>
  </si>
  <si>
    <t xml:space="preserve">Лодейнопольский район</t>
  </si>
  <si>
    <t xml:space="preserve">0041011</t>
  </si>
  <si>
    <t xml:space="preserve">Ломоносовский район</t>
  </si>
  <si>
    <t xml:space="preserve">0041012</t>
  </si>
  <si>
    <t xml:space="preserve">Лужский район</t>
  </si>
  <si>
    <t xml:space="preserve">0041013</t>
  </si>
  <si>
    <t xml:space="preserve">Подпорожский район</t>
  </si>
  <si>
    <t xml:space="preserve">0041014</t>
  </si>
  <si>
    <t xml:space="preserve">Приозерский район</t>
  </si>
  <si>
    <t xml:space="preserve">0041015</t>
  </si>
  <si>
    <t xml:space="preserve">Сланцевский район</t>
  </si>
  <si>
    <t xml:space="preserve">0041016</t>
  </si>
  <si>
    <t xml:space="preserve">Тихвинский район</t>
  </si>
  <si>
    <t xml:space="preserve">0041017</t>
  </si>
  <si>
    <t xml:space="preserve">Тосненский район</t>
  </si>
  <si>
    <t xml:space="preserve">0041018</t>
  </si>
  <si>
    <t xml:space="preserve">г Сосновый Бор</t>
  </si>
  <si>
    <t xml:space="preserve">0042</t>
  </si>
  <si>
    <t xml:space="preserve">Липецкая область</t>
  </si>
  <si>
    <t xml:space="preserve">0042001</t>
  </si>
  <si>
    <t xml:space="preserve">Воловский район</t>
  </si>
  <si>
    <t xml:space="preserve">0042002</t>
  </si>
  <si>
    <t xml:space="preserve">Грязинский район</t>
  </si>
  <si>
    <t xml:space="preserve">0042003</t>
  </si>
  <si>
    <t xml:space="preserve">Данковский район</t>
  </si>
  <si>
    <t xml:space="preserve">0042004</t>
  </si>
  <si>
    <t xml:space="preserve">Добринский район</t>
  </si>
  <si>
    <t xml:space="preserve">0042005</t>
  </si>
  <si>
    <t xml:space="preserve">Добровский район</t>
  </si>
  <si>
    <t xml:space="preserve">0042006</t>
  </si>
  <si>
    <t xml:space="preserve">Долгоруковский район</t>
  </si>
  <si>
    <t xml:space="preserve">0042007</t>
  </si>
  <si>
    <t xml:space="preserve">Елецкий район</t>
  </si>
  <si>
    <t xml:space="preserve">0042008</t>
  </si>
  <si>
    <t xml:space="preserve">Задонский район</t>
  </si>
  <si>
    <t xml:space="preserve">0042009</t>
  </si>
  <si>
    <t xml:space="preserve">Измалковский район</t>
  </si>
  <si>
    <t xml:space="preserve">0042010</t>
  </si>
  <si>
    <t xml:space="preserve">Краснинский район</t>
  </si>
  <si>
    <t xml:space="preserve">0066011</t>
  </si>
  <si>
    <t xml:space="preserve">0042011</t>
  </si>
  <si>
    <t xml:space="preserve">Лебедянский район</t>
  </si>
  <si>
    <t xml:space="preserve">0042012</t>
  </si>
  <si>
    <t xml:space="preserve">Лев-Толстовский район</t>
  </si>
  <si>
    <t xml:space="preserve">0042013</t>
  </si>
  <si>
    <t xml:space="preserve">Липецкий район</t>
  </si>
  <si>
    <t xml:space="preserve">0042014</t>
  </si>
  <si>
    <t xml:space="preserve">Становлянский район</t>
  </si>
  <si>
    <t xml:space="preserve">0042015</t>
  </si>
  <si>
    <t xml:space="preserve">Тербунский район</t>
  </si>
  <si>
    <t xml:space="preserve">0042016</t>
  </si>
  <si>
    <t xml:space="preserve">Усманский район</t>
  </si>
  <si>
    <t xml:space="preserve">0042017</t>
  </si>
  <si>
    <t xml:space="preserve">Хлевенский район</t>
  </si>
  <si>
    <t xml:space="preserve">0042018</t>
  </si>
  <si>
    <t xml:space="preserve">Чаплыгинский район</t>
  </si>
  <si>
    <t xml:space="preserve">0042019</t>
  </si>
  <si>
    <t xml:space="preserve">г Елец</t>
  </si>
  <si>
    <t xml:space="preserve">0042020</t>
  </si>
  <si>
    <t xml:space="preserve">г Липецк</t>
  </si>
  <si>
    <t xml:space="preserve">0044</t>
  </si>
  <si>
    <t xml:space="preserve">Магаданская область</t>
  </si>
  <si>
    <t xml:space="preserve">0044001</t>
  </si>
  <si>
    <t xml:space="preserve">Ольский район</t>
  </si>
  <si>
    <t xml:space="preserve">0044002</t>
  </si>
  <si>
    <t xml:space="preserve">Омсукчанский район</t>
  </si>
  <si>
    <t xml:space="preserve">0044003</t>
  </si>
  <si>
    <t xml:space="preserve">Северо-Эвенский район</t>
  </si>
  <si>
    <t xml:space="preserve">0044004</t>
  </si>
  <si>
    <t xml:space="preserve">Среднеканский район</t>
  </si>
  <si>
    <t xml:space="preserve">0044005</t>
  </si>
  <si>
    <t xml:space="preserve">Сусуманский район</t>
  </si>
  <si>
    <t xml:space="preserve">0044006</t>
  </si>
  <si>
    <t xml:space="preserve">Тенькинский район</t>
  </si>
  <si>
    <t xml:space="preserve">0044007</t>
  </si>
  <si>
    <t xml:space="preserve">Хасынский район</t>
  </si>
  <si>
    <t xml:space="preserve">0044008</t>
  </si>
  <si>
    <t xml:space="preserve">Ягоднинский район</t>
  </si>
  <si>
    <t xml:space="preserve">0044009</t>
  </si>
  <si>
    <t xml:space="preserve">г Магадан</t>
  </si>
  <si>
    <t xml:space="preserve">0045</t>
  </si>
  <si>
    <t xml:space="preserve">0046</t>
  </si>
  <si>
    <t xml:space="preserve">Московская область</t>
  </si>
  <si>
    <t xml:space="preserve">0046001</t>
  </si>
  <si>
    <t xml:space="preserve">Волоколамский район</t>
  </si>
  <si>
    <t xml:space="preserve">0046002</t>
  </si>
  <si>
    <t xml:space="preserve">0046003</t>
  </si>
  <si>
    <t xml:space="preserve">Дмитровский район</t>
  </si>
  <si>
    <t xml:space="preserve">0046004</t>
  </si>
  <si>
    <t xml:space="preserve">Сергиево-Посадский район</t>
  </si>
  <si>
    <t xml:space="preserve">0046005</t>
  </si>
  <si>
    <t xml:space="preserve">Зарайский район</t>
  </si>
  <si>
    <t xml:space="preserve">0046006</t>
  </si>
  <si>
    <t xml:space="preserve">Истринский район</t>
  </si>
  <si>
    <t xml:space="preserve">0046007</t>
  </si>
  <si>
    <t xml:space="preserve">Клинский район</t>
  </si>
  <si>
    <t xml:space="preserve">0046008</t>
  </si>
  <si>
    <t xml:space="preserve">Коломенский район</t>
  </si>
  <si>
    <t xml:space="preserve">0046009</t>
  </si>
  <si>
    <t xml:space="preserve">0046010</t>
  </si>
  <si>
    <t xml:space="preserve">0046011</t>
  </si>
  <si>
    <t xml:space="preserve">Лотошинский район</t>
  </si>
  <si>
    <t xml:space="preserve">0046012</t>
  </si>
  <si>
    <t xml:space="preserve">Луховицкий район</t>
  </si>
  <si>
    <t xml:space="preserve">0046013</t>
  </si>
  <si>
    <t xml:space="preserve">Люберецкий район</t>
  </si>
  <si>
    <t xml:space="preserve">0046014</t>
  </si>
  <si>
    <t xml:space="preserve">Можайский район</t>
  </si>
  <si>
    <t xml:space="preserve">0046048</t>
  </si>
  <si>
    <t xml:space="preserve">г Мытищи</t>
  </si>
  <si>
    <t xml:space="preserve">0046015</t>
  </si>
  <si>
    <t xml:space="preserve">Наро-Фоминский район</t>
  </si>
  <si>
    <t xml:space="preserve">0046016</t>
  </si>
  <si>
    <t xml:space="preserve">Ногинский район</t>
  </si>
  <si>
    <t xml:space="preserve">0046017</t>
  </si>
  <si>
    <t xml:space="preserve">Одинцовский район</t>
  </si>
  <si>
    <t xml:space="preserve">0046049</t>
  </si>
  <si>
    <t xml:space="preserve">г Озеры</t>
  </si>
  <si>
    <t xml:space="preserve">0046018</t>
  </si>
  <si>
    <t xml:space="preserve">Орехово-Зуевский район</t>
  </si>
  <si>
    <t xml:space="preserve">0046019</t>
  </si>
  <si>
    <t xml:space="preserve">Павлово-Посадский район</t>
  </si>
  <si>
    <t xml:space="preserve">0046020</t>
  </si>
  <si>
    <t xml:space="preserve">Пушкинский район</t>
  </si>
  <si>
    <t xml:space="preserve">0046021</t>
  </si>
  <si>
    <t xml:space="preserve">Раменский район</t>
  </si>
  <si>
    <t xml:space="preserve">0046022</t>
  </si>
  <si>
    <t xml:space="preserve">Рузский район</t>
  </si>
  <si>
    <t xml:space="preserve">0046056</t>
  </si>
  <si>
    <t xml:space="preserve">г Серебряные Пруды</t>
  </si>
  <si>
    <t xml:space="preserve">0046023</t>
  </si>
  <si>
    <t xml:space="preserve">Серпуховский район</t>
  </si>
  <si>
    <t xml:space="preserve">0046024</t>
  </si>
  <si>
    <t xml:space="preserve">Солнечногорский район</t>
  </si>
  <si>
    <t xml:space="preserve">0046025</t>
  </si>
  <si>
    <t xml:space="preserve">Ступинский район</t>
  </si>
  <si>
    <t xml:space="preserve">0046026</t>
  </si>
  <si>
    <t xml:space="preserve">Талдомский район</t>
  </si>
  <si>
    <t xml:space="preserve">0046027</t>
  </si>
  <si>
    <t xml:space="preserve">Чеховский район</t>
  </si>
  <si>
    <t xml:space="preserve">0046028</t>
  </si>
  <si>
    <t xml:space="preserve">Шатурский район</t>
  </si>
  <si>
    <t xml:space="preserve">0046061</t>
  </si>
  <si>
    <t xml:space="preserve">г Шаховская</t>
  </si>
  <si>
    <t xml:space="preserve">0046029</t>
  </si>
  <si>
    <t xml:space="preserve">Щелковский район</t>
  </si>
  <si>
    <t xml:space="preserve">0046030</t>
  </si>
  <si>
    <t xml:space="preserve">г Балашиха</t>
  </si>
  <si>
    <t xml:space="preserve">0046031</t>
  </si>
  <si>
    <t xml:space="preserve">г Бронницы</t>
  </si>
  <si>
    <t xml:space="preserve">0046032</t>
  </si>
  <si>
    <t xml:space="preserve">г Домодедово</t>
  </si>
  <si>
    <t xml:space="preserve">0046033</t>
  </si>
  <si>
    <t xml:space="preserve">г Дзержинский</t>
  </si>
  <si>
    <t xml:space="preserve">0046034</t>
  </si>
  <si>
    <t xml:space="preserve">г Долгопрудный</t>
  </si>
  <si>
    <t xml:space="preserve">0046035</t>
  </si>
  <si>
    <t xml:space="preserve">г Дубна</t>
  </si>
  <si>
    <t xml:space="preserve">0046036</t>
  </si>
  <si>
    <t xml:space="preserve">г Железнодорожный</t>
  </si>
  <si>
    <t xml:space="preserve">0046037</t>
  </si>
  <si>
    <t xml:space="preserve">г Жуковский</t>
  </si>
  <si>
    <t xml:space="preserve">0046038</t>
  </si>
  <si>
    <t xml:space="preserve">г Звенигород</t>
  </si>
  <si>
    <t xml:space="preserve">0046039</t>
  </si>
  <si>
    <t xml:space="preserve">г Ивантеевка</t>
  </si>
  <si>
    <t xml:space="preserve">0046040</t>
  </si>
  <si>
    <t xml:space="preserve">г Королев</t>
  </si>
  <si>
    <t xml:space="preserve">0046041</t>
  </si>
  <si>
    <t xml:space="preserve">г Климовск</t>
  </si>
  <si>
    <t xml:space="preserve">0046042</t>
  </si>
  <si>
    <t xml:space="preserve">г Коломна</t>
  </si>
  <si>
    <t xml:space="preserve">0046043</t>
  </si>
  <si>
    <t xml:space="preserve">г Котельники</t>
  </si>
  <si>
    <t xml:space="preserve">0046044</t>
  </si>
  <si>
    <t xml:space="preserve">г Красноармейск</t>
  </si>
  <si>
    <t xml:space="preserve">0046045</t>
  </si>
  <si>
    <t xml:space="preserve">г Лобня</t>
  </si>
  <si>
    <t xml:space="preserve">0046046</t>
  </si>
  <si>
    <t xml:space="preserve">г Лыткарино</t>
  </si>
  <si>
    <t xml:space="preserve">0046047</t>
  </si>
  <si>
    <t xml:space="preserve">г Лосино-Петровский</t>
  </si>
  <si>
    <t xml:space="preserve">0046050</t>
  </si>
  <si>
    <t xml:space="preserve">г Орехово-Зуево</t>
  </si>
  <si>
    <t xml:space="preserve">0046051</t>
  </si>
  <si>
    <t xml:space="preserve">г Подольск</t>
  </si>
  <si>
    <t xml:space="preserve">0046052</t>
  </si>
  <si>
    <t xml:space="preserve">г Протвино</t>
  </si>
  <si>
    <t xml:space="preserve">0046053</t>
  </si>
  <si>
    <t xml:space="preserve">г Пущино</t>
  </si>
  <si>
    <t xml:space="preserve">0046054</t>
  </si>
  <si>
    <t xml:space="preserve">г Реутов</t>
  </si>
  <si>
    <t xml:space="preserve">0046055</t>
  </si>
  <si>
    <t xml:space="preserve">г Рошаль</t>
  </si>
  <si>
    <t xml:space="preserve">0046057</t>
  </si>
  <si>
    <t xml:space="preserve">г Серпухов</t>
  </si>
  <si>
    <t xml:space="preserve">0046058</t>
  </si>
  <si>
    <t xml:space="preserve">г Фрязино</t>
  </si>
  <si>
    <t xml:space="preserve">0046059</t>
  </si>
  <si>
    <t xml:space="preserve">г Черноголовка</t>
  </si>
  <si>
    <t xml:space="preserve">0046060</t>
  </si>
  <si>
    <t xml:space="preserve">г Химки</t>
  </si>
  <si>
    <t xml:space="preserve">0046062</t>
  </si>
  <si>
    <t xml:space="preserve">г Электросталь</t>
  </si>
  <si>
    <t xml:space="preserve">0046063</t>
  </si>
  <si>
    <t xml:space="preserve">г Электрогорск</t>
  </si>
  <si>
    <t xml:space="preserve">0047</t>
  </si>
  <si>
    <t xml:space="preserve">Мурманская область</t>
  </si>
  <si>
    <t xml:space="preserve">0047001</t>
  </si>
  <si>
    <t xml:space="preserve">Кольский район</t>
  </si>
  <si>
    <t xml:space="preserve">0047002</t>
  </si>
  <si>
    <t xml:space="preserve">Кандалакшский район</t>
  </si>
  <si>
    <t xml:space="preserve">0047003</t>
  </si>
  <si>
    <t xml:space="preserve">Ловозерский район</t>
  </si>
  <si>
    <t xml:space="preserve">0047004</t>
  </si>
  <si>
    <t xml:space="preserve">Печенгский район</t>
  </si>
  <si>
    <t xml:space="preserve">0047005</t>
  </si>
  <si>
    <t xml:space="preserve">Терский район</t>
  </si>
  <si>
    <t xml:space="preserve">0047006</t>
  </si>
  <si>
    <t xml:space="preserve">Ковдорский район</t>
  </si>
  <si>
    <t xml:space="preserve">0047007</t>
  </si>
  <si>
    <t xml:space="preserve">г Апатиты</t>
  </si>
  <si>
    <t xml:space="preserve">0047008</t>
  </si>
  <si>
    <t xml:space="preserve">г Кировск</t>
  </si>
  <si>
    <t xml:space="preserve">0047009</t>
  </si>
  <si>
    <t xml:space="preserve">г Мончегорск</t>
  </si>
  <si>
    <t xml:space="preserve">0047010</t>
  </si>
  <si>
    <t xml:space="preserve">г Мурманск</t>
  </si>
  <si>
    <t xml:space="preserve">0047011</t>
  </si>
  <si>
    <t xml:space="preserve">г Оленегорск</t>
  </si>
  <si>
    <t xml:space="preserve">0047012</t>
  </si>
  <si>
    <t xml:space="preserve">г Полярные Зори</t>
  </si>
  <si>
    <t xml:space="preserve">0049</t>
  </si>
  <si>
    <t xml:space="preserve">Новгородская область</t>
  </si>
  <si>
    <t xml:space="preserve">0049001</t>
  </si>
  <si>
    <t xml:space="preserve">Батецкий район</t>
  </si>
  <si>
    <t xml:space="preserve">0049002</t>
  </si>
  <si>
    <t xml:space="preserve">Боровичский район</t>
  </si>
  <si>
    <t xml:space="preserve">0049003</t>
  </si>
  <si>
    <t xml:space="preserve">Валдайский район</t>
  </si>
  <si>
    <t xml:space="preserve">0049004</t>
  </si>
  <si>
    <t xml:space="preserve">Волотовский район</t>
  </si>
  <si>
    <t xml:space="preserve">0049005</t>
  </si>
  <si>
    <t xml:space="preserve">Демянский район</t>
  </si>
  <si>
    <t xml:space="preserve">0049006</t>
  </si>
  <si>
    <t xml:space="preserve">Крестецкий район</t>
  </si>
  <si>
    <t xml:space="preserve">0049007</t>
  </si>
  <si>
    <t xml:space="preserve">Любытинский район</t>
  </si>
  <si>
    <t xml:space="preserve">0049008</t>
  </si>
  <si>
    <t xml:space="preserve">Маловишерский район</t>
  </si>
  <si>
    <t xml:space="preserve">0049009</t>
  </si>
  <si>
    <t xml:space="preserve">Марёвский район</t>
  </si>
  <si>
    <t xml:space="preserve">0049010</t>
  </si>
  <si>
    <t xml:space="preserve">Мошенской район</t>
  </si>
  <si>
    <t xml:space="preserve">0049011</t>
  </si>
  <si>
    <t xml:space="preserve">Новгородский район</t>
  </si>
  <si>
    <t xml:space="preserve">0049012</t>
  </si>
  <si>
    <t xml:space="preserve">Окуловский район</t>
  </si>
  <si>
    <t xml:space="preserve">0049013</t>
  </si>
  <si>
    <t xml:space="preserve">Парфинский район</t>
  </si>
  <si>
    <t xml:space="preserve">0049014</t>
  </si>
  <si>
    <t xml:space="preserve">Пестовский район</t>
  </si>
  <si>
    <t xml:space="preserve">0049015</t>
  </si>
  <si>
    <t xml:space="preserve">Поддорский район</t>
  </si>
  <si>
    <t xml:space="preserve">0049016</t>
  </si>
  <si>
    <t xml:space="preserve">Солецкий район</t>
  </si>
  <si>
    <t xml:space="preserve">0049017</t>
  </si>
  <si>
    <t xml:space="preserve">Старорусский район</t>
  </si>
  <si>
    <t xml:space="preserve">0049018</t>
  </si>
  <si>
    <t xml:space="preserve">Хвойнинский район</t>
  </si>
  <si>
    <t xml:space="preserve">0049019</t>
  </si>
  <si>
    <t xml:space="preserve">Холмский район</t>
  </si>
  <si>
    <t xml:space="preserve">0049020</t>
  </si>
  <si>
    <t xml:space="preserve">Чудовский район</t>
  </si>
  <si>
    <t xml:space="preserve">0049021</t>
  </si>
  <si>
    <t xml:space="preserve">Шимский район</t>
  </si>
  <si>
    <t xml:space="preserve">0049022</t>
  </si>
  <si>
    <t xml:space="preserve">г Великий Новгород</t>
  </si>
  <si>
    <t xml:space="preserve">0050</t>
  </si>
  <si>
    <t xml:space="preserve">Новосибирская область</t>
  </si>
  <si>
    <t xml:space="preserve">0050001</t>
  </si>
  <si>
    <t xml:space="preserve">Баганский район</t>
  </si>
  <si>
    <t xml:space="preserve">0050002</t>
  </si>
  <si>
    <t xml:space="preserve">Барабинский район</t>
  </si>
  <si>
    <t xml:space="preserve">0050003</t>
  </si>
  <si>
    <t xml:space="preserve">Болотнинский район</t>
  </si>
  <si>
    <t xml:space="preserve">0050004</t>
  </si>
  <si>
    <t xml:space="preserve">Венгеровский район</t>
  </si>
  <si>
    <t xml:space="preserve">0050005</t>
  </si>
  <si>
    <t xml:space="preserve">Доволенский район</t>
  </si>
  <si>
    <t xml:space="preserve">0050006</t>
  </si>
  <si>
    <t xml:space="preserve">Здвинский район</t>
  </si>
  <si>
    <t xml:space="preserve">0050007</t>
  </si>
  <si>
    <t xml:space="preserve">Искитимский район</t>
  </si>
  <si>
    <t xml:space="preserve">0050008</t>
  </si>
  <si>
    <t xml:space="preserve">Карасукский район</t>
  </si>
  <si>
    <t xml:space="preserve">0050009</t>
  </si>
  <si>
    <t xml:space="preserve">Каргатский район</t>
  </si>
  <si>
    <t xml:space="preserve">0050010</t>
  </si>
  <si>
    <t xml:space="preserve">Колыванский район</t>
  </si>
  <si>
    <t xml:space="preserve">0050011</t>
  </si>
  <si>
    <t xml:space="preserve">Коченевский район</t>
  </si>
  <si>
    <t xml:space="preserve">0050012</t>
  </si>
  <si>
    <t xml:space="preserve">Кочковский район</t>
  </si>
  <si>
    <t xml:space="preserve">0050013</t>
  </si>
  <si>
    <t xml:space="preserve">Краснозерский район</t>
  </si>
  <si>
    <t xml:space="preserve">0050014</t>
  </si>
  <si>
    <t xml:space="preserve">0050015</t>
  </si>
  <si>
    <t xml:space="preserve">Купинский район</t>
  </si>
  <si>
    <t xml:space="preserve">0050016</t>
  </si>
  <si>
    <t xml:space="preserve">Кыштовский район</t>
  </si>
  <si>
    <t xml:space="preserve">0050017</t>
  </si>
  <si>
    <t xml:space="preserve">Маслянинский район</t>
  </si>
  <si>
    <t xml:space="preserve">0050018</t>
  </si>
  <si>
    <t xml:space="preserve">Мошковский район</t>
  </si>
  <si>
    <t xml:space="preserve">0050019</t>
  </si>
  <si>
    <t xml:space="preserve">Новосибирский район</t>
  </si>
  <si>
    <t xml:space="preserve">0050020</t>
  </si>
  <si>
    <t xml:space="preserve">Ордынский район</t>
  </si>
  <si>
    <t xml:space="preserve">0050021</t>
  </si>
  <si>
    <t xml:space="preserve">Северный район</t>
  </si>
  <si>
    <t xml:space="preserve">0053026</t>
  </si>
  <si>
    <t xml:space="preserve">0050022</t>
  </si>
  <si>
    <t xml:space="preserve">Сузунский район</t>
  </si>
  <si>
    <t xml:space="preserve">0050023</t>
  </si>
  <si>
    <t xml:space="preserve">Татарский район</t>
  </si>
  <si>
    <t xml:space="preserve">0050024</t>
  </si>
  <si>
    <t xml:space="preserve">Тогучинский район</t>
  </si>
  <si>
    <t xml:space="preserve">0050025</t>
  </si>
  <si>
    <t xml:space="preserve">Убинский район</t>
  </si>
  <si>
    <t xml:space="preserve">0050026</t>
  </si>
  <si>
    <t xml:space="preserve">Усть-Таркский район</t>
  </si>
  <si>
    <t xml:space="preserve">0050027</t>
  </si>
  <si>
    <t xml:space="preserve">Чановский район</t>
  </si>
  <si>
    <t xml:space="preserve">0050028</t>
  </si>
  <si>
    <t xml:space="preserve">Черепановский район</t>
  </si>
  <si>
    <t xml:space="preserve">0050029</t>
  </si>
  <si>
    <t xml:space="preserve">Чистоозерный район</t>
  </si>
  <si>
    <t xml:space="preserve">0050030</t>
  </si>
  <si>
    <t xml:space="preserve">Чулымский район</t>
  </si>
  <si>
    <t xml:space="preserve">0050031</t>
  </si>
  <si>
    <t xml:space="preserve">г Бердск</t>
  </si>
  <si>
    <t xml:space="preserve">0050032</t>
  </si>
  <si>
    <t xml:space="preserve">г Искитим</t>
  </si>
  <si>
    <t xml:space="preserve">0050033</t>
  </si>
  <si>
    <t xml:space="preserve">г Новосибирск</t>
  </si>
  <si>
    <t xml:space="preserve">0050034</t>
  </si>
  <si>
    <t xml:space="preserve">г Обь</t>
  </si>
  <si>
    <t xml:space="preserve">0050035</t>
  </si>
  <si>
    <t xml:space="preserve">рабочий поселок Кольцово</t>
  </si>
  <si>
    <t xml:space="preserve">0052</t>
  </si>
  <si>
    <t xml:space="preserve">Омская область</t>
  </si>
  <si>
    <t xml:space="preserve">0052001</t>
  </si>
  <si>
    <t xml:space="preserve">Азовский немецкий национальный район</t>
  </si>
  <si>
    <t xml:space="preserve">0052002</t>
  </si>
  <si>
    <t xml:space="preserve">Большереченский район</t>
  </si>
  <si>
    <t xml:space="preserve">0052003</t>
  </si>
  <si>
    <t xml:space="preserve">Большеуковский район</t>
  </si>
  <si>
    <t xml:space="preserve">0052004</t>
  </si>
  <si>
    <t xml:space="preserve">Горьковский район</t>
  </si>
  <si>
    <t xml:space="preserve">0052005</t>
  </si>
  <si>
    <t xml:space="preserve">Знаменский район</t>
  </si>
  <si>
    <t xml:space="preserve">0068004</t>
  </si>
  <si>
    <t xml:space="preserve">0052006</t>
  </si>
  <si>
    <t xml:space="preserve">Исилькульский район</t>
  </si>
  <si>
    <t xml:space="preserve">0052007</t>
  </si>
  <si>
    <t xml:space="preserve">Калачинский район</t>
  </si>
  <si>
    <t xml:space="preserve">0052008</t>
  </si>
  <si>
    <t xml:space="preserve">Колосовский район</t>
  </si>
  <si>
    <t xml:space="preserve">0052009</t>
  </si>
  <si>
    <t xml:space="preserve">Кормиловский район</t>
  </si>
  <si>
    <t xml:space="preserve">0052010</t>
  </si>
  <si>
    <t xml:space="preserve">Крутинский район</t>
  </si>
  <si>
    <t xml:space="preserve">0052011</t>
  </si>
  <si>
    <t xml:space="preserve">Любинский район</t>
  </si>
  <si>
    <t xml:space="preserve">0052012</t>
  </si>
  <si>
    <t xml:space="preserve">Марьяновский район</t>
  </si>
  <si>
    <t xml:space="preserve">0052013</t>
  </si>
  <si>
    <t xml:space="preserve">Москаленский район</t>
  </si>
  <si>
    <t xml:space="preserve">0052014</t>
  </si>
  <si>
    <t xml:space="preserve">Муромцевский район</t>
  </si>
  <si>
    <t xml:space="preserve">0052015</t>
  </si>
  <si>
    <t xml:space="preserve">Называевский район</t>
  </si>
  <si>
    <t xml:space="preserve">0052016</t>
  </si>
  <si>
    <t xml:space="preserve">Нижнеомский район</t>
  </si>
  <si>
    <t xml:space="preserve">0052017</t>
  </si>
  <si>
    <t xml:space="preserve">Нововаршавский район</t>
  </si>
  <si>
    <t xml:space="preserve">0052018</t>
  </si>
  <si>
    <t xml:space="preserve">Одесский район</t>
  </si>
  <si>
    <t xml:space="preserve">0052019</t>
  </si>
  <si>
    <t xml:space="preserve">Оконешниковский район</t>
  </si>
  <si>
    <t xml:space="preserve">0052020</t>
  </si>
  <si>
    <t xml:space="preserve">Омский район</t>
  </si>
  <si>
    <t xml:space="preserve">0052021</t>
  </si>
  <si>
    <t xml:space="preserve">Павлоградский район</t>
  </si>
  <si>
    <t xml:space="preserve">0052022</t>
  </si>
  <si>
    <t xml:space="preserve">Полтавский район</t>
  </si>
  <si>
    <t xml:space="preserve">0052023</t>
  </si>
  <si>
    <t xml:space="preserve">Русско-Полянский район</t>
  </si>
  <si>
    <t xml:space="preserve">0052024</t>
  </si>
  <si>
    <t xml:space="preserve">Саргатский район</t>
  </si>
  <si>
    <t xml:space="preserve">0052025</t>
  </si>
  <si>
    <t xml:space="preserve">Седельниковский район</t>
  </si>
  <si>
    <t xml:space="preserve">0052026</t>
  </si>
  <si>
    <t xml:space="preserve">Таврический район</t>
  </si>
  <si>
    <t xml:space="preserve">0052027</t>
  </si>
  <si>
    <t xml:space="preserve">Тарский район</t>
  </si>
  <si>
    <t xml:space="preserve">0052028</t>
  </si>
  <si>
    <t xml:space="preserve">Тевризский район</t>
  </si>
  <si>
    <t xml:space="preserve">0052029</t>
  </si>
  <si>
    <t xml:space="preserve">Тюкалинский район</t>
  </si>
  <si>
    <t xml:space="preserve">0052030</t>
  </si>
  <si>
    <t xml:space="preserve">Усть-Ишимский район</t>
  </si>
  <si>
    <t xml:space="preserve">0052031</t>
  </si>
  <si>
    <t xml:space="preserve">Черлакский район</t>
  </si>
  <si>
    <t xml:space="preserve">0052032</t>
  </si>
  <si>
    <t xml:space="preserve">Шербакульский район</t>
  </si>
  <si>
    <t xml:space="preserve">0052033</t>
  </si>
  <si>
    <t xml:space="preserve">г Омск</t>
  </si>
  <si>
    <t xml:space="preserve">0053</t>
  </si>
  <si>
    <t xml:space="preserve">Оренбургская область</t>
  </si>
  <si>
    <t xml:space="preserve">0053031</t>
  </si>
  <si>
    <t xml:space="preserve">Городской округ Абдулинский</t>
  </si>
  <si>
    <t xml:space="preserve">0053001</t>
  </si>
  <si>
    <t xml:space="preserve">Адамовский район</t>
  </si>
  <si>
    <t xml:space="preserve">0053002</t>
  </si>
  <si>
    <t xml:space="preserve">Акбулакский район</t>
  </si>
  <si>
    <t xml:space="preserve">0053003</t>
  </si>
  <si>
    <t xml:space="preserve">0053004</t>
  </si>
  <si>
    <t xml:space="preserve">Асекеевский район</t>
  </si>
  <si>
    <t xml:space="preserve">0053005</t>
  </si>
  <si>
    <t xml:space="preserve">Беляевский район</t>
  </si>
  <si>
    <t xml:space="preserve">0053006</t>
  </si>
  <si>
    <t xml:space="preserve">Бугурусланский район</t>
  </si>
  <si>
    <t xml:space="preserve">0053007</t>
  </si>
  <si>
    <t xml:space="preserve">Бузулукский район</t>
  </si>
  <si>
    <t xml:space="preserve">0053008</t>
  </si>
  <si>
    <t xml:space="preserve">Городской округ Гайский</t>
  </si>
  <si>
    <t xml:space="preserve">0053009</t>
  </si>
  <si>
    <t xml:space="preserve">0053010</t>
  </si>
  <si>
    <t xml:space="preserve">Домбаровский район</t>
  </si>
  <si>
    <t xml:space="preserve">0053011</t>
  </si>
  <si>
    <t xml:space="preserve">Илекский район</t>
  </si>
  <si>
    <t xml:space="preserve">0053012</t>
  </si>
  <si>
    <t xml:space="preserve">Кваркенский район</t>
  </si>
  <si>
    <t xml:space="preserve">0053013</t>
  </si>
  <si>
    <t xml:space="preserve">0053032</t>
  </si>
  <si>
    <t xml:space="preserve">Городской округ Кувандыкский</t>
  </si>
  <si>
    <t xml:space="preserve">0053014</t>
  </si>
  <si>
    <t xml:space="preserve">Курманаевский район</t>
  </si>
  <si>
    <t xml:space="preserve">0053015</t>
  </si>
  <si>
    <t xml:space="preserve">Матвеевский район</t>
  </si>
  <si>
    <t xml:space="preserve">0053016</t>
  </si>
  <si>
    <t xml:space="preserve">Новоорский район</t>
  </si>
  <si>
    <t xml:space="preserve">0053017</t>
  </si>
  <si>
    <t xml:space="preserve">Новосергиевский район</t>
  </si>
  <si>
    <t xml:space="preserve">0053018</t>
  </si>
  <si>
    <t xml:space="preserve">0053019</t>
  </si>
  <si>
    <t xml:space="preserve">Оренбургский район</t>
  </si>
  <si>
    <t xml:space="preserve">0053020</t>
  </si>
  <si>
    <t xml:space="preserve">0053021</t>
  </si>
  <si>
    <t xml:space="preserve">Переволоцкий район</t>
  </si>
  <si>
    <t xml:space="preserve">0053022</t>
  </si>
  <si>
    <t xml:space="preserve">Пономаревский район</t>
  </si>
  <si>
    <t xml:space="preserve">0053023</t>
  </si>
  <si>
    <t xml:space="preserve">Сакмарский район</t>
  </si>
  <si>
    <t xml:space="preserve">0053024</t>
  </si>
  <si>
    <t xml:space="preserve">Саракташский район</t>
  </si>
  <si>
    <t xml:space="preserve">0053025</t>
  </si>
  <si>
    <t xml:space="preserve">Светлинский район</t>
  </si>
  <si>
    <t xml:space="preserve">0053033</t>
  </si>
  <si>
    <t xml:space="preserve">Городской округ Соль-Илецкий</t>
  </si>
  <si>
    <t xml:space="preserve">0053034</t>
  </si>
  <si>
    <t xml:space="preserve">Городской округ Сорочинский</t>
  </si>
  <si>
    <t xml:space="preserve">0070022</t>
  </si>
  <si>
    <t xml:space="preserve">г Ефремов</t>
  </si>
  <si>
    <t xml:space="preserve">0053027</t>
  </si>
  <si>
    <t xml:space="preserve">Ташлинский район</t>
  </si>
  <si>
    <t xml:space="preserve">0053028</t>
  </si>
  <si>
    <t xml:space="preserve">Тоцкий район</t>
  </si>
  <si>
    <t xml:space="preserve">0053029</t>
  </si>
  <si>
    <t xml:space="preserve">Тюльганский район</t>
  </si>
  <si>
    <t xml:space="preserve">0053030</t>
  </si>
  <si>
    <t xml:space="preserve">Шарлыкский район</t>
  </si>
  <si>
    <t xml:space="preserve">0053035</t>
  </si>
  <si>
    <t xml:space="preserve">Городской округ Ясненский</t>
  </si>
  <si>
    <t xml:space="preserve">0053036</t>
  </si>
  <si>
    <t xml:space="preserve">п Комаровский</t>
  </si>
  <si>
    <t xml:space="preserve">0053037</t>
  </si>
  <si>
    <t xml:space="preserve">г Бугуруслан</t>
  </si>
  <si>
    <t xml:space="preserve">0053038</t>
  </si>
  <si>
    <t xml:space="preserve">г Бузулук</t>
  </si>
  <si>
    <t xml:space="preserve">0053039</t>
  </si>
  <si>
    <t xml:space="preserve">г Медногорск</t>
  </si>
  <si>
    <t xml:space="preserve">0053040</t>
  </si>
  <si>
    <t xml:space="preserve">г Новотроицк</t>
  </si>
  <si>
    <t xml:space="preserve">0053041</t>
  </si>
  <si>
    <t xml:space="preserve">г Оренбург</t>
  </si>
  <si>
    <t xml:space="preserve">0053042</t>
  </si>
  <si>
    <t xml:space="preserve">г Орск</t>
  </si>
  <si>
    <t xml:space="preserve">0054</t>
  </si>
  <si>
    <t xml:space="preserve">Орловская область</t>
  </si>
  <si>
    <t xml:space="preserve">0054001</t>
  </si>
  <si>
    <t xml:space="preserve">Болховский район</t>
  </si>
  <si>
    <t xml:space="preserve">0054002</t>
  </si>
  <si>
    <t xml:space="preserve">Верховский район</t>
  </si>
  <si>
    <t xml:space="preserve">0054003</t>
  </si>
  <si>
    <t xml:space="preserve">Глазуновский район</t>
  </si>
  <si>
    <t xml:space="preserve">0054004</t>
  </si>
  <si>
    <t xml:space="preserve">0054005</t>
  </si>
  <si>
    <t xml:space="preserve">Должанский район</t>
  </si>
  <si>
    <t xml:space="preserve">0054006</t>
  </si>
  <si>
    <t xml:space="preserve">Залегощенский район</t>
  </si>
  <si>
    <t xml:space="preserve">0054007</t>
  </si>
  <si>
    <t xml:space="preserve">0054008</t>
  </si>
  <si>
    <t xml:space="preserve">Колпнянский район</t>
  </si>
  <si>
    <t xml:space="preserve">0054009</t>
  </si>
  <si>
    <t xml:space="preserve">Краснозоренский район</t>
  </si>
  <si>
    <t xml:space="preserve">0054010</t>
  </si>
  <si>
    <t xml:space="preserve">Кромской район</t>
  </si>
  <si>
    <t xml:space="preserve">0054011</t>
  </si>
  <si>
    <t xml:space="preserve">Корсаковский район</t>
  </si>
  <si>
    <t xml:space="preserve">0054012</t>
  </si>
  <si>
    <t xml:space="preserve">Ливенский район</t>
  </si>
  <si>
    <t xml:space="preserve">0054013</t>
  </si>
  <si>
    <t xml:space="preserve">Малоархангельский район</t>
  </si>
  <si>
    <t xml:space="preserve">0054014</t>
  </si>
  <si>
    <t xml:space="preserve">Мценский район</t>
  </si>
  <si>
    <t xml:space="preserve">0054015</t>
  </si>
  <si>
    <t xml:space="preserve">Новодеревеньковский район</t>
  </si>
  <si>
    <t xml:space="preserve">0054016</t>
  </si>
  <si>
    <t xml:space="preserve">Новосильский район</t>
  </si>
  <si>
    <t xml:space="preserve">0054017</t>
  </si>
  <si>
    <t xml:space="preserve">0054018</t>
  </si>
  <si>
    <t xml:space="preserve">Покровский район</t>
  </si>
  <si>
    <t xml:space="preserve">0054019</t>
  </si>
  <si>
    <t xml:space="preserve">Свердловский район</t>
  </si>
  <si>
    <t xml:space="preserve">0054020</t>
  </si>
  <si>
    <t xml:space="preserve">Сосковский район</t>
  </si>
  <si>
    <t xml:space="preserve">0054021</t>
  </si>
  <si>
    <t xml:space="preserve">Троснянский район</t>
  </si>
  <si>
    <t xml:space="preserve">0054022</t>
  </si>
  <si>
    <t xml:space="preserve">Урицкий район</t>
  </si>
  <si>
    <t xml:space="preserve">0054023</t>
  </si>
  <si>
    <t xml:space="preserve">Хотынецкий район</t>
  </si>
  <si>
    <t xml:space="preserve">0054024</t>
  </si>
  <si>
    <t xml:space="preserve">Шаблыкинский район</t>
  </si>
  <si>
    <t xml:space="preserve">0054025</t>
  </si>
  <si>
    <t xml:space="preserve">г Ливны</t>
  </si>
  <si>
    <t xml:space="preserve">0054026</t>
  </si>
  <si>
    <t xml:space="preserve">г Мценск</t>
  </si>
  <si>
    <t xml:space="preserve">0054027</t>
  </si>
  <si>
    <t xml:space="preserve">г Орел</t>
  </si>
  <si>
    <t xml:space="preserve">0056</t>
  </si>
  <si>
    <t xml:space="preserve">Пензенская область</t>
  </si>
  <si>
    <t xml:space="preserve">0056001</t>
  </si>
  <si>
    <t xml:space="preserve">Башмаковский район</t>
  </si>
  <si>
    <t xml:space="preserve">0056002</t>
  </si>
  <si>
    <t xml:space="preserve">0056003</t>
  </si>
  <si>
    <t xml:space="preserve">Бековский район</t>
  </si>
  <si>
    <t xml:space="preserve">0056004</t>
  </si>
  <si>
    <t xml:space="preserve">Белинский район</t>
  </si>
  <si>
    <t xml:space="preserve">0056005</t>
  </si>
  <si>
    <t xml:space="preserve">Бессоновский район</t>
  </si>
  <si>
    <t xml:space="preserve">0056006</t>
  </si>
  <si>
    <t xml:space="preserve">Вадинский район</t>
  </si>
  <si>
    <t xml:space="preserve">0056007</t>
  </si>
  <si>
    <t xml:space="preserve">0056008</t>
  </si>
  <si>
    <t xml:space="preserve">Земетчинский район</t>
  </si>
  <si>
    <t xml:space="preserve">0056009</t>
  </si>
  <si>
    <t xml:space="preserve">Иссинский район</t>
  </si>
  <si>
    <t xml:space="preserve">0056010</t>
  </si>
  <si>
    <t xml:space="preserve">0056011</t>
  </si>
  <si>
    <t xml:space="preserve">Камешкирский район</t>
  </si>
  <si>
    <t xml:space="preserve">0056012</t>
  </si>
  <si>
    <t xml:space="preserve">Колышлейский район</t>
  </si>
  <si>
    <t xml:space="preserve">0056013</t>
  </si>
  <si>
    <t xml:space="preserve">Кузнецкий район</t>
  </si>
  <si>
    <t xml:space="preserve">0056014</t>
  </si>
  <si>
    <t xml:space="preserve">Лопатинский район</t>
  </si>
  <si>
    <t xml:space="preserve">0056015</t>
  </si>
  <si>
    <t xml:space="preserve">Лунинский район</t>
  </si>
  <si>
    <t xml:space="preserve">0056016</t>
  </si>
  <si>
    <t xml:space="preserve">Малосердобинский район</t>
  </si>
  <si>
    <t xml:space="preserve">0056017</t>
  </si>
  <si>
    <t xml:space="preserve">Мокшанский район</t>
  </si>
  <si>
    <t xml:space="preserve">0056018</t>
  </si>
  <si>
    <t xml:space="preserve">Наровчатский район</t>
  </si>
  <si>
    <t xml:space="preserve">0056019</t>
  </si>
  <si>
    <t xml:space="preserve">Неверкинский район</t>
  </si>
  <si>
    <t xml:space="preserve">0056020</t>
  </si>
  <si>
    <t xml:space="preserve">Нижнеломовский район</t>
  </si>
  <si>
    <t xml:space="preserve">0056021</t>
  </si>
  <si>
    <t xml:space="preserve">0056022</t>
  </si>
  <si>
    <t xml:space="preserve">Пачелмский район</t>
  </si>
  <si>
    <t xml:space="preserve">0056023</t>
  </si>
  <si>
    <t xml:space="preserve">Пензенский район</t>
  </si>
  <si>
    <t xml:space="preserve">0056024</t>
  </si>
  <si>
    <t xml:space="preserve">Сердобский район</t>
  </si>
  <si>
    <t xml:space="preserve">0056025</t>
  </si>
  <si>
    <t xml:space="preserve">Сосновоборский район</t>
  </si>
  <si>
    <t xml:space="preserve">0056026</t>
  </si>
  <si>
    <t xml:space="preserve">Тамалинский район</t>
  </si>
  <si>
    <t xml:space="preserve">0056027</t>
  </si>
  <si>
    <t xml:space="preserve">Шемышейский район</t>
  </si>
  <si>
    <t xml:space="preserve">0056028</t>
  </si>
  <si>
    <t xml:space="preserve">г Заречный</t>
  </si>
  <si>
    <t xml:space="preserve">0056029</t>
  </si>
  <si>
    <t xml:space="preserve">г Кузнецк</t>
  </si>
  <si>
    <t xml:space="preserve">0056030</t>
  </si>
  <si>
    <t xml:space="preserve">г Пенза</t>
  </si>
  <si>
    <t xml:space="preserve">0057</t>
  </si>
  <si>
    <t xml:space="preserve">Пермский край</t>
  </si>
  <si>
    <t xml:space="preserve">0057001</t>
  </si>
  <si>
    <t xml:space="preserve">0057002</t>
  </si>
  <si>
    <t xml:space="preserve">Бардымский район</t>
  </si>
  <si>
    <t xml:space="preserve">0057003</t>
  </si>
  <si>
    <t xml:space="preserve">0057004</t>
  </si>
  <si>
    <t xml:space="preserve">Большесосновский район</t>
  </si>
  <si>
    <t xml:space="preserve">0057005</t>
  </si>
  <si>
    <t xml:space="preserve">Верещагинский район</t>
  </si>
  <si>
    <t xml:space="preserve">0057006</t>
  </si>
  <si>
    <t xml:space="preserve">Горнозаводский район</t>
  </si>
  <si>
    <t xml:space="preserve">0057007</t>
  </si>
  <si>
    <t xml:space="preserve">Гремячинский район</t>
  </si>
  <si>
    <t xml:space="preserve">0057008</t>
  </si>
  <si>
    <t xml:space="preserve">Добрянский район</t>
  </si>
  <si>
    <t xml:space="preserve">0057009</t>
  </si>
  <si>
    <t xml:space="preserve">Еловский район</t>
  </si>
  <si>
    <t xml:space="preserve">0057010</t>
  </si>
  <si>
    <t xml:space="preserve">0057011</t>
  </si>
  <si>
    <t xml:space="preserve">Карагайский район</t>
  </si>
  <si>
    <t xml:space="preserve">0057012</t>
  </si>
  <si>
    <t xml:space="preserve">Кизеловский район</t>
  </si>
  <si>
    <t xml:space="preserve">0057013</t>
  </si>
  <si>
    <t xml:space="preserve">Кишертский район</t>
  </si>
  <si>
    <t xml:space="preserve">0057014</t>
  </si>
  <si>
    <t xml:space="preserve">Красновишерский район</t>
  </si>
  <si>
    <t xml:space="preserve">0057015</t>
  </si>
  <si>
    <t xml:space="preserve">Краснокамский район</t>
  </si>
  <si>
    <t xml:space="preserve">0057016</t>
  </si>
  <si>
    <t xml:space="preserve">Куединский район</t>
  </si>
  <si>
    <t xml:space="preserve">0057017</t>
  </si>
  <si>
    <t xml:space="preserve">Кунгурский район</t>
  </si>
  <si>
    <t xml:space="preserve">0057018</t>
  </si>
  <si>
    <t xml:space="preserve">Нытвенский район</t>
  </si>
  <si>
    <t xml:space="preserve">0057019</t>
  </si>
  <si>
    <t xml:space="preserve">0057020</t>
  </si>
  <si>
    <t xml:space="preserve">Ординский район</t>
  </si>
  <si>
    <t xml:space="preserve">0057021</t>
  </si>
  <si>
    <t xml:space="preserve">0057022</t>
  </si>
  <si>
    <t xml:space="preserve">Оханский район</t>
  </si>
  <si>
    <t xml:space="preserve">0057023</t>
  </si>
  <si>
    <t xml:space="preserve">Очерский район</t>
  </si>
  <si>
    <t xml:space="preserve">0057024</t>
  </si>
  <si>
    <t xml:space="preserve">Пермский район</t>
  </si>
  <si>
    <t xml:space="preserve">0057025</t>
  </si>
  <si>
    <t xml:space="preserve">Сивинский район</t>
  </si>
  <si>
    <t xml:space="preserve">0057026</t>
  </si>
  <si>
    <t xml:space="preserve">Соликамский район</t>
  </si>
  <si>
    <t xml:space="preserve">0057027</t>
  </si>
  <si>
    <t xml:space="preserve">Суксунский район</t>
  </si>
  <si>
    <t xml:space="preserve">0057028</t>
  </si>
  <si>
    <t xml:space="preserve">Уинский район</t>
  </si>
  <si>
    <t xml:space="preserve">0057029</t>
  </si>
  <si>
    <t xml:space="preserve">0057030</t>
  </si>
  <si>
    <t xml:space="preserve">Чайковский район</t>
  </si>
  <si>
    <t xml:space="preserve">0057031</t>
  </si>
  <si>
    <t xml:space="preserve">Частинский район</t>
  </si>
  <si>
    <t xml:space="preserve">0057032</t>
  </si>
  <si>
    <t xml:space="preserve">Чердынский район</t>
  </si>
  <si>
    <t xml:space="preserve">0057033</t>
  </si>
  <si>
    <t xml:space="preserve">Чернушинский район</t>
  </si>
  <si>
    <t xml:space="preserve">0057034</t>
  </si>
  <si>
    <t xml:space="preserve">Чусовской район</t>
  </si>
  <si>
    <t xml:space="preserve">0057035</t>
  </si>
  <si>
    <t xml:space="preserve">Гайнский район</t>
  </si>
  <si>
    <t xml:space="preserve">0057036</t>
  </si>
  <si>
    <t xml:space="preserve">Косинский район</t>
  </si>
  <si>
    <t xml:space="preserve">0057037</t>
  </si>
  <si>
    <t xml:space="preserve">Кочевский район</t>
  </si>
  <si>
    <t xml:space="preserve">0057038</t>
  </si>
  <si>
    <t xml:space="preserve">Кудымкарский район</t>
  </si>
  <si>
    <t xml:space="preserve">0057039</t>
  </si>
  <si>
    <t xml:space="preserve">Юрлинский район</t>
  </si>
  <si>
    <t xml:space="preserve">0057040</t>
  </si>
  <si>
    <t xml:space="preserve">Юсьвинский район</t>
  </si>
  <si>
    <t xml:space="preserve">0057041</t>
  </si>
  <si>
    <t xml:space="preserve">Коми-Пермяцкий округ</t>
  </si>
  <si>
    <t xml:space="preserve">0057042</t>
  </si>
  <si>
    <t xml:space="preserve">г Березники</t>
  </si>
  <si>
    <t xml:space="preserve">0057043</t>
  </si>
  <si>
    <t xml:space="preserve">г Губаха</t>
  </si>
  <si>
    <t xml:space="preserve">0057044</t>
  </si>
  <si>
    <t xml:space="preserve">г Кудымкар</t>
  </si>
  <si>
    <t xml:space="preserve">0057045</t>
  </si>
  <si>
    <t xml:space="preserve">г Кунгур</t>
  </si>
  <si>
    <t xml:space="preserve">0057046</t>
  </si>
  <si>
    <t xml:space="preserve">г Лысьва</t>
  </si>
  <si>
    <t xml:space="preserve">0057047</t>
  </si>
  <si>
    <t xml:space="preserve">г Пермь</t>
  </si>
  <si>
    <t xml:space="preserve">0057048</t>
  </si>
  <si>
    <t xml:space="preserve">г Соликамск</t>
  </si>
  <si>
    <t xml:space="preserve">0058</t>
  </si>
  <si>
    <t xml:space="preserve">Псковская область</t>
  </si>
  <si>
    <t xml:space="preserve">0058001</t>
  </si>
  <si>
    <t xml:space="preserve">Бежаницкий район</t>
  </si>
  <si>
    <t xml:space="preserve">0058002</t>
  </si>
  <si>
    <t xml:space="preserve">Великолукский район</t>
  </si>
  <si>
    <t xml:space="preserve">0058003</t>
  </si>
  <si>
    <t xml:space="preserve">Гдовский район</t>
  </si>
  <si>
    <t xml:space="preserve">0058004</t>
  </si>
  <si>
    <t xml:space="preserve">Дедовичский район</t>
  </si>
  <si>
    <t xml:space="preserve">0058005</t>
  </si>
  <si>
    <t xml:space="preserve">Дновский район</t>
  </si>
  <si>
    <t xml:space="preserve">0058006</t>
  </si>
  <si>
    <t xml:space="preserve">Красногородский район</t>
  </si>
  <si>
    <t xml:space="preserve">0058007</t>
  </si>
  <si>
    <t xml:space="preserve">Куньинский район</t>
  </si>
  <si>
    <t xml:space="preserve">0058008</t>
  </si>
  <si>
    <t xml:space="preserve">Локнянский район</t>
  </si>
  <si>
    <t xml:space="preserve">0058009</t>
  </si>
  <si>
    <t xml:space="preserve">Невельский район</t>
  </si>
  <si>
    <t xml:space="preserve">0058010</t>
  </si>
  <si>
    <t xml:space="preserve">Новоржевский район</t>
  </si>
  <si>
    <t xml:space="preserve">0058011</t>
  </si>
  <si>
    <t xml:space="preserve">Новосокольнический район</t>
  </si>
  <si>
    <t xml:space="preserve">0058012</t>
  </si>
  <si>
    <t xml:space="preserve">Опочецкий район</t>
  </si>
  <si>
    <t xml:space="preserve">0058013</t>
  </si>
  <si>
    <t xml:space="preserve">0058014</t>
  </si>
  <si>
    <t xml:space="preserve">Палкинский район</t>
  </si>
  <si>
    <t xml:space="preserve">0058015</t>
  </si>
  <si>
    <t xml:space="preserve">Печорский район</t>
  </si>
  <si>
    <t xml:space="preserve">0058016</t>
  </si>
  <si>
    <t xml:space="preserve">Плюсский район</t>
  </si>
  <si>
    <t xml:space="preserve">0058017</t>
  </si>
  <si>
    <t xml:space="preserve">Порховский район</t>
  </si>
  <si>
    <t xml:space="preserve">0058018</t>
  </si>
  <si>
    <t xml:space="preserve">Псковский район</t>
  </si>
  <si>
    <t xml:space="preserve">0058019</t>
  </si>
  <si>
    <t xml:space="preserve">Пустошкинский район</t>
  </si>
  <si>
    <t xml:space="preserve">0058020</t>
  </si>
  <si>
    <t xml:space="preserve">Пушкиногорский район</t>
  </si>
  <si>
    <t xml:space="preserve">0058021</t>
  </si>
  <si>
    <t xml:space="preserve">Пыталовский район</t>
  </si>
  <si>
    <t xml:space="preserve">0058022</t>
  </si>
  <si>
    <t xml:space="preserve">Себежский район</t>
  </si>
  <si>
    <t xml:space="preserve">0058023</t>
  </si>
  <si>
    <t xml:space="preserve">Струго-Красненский район</t>
  </si>
  <si>
    <t xml:space="preserve">0058024</t>
  </si>
  <si>
    <t xml:space="preserve">Усвятский район</t>
  </si>
  <si>
    <t xml:space="preserve">0058025</t>
  </si>
  <si>
    <t xml:space="preserve">г Великие Луки</t>
  </si>
  <si>
    <t xml:space="preserve">0058026</t>
  </si>
  <si>
    <t xml:space="preserve">г Псков</t>
  </si>
  <si>
    <t xml:space="preserve">0060</t>
  </si>
  <si>
    <t xml:space="preserve">Ростовская область</t>
  </si>
  <si>
    <t xml:space="preserve">0060001</t>
  </si>
  <si>
    <t xml:space="preserve">Азовский район</t>
  </si>
  <si>
    <t xml:space="preserve">0060002</t>
  </si>
  <si>
    <t xml:space="preserve">Аксайский район</t>
  </si>
  <si>
    <t xml:space="preserve">0060003</t>
  </si>
  <si>
    <t xml:space="preserve">Багаевский район</t>
  </si>
  <si>
    <t xml:space="preserve">0060004</t>
  </si>
  <si>
    <t xml:space="preserve">Белокалитвинский район</t>
  </si>
  <si>
    <t xml:space="preserve">0060005</t>
  </si>
  <si>
    <t xml:space="preserve">Боковский район</t>
  </si>
  <si>
    <t xml:space="preserve">0060006</t>
  </si>
  <si>
    <t xml:space="preserve">Верхнедонской район</t>
  </si>
  <si>
    <t xml:space="preserve">0060007</t>
  </si>
  <si>
    <t xml:space="preserve">Веселовский район</t>
  </si>
  <si>
    <t xml:space="preserve">0060008</t>
  </si>
  <si>
    <t xml:space="preserve">Волгодонской район</t>
  </si>
  <si>
    <t xml:space="preserve">0060009</t>
  </si>
  <si>
    <t xml:space="preserve">0060010</t>
  </si>
  <si>
    <t xml:space="preserve">Егорлыкский район</t>
  </si>
  <si>
    <t xml:space="preserve">0060011</t>
  </si>
  <si>
    <t xml:space="preserve">Заветинский район</t>
  </si>
  <si>
    <t xml:space="preserve">0060012</t>
  </si>
  <si>
    <t xml:space="preserve">Зерноградский район</t>
  </si>
  <si>
    <t xml:space="preserve">0060013</t>
  </si>
  <si>
    <t xml:space="preserve">Зимовниковский район</t>
  </si>
  <si>
    <t xml:space="preserve">0060014</t>
  </si>
  <si>
    <t xml:space="preserve">Кагальницкий район</t>
  </si>
  <si>
    <t xml:space="preserve">0060015</t>
  </si>
  <si>
    <t xml:space="preserve">0060016</t>
  </si>
  <si>
    <t xml:space="preserve">Кашарский район</t>
  </si>
  <si>
    <t xml:space="preserve">0060017</t>
  </si>
  <si>
    <t xml:space="preserve">0060018</t>
  </si>
  <si>
    <t xml:space="preserve">Красносулинский район</t>
  </si>
  <si>
    <t xml:space="preserve">0060019</t>
  </si>
  <si>
    <t xml:space="preserve">0060020</t>
  </si>
  <si>
    <t xml:space="preserve">Мартыновский район</t>
  </si>
  <si>
    <t xml:space="preserve">0060021</t>
  </si>
  <si>
    <t xml:space="preserve">Матвеево-Курганский район</t>
  </si>
  <si>
    <t xml:space="preserve">0060022</t>
  </si>
  <si>
    <t xml:space="preserve">Миллеровский район</t>
  </si>
  <si>
    <t xml:space="preserve">0060023</t>
  </si>
  <si>
    <t xml:space="preserve">Милютинский район</t>
  </si>
  <si>
    <t xml:space="preserve">0060024</t>
  </si>
  <si>
    <t xml:space="preserve">Морозовский район</t>
  </si>
  <si>
    <t xml:space="preserve">0060025</t>
  </si>
  <si>
    <t xml:space="preserve">Мясниковский район</t>
  </si>
  <si>
    <t xml:space="preserve">0060026</t>
  </si>
  <si>
    <t xml:space="preserve">Неклиновский район</t>
  </si>
  <si>
    <t xml:space="preserve">0060027</t>
  </si>
  <si>
    <t xml:space="preserve">Обливский район</t>
  </si>
  <si>
    <t xml:space="preserve">0060028</t>
  </si>
  <si>
    <t xml:space="preserve">0060029</t>
  </si>
  <si>
    <t xml:space="preserve">0060030</t>
  </si>
  <si>
    <t xml:space="preserve">Песчанокопский район</t>
  </si>
  <si>
    <t xml:space="preserve">0060031</t>
  </si>
  <si>
    <t xml:space="preserve">Пролетарский район</t>
  </si>
  <si>
    <t xml:space="preserve">0060032</t>
  </si>
  <si>
    <t xml:space="preserve">Ремонтненский район</t>
  </si>
  <si>
    <t xml:space="preserve">0060033</t>
  </si>
  <si>
    <t xml:space="preserve">Родионово-Несветайский район</t>
  </si>
  <si>
    <t xml:space="preserve">0060034</t>
  </si>
  <si>
    <t xml:space="preserve">Сальский район</t>
  </si>
  <si>
    <t xml:space="preserve">0060035</t>
  </si>
  <si>
    <t xml:space="preserve">Семикаракорский район</t>
  </si>
  <si>
    <t xml:space="preserve">0060036</t>
  </si>
  <si>
    <t xml:space="preserve">0060037</t>
  </si>
  <si>
    <t xml:space="preserve">Тарасовский район</t>
  </si>
  <si>
    <t xml:space="preserve">0060038</t>
  </si>
  <si>
    <t xml:space="preserve">Тацинский район</t>
  </si>
  <si>
    <t xml:space="preserve">0060039</t>
  </si>
  <si>
    <t xml:space="preserve">Усть-Донецкий район</t>
  </si>
  <si>
    <t xml:space="preserve">0060040</t>
  </si>
  <si>
    <t xml:space="preserve">Целинский район</t>
  </si>
  <si>
    <t xml:space="preserve">0060041</t>
  </si>
  <si>
    <t xml:space="preserve">Цимлянский район</t>
  </si>
  <si>
    <t xml:space="preserve">0060042</t>
  </si>
  <si>
    <t xml:space="preserve">Чертковский район</t>
  </si>
  <si>
    <t xml:space="preserve">0060043</t>
  </si>
  <si>
    <t xml:space="preserve">Шолоховский район</t>
  </si>
  <si>
    <t xml:space="preserve">0060044</t>
  </si>
  <si>
    <t xml:space="preserve">г Азов</t>
  </si>
  <si>
    <t xml:space="preserve">0060045</t>
  </si>
  <si>
    <t xml:space="preserve">г Батайск</t>
  </si>
  <si>
    <t xml:space="preserve">0060046</t>
  </si>
  <si>
    <t xml:space="preserve">г Волгодонск</t>
  </si>
  <si>
    <t xml:space="preserve">0060047</t>
  </si>
  <si>
    <t xml:space="preserve">г Гуково</t>
  </si>
  <si>
    <t xml:space="preserve">0060048</t>
  </si>
  <si>
    <t xml:space="preserve">г Донецк</t>
  </si>
  <si>
    <t xml:space="preserve">0060049</t>
  </si>
  <si>
    <t xml:space="preserve">г Зверево</t>
  </si>
  <si>
    <t xml:space="preserve">0060050</t>
  </si>
  <si>
    <t xml:space="preserve">г Каменск-Шахтинский</t>
  </si>
  <si>
    <t xml:space="preserve">0060051</t>
  </si>
  <si>
    <t xml:space="preserve">г Новочеркасск</t>
  </si>
  <si>
    <t xml:space="preserve">0060052</t>
  </si>
  <si>
    <t xml:space="preserve">г Новошахтинск</t>
  </si>
  <si>
    <t xml:space="preserve">0060053</t>
  </si>
  <si>
    <t xml:space="preserve">г Ростов-на-Дону</t>
  </si>
  <si>
    <t xml:space="preserve">0060054</t>
  </si>
  <si>
    <t xml:space="preserve">г Таганрог</t>
  </si>
  <si>
    <t xml:space="preserve">0060055</t>
  </si>
  <si>
    <t xml:space="preserve">г Шахты</t>
  </si>
  <si>
    <t xml:space="preserve">0061</t>
  </si>
  <si>
    <t xml:space="preserve">Рязанская область</t>
  </si>
  <si>
    <t xml:space="preserve">0061001</t>
  </si>
  <si>
    <t xml:space="preserve">Ермишинский район</t>
  </si>
  <si>
    <t xml:space="preserve">0061002</t>
  </si>
  <si>
    <t xml:space="preserve">Захаровский район</t>
  </si>
  <si>
    <t xml:space="preserve">0061003</t>
  </si>
  <si>
    <t xml:space="preserve">Кадомский район</t>
  </si>
  <si>
    <t xml:space="preserve">0061004</t>
  </si>
  <si>
    <t xml:space="preserve">Касимовский район</t>
  </si>
  <si>
    <t xml:space="preserve">0061005</t>
  </si>
  <si>
    <t xml:space="preserve">Клепиковский район</t>
  </si>
  <si>
    <t xml:space="preserve">0061006</t>
  </si>
  <si>
    <t xml:space="preserve">Кораблинский район</t>
  </si>
  <si>
    <t xml:space="preserve">0061007</t>
  </si>
  <si>
    <t xml:space="preserve">Милославский район</t>
  </si>
  <si>
    <t xml:space="preserve">0061008</t>
  </si>
  <si>
    <t xml:space="preserve">0061009</t>
  </si>
  <si>
    <t xml:space="preserve">Александро-Невский район</t>
  </si>
  <si>
    <t xml:space="preserve">0061010</t>
  </si>
  <si>
    <t xml:space="preserve">Пителинский район</t>
  </si>
  <si>
    <t xml:space="preserve">0061011</t>
  </si>
  <si>
    <t xml:space="preserve">Пронский район</t>
  </si>
  <si>
    <t xml:space="preserve">0061012</t>
  </si>
  <si>
    <t xml:space="preserve">Путятинский район</t>
  </si>
  <si>
    <t xml:space="preserve">0061013</t>
  </si>
  <si>
    <t xml:space="preserve">Рыбновский район</t>
  </si>
  <si>
    <t xml:space="preserve">0061014</t>
  </si>
  <si>
    <t xml:space="preserve">Ряжский район</t>
  </si>
  <si>
    <t xml:space="preserve">0061015</t>
  </si>
  <si>
    <t xml:space="preserve">Рязанский район</t>
  </si>
  <si>
    <t xml:space="preserve">0061016</t>
  </si>
  <si>
    <t xml:space="preserve">Сапожковский район</t>
  </si>
  <si>
    <t xml:space="preserve">0061017</t>
  </si>
  <si>
    <t xml:space="preserve">Сараевский район</t>
  </si>
  <si>
    <t xml:space="preserve">0061018</t>
  </si>
  <si>
    <t xml:space="preserve">Сасовский район</t>
  </si>
  <si>
    <t xml:space="preserve">0061019</t>
  </si>
  <si>
    <t xml:space="preserve">Скопинский район</t>
  </si>
  <si>
    <t xml:space="preserve">0061020</t>
  </si>
  <si>
    <t xml:space="preserve">0061021</t>
  </si>
  <si>
    <t xml:space="preserve">Старожиловский район</t>
  </si>
  <si>
    <t xml:space="preserve">0061022</t>
  </si>
  <si>
    <t xml:space="preserve">Ухоловский район</t>
  </si>
  <si>
    <t xml:space="preserve">0061023</t>
  </si>
  <si>
    <t xml:space="preserve">Чучковский район</t>
  </si>
  <si>
    <t xml:space="preserve">0061024</t>
  </si>
  <si>
    <t xml:space="preserve">Шацкий район</t>
  </si>
  <si>
    <t xml:space="preserve">0061025</t>
  </si>
  <si>
    <t xml:space="preserve">Шиловский район</t>
  </si>
  <si>
    <t xml:space="preserve">0061026</t>
  </si>
  <si>
    <t xml:space="preserve">г Касимов</t>
  </si>
  <si>
    <t xml:space="preserve">0061027</t>
  </si>
  <si>
    <t xml:space="preserve">г Рязань</t>
  </si>
  <si>
    <t xml:space="preserve">0061028</t>
  </si>
  <si>
    <t xml:space="preserve">г Сасово</t>
  </si>
  <si>
    <t xml:space="preserve">0061029</t>
  </si>
  <si>
    <t xml:space="preserve">г Скопин</t>
  </si>
  <si>
    <t xml:space="preserve">0063</t>
  </si>
  <si>
    <t xml:space="preserve">Саратовская область</t>
  </si>
  <si>
    <t xml:space="preserve">0063001</t>
  </si>
  <si>
    <t xml:space="preserve">Александрово-Гайский район</t>
  </si>
  <si>
    <t xml:space="preserve">0063002</t>
  </si>
  <si>
    <t xml:space="preserve">Аркадакский район</t>
  </si>
  <si>
    <t xml:space="preserve">0063003</t>
  </si>
  <si>
    <t xml:space="preserve">Аткарский район</t>
  </si>
  <si>
    <t xml:space="preserve">0063004</t>
  </si>
  <si>
    <t xml:space="preserve">Базарно-Карабулакский район</t>
  </si>
  <si>
    <t xml:space="preserve">0063005</t>
  </si>
  <si>
    <t xml:space="preserve">Балаковский район</t>
  </si>
  <si>
    <t xml:space="preserve">0063006</t>
  </si>
  <si>
    <t xml:space="preserve">Балашовский район</t>
  </si>
  <si>
    <t xml:space="preserve">0063007</t>
  </si>
  <si>
    <t xml:space="preserve">Балтайский район</t>
  </si>
  <si>
    <t xml:space="preserve">0063008</t>
  </si>
  <si>
    <t xml:space="preserve">Вольский район</t>
  </si>
  <si>
    <t xml:space="preserve">0063009</t>
  </si>
  <si>
    <t xml:space="preserve">0063010</t>
  </si>
  <si>
    <t xml:space="preserve">Дергачевский район</t>
  </si>
  <si>
    <t xml:space="preserve">0063011</t>
  </si>
  <si>
    <t xml:space="preserve">Духовницкий район</t>
  </si>
  <si>
    <t xml:space="preserve">0063012</t>
  </si>
  <si>
    <t xml:space="preserve">Екатериновский район</t>
  </si>
  <si>
    <t xml:space="preserve">0063013</t>
  </si>
  <si>
    <t xml:space="preserve">Ершовский район</t>
  </si>
  <si>
    <t xml:space="preserve">0063014</t>
  </si>
  <si>
    <t xml:space="preserve">Ивантеевский район</t>
  </si>
  <si>
    <t xml:space="preserve">0063015</t>
  </si>
  <si>
    <t xml:space="preserve">0063016</t>
  </si>
  <si>
    <t xml:space="preserve">0063017</t>
  </si>
  <si>
    <t xml:space="preserve">Краснокутский район</t>
  </si>
  <si>
    <t xml:space="preserve">0063018</t>
  </si>
  <si>
    <t xml:space="preserve">Краснопартизанский район</t>
  </si>
  <si>
    <t xml:space="preserve">0063019</t>
  </si>
  <si>
    <t xml:space="preserve">Лысогорский район</t>
  </si>
  <si>
    <t xml:space="preserve">0063020</t>
  </si>
  <si>
    <t xml:space="preserve">Марксовский район</t>
  </si>
  <si>
    <t xml:space="preserve">0063021</t>
  </si>
  <si>
    <t xml:space="preserve">Новобурасский район</t>
  </si>
  <si>
    <t xml:space="preserve">0063022</t>
  </si>
  <si>
    <t xml:space="preserve">Новоузенский район</t>
  </si>
  <si>
    <t xml:space="preserve">0063023</t>
  </si>
  <si>
    <t xml:space="preserve">Озинский район</t>
  </si>
  <si>
    <t xml:space="preserve">0063024</t>
  </si>
  <si>
    <t xml:space="preserve">Перелюбский район</t>
  </si>
  <si>
    <t xml:space="preserve">0063025</t>
  </si>
  <si>
    <t xml:space="preserve">0063026</t>
  </si>
  <si>
    <t xml:space="preserve">Питерский район</t>
  </si>
  <si>
    <t xml:space="preserve">0063027</t>
  </si>
  <si>
    <t xml:space="preserve">Пугачевский район</t>
  </si>
  <si>
    <t xml:space="preserve">0063028</t>
  </si>
  <si>
    <t xml:space="preserve">Ровенский район</t>
  </si>
  <si>
    <t xml:space="preserve">0063029</t>
  </si>
  <si>
    <t xml:space="preserve">0063030</t>
  </si>
  <si>
    <t xml:space="preserve">Ртищевский район</t>
  </si>
  <si>
    <t xml:space="preserve">0063031</t>
  </si>
  <si>
    <t xml:space="preserve">Самойловский район</t>
  </si>
  <si>
    <t xml:space="preserve">0063032</t>
  </si>
  <si>
    <t xml:space="preserve">Саратовский район</t>
  </si>
  <si>
    <t xml:space="preserve">0063033</t>
  </si>
  <si>
    <t xml:space="preserve">0063034</t>
  </si>
  <si>
    <t xml:space="preserve">Татищевский район</t>
  </si>
  <si>
    <t xml:space="preserve">0063035</t>
  </si>
  <si>
    <t xml:space="preserve">Турковский район</t>
  </si>
  <si>
    <t xml:space="preserve">0063036</t>
  </si>
  <si>
    <t xml:space="preserve">Федоровский район</t>
  </si>
  <si>
    <t xml:space="preserve">0063037</t>
  </si>
  <si>
    <t xml:space="preserve">Хвалынский район</t>
  </si>
  <si>
    <t xml:space="preserve">0063038</t>
  </si>
  <si>
    <t xml:space="preserve">Энгельсский район</t>
  </si>
  <si>
    <t xml:space="preserve">0063039</t>
  </si>
  <si>
    <t xml:space="preserve">п Михайловский</t>
  </si>
  <si>
    <t xml:space="preserve">0063040</t>
  </si>
  <si>
    <t xml:space="preserve">п Светлый</t>
  </si>
  <si>
    <t xml:space="preserve">0063041</t>
  </si>
  <si>
    <t xml:space="preserve">г Саратов</t>
  </si>
  <si>
    <t xml:space="preserve">0063042</t>
  </si>
  <si>
    <t xml:space="preserve">г Шиханы</t>
  </si>
  <si>
    <t xml:space="preserve">0064</t>
  </si>
  <si>
    <t xml:space="preserve">Сахалинская область</t>
  </si>
  <si>
    <t xml:space="preserve">0064001</t>
  </si>
  <si>
    <t xml:space="preserve">Александровск-Сахалинский район</t>
  </si>
  <si>
    <t xml:space="preserve">0064002</t>
  </si>
  <si>
    <t xml:space="preserve">Углегорский район</t>
  </si>
  <si>
    <t xml:space="preserve">0064003</t>
  </si>
  <si>
    <t xml:space="preserve">городской округ Ногликский</t>
  </si>
  <si>
    <t xml:space="preserve">0064004</t>
  </si>
  <si>
    <t xml:space="preserve">городской округ Смирныховский</t>
  </si>
  <si>
    <t xml:space="preserve">0064005</t>
  </si>
  <si>
    <t xml:space="preserve">городской округ Тымовский</t>
  </si>
  <si>
    <t xml:space="preserve">0064006</t>
  </si>
  <si>
    <t xml:space="preserve">городской округ Южно-Курильский</t>
  </si>
  <si>
    <t xml:space="preserve">0064007</t>
  </si>
  <si>
    <t xml:space="preserve">г Анива</t>
  </si>
  <si>
    <t xml:space="preserve">0064008</t>
  </si>
  <si>
    <t xml:space="preserve">г Долинск</t>
  </si>
  <si>
    <t xml:space="preserve">0064009</t>
  </si>
  <si>
    <t xml:space="preserve">г Корсаков</t>
  </si>
  <si>
    <t xml:space="preserve">0064010</t>
  </si>
  <si>
    <t xml:space="preserve">г Курильск</t>
  </si>
  <si>
    <t xml:space="preserve">0064011</t>
  </si>
  <si>
    <t xml:space="preserve">г Макаров</t>
  </si>
  <si>
    <t xml:space="preserve">0064012</t>
  </si>
  <si>
    <t xml:space="preserve">г Невельск</t>
  </si>
  <si>
    <t xml:space="preserve">0064013</t>
  </si>
  <si>
    <t xml:space="preserve">г Оха</t>
  </si>
  <si>
    <t xml:space="preserve">0064014</t>
  </si>
  <si>
    <t xml:space="preserve">г Поронайск</t>
  </si>
  <si>
    <t xml:space="preserve">0064015</t>
  </si>
  <si>
    <t xml:space="preserve">г Северо-Курильск</t>
  </si>
  <si>
    <t xml:space="preserve">0064016</t>
  </si>
  <si>
    <t xml:space="preserve">г Томари</t>
  </si>
  <si>
    <t xml:space="preserve">0064017</t>
  </si>
  <si>
    <t xml:space="preserve">г Холмск</t>
  </si>
  <si>
    <t xml:space="preserve">0064018</t>
  </si>
  <si>
    <t xml:space="preserve">г Южно-Сахалинск</t>
  </si>
  <si>
    <t xml:space="preserve">0065</t>
  </si>
  <si>
    <t xml:space="preserve">Свердловская область</t>
  </si>
  <si>
    <t xml:space="preserve">0065001</t>
  </si>
  <si>
    <t xml:space="preserve">Байкаловский район</t>
  </si>
  <si>
    <t xml:space="preserve">0065002</t>
  </si>
  <si>
    <t xml:space="preserve">Камышловский район</t>
  </si>
  <si>
    <t xml:space="preserve">0065003</t>
  </si>
  <si>
    <t xml:space="preserve">Нижнесергинский район</t>
  </si>
  <si>
    <t xml:space="preserve">0065004</t>
  </si>
  <si>
    <t xml:space="preserve">Слободо-Туринский район</t>
  </si>
  <si>
    <t xml:space="preserve">0065005</t>
  </si>
  <si>
    <t xml:space="preserve">Таборинский район</t>
  </si>
  <si>
    <t xml:space="preserve">0065006</t>
  </si>
  <si>
    <t xml:space="preserve">городской округ Алапаевское</t>
  </si>
  <si>
    <t xml:space="preserve">0065007</t>
  </si>
  <si>
    <t xml:space="preserve">городской округ Артинский</t>
  </si>
  <si>
    <t xml:space="preserve">0065008</t>
  </si>
  <si>
    <t xml:space="preserve">городской округ Ачитский</t>
  </si>
  <si>
    <t xml:space="preserve">0065009</t>
  </si>
  <si>
    <t xml:space="preserve">городской округ Белоярский</t>
  </si>
  <si>
    <t xml:space="preserve">0065010</t>
  </si>
  <si>
    <t xml:space="preserve">городской округ Бисертский</t>
  </si>
  <si>
    <t xml:space="preserve">0065011</t>
  </si>
  <si>
    <t xml:space="preserve">городской округ Верхнее Дуброво</t>
  </si>
  <si>
    <t xml:space="preserve">0065012</t>
  </si>
  <si>
    <t xml:space="preserve">городской округ Верх-Нейвинский</t>
  </si>
  <si>
    <t xml:space="preserve">0065013</t>
  </si>
  <si>
    <t xml:space="preserve">городской округ Гаринский</t>
  </si>
  <si>
    <t xml:space="preserve">0065014</t>
  </si>
  <si>
    <t xml:space="preserve">городской округ Горноуральский</t>
  </si>
  <si>
    <t xml:space="preserve">0065015</t>
  </si>
  <si>
    <t xml:space="preserve">городской округ Ирбитский</t>
  </si>
  <si>
    <t xml:space="preserve">0065016</t>
  </si>
  <si>
    <t xml:space="preserve">городской округ Каменский</t>
  </si>
  <si>
    <t xml:space="preserve">0065017</t>
  </si>
  <si>
    <t xml:space="preserve">городской округ Красноуфимский </t>
  </si>
  <si>
    <t xml:space="preserve">0065018</t>
  </si>
  <si>
    <t xml:space="preserve">городской округ Малышевский</t>
  </si>
  <si>
    <t xml:space="preserve">0065019</t>
  </si>
  <si>
    <t xml:space="preserve">городской округ Махнёвское</t>
  </si>
  <si>
    <t xml:space="preserve">0065020</t>
  </si>
  <si>
    <t xml:space="preserve">городской округ Нижнетуринский</t>
  </si>
  <si>
    <t xml:space="preserve">0065021</t>
  </si>
  <si>
    <t xml:space="preserve">городской округ Пелым</t>
  </si>
  <si>
    <t xml:space="preserve">0065022</t>
  </si>
  <si>
    <t xml:space="preserve">городской округ Пышминский</t>
  </si>
  <si>
    <t xml:space="preserve">0065023</t>
  </si>
  <si>
    <t xml:space="preserve">городской округ Рефтинский</t>
  </si>
  <si>
    <t xml:space="preserve">0065024</t>
  </si>
  <si>
    <t xml:space="preserve">городской округ Сосьвинский</t>
  </si>
  <si>
    <t xml:space="preserve">0065025</t>
  </si>
  <si>
    <t xml:space="preserve">городской округ Староуткинск</t>
  </si>
  <si>
    <t xml:space="preserve">0065026</t>
  </si>
  <si>
    <t xml:space="preserve">городской округ Тугулымский</t>
  </si>
  <si>
    <t xml:space="preserve">0065027</t>
  </si>
  <si>
    <t xml:space="preserve">городской округ Шалинский</t>
  </si>
  <si>
    <t xml:space="preserve">0065028</t>
  </si>
  <si>
    <t xml:space="preserve">г Алапаевск</t>
  </si>
  <si>
    <t xml:space="preserve">0065029</t>
  </si>
  <si>
    <t xml:space="preserve">г Арамиль</t>
  </si>
  <si>
    <t xml:space="preserve">0065030</t>
  </si>
  <si>
    <t xml:space="preserve">г Артемовский</t>
  </si>
  <si>
    <t xml:space="preserve">0065031</t>
  </si>
  <si>
    <t xml:space="preserve">г Асбест</t>
  </si>
  <si>
    <t xml:space="preserve">0065032</t>
  </si>
  <si>
    <t xml:space="preserve">0065033</t>
  </si>
  <si>
    <t xml:space="preserve">г Богданович</t>
  </si>
  <si>
    <t xml:space="preserve">0065034</t>
  </si>
  <si>
    <t xml:space="preserve">г Верхний Тагил</t>
  </si>
  <si>
    <t xml:space="preserve">0065035</t>
  </si>
  <si>
    <t xml:space="preserve">г Верхняя Пышма</t>
  </si>
  <si>
    <t xml:space="preserve">0065036</t>
  </si>
  <si>
    <t xml:space="preserve">г Верхняя Салда</t>
  </si>
  <si>
    <t xml:space="preserve">0065037</t>
  </si>
  <si>
    <t xml:space="preserve">г Верхняя Тура</t>
  </si>
  <si>
    <t xml:space="preserve">0065038</t>
  </si>
  <si>
    <t xml:space="preserve">г Верхотурье</t>
  </si>
  <si>
    <t xml:space="preserve">0065039</t>
  </si>
  <si>
    <t xml:space="preserve">г Волчанск</t>
  </si>
  <si>
    <t xml:space="preserve">0065040</t>
  </si>
  <si>
    <t xml:space="preserve">г Дегтярск</t>
  </si>
  <si>
    <t xml:space="preserve">0065041</t>
  </si>
  <si>
    <t xml:space="preserve">г Екатеринбург</t>
  </si>
  <si>
    <t xml:space="preserve">0065042</t>
  </si>
  <si>
    <t xml:space="preserve">0065043</t>
  </si>
  <si>
    <t xml:space="preserve">г Ивдель</t>
  </si>
  <si>
    <t xml:space="preserve">0065044</t>
  </si>
  <si>
    <t xml:space="preserve">г Ирбит</t>
  </si>
  <si>
    <t xml:space="preserve">0065045</t>
  </si>
  <si>
    <t xml:space="preserve">г Каменск-Уральский</t>
  </si>
  <si>
    <t xml:space="preserve">0065046</t>
  </si>
  <si>
    <t xml:space="preserve">г Камышлов</t>
  </si>
  <si>
    <t xml:space="preserve">0065047</t>
  </si>
  <si>
    <t xml:space="preserve">г Карпинск</t>
  </si>
  <si>
    <t xml:space="preserve">0065048</t>
  </si>
  <si>
    <t xml:space="preserve">г Качканар</t>
  </si>
  <si>
    <t xml:space="preserve">0065049</t>
  </si>
  <si>
    <t xml:space="preserve">г Кировград</t>
  </si>
  <si>
    <t xml:space="preserve">0065050</t>
  </si>
  <si>
    <t xml:space="preserve">г Краснотурьинск</t>
  </si>
  <si>
    <t xml:space="preserve">0065051</t>
  </si>
  <si>
    <t xml:space="preserve">г Красноуральск</t>
  </si>
  <si>
    <t xml:space="preserve">0065052</t>
  </si>
  <si>
    <t xml:space="preserve">г Красноуфимск</t>
  </si>
  <si>
    <t xml:space="preserve">0065053</t>
  </si>
  <si>
    <t xml:space="preserve">г Кушва</t>
  </si>
  <si>
    <t xml:space="preserve">0065054</t>
  </si>
  <si>
    <t xml:space="preserve">г Нижняя Салда</t>
  </si>
  <si>
    <t xml:space="preserve">0065055</t>
  </si>
  <si>
    <t xml:space="preserve">г Нижний Тагил</t>
  </si>
  <si>
    <t xml:space="preserve">0065056</t>
  </si>
  <si>
    <t xml:space="preserve">г Невьянск</t>
  </si>
  <si>
    <t xml:space="preserve">0065057</t>
  </si>
  <si>
    <t xml:space="preserve">г Новая Ляля</t>
  </si>
  <si>
    <t xml:space="preserve">0065058</t>
  </si>
  <si>
    <t xml:space="preserve">г Первоуральск</t>
  </si>
  <si>
    <t xml:space="preserve">0065059</t>
  </si>
  <si>
    <t xml:space="preserve">г Полевской</t>
  </si>
  <si>
    <t xml:space="preserve">0065060</t>
  </si>
  <si>
    <t xml:space="preserve">г Ревда</t>
  </si>
  <si>
    <t xml:space="preserve">0065061</t>
  </si>
  <si>
    <t xml:space="preserve">г Реж</t>
  </si>
  <si>
    <t xml:space="preserve">0065062</t>
  </si>
  <si>
    <t xml:space="preserve">г Североуральск</t>
  </si>
  <si>
    <t xml:space="preserve">0065063</t>
  </si>
  <si>
    <t xml:space="preserve">г Серов</t>
  </si>
  <si>
    <t xml:space="preserve">0065064</t>
  </si>
  <si>
    <t xml:space="preserve">г Среднеуральск</t>
  </si>
  <si>
    <t xml:space="preserve">0065065</t>
  </si>
  <si>
    <t xml:space="preserve">г Сухой Лог</t>
  </si>
  <si>
    <t xml:space="preserve">0065066</t>
  </si>
  <si>
    <t xml:space="preserve">г Сысерть</t>
  </si>
  <si>
    <t xml:space="preserve">0065067</t>
  </si>
  <si>
    <t xml:space="preserve">г Тавда</t>
  </si>
  <si>
    <t xml:space="preserve">0065068</t>
  </si>
  <si>
    <t xml:space="preserve">г Талица</t>
  </si>
  <si>
    <t xml:space="preserve">0065069</t>
  </si>
  <si>
    <t xml:space="preserve">г Туринск</t>
  </si>
  <si>
    <t xml:space="preserve">0066</t>
  </si>
  <si>
    <t xml:space="preserve">Смоленская область</t>
  </si>
  <si>
    <t xml:space="preserve">0066001</t>
  </si>
  <si>
    <t xml:space="preserve">Велижский район</t>
  </si>
  <si>
    <t xml:space="preserve">0066002</t>
  </si>
  <si>
    <t xml:space="preserve">0066003</t>
  </si>
  <si>
    <t xml:space="preserve">Гагаринский район</t>
  </si>
  <si>
    <t xml:space="preserve">0066004</t>
  </si>
  <si>
    <t xml:space="preserve">Глинковский район</t>
  </si>
  <si>
    <t xml:space="preserve">0066005</t>
  </si>
  <si>
    <t xml:space="preserve">Демидовский район</t>
  </si>
  <si>
    <t xml:space="preserve">0066006</t>
  </si>
  <si>
    <t xml:space="preserve">Дорогобужский район</t>
  </si>
  <si>
    <t xml:space="preserve">0066007</t>
  </si>
  <si>
    <t xml:space="preserve">Духовщинский район</t>
  </si>
  <si>
    <t xml:space="preserve">0066008</t>
  </si>
  <si>
    <t xml:space="preserve">Ельнинский район</t>
  </si>
  <si>
    <t xml:space="preserve">0066009</t>
  </si>
  <si>
    <t xml:space="preserve">Ершичский район</t>
  </si>
  <si>
    <t xml:space="preserve">0066010</t>
  </si>
  <si>
    <t xml:space="preserve">Кардымовский район</t>
  </si>
  <si>
    <t xml:space="preserve">0066012</t>
  </si>
  <si>
    <t xml:space="preserve">Монастырщинский район</t>
  </si>
  <si>
    <t xml:space="preserve">0066013</t>
  </si>
  <si>
    <t xml:space="preserve">Новодугинский район</t>
  </si>
  <si>
    <t xml:space="preserve">0066014</t>
  </si>
  <si>
    <t xml:space="preserve">0066015</t>
  </si>
  <si>
    <t xml:space="preserve">Рославльский район</t>
  </si>
  <si>
    <t xml:space="preserve">0066016</t>
  </si>
  <si>
    <t xml:space="preserve">0066017</t>
  </si>
  <si>
    <t xml:space="preserve">Сафоновский район</t>
  </si>
  <si>
    <t xml:space="preserve">0066018</t>
  </si>
  <si>
    <t xml:space="preserve">0066019</t>
  </si>
  <si>
    <t xml:space="preserve">Сычевский район</t>
  </si>
  <si>
    <t xml:space="preserve">0066020</t>
  </si>
  <si>
    <t xml:space="preserve">Темкинский район</t>
  </si>
  <si>
    <t xml:space="preserve">0066021</t>
  </si>
  <si>
    <t xml:space="preserve">Угранский район</t>
  </si>
  <si>
    <t xml:space="preserve">0066022</t>
  </si>
  <si>
    <t xml:space="preserve">Хиславичский район</t>
  </si>
  <si>
    <t xml:space="preserve">0066023</t>
  </si>
  <si>
    <t xml:space="preserve">Холм-Жирковский район</t>
  </si>
  <si>
    <t xml:space="preserve">0066024</t>
  </si>
  <si>
    <t xml:space="preserve">Шумячский район</t>
  </si>
  <si>
    <t xml:space="preserve">0066025</t>
  </si>
  <si>
    <t xml:space="preserve">Ярцевский район</t>
  </si>
  <si>
    <t xml:space="preserve">0066026</t>
  </si>
  <si>
    <t xml:space="preserve">г Десногорск</t>
  </si>
  <si>
    <t xml:space="preserve">0066027</t>
  </si>
  <si>
    <t xml:space="preserve">г Смоленск</t>
  </si>
  <si>
    <t xml:space="preserve">0068</t>
  </si>
  <si>
    <t xml:space="preserve">Тамбовская область </t>
  </si>
  <si>
    <t xml:space="preserve">0068001</t>
  </si>
  <si>
    <t xml:space="preserve">Бондарский район</t>
  </si>
  <si>
    <t xml:space="preserve">0068002</t>
  </si>
  <si>
    <t xml:space="preserve">Гавриловский район</t>
  </si>
  <si>
    <t xml:space="preserve">0068003</t>
  </si>
  <si>
    <t xml:space="preserve">Жердевский район</t>
  </si>
  <si>
    <t xml:space="preserve">0068005</t>
  </si>
  <si>
    <t xml:space="preserve">Инжавинский район</t>
  </si>
  <si>
    <t xml:space="preserve">0068006</t>
  </si>
  <si>
    <t xml:space="preserve">Кирсановский район</t>
  </si>
  <si>
    <t xml:space="preserve">0068007</t>
  </si>
  <si>
    <t xml:space="preserve">Мичуринский район</t>
  </si>
  <si>
    <t xml:space="preserve">0068008</t>
  </si>
  <si>
    <t xml:space="preserve">Мордовский район</t>
  </si>
  <si>
    <t xml:space="preserve">0068009</t>
  </si>
  <si>
    <t xml:space="preserve">Моршанский район</t>
  </si>
  <si>
    <t xml:space="preserve">0068010</t>
  </si>
  <si>
    <t xml:space="preserve">Мучкапский район</t>
  </si>
  <si>
    <t xml:space="preserve">0068011</t>
  </si>
  <si>
    <t xml:space="preserve">Никифоровский район</t>
  </si>
  <si>
    <t xml:space="preserve">0068012</t>
  </si>
  <si>
    <t xml:space="preserve">0068013</t>
  </si>
  <si>
    <t xml:space="preserve">0068014</t>
  </si>
  <si>
    <t xml:space="preserve">Пичаевский район</t>
  </si>
  <si>
    <t xml:space="preserve">0068015</t>
  </si>
  <si>
    <t xml:space="preserve">Рассказовский район</t>
  </si>
  <si>
    <t xml:space="preserve">0068016</t>
  </si>
  <si>
    <t xml:space="preserve">Ржаксинский район</t>
  </si>
  <si>
    <t xml:space="preserve">0068017</t>
  </si>
  <si>
    <t xml:space="preserve">Сампурский район</t>
  </si>
  <si>
    <t xml:space="preserve">0068018</t>
  </si>
  <si>
    <t xml:space="preserve">0068019</t>
  </si>
  <si>
    <t xml:space="preserve">Староюрьевский район</t>
  </si>
  <si>
    <t xml:space="preserve">0068020</t>
  </si>
  <si>
    <t xml:space="preserve">0068021</t>
  </si>
  <si>
    <t xml:space="preserve">Токаревский район</t>
  </si>
  <si>
    <t xml:space="preserve">0068022</t>
  </si>
  <si>
    <t xml:space="preserve">Уваровский район</t>
  </si>
  <si>
    <t xml:space="preserve">0068023</t>
  </si>
  <si>
    <t xml:space="preserve">Уметский район</t>
  </si>
  <si>
    <t xml:space="preserve">0068024</t>
  </si>
  <si>
    <t xml:space="preserve">г Кирсанов</t>
  </si>
  <si>
    <t xml:space="preserve">0068025</t>
  </si>
  <si>
    <t xml:space="preserve">г Котовск</t>
  </si>
  <si>
    <t xml:space="preserve">0068026</t>
  </si>
  <si>
    <t xml:space="preserve">г Мичуринск</t>
  </si>
  <si>
    <t xml:space="preserve">0068027</t>
  </si>
  <si>
    <t xml:space="preserve">г Моршанск</t>
  </si>
  <si>
    <t xml:space="preserve">0068028</t>
  </si>
  <si>
    <t xml:space="preserve">г Рассказово</t>
  </si>
  <si>
    <t xml:space="preserve">0068029</t>
  </si>
  <si>
    <t xml:space="preserve">г Тамбов</t>
  </si>
  <si>
    <t xml:space="preserve">0068030</t>
  </si>
  <si>
    <t xml:space="preserve">г Уварово</t>
  </si>
  <si>
    <t xml:space="preserve">0069</t>
  </si>
  <si>
    <t xml:space="preserve">Томская область</t>
  </si>
  <si>
    <t xml:space="preserve">0069001</t>
  </si>
  <si>
    <t xml:space="preserve">0069002</t>
  </si>
  <si>
    <t xml:space="preserve">Асиновский район</t>
  </si>
  <si>
    <t xml:space="preserve">0069003</t>
  </si>
  <si>
    <t xml:space="preserve">Бакчарский район</t>
  </si>
  <si>
    <t xml:space="preserve">0069004</t>
  </si>
  <si>
    <t xml:space="preserve">Верхнекетский район</t>
  </si>
  <si>
    <t xml:space="preserve">0069005</t>
  </si>
  <si>
    <t xml:space="preserve">Зырянский район</t>
  </si>
  <si>
    <t xml:space="preserve">0069006</t>
  </si>
  <si>
    <t xml:space="preserve">Каргасокский район</t>
  </si>
  <si>
    <t xml:space="preserve">0069007</t>
  </si>
  <si>
    <t xml:space="preserve">Кожевниковский район</t>
  </si>
  <si>
    <t xml:space="preserve">0069008</t>
  </si>
  <si>
    <t xml:space="preserve">Колпашевский район</t>
  </si>
  <si>
    <t xml:space="preserve">0069009</t>
  </si>
  <si>
    <t xml:space="preserve">Кривошеинский район</t>
  </si>
  <si>
    <t xml:space="preserve">0069010</t>
  </si>
  <si>
    <t xml:space="preserve">Молчановский район</t>
  </si>
  <si>
    <t xml:space="preserve">0069011</t>
  </si>
  <si>
    <t xml:space="preserve">Парабельский район</t>
  </si>
  <si>
    <t xml:space="preserve">0069012</t>
  </si>
  <si>
    <t xml:space="preserve">0069013</t>
  </si>
  <si>
    <t xml:space="preserve">Тегульдетский район</t>
  </si>
  <si>
    <t xml:space="preserve">0069014</t>
  </si>
  <si>
    <t xml:space="preserve">Томский район</t>
  </si>
  <si>
    <t xml:space="preserve">0069015</t>
  </si>
  <si>
    <t xml:space="preserve">Чаинский район</t>
  </si>
  <si>
    <t xml:space="preserve">0069016</t>
  </si>
  <si>
    <t xml:space="preserve">Шегарский район</t>
  </si>
  <si>
    <t xml:space="preserve">0069017</t>
  </si>
  <si>
    <t xml:space="preserve">г Кедровый</t>
  </si>
  <si>
    <t xml:space="preserve">0069018</t>
  </si>
  <si>
    <t xml:space="preserve">г Стрежевой</t>
  </si>
  <si>
    <t xml:space="preserve">0069019</t>
  </si>
  <si>
    <t xml:space="preserve">г Томск</t>
  </si>
  <si>
    <t xml:space="preserve">0070</t>
  </si>
  <si>
    <t xml:space="preserve">Тульская область</t>
  </si>
  <si>
    <t xml:space="preserve">0070020</t>
  </si>
  <si>
    <t xml:space="preserve">г Алексин</t>
  </si>
  <si>
    <t xml:space="preserve">0070001</t>
  </si>
  <si>
    <t xml:space="preserve">Арсеньевский район</t>
  </si>
  <si>
    <t xml:space="preserve">0070002</t>
  </si>
  <si>
    <t xml:space="preserve">Белевский район</t>
  </si>
  <si>
    <t xml:space="preserve">0070003</t>
  </si>
  <si>
    <t xml:space="preserve">Богородицкий район</t>
  </si>
  <si>
    <t xml:space="preserve">0070004</t>
  </si>
  <si>
    <t xml:space="preserve">Веневский район</t>
  </si>
  <si>
    <t xml:space="preserve">0070005</t>
  </si>
  <si>
    <t xml:space="preserve">0070006</t>
  </si>
  <si>
    <t xml:space="preserve">Дубенский район</t>
  </si>
  <si>
    <t xml:space="preserve">0070007</t>
  </si>
  <si>
    <t xml:space="preserve">Заокский район</t>
  </si>
  <si>
    <t xml:space="preserve">0070008</t>
  </si>
  <si>
    <t xml:space="preserve">0070009</t>
  </si>
  <si>
    <t xml:space="preserve">Кимовский район</t>
  </si>
  <si>
    <t xml:space="preserve">0070010</t>
  </si>
  <si>
    <t xml:space="preserve">Киреевский район</t>
  </si>
  <si>
    <t xml:space="preserve">0070011</t>
  </si>
  <si>
    <t xml:space="preserve">Куркинский район</t>
  </si>
  <si>
    <t xml:space="preserve">0070012</t>
  </si>
  <si>
    <t xml:space="preserve">Одоевский район</t>
  </si>
  <si>
    <t xml:space="preserve">0070013</t>
  </si>
  <si>
    <t xml:space="preserve">Плавский район</t>
  </si>
  <si>
    <t xml:space="preserve">0070014</t>
  </si>
  <si>
    <t xml:space="preserve">Суворовский район</t>
  </si>
  <si>
    <t xml:space="preserve">0070015</t>
  </si>
  <si>
    <t xml:space="preserve">Тепло-Огаревский район</t>
  </si>
  <si>
    <t xml:space="preserve">0070016</t>
  </si>
  <si>
    <t xml:space="preserve">Узловский район</t>
  </si>
  <si>
    <t xml:space="preserve">0070017</t>
  </si>
  <si>
    <t xml:space="preserve">Чернский район</t>
  </si>
  <si>
    <t xml:space="preserve">0070018</t>
  </si>
  <si>
    <t xml:space="preserve">Щекинский район</t>
  </si>
  <si>
    <t xml:space="preserve">0070019</t>
  </si>
  <si>
    <t xml:space="preserve">Ясногорский район</t>
  </si>
  <si>
    <t xml:space="preserve">0070021</t>
  </si>
  <si>
    <t xml:space="preserve">г Донской</t>
  </si>
  <si>
    <t xml:space="preserve">0070023</t>
  </si>
  <si>
    <t xml:space="preserve">г Новомосковск</t>
  </si>
  <si>
    <t xml:space="preserve">0070024</t>
  </si>
  <si>
    <t xml:space="preserve">г Тула</t>
  </si>
  <si>
    <t xml:space="preserve">0070025</t>
  </si>
  <si>
    <t xml:space="preserve">Рабочий поселок Новогуровский</t>
  </si>
  <si>
    <t xml:space="preserve">0070026</t>
  </si>
  <si>
    <t xml:space="preserve">Поселок городского типа Славный</t>
  </si>
  <si>
    <t xml:space="preserve">0071</t>
  </si>
  <si>
    <t xml:space="preserve">Тюменская область</t>
  </si>
  <si>
    <t xml:space="preserve">0071001</t>
  </si>
  <si>
    <t xml:space="preserve">Абатский район</t>
  </si>
  <si>
    <t xml:space="preserve">0071002</t>
  </si>
  <si>
    <t xml:space="preserve">Армизонский район</t>
  </si>
  <si>
    <t xml:space="preserve">0071003</t>
  </si>
  <si>
    <t xml:space="preserve">Аромашевский район</t>
  </si>
  <si>
    <t xml:space="preserve">0071004</t>
  </si>
  <si>
    <t xml:space="preserve">Бердюжский район</t>
  </si>
  <si>
    <t xml:space="preserve">0071005</t>
  </si>
  <si>
    <t xml:space="preserve">Вагайский район</t>
  </si>
  <si>
    <t xml:space="preserve">0071006</t>
  </si>
  <si>
    <t xml:space="preserve">Викуловский район</t>
  </si>
  <si>
    <t xml:space="preserve">0071007</t>
  </si>
  <si>
    <t xml:space="preserve">Голышмановский район</t>
  </si>
  <si>
    <t xml:space="preserve">0071008</t>
  </si>
  <si>
    <t xml:space="preserve">Исетский район</t>
  </si>
  <si>
    <t xml:space="preserve">0071009</t>
  </si>
  <si>
    <t xml:space="preserve">Ишимский район</t>
  </si>
  <si>
    <t xml:space="preserve">0071010</t>
  </si>
  <si>
    <t xml:space="preserve">Казанский район</t>
  </si>
  <si>
    <t xml:space="preserve">0071011</t>
  </si>
  <si>
    <t xml:space="preserve">Нижнетавдинский район</t>
  </si>
  <si>
    <t xml:space="preserve">0071012</t>
  </si>
  <si>
    <t xml:space="preserve">Омутинский район</t>
  </si>
  <si>
    <t xml:space="preserve">0071013</t>
  </si>
  <si>
    <t xml:space="preserve">Сладковский район</t>
  </si>
  <si>
    <t xml:space="preserve">0071014</t>
  </si>
  <si>
    <t xml:space="preserve">Сорокинский район</t>
  </si>
  <si>
    <t xml:space="preserve">0071015</t>
  </si>
  <si>
    <t xml:space="preserve">Тобольский район</t>
  </si>
  <si>
    <t xml:space="preserve">0071016</t>
  </si>
  <si>
    <t xml:space="preserve">Тюменский район</t>
  </si>
  <si>
    <t xml:space="preserve">0071017</t>
  </si>
  <si>
    <t xml:space="preserve">Уватский район</t>
  </si>
  <si>
    <t xml:space="preserve">0071018</t>
  </si>
  <si>
    <t xml:space="preserve">Упоровский район</t>
  </si>
  <si>
    <t xml:space="preserve">0071019</t>
  </si>
  <si>
    <t xml:space="preserve">0071020</t>
  </si>
  <si>
    <t xml:space="preserve">Ялуторовский район</t>
  </si>
  <si>
    <t xml:space="preserve">0071021</t>
  </si>
  <si>
    <t xml:space="preserve">Ярковский район</t>
  </si>
  <si>
    <t xml:space="preserve">0071022</t>
  </si>
  <si>
    <t xml:space="preserve">г Заводоуковск</t>
  </si>
  <si>
    <t xml:space="preserve">0071023</t>
  </si>
  <si>
    <t xml:space="preserve">г Ишим</t>
  </si>
  <si>
    <t xml:space="preserve">0071024</t>
  </si>
  <si>
    <t xml:space="preserve">г Тобольск</t>
  </si>
  <si>
    <t xml:space="preserve">0071025</t>
  </si>
  <si>
    <t xml:space="preserve">г Тюмень</t>
  </si>
  <si>
    <t xml:space="preserve">0071026</t>
  </si>
  <si>
    <t xml:space="preserve">г Ялуторовск</t>
  </si>
  <si>
    <t xml:space="preserve">0073</t>
  </si>
  <si>
    <t xml:space="preserve">Ульяновская область</t>
  </si>
  <si>
    <t xml:space="preserve">0073001</t>
  </si>
  <si>
    <t xml:space="preserve">Базарносызганский район</t>
  </si>
  <si>
    <t xml:space="preserve">0073002</t>
  </si>
  <si>
    <t xml:space="preserve">Барышский район</t>
  </si>
  <si>
    <t xml:space="preserve">0073003</t>
  </si>
  <si>
    <t xml:space="preserve">Вешкаймский район</t>
  </si>
  <si>
    <t xml:space="preserve">0073004</t>
  </si>
  <si>
    <t xml:space="preserve">Инзенский район</t>
  </si>
  <si>
    <t xml:space="preserve">0073005</t>
  </si>
  <si>
    <t xml:space="preserve">Карсунский район</t>
  </si>
  <si>
    <t xml:space="preserve">0073006</t>
  </si>
  <si>
    <t xml:space="preserve">Кузоватовский район</t>
  </si>
  <si>
    <t xml:space="preserve">0073007</t>
  </si>
  <si>
    <t xml:space="preserve">Майнский район</t>
  </si>
  <si>
    <t xml:space="preserve">0073008</t>
  </si>
  <si>
    <t xml:space="preserve">Мелекесский район</t>
  </si>
  <si>
    <t xml:space="preserve">0073009</t>
  </si>
  <si>
    <t xml:space="preserve">0073010</t>
  </si>
  <si>
    <t xml:space="preserve">Новомалыклинский район</t>
  </si>
  <si>
    <t xml:space="preserve">0073011</t>
  </si>
  <si>
    <t xml:space="preserve">Новоспасский район</t>
  </si>
  <si>
    <t xml:space="preserve">0073012</t>
  </si>
  <si>
    <t xml:space="preserve">0073013</t>
  </si>
  <si>
    <t xml:space="preserve">Радищевский район</t>
  </si>
  <si>
    <t xml:space="preserve">0073014</t>
  </si>
  <si>
    <t xml:space="preserve">Сенгилеевский район</t>
  </si>
  <si>
    <t xml:space="preserve">0073015</t>
  </si>
  <si>
    <t xml:space="preserve">Старокулаткинский район</t>
  </si>
  <si>
    <t xml:space="preserve">0073016</t>
  </si>
  <si>
    <t xml:space="preserve">Старомайнский район</t>
  </si>
  <si>
    <t xml:space="preserve">0073017</t>
  </si>
  <si>
    <t xml:space="preserve">Сурский район</t>
  </si>
  <si>
    <t xml:space="preserve">0073018</t>
  </si>
  <si>
    <t xml:space="preserve">Тереньгульский район</t>
  </si>
  <si>
    <t xml:space="preserve">0073019</t>
  </si>
  <si>
    <t xml:space="preserve">0073020</t>
  </si>
  <si>
    <t xml:space="preserve">Цильнинский район</t>
  </si>
  <si>
    <t xml:space="preserve">0073021</t>
  </si>
  <si>
    <t xml:space="preserve">Чердаклинский район</t>
  </si>
  <si>
    <t xml:space="preserve">0073022</t>
  </si>
  <si>
    <t xml:space="preserve">г Ульяновск</t>
  </si>
  <si>
    <t xml:space="preserve">0073023</t>
  </si>
  <si>
    <t xml:space="preserve">г Димитровград</t>
  </si>
  <si>
    <t xml:space="preserve">0073024</t>
  </si>
  <si>
    <t xml:space="preserve">г Новоульяновск</t>
  </si>
  <si>
    <t xml:space="preserve">0075</t>
  </si>
  <si>
    <t xml:space="preserve">Челябинская область</t>
  </si>
  <si>
    <t xml:space="preserve">0075001</t>
  </si>
  <si>
    <t xml:space="preserve">Агаповский район</t>
  </si>
  <si>
    <t xml:space="preserve">0075002</t>
  </si>
  <si>
    <t xml:space="preserve">Аргаяшский район</t>
  </si>
  <si>
    <t xml:space="preserve">0075003</t>
  </si>
  <si>
    <t xml:space="preserve">Ашинский район</t>
  </si>
  <si>
    <t xml:space="preserve">0075004</t>
  </si>
  <si>
    <t xml:space="preserve">Брединский район</t>
  </si>
  <si>
    <t xml:space="preserve">0075005</t>
  </si>
  <si>
    <t xml:space="preserve">Варненский район</t>
  </si>
  <si>
    <t xml:space="preserve">0075006</t>
  </si>
  <si>
    <t xml:space="preserve">Верхнеуральский район</t>
  </si>
  <si>
    <t xml:space="preserve">0075007</t>
  </si>
  <si>
    <t xml:space="preserve">Еманжелинский район</t>
  </si>
  <si>
    <t xml:space="preserve">0075008</t>
  </si>
  <si>
    <t xml:space="preserve">Еткульский район</t>
  </si>
  <si>
    <t xml:space="preserve">0075009</t>
  </si>
  <si>
    <t xml:space="preserve">Карталинский район</t>
  </si>
  <si>
    <t xml:space="preserve">0075010</t>
  </si>
  <si>
    <t xml:space="preserve">Каслинский район</t>
  </si>
  <si>
    <t xml:space="preserve">0075011</t>
  </si>
  <si>
    <t xml:space="preserve">Катав-Ивановский район</t>
  </si>
  <si>
    <t xml:space="preserve">0075012</t>
  </si>
  <si>
    <t xml:space="preserve">Кизильский район</t>
  </si>
  <si>
    <t xml:space="preserve">0075013</t>
  </si>
  <si>
    <t xml:space="preserve">Коркинский район</t>
  </si>
  <si>
    <t xml:space="preserve">0075014</t>
  </si>
  <si>
    <t xml:space="preserve">0075015</t>
  </si>
  <si>
    <t xml:space="preserve">Кунашакский район</t>
  </si>
  <si>
    <t xml:space="preserve">0075016</t>
  </si>
  <si>
    <t xml:space="preserve">Кусинский район</t>
  </si>
  <si>
    <t xml:space="preserve">0075017</t>
  </si>
  <si>
    <t xml:space="preserve">Нагайбакский район</t>
  </si>
  <si>
    <t xml:space="preserve">0075018</t>
  </si>
  <si>
    <t xml:space="preserve">Нязепетровский район</t>
  </si>
  <si>
    <t xml:space="preserve">0075019</t>
  </si>
  <si>
    <t xml:space="preserve">0075020</t>
  </si>
  <si>
    <t xml:space="preserve">Пластовский район</t>
  </si>
  <si>
    <t xml:space="preserve">0075021</t>
  </si>
  <si>
    <t xml:space="preserve">Саткинский район</t>
  </si>
  <si>
    <t xml:space="preserve">0075022</t>
  </si>
  <si>
    <t xml:space="preserve">0075023</t>
  </si>
  <si>
    <t xml:space="preserve">0075024</t>
  </si>
  <si>
    <t xml:space="preserve">Увельский район</t>
  </si>
  <si>
    <t xml:space="preserve">0075025</t>
  </si>
  <si>
    <t xml:space="preserve">Уйский район</t>
  </si>
  <si>
    <t xml:space="preserve">0075026</t>
  </si>
  <si>
    <t xml:space="preserve">Чебаркульский район</t>
  </si>
  <si>
    <t xml:space="preserve">0075027</t>
  </si>
  <si>
    <t xml:space="preserve">Чесменский район</t>
  </si>
  <si>
    <t xml:space="preserve">0075029</t>
  </si>
  <si>
    <t xml:space="preserve">г Верхний Уфалей</t>
  </si>
  <si>
    <t xml:space="preserve">0075030</t>
  </si>
  <si>
    <t xml:space="preserve">г Златоуст</t>
  </si>
  <si>
    <t xml:space="preserve">0075031</t>
  </si>
  <si>
    <t xml:space="preserve">г Карабаш</t>
  </si>
  <si>
    <t xml:space="preserve">0075032</t>
  </si>
  <si>
    <t xml:space="preserve">г Копейск</t>
  </si>
  <si>
    <t xml:space="preserve">0075033</t>
  </si>
  <si>
    <t xml:space="preserve">г Кыштым</t>
  </si>
  <si>
    <t xml:space="preserve">0075034</t>
  </si>
  <si>
    <t xml:space="preserve">г Магнитогорск</t>
  </si>
  <si>
    <t xml:space="preserve">0075035</t>
  </si>
  <si>
    <t xml:space="preserve">г Миасс</t>
  </si>
  <si>
    <t xml:space="preserve">0075036</t>
  </si>
  <si>
    <t xml:space="preserve">г Троицк</t>
  </si>
  <si>
    <t xml:space="preserve">0075037</t>
  </si>
  <si>
    <t xml:space="preserve">г Усть-Катав</t>
  </si>
  <si>
    <t xml:space="preserve">0075038</t>
  </si>
  <si>
    <t xml:space="preserve">г Чебаркуль</t>
  </si>
  <si>
    <t xml:space="preserve">0075028</t>
  </si>
  <si>
    <t xml:space="preserve">г Челябинск</t>
  </si>
  <si>
    <t xml:space="preserve">0075039</t>
  </si>
  <si>
    <t xml:space="preserve">г Южноуральск</t>
  </si>
  <si>
    <t xml:space="preserve">0076</t>
  </si>
  <si>
    <t xml:space="preserve">Забайкальский край</t>
  </si>
  <si>
    <t xml:space="preserve">0076002</t>
  </si>
  <si>
    <t xml:space="preserve">Акшинский район</t>
  </si>
  <si>
    <t xml:space="preserve">0076003</t>
  </si>
  <si>
    <t xml:space="preserve">Александрово-Заводский район</t>
  </si>
  <si>
    <t xml:space="preserve">0076004</t>
  </si>
  <si>
    <t xml:space="preserve">Балейский район</t>
  </si>
  <si>
    <t xml:space="preserve">0076005</t>
  </si>
  <si>
    <t xml:space="preserve">Борзинский район</t>
  </si>
  <si>
    <t xml:space="preserve">0076006</t>
  </si>
  <si>
    <t xml:space="preserve">Газимуро-Заводский район</t>
  </si>
  <si>
    <t xml:space="preserve">0076008</t>
  </si>
  <si>
    <t xml:space="preserve">Забайкальский район</t>
  </si>
  <si>
    <t xml:space="preserve">0076009</t>
  </si>
  <si>
    <t xml:space="preserve">Каларский район</t>
  </si>
  <si>
    <t xml:space="preserve">0076010</t>
  </si>
  <si>
    <t xml:space="preserve">Калганский район</t>
  </si>
  <si>
    <t xml:space="preserve">0076011</t>
  </si>
  <si>
    <t xml:space="preserve">Карымский район</t>
  </si>
  <si>
    <t xml:space="preserve">0076032</t>
  </si>
  <si>
    <t xml:space="preserve">г Краснокаменск</t>
  </si>
  <si>
    <t xml:space="preserve">0076012</t>
  </si>
  <si>
    <t xml:space="preserve">Красночикойский район</t>
  </si>
  <si>
    <t xml:space="preserve">0076013</t>
  </si>
  <si>
    <t xml:space="preserve">Кыринский район</t>
  </si>
  <si>
    <t xml:space="preserve">0076015</t>
  </si>
  <si>
    <t xml:space="preserve">Могочинский район</t>
  </si>
  <si>
    <t xml:space="preserve">0076016</t>
  </si>
  <si>
    <t xml:space="preserve">Нерчинский район</t>
  </si>
  <si>
    <t xml:space="preserve">0076017</t>
  </si>
  <si>
    <t xml:space="preserve">Нерчинско-Заводский район</t>
  </si>
  <si>
    <t xml:space="preserve">0076018</t>
  </si>
  <si>
    <t xml:space="preserve">Оловяннинский район</t>
  </si>
  <si>
    <t xml:space="preserve">0076019</t>
  </si>
  <si>
    <t xml:space="preserve">Ононский район</t>
  </si>
  <si>
    <t xml:space="preserve">0076020</t>
  </si>
  <si>
    <t xml:space="preserve">Петровск-Забайкальский район</t>
  </si>
  <si>
    <t xml:space="preserve">0076021</t>
  </si>
  <si>
    <t xml:space="preserve">Приаргунский район</t>
  </si>
  <si>
    <t xml:space="preserve">0076022</t>
  </si>
  <si>
    <t xml:space="preserve">Сретенский район</t>
  </si>
  <si>
    <t xml:space="preserve">0076023</t>
  </si>
  <si>
    <t xml:space="preserve">Тунгиро-Олекминский район</t>
  </si>
  <si>
    <t xml:space="preserve">0076024</t>
  </si>
  <si>
    <t xml:space="preserve">Тунгокоченский район</t>
  </si>
  <si>
    <t xml:space="preserve">0076025</t>
  </si>
  <si>
    <t xml:space="preserve">Улетовский район</t>
  </si>
  <si>
    <t xml:space="preserve">0076026</t>
  </si>
  <si>
    <t xml:space="preserve">Хилокский район</t>
  </si>
  <si>
    <t xml:space="preserve">0076027</t>
  </si>
  <si>
    <t xml:space="preserve">Чернышевский район</t>
  </si>
  <si>
    <t xml:space="preserve">0076028</t>
  </si>
  <si>
    <t xml:space="preserve">Читинский район</t>
  </si>
  <si>
    <t xml:space="preserve">0076029</t>
  </si>
  <si>
    <t xml:space="preserve">Шелопугинский район</t>
  </si>
  <si>
    <t xml:space="preserve">0076030</t>
  </si>
  <si>
    <t xml:space="preserve">Шилкинский район</t>
  </si>
  <si>
    <t xml:space="preserve">0076031</t>
  </si>
  <si>
    <t xml:space="preserve">Поселок Агинское</t>
  </si>
  <si>
    <t xml:space="preserve">0076001</t>
  </si>
  <si>
    <t xml:space="preserve">Агинский район</t>
  </si>
  <si>
    <t xml:space="preserve">0076007</t>
  </si>
  <si>
    <t xml:space="preserve">Дульдургинский район</t>
  </si>
  <si>
    <t xml:space="preserve">0076014</t>
  </si>
  <si>
    <t xml:space="preserve">Могойтуйский район</t>
  </si>
  <si>
    <t xml:space="preserve">0076034</t>
  </si>
  <si>
    <t xml:space="preserve">г Петровск-Забайкальский</t>
  </si>
  <si>
    <t xml:space="preserve">0076033</t>
  </si>
  <si>
    <t xml:space="preserve">г Чита</t>
  </si>
  <si>
    <t xml:space="preserve">0077</t>
  </si>
  <si>
    <t xml:space="preserve">Чукотский АО</t>
  </si>
  <si>
    <t xml:space="preserve">0077001</t>
  </si>
  <si>
    <t xml:space="preserve">Анадырский район</t>
  </si>
  <si>
    <t xml:space="preserve">0077002</t>
  </si>
  <si>
    <t xml:space="preserve">Билибинский район</t>
  </si>
  <si>
    <t xml:space="preserve">0077003</t>
  </si>
  <si>
    <t xml:space="preserve">Провиденский район</t>
  </si>
  <si>
    <t xml:space="preserve">0077004</t>
  </si>
  <si>
    <t xml:space="preserve">Чукотский район</t>
  </si>
  <si>
    <t xml:space="preserve">0077005</t>
  </si>
  <si>
    <t xml:space="preserve">городской округ Певек</t>
  </si>
  <si>
    <t xml:space="preserve">0077006</t>
  </si>
  <si>
    <t xml:space="preserve">городской округ Эгвекинот</t>
  </si>
  <si>
    <t xml:space="preserve">0077007</t>
  </si>
  <si>
    <t xml:space="preserve">г Анадырь</t>
  </si>
  <si>
    <t xml:space="preserve">0078</t>
  </si>
  <si>
    <t xml:space="preserve">Ярославская область</t>
  </si>
  <si>
    <t xml:space="preserve">0078001</t>
  </si>
  <si>
    <t xml:space="preserve">Большесельский район</t>
  </si>
  <si>
    <t xml:space="preserve">0078002</t>
  </si>
  <si>
    <t xml:space="preserve">Борисоглебский район</t>
  </si>
  <si>
    <t xml:space="preserve">0078003</t>
  </si>
  <si>
    <t xml:space="preserve">Брейтовский район</t>
  </si>
  <si>
    <t xml:space="preserve">0078004</t>
  </si>
  <si>
    <t xml:space="preserve">Гаврилов-Ямский район</t>
  </si>
  <si>
    <t xml:space="preserve">0078005</t>
  </si>
  <si>
    <t xml:space="preserve">0078006</t>
  </si>
  <si>
    <t xml:space="preserve">Любимский район</t>
  </si>
  <si>
    <t xml:space="preserve">0078007</t>
  </si>
  <si>
    <t xml:space="preserve">Мышкинский район</t>
  </si>
  <si>
    <t xml:space="preserve">0078008</t>
  </si>
  <si>
    <t xml:space="preserve">Некоузский район</t>
  </si>
  <si>
    <t xml:space="preserve">0078009</t>
  </si>
  <si>
    <t xml:space="preserve">Некрасовский район</t>
  </si>
  <si>
    <t xml:space="preserve">0078010</t>
  </si>
  <si>
    <t xml:space="preserve">0078011</t>
  </si>
  <si>
    <t xml:space="preserve">Переславский район</t>
  </si>
  <si>
    <t xml:space="preserve">0078012</t>
  </si>
  <si>
    <t xml:space="preserve">Пошехонский район</t>
  </si>
  <si>
    <t xml:space="preserve">0078013</t>
  </si>
  <si>
    <t xml:space="preserve">Ростовский район</t>
  </si>
  <si>
    <t xml:space="preserve">0078014</t>
  </si>
  <si>
    <t xml:space="preserve">0078015</t>
  </si>
  <si>
    <t xml:space="preserve">Тутаевский район</t>
  </si>
  <si>
    <t xml:space="preserve">0078016</t>
  </si>
  <si>
    <t xml:space="preserve">Угличский район</t>
  </si>
  <si>
    <t xml:space="preserve">0078017</t>
  </si>
  <si>
    <t xml:space="preserve">Ярославский район</t>
  </si>
  <si>
    <t xml:space="preserve">0078018</t>
  </si>
  <si>
    <t xml:space="preserve">г Переславль-Залесский</t>
  </si>
  <si>
    <t xml:space="preserve">0078019</t>
  </si>
  <si>
    <t xml:space="preserve">г Рыбинск</t>
  </si>
  <si>
    <t xml:space="preserve">0078020</t>
  </si>
  <si>
    <t xml:space="preserve">г Ярославль</t>
  </si>
  <si>
    <t xml:space="preserve">0079</t>
  </si>
  <si>
    <t xml:space="preserve">Республика Адыгея (Адыгея)</t>
  </si>
  <si>
    <t xml:space="preserve">0079001</t>
  </si>
  <si>
    <t xml:space="preserve">Гиагинский район</t>
  </si>
  <si>
    <t xml:space="preserve">0079002</t>
  </si>
  <si>
    <t xml:space="preserve">Кошехабльский район</t>
  </si>
  <si>
    <t xml:space="preserve">0079003</t>
  </si>
  <si>
    <t xml:space="preserve">0079004</t>
  </si>
  <si>
    <t xml:space="preserve">Майкопский район</t>
  </si>
  <si>
    <t xml:space="preserve">0079005</t>
  </si>
  <si>
    <t xml:space="preserve">Тахтамукайский район</t>
  </si>
  <si>
    <t xml:space="preserve">0079006</t>
  </si>
  <si>
    <t xml:space="preserve">Теучежский район</t>
  </si>
  <si>
    <t xml:space="preserve">0079007</t>
  </si>
  <si>
    <t xml:space="preserve">Шовгеновский район</t>
  </si>
  <si>
    <t xml:space="preserve">0079008</t>
  </si>
  <si>
    <t xml:space="preserve">г Адыгейск</t>
  </si>
  <si>
    <t xml:space="preserve">0079009</t>
  </si>
  <si>
    <t xml:space="preserve">г Майкоп</t>
  </si>
  <si>
    <t xml:space="preserve">0080</t>
  </si>
  <si>
    <t xml:space="preserve">Республика Башкортостан</t>
  </si>
  <si>
    <t xml:space="preserve">0080001</t>
  </si>
  <si>
    <t xml:space="preserve">Абзелиловский район</t>
  </si>
  <si>
    <t xml:space="preserve">0080002</t>
  </si>
  <si>
    <t xml:space="preserve">Альшеевский район</t>
  </si>
  <si>
    <t xml:space="preserve">0080003</t>
  </si>
  <si>
    <t xml:space="preserve">Архангельский район</t>
  </si>
  <si>
    <t xml:space="preserve">0080004</t>
  </si>
  <si>
    <t xml:space="preserve">Аскинский район</t>
  </si>
  <si>
    <t xml:space="preserve">0080005</t>
  </si>
  <si>
    <t xml:space="preserve">Аургазинский район</t>
  </si>
  <si>
    <t xml:space="preserve">0080006</t>
  </si>
  <si>
    <t xml:space="preserve">Баймакский район</t>
  </si>
  <si>
    <t xml:space="preserve">0080007</t>
  </si>
  <si>
    <t xml:space="preserve">Бакалинский район</t>
  </si>
  <si>
    <t xml:space="preserve">0080008</t>
  </si>
  <si>
    <t xml:space="preserve">Балтачевский район</t>
  </si>
  <si>
    <t xml:space="preserve">0080009</t>
  </si>
  <si>
    <t xml:space="preserve">Белебеевский район</t>
  </si>
  <si>
    <t xml:space="preserve">0080010</t>
  </si>
  <si>
    <t xml:space="preserve">Белокатайский район</t>
  </si>
  <si>
    <t xml:space="preserve">0080011</t>
  </si>
  <si>
    <t xml:space="preserve">Белорецкий район</t>
  </si>
  <si>
    <t xml:space="preserve">0080012</t>
  </si>
  <si>
    <t xml:space="preserve">Бижбулякский район</t>
  </si>
  <si>
    <t xml:space="preserve">0080013</t>
  </si>
  <si>
    <t xml:space="preserve">Бирский район</t>
  </si>
  <si>
    <t xml:space="preserve">0080014</t>
  </si>
  <si>
    <t xml:space="preserve">Благоварский район</t>
  </si>
  <si>
    <t xml:space="preserve">0080015</t>
  </si>
  <si>
    <t xml:space="preserve">0080016</t>
  </si>
  <si>
    <t xml:space="preserve">Буздякский район</t>
  </si>
  <si>
    <t xml:space="preserve">0080017</t>
  </si>
  <si>
    <t xml:space="preserve">Бураевский район</t>
  </si>
  <si>
    <t xml:space="preserve">0080018</t>
  </si>
  <si>
    <t xml:space="preserve">Бурзянский район</t>
  </si>
  <si>
    <t xml:space="preserve">0080019</t>
  </si>
  <si>
    <t xml:space="preserve">Гафурийский район</t>
  </si>
  <si>
    <t xml:space="preserve">0080020</t>
  </si>
  <si>
    <t xml:space="preserve">Давлекановский район</t>
  </si>
  <si>
    <t xml:space="preserve">0080021</t>
  </si>
  <si>
    <t xml:space="preserve">Дуванский район</t>
  </si>
  <si>
    <t xml:space="preserve">0080022</t>
  </si>
  <si>
    <t xml:space="preserve">Дюртюлинский район</t>
  </si>
  <si>
    <t xml:space="preserve">0080023</t>
  </si>
  <si>
    <t xml:space="preserve">Ермекеевский район</t>
  </si>
  <si>
    <t xml:space="preserve">0080024</t>
  </si>
  <si>
    <t xml:space="preserve">Зианчуринский район</t>
  </si>
  <si>
    <t xml:space="preserve">0080025</t>
  </si>
  <si>
    <t xml:space="preserve">Зилаирский район</t>
  </si>
  <si>
    <t xml:space="preserve">0080026</t>
  </si>
  <si>
    <t xml:space="preserve">Иглинский район</t>
  </si>
  <si>
    <t xml:space="preserve">0080027</t>
  </si>
  <si>
    <t xml:space="preserve">Илишевский район</t>
  </si>
  <si>
    <t xml:space="preserve">0080028</t>
  </si>
  <si>
    <t xml:space="preserve">Ишимбайский район</t>
  </si>
  <si>
    <t xml:space="preserve">0080029</t>
  </si>
  <si>
    <t xml:space="preserve">Калтасинский район</t>
  </si>
  <si>
    <t xml:space="preserve">0080030</t>
  </si>
  <si>
    <t xml:space="preserve">Караидельский район</t>
  </si>
  <si>
    <t xml:space="preserve">0080031</t>
  </si>
  <si>
    <t xml:space="preserve">Кармаскалинский район</t>
  </si>
  <si>
    <t xml:space="preserve">0080032</t>
  </si>
  <si>
    <t xml:space="preserve">Кигинский район</t>
  </si>
  <si>
    <t xml:space="preserve">0080033</t>
  </si>
  <si>
    <t xml:space="preserve">0080034</t>
  </si>
  <si>
    <t xml:space="preserve">Кугарчинский район</t>
  </si>
  <si>
    <t xml:space="preserve">0080035</t>
  </si>
  <si>
    <t xml:space="preserve">Куюргазинский район</t>
  </si>
  <si>
    <t xml:space="preserve">0080036</t>
  </si>
  <si>
    <t xml:space="preserve">Кушнаренковский район</t>
  </si>
  <si>
    <t xml:space="preserve">0080037</t>
  </si>
  <si>
    <t xml:space="preserve">Мелеузовский район</t>
  </si>
  <si>
    <t xml:space="preserve">0080038</t>
  </si>
  <si>
    <t xml:space="preserve">Мечетлинский район</t>
  </si>
  <si>
    <t xml:space="preserve">0080039</t>
  </si>
  <si>
    <t xml:space="preserve">0080040</t>
  </si>
  <si>
    <t xml:space="preserve">Миякинский район</t>
  </si>
  <si>
    <t xml:space="preserve">0080041</t>
  </si>
  <si>
    <t xml:space="preserve">Нуримановский район</t>
  </si>
  <si>
    <t xml:space="preserve">0080042</t>
  </si>
  <si>
    <t xml:space="preserve">Салаватский район</t>
  </si>
  <si>
    <t xml:space="preserve">0080043</t>
  </si>
  <si>
    <t xml:space="preserve">Стерлибашевский район</t>
  </si>
  <si>
    <t xml:space="preserve">0080044</t>
  </si>
  <si>
    <t xml:space="preserve">Стерлитамакский район</t>
  </si>
  <si>
    <t xml:space="preserve">0080045</t>
  </si>
  <si>
    <t xml:space="preserve">Татышлинский район</t>
  </si>
  <si>
    <t xml:space="preserve">0080046</t>
  </si>
  <si>
    <t xml:space="preserve">Туймазинский район</t>
  </si>
  <si>
    <t xml:space="preserve">0080047</t>
  </si>
  <si>
    <t xml:space="preserve">Уфимский район</t>
  </si>
  <si>
    <t xml:space="preserve">0080048</t>
  </si>
  <si>
    <t xml:space="preserve">Учалинский район</t>
  </si>
  <si>
    <t xml:space="preserve">0080049</t>
  </si>
  <si>
    <t xml:space="preserve">0080050</t>
  </si>
  <si>
    <t xml:space="preserve">Хайбуллинский район</t>
  </si>
  <si>
    <t xml:space="preserve">0080051</t>
  </si>
  <si>
    <t xml:space="preserve">Чекмагушевский район</t>
  </si>
  <si>
    <t xml:space="preserve">0080052</t>
  </si>
  <si>
    <t xml:space="preserve">Чишминский район</t>
  </si>
  <si>
    <t xml:space="preserve">0080053</t>
  </si>
  <si>
    <t xml:space="preserve">Шаранский район</t>
  </si>
  <si>
    <t xml:space="preserve">0080054</t>
  </si>
  <si>
    <t xml:space="preserve">Янаульский район</t>
  </si>
  <si>
    <t xml:space="preserve">0080055</t>
  </si>
  <si>
    <t xml:space="preserve">г Агидель</t>
  </si>
  <si>
    <t xml:space="preserve">0080056</t>
  </si>
  <si>
    <t xml:space="preserve">г Баймак</t>
  </si>
  <si>
    <t xml:space="preserve">0080057</t>
  </si>
  <si>
    <t xml:space="preserve">г Белебей</t>
  </si>
  <si>
    <t xml:space="preserve">0080058</t>
  </si>
  <si>
    <t xml:space="preserve">г Белорецк</t>
  </si>
  <si>
    <t xml:space="preserve">0080059</t>
  </si>
  <si>
    <t xml:space="preserve">г Бирск</t>
  </si>
  <si>
    <t xml:space="preserve">0080060</t>
  </si>
  <si>
    <t xml:space="preserve">0080061</t>
  </si>
  <si>
    <t xml:space="preserve">г Давлеканово</t>
  </si>
  <si>
    <t xml:space="preserve">0080062</t>
  </si>
  <si>
    <t xml:space="preserve">г Дюртюли</t>
  </si>
  <si>
    <t xml:space="preserve">0080063</t>
  </si>
  <si>
    <t xml:space="preserve">г Ишимбай</t>
  </si>
  <si>
    <t xml:space="preserve">0080064</t>
  </si>
  <si>
    <t xml:space="preserve">г Кумертау</t>
  </si>
  <si>
    <t xml:space="preserve">0080065</t>
  </si>
  <si>
    <t xml:space="preserve">г Мелеуз</t>
  </si>
  <si>
    <t xml:space="preserve">0080066</t>
  </si>
  <si>
    <t xml:space="preserve">г Нефтекамск</t>
  </si>
  <si>
    <t xml:space="preserve">0080067</t>
  </si>
  <si>
    <t xml:space="preserve">г Октябрьский</t>
  </si>
  <si>
    <t xml:space="preserve">0080068</t>
  </si>
  <si>
    <t xml:space="preserve">г Салават</t>
  </si>
  <si>
    <t xml:space="preserve">0080069</t>
  </si>
  <si>
    <t xml:space="preserve">г Сибай</t>
  </si>
  <si>
    <t xml:space="preserve">0080070</t>
  </si>
  <si>
    <t xml:space="preserve">г Стерлитамак</t>
  </si>
  <si>
    <t xml:space="preserve">0080071</t>
  </si>
  <si>
    <t xml:space="preserve">г Туймазы</t>
  </si>
  <si>
    <t xml:space="preserve">0080072</t>
  </si>
  <si>
    <t xml:space="preserve">г Уфа</t>
  </si>
  <si>
    <t xml:space="preserve">0080073</t>
  </si>
  <si>
    <t xml:space="preserve">г Учалы</t>
  </si>
  <si>
    <t xml:space="preserve">0080074</t>
  </si>
  <si>
    <t xml:space="preserve">г Янаул</t>
  </si>
  <si>
    <t xml:space="preserve">0081</t>
  </si>
  <si>
    <t xml:space="preserve">Республика Бурятия</t>
  </si>
  <si>
    <t xml:space="preserve">0081001</t>
  </si>
  <si>
    <t xml:space="preserve">Баргузинский район</t>
  </si>
  <si>
    <t xml:space="preserve">0081002</t>
  </si>
  <si>
    <t xml:space="preserve">Баунтовский эвенкийский район</t>
  </si>
  <si>
    <t xml:space="preserve">0081003</t>
  </si>
  <si>
    <t xml:space="preserve">Бичурский район</t>
  </si>
  <si>
    <t xml:space="preserve">0081004</t>
  </si>
  <si>
    <t xml:space="preserve">Джидинский район</t>
  </si>
  <si>
    <t xml:space="preserve">0081005</t>
  </si>
  <si>
    <t xml:space="preserve">Еравнинский район</t>
  </si>
  <si>
    <t xml:space="preserve">0081006</t>
  </si>
  <si>
    <t xml:space="preserve">Заиграевский район</t>
  </si>
  <si>
    <t xml:space="preserve">0081007</t>
  </si>
  <si>
    <t xml:space="preserve">Закаменский район</t>
  </si>
  <si>
    <t xml:space="preserve">0081008</t>
  </si>
  <si>
    <t xml:space="preserve">Иволгинский район</t>
  </si>
  <si>
    <t xml:space="preserve">0081009</t>
  </si>
  <si>
    <t xml:space="preserve">Кабанский район</t>
  </si>
  <si>
    <t xml:space="preserve">0081010</t>
  </si>
  <si>
    <t xml:space="preserve">Кижингинский район</t>
  </si>
  <si>
    <t xml:space="preserve">0081011</t>
  </si>
  <si>
    <t xml:space="preserve">Курумканский район</t>
  </si>
  <si>
    <t xml:space="preserve">0081012</t>
  </si>
  <si>
    <t xml:space="preserve">Кяхтинский район</t>
  </si>
  <si>
    <t xml:space="preserve">0081013</t>
  </si>
  <si>
    <t xml:space="preserve">Муйский район</t>
  </si>
  <si>
    <t xml:space="preserve">0081014</t>
  </si>
  <si>
    <t xml:space="preserve">Мухоршибирский район</t>
  </si>
  <si>
    <t xml:space="preserve">0081015</t>
  </si>
  <si>
    <t xml:space="preserve">Окинский район</t>
  </si>
  <si>
    <t xml:space="preserve">0081016</t>
  </si>
  <si>
    <t xml:space="preserve">Прибайкальский район</t>
  </si>
  <si>
    <t xml:space="preserve">0081017</t>
  </si>
  <si>
    <t xml:space="preserve">Северо-Байкальский район</t>
  </si>
  <si>
    <t xml:space="preserve">0081018</t>
  </si>
  <si>
    <t xml:space="preserve">Селенгинский район</t>
  </si>
  <si>
    <t xml:space="preserve">0081019</t>
  </si>
  <si>
    <t xml:space="preserve">Тарбагатайский район</t>
  </si>
  <si>
    <t xml:space="preserve">0081020</t>
  </si>
  <si>
    <t xml:space="preserve">Тункинский район</t>
  </si>
  <si>
    <t xml:space="preserve">0081021</t>
  </si>
  <si>
    <t xml:space="preserve">Хоринский район</t>
  </si>
  <si>
    <t xml:space="preserve">0081023</t>
  </si>
  <si>
    <t xml:space="preserve">г Северобайкальск</t>
  </si>
  <si>
    <t xml:space="preserve">0081022</t>
  </si>
  <si>
    <t xml:space="preserve">г Улан-Удэ</t>
  </si>
  <si>
    <t xml:space="preserve">0082</t>
  </si>
  <si>
    <t xml:space="preserve">Республика Дагестан</t>
  </si>
  <si>
    <t xml:space="preserve">0082001</t>
  </si>
  <si>
    <t xml:space="preserve">Агульский район </t>
  </si>
  <si>
    <t xml:space="preserve">0082002</t>
  </si>
  <si>
    <t xml:space="preserve">Акушинский район </t>
  </si>
  <si>
    <t xml:space="preserve">0082003</t>
  </si>
  <si>
    <t xml:space="preserve">Ахвахский район </t>
  </si>
  <si>
    <t xml:space="preserve">0082004</t>
  </si>
  <si>
    <t xml:space="preserve">Ахтынский район </t>
  </si>
  <si>
    <t xml:space="preserve">0082005</t>
  </si>
  <si>
    <t xml:space="preserve">Бабаюртовский район </t>
  </si>
  <si>
    <t xml:space="preserve">0082006</t>
  </si>
  <si>
    <t xml:space="preserve">Ботлихский район </t>
  </si>
  <si>
    <t xml:space="preserve">0082007</t>
  </si>
  <si>
    <t xml:space="preserve">Буйнакский район </t>
  </si>
  <si>
    <t xml:space="preserve">0082008</t>
  </si>
  <si>
    <t xml:space="preserve">Гергебильский район </t>
  </si>
  <si>
    <t xml:space="preserve">0082009</t>
  </si>
  <si>
    <t xml:space="preserve">Гумбетовский район </t>
  </si>
  <si>
    <t xml:space="preserve">0082010</t>
  </si>
  <si>
    <t xml:space="preserve">Гунибский район </t>
  </si>
  <si>
    <t xml:space="preserve">0082011</t>
  </si>
  <si>
    <t xml:space="preserve">Дахадаевский район </t>
  </si>
  <si>
    <t xml:space="preserve">0082012</t>
  </si>
  <si>
    <t xml:space="preserve">Дербентский район </t>
  </si>
  <si>
    <t xml:space="preserve">0082013</t>
  </si>
  <si>
    <t xml:space="preserve">Докузпаринский район </t>
  </si>
  <si>
    <t xml:space="preserve">0082014</t>
  </si>
  <si>
    <t xml:space="preserve">Казбековский район </t>
  </si>
  <si>
    <t xml:space="preserve">0082015</t>
  </si>
  <si>
    <t xml:space="preserve">Кайтагский район </t>
  </si>
  <si>
    <t xml:space="preserve">0082016</t>
  </si>
  <si>
    <t xml:space="preserve">Карабудахкентский район </t>
  </si>
  <si>
    <t xml:space="preserve">0082017</t>
  </si>
  <si>
    <t xml:space="preserve">Каякентский район </t>
  </si>
  <si>
    <t xml:space="preserve">0082018</t>
  </si>
  <si>
    <t xml:space="preserve">Кизилюртовский район </t>
  </si>
  <si>
    <t xml:space="preserve">0082019</t>
  </si>
  <si>
    <t xml:space="preserve">Кизлярский район </t>
  </si>
  <si>
    <t xml:space="preserve">0082020</t>
  </si>
  <si>
    <t xml:space="preserve">Кулинский район </t>
  </si>
  <si>
    <t xml:space="preserve">0082021</t>
  </si>
  <si>
    <t xml:space="preserve">Кумторкалинский район </t>
  </si>
  <si>
    <t xml:space="preserve">0082022</t>
  </si>
  <si>
    <t xml:space="preserve">Курахский район </t>
  </si>
  <si>
    <t xml:space="preserve">0082023</t>
  </si>
  <si>
    <t xml:space="preserve">Лакский район </t>
  </si>
  <si>
    <t xml:space="preserve">0082024</t>
  </si>
  <si>
    <t xml:space="preserve">Левашинский район </t>
  </si>
  <si>
    <t xml:space="preserve">0082025</t>
  </si>
  <si>
    <t xml:space="preserve">Магарамкентский район </t>
  </si>
  <si>
    <t xml:space="preserve">0082026</t>
  </si>
  <si>
    <t xml:space="preserve">Новолакский район </t>
  </si>
  <si>
    <t xml:space="preserve">0082027</t>
  </si>
  <si>
    <t xml:space="preserve">Ногайский район </t>
  </si>
  <si>
    <t xml:space="preserve">0082028</t>
  </si>
  <si>
    <t xml:space="preserve">Рутульский район </t>
  </si>
  <si>
    <t xml:space="preserve">0082030</t>
  </si>
  <si>
    <t xml:space="preserve">Сулейман-Стальский район </t>
  </si>
  <si>
    <t xml:space="preserve">0082029</t>
  </si>
  <si>
    <t xml:space="preserve">Сергокалинский район </t>
  </si>
  <si>
    <t xml:space="preserve">0082031</t>
  </si>
  <si>
    <t xml:space="preserve">Табасаранский район </t>
  </si>
  <si>
    <t xml:space="preserve">0082032</t>
  </si>
  <si>
    <t xml:space="preserve">Тарумовский район </t>
  </si>
  <si>
    <t xml:space="preserve">0082033</t>
  </si>
  <si>
    <t xml:space="preserve">Тляратинский район </t>
  </si>
  <si>
    <t xml:space="preserve">0082034</t>
  </si>
  <si>
    <t xml:space="preserve">Унцукульский район </t>
  </si>
  <si>
    <t xml:space="preserve">0082035</t>
  </si>
  <si>
    <t xml:space="preserve">Хасавюртовский район </t>
  </si>
  <si>
    <t xml:space="preserve">0082036</t>
  </si>
  <si>
    <t xml:space="preserve">Хивский район район</t>
  </si>
  <si>
    <t xml:space="preserve">0082037</t>
  </si>
  <si>
    <t xml:space="preserve">Хунзахский район </t>
  </si>
  <si>
    <t xml:space="preserve">0082038</t>
  </si>
  <si>
    <t xml:space="preserve">Цумадинский район </t>
  </si>
  <si>
    <t xml:space="preserve">0082039</t>
  </si>
  <si>
    <t xml:space="preserve">Цунтинский район </t>
  </si>
  <si>
    <t xml:space="preserve">0082040</t>
  </si>
  <si>
    <t xml:space="preserve">Чародинский район </t>
  </si>
  <si>
    <t xml:space="preserve">0082041</t>
  </si>
  <si>
    <t xml:space="preserve">Шамильский район </t>
  </si>
  <si>
    <t xml:space="preserve">0082042</t>
  </si>
  <si>
    <t xml:space="preserve">г Буйнакск</t>
  </si>
  <si>
    <t xml:space="preserve">0082043</t>
  </si>
  <si>
    <t xml:space="preserve">г Дагестанские Огни</t>
  </si>
  <si>
    <t xml:space="preserve">0082044</t>
  </si>
  <si>
    <t xml:space="preserve">г Дербент</t>
  </si>
  <si>
    <t xml:space="preserve">0082045</t>
  </si>
  <si>
    <t xml:space="preserve">г Избербаш</t>
  </si>
  <si>
    <t xml:space="preserve">0082046</t>
  </si>
  <si>
    <t xml:space="preserve">г Каспийск</t>
  </si>
  <si>
    <t xml:space="preserve">0082047</t>
  </si>
  <si>
    <t xml:space="preserve">г Кизилюрт</t>
  </si>
  <si>
    <t xml:space="preserve">0082048</t>
  </si>
  <si>
    <t xml:space="preserve">г Кизляр</t>
  </si>
  <si>
    <t xml:space="preserve">0082049</t>
  </si>
  <si>
    <t xml:space="preserve">г Махачкала</t>
  </si>
  <si>
    <t xml:space="preserve">0082050</t>
  </si>
  <si>
    <t xml:space="preserve">г Хасавюрт</t>
  </si>
  <si>
    <t xml:space="preserve">0082051</t>
  </si>
  <si>
    <t xml:space="preserve">г Южно-Сухокумск</t>
  </si>
  <si>
    <t xml:space="preserve">0083</t>
  </si>
  <si>
    <t xml:space="preserve">Кабардино-Балкарская Республика</t>
  </si>
  <si>
    <t xml:space="preserve">0083001</t>
  </si>
  <si>
    <t xml:space="preserve">Баксанский район</t>
  </si>
  <si>
    <t xml:space="preserve">0083002</t>
  </si>
  <si>
    <t xml:space="preserve">Зольский район</t>
  </si>
  <si>
    <t xml:space="preserve">0083003</t>
  </si>
  <si>
    <t xml:space="preserve">Лескенский район</t>
  </si>
  <si>
    <t xml:space="preserve">0083004</t>
  </si>
  <si>
    <t xml:space="preserve">Майский район</t>
  </si>
  <si>
    <t xml:space="preserve">0083005</t>
  </si>
  <si>
    <t xml:space="preserve">Прохладненский район</t>
  </si>
  <si>
    <t xml:space="preserve">0083006</t>
  </si>
  <si>
    <t xml:space="preserve">Черекский район</t>
  </si>
  <si>
    <t xml:space="preserve">0083007</t>
  </si>
  <si>
    <t xml:space="preserve">0083008</t>
  </si>
  <si>
    <t xml:space="preserve">Урванский район</t>
  </si>
  <si>
    <t xml:space="preserve">0083009</t>
  </si>
  <si>
    <t xml:space="preserve">Чегемский район</t>
  </si>
  <si>
    <t xml:space="preserve">0083010</t>
  </si>
  <si>
    <t xml:space="preserve">Эльбрусский район</t>
  </si>
  <si>
    <t xml:space="preserve">0083012</t>
  </si>
  <si>
    <t xml:space="preserve">г Баксан</t>
  </si>
  <si>
    <t xml:space="preserve">0083011</t>
  </si>
  <si>
    <t xml:space="preserve">г Нальчик</t>
  </si>
  <si>
    <t xml:space="preserve">0083013</t>
  </si>
  <si>
    <t xml:space="preserve">г Прохладный</t>
  </si>
  <si>
    <t xml:space="preserve">0084</t>
  </si>
  <si>
    <t xml:space="preserve">Республика Алтай</t>
  </si>
  <si>
    <t xml:space="preserve">0084001</t>
  </si>
  <si>
    <t xml:space="preserve">Кош-Агачский район</t>
  </si>
  <si>
    <t xml:space="preserve">0084002</t>
  </si>
  <si>
    <t xml:space="preserve">Майминский район</t>
  </si>
  <si>
    <t xml:space="preserve">0084003</t>
  </si>
  <si>
    <t xml:space="preserve">Онгудайский район</t>
  </si>
  <si>
    <t xml:space="preserve">0084004</t>
  </si>
  <si>
    <t xml:space="preserve">Турочакский район </t>
  </si>
  <si>
    <t xml:space="preserve">0084005</t>
  </si>
  <si>
    <t xml:space="preserve">Улаганский район</t>
  </si>
  <si>
    <t xml:space="preserve">0084006</t>
  </si>
  <si>
    <t xml:space="preserve">Усть-Канский район</t>
  </si>
  <si>
    <t xml:space="preserve">0084007</t>
  </si>
  <si>
    <t xml:space="preserve">Усть-Коксинский район</t>
  </si>
  <si>
    <t xml:space="preserve">0084008</t>
  </si>
  <si>
    <t xml:space="preserve">Чемальский район </t>
  </si>
  <si>
    <t xml:space="preserve">0084009</t>
  </si>
  <si>
    <t xml:space="preserve">Чойский район</t>
  </si>
  <si>
    <t xml:space="preserve">0084010</t>
  </si>
  <si>
    <t xml:space="preserve">Шебалинский район</t>
  </si>
  <si>
    <t xml:space="preserve">0084011</t>
  </si>
  <si>
    <t xml:space="preserve">г Горно-Алтайск</t>
  </si>
  <si>
    <t xml:space="preserve">0086</t>
  </si>
  <si>
    <t xml:space="preserve">Республика Карелия</t>
  </si>
  <si>
    <t xml:space="preserve">0086001</t>
  </si>
  <si>
    <t xml:space="preserve">Беломорский район</t>
  </si>
  <si>
    <t xml:space="preserve">0086002</t>
  </si>
  <si>
    <t xml:space="preserve">Калевальский район</t>
  </si>
  <si>
    <t xml:space="preserve">0086003</t>
  </si>
  <si>
    <t xml:space="preserve">Кемский район</t>
  </si>
  <si>
    <t xml:space="preserve">0086004</t>
  </si>
  <si>
    <t xml:space="preserve">Кондопожский район</t>
  </si>
  <si>
    <t xml:space="preserve">0086005</t>
  </si>
  <si>
    <t xml:space="preserve">Лахденпохский район</t>
  </si>
  <si>
    <t xml:space="preserve">0086006</t>
  </si>
  <si>
    <t xml:space="preserve">Лоухский район</t>
  </si>
  <si>
    <t xml:space="preserve">0086007</t>
  </si>
  <si>
    <t xml:space="preserve">Медвежьегорский район</t>
  </si>
  <si>
    <t xml:space="preserve">0086008</t>
  </si>
  <si>
    <t xml:space="preserve">Муезерский район</t>
  </si>
  <si>
    <t xml:space="preserve">0086009</t>
  </si>
  <si>
    <t xml:space="preserve">Олонецкий район</t>
  </si>
  <si>
    <t xml:space="preserve">0086010</t>
  </si>
  <si>
    <t xml:space="preserve">Питкярантский район</t>
  </si>
  <si>
    <t xml:space="preserve">0086011</t>
  </si>
  <si>
    <t xml:space="preserve">Прионежский район</t>
  </si>
  <si>
    <t xml:space="preserve">0086012</t>
  </si>
  <si>
    <t xml:space="preserve">Пряжинский район</t>
  </si>
  <si>
    <t xml:space="preserve">0086013</t>
  </si>
  <si>
    <t xml:space="preserve">Пудожский район</t>
  </si>
  <si>
    <t xml:space="preserve">0086014</t>
  </si>
  <si>
    <t xml:space="preserve">Сегежский район</t>
  </si>
  <si>
    <t xml:space="preserve">0086015</t>
  </si>
  <si>
    <t xml:space="preserve">Сортавальский район</t>
  </si>
  <si>
    <t xml:space="preserve">0086016</t>
  </si>
  <si>
    <t xml:space="preserve">Суоярвский район</t>
  </si>
  <si>
    <t xml:space="preserve">0086017</t>
  </si>
  <si>
    <t xml:space="preserve">г Костомукш</t>
  </si>
  <si>
    <t xml:space="preserve">0086018</t>
  </si>
  <si>
    <t xml:space="preserve">г Петрозаводск</t>
  </si>
  <si>
    <t xml:space="preserve">0087</t>
  </si>
  <si>
    <t xml:space="preserve">Республика Коми</t>
  </si>
  <si>
    <t xml:space="preserve">0087017</t>
  </si>
  <si>
    <t xml:space="preserve">г Вуктыл</t>
  </si>
  <si>
    <t xml:space="preserve">0087001</t>
  </si>
  <si>
    <t xml:space="preserve">Ижемский район</t>
  </si>
  <si>
    <t xml:space="preserve">0087002</t>
  </si>
  <si>
    <t xml:space="preserve">Княжпогостский район</t>
  </si>
  <si>
    <t xml:space="preserve">0087003</t>
  </si>
  <si>
    <t xml:space="preserve">Койгородский район</t>
  </si>
  <si>
    <t xml:space="preserve">0087004</t>
  </si>
  <si>
    <t xml:space="preserve">Корткеросский район</t>
  </si>
  <si>
    <t xml:space="preserve">0087005</t>
  </si>
  <si>
    <t xml:space="preserve">район Печора</t>
  </si>
  <si>
    <t xml:space="preserve">0087006</t>
  </si>
  <si>
    <t xml:space="preserve">Прилузский район</t>
  </si>
  <si>
    <t xml:space="preserve">0087007</t>
  </si>
  <si>
    <t xml:space="preserve">район Сосногорск</t>
  </si>
  <si>
    <t xml:space="preserve">0087008</t>
  </si>
  <si>
    <t xml:space="preserve">Сыктывдинский район</t>
  </si>
  <si>
    <t xml:space="preserve">0087009</t>
  </si>
  <si>
    <t xml:space="preserve">Сысольский район</t>
  </si>
  <si>
    <t xml:space="preserve">0087010</t>
  </si>
  <si>
    <t xml:space="preserve">Троицко-Печорский район</t>
  </si>
  <si>
    <t xml:space="preserve">0087011</t>
  </si>
  <si>
    <t xml:space="preserve">Удорский район</t>
  </si>
  <si>
    <t xml:space="preserve">0087012</t>
  </si>
  <si>
    <t xml:space="preserve">Усть-Вымский район</t>
  </si>
  <si>
    <t xml:space="preserve">0087013</t>
  </si>
  <si>
    <t xml:space="preserve">Усть-Куломский район</t>
  </si>
  <si>
    <t xml:space="preserve">0087014</t>
  </si>
  <si>
    <t xml:space="preserve">Усть-Цилемский район</t>
  </si>
  <si>
    <t xml:space="preserve">0087015</t>
  </si>
  <si>
    <t xml:space="preserve">г Воркута</t>
  </si>
  <si>
    <t xml:space="preserve">0087018</t>
  </si>
  <si>
    <t xml:space="preserve">г Инта</t>
  </si>
  <si>
    <t xml:space="preserve">0087016</t>
  </si>
  <si>
    <t xml:space="preserve">г Сыктывкар</t>
  </si>
  <si>
    <t xml:space="preserve">0087019</t>
  </si>
  <si>
    <t xml:space="preserve">г Усинск</t>
  </si>
  <si>
    <t xml:space="preserve">0087020</t>
  </si>
  <si>
    <t xml:space="preserve">г Ухта</t>
  </si>
  <si>
    <t xml:space="preserve">0088</t>
  </si>
  <si>
    <t xml:space="preserve">Республика Марий Эл</t>
  </si>
  <si>
    <t xml:space="preserve">0088001</t>
  </si>
  <si>
    <t xml:space="preserve">0088002</t>
  </si>
  <si>
    <t xml:space="preserve">Горномарийский район</t>
  </si>
  <si>
    <t xml:space="preserve">0088003</t>
  </si>
  <si>
    <t xml:space="preserve">Звениговский район</t>
  </si>
  <si>
    <t xml:space="preserve">0088004</t>
  </si>
  <si>
    <t xml:space="preserve">Килемарский район</t>
  </si>
  <si>
    <t xml:space="preserve">0088005</t>
  </si>
  <si>
    <t xml:space="preserve">Куженерский район</t>
  </si>
  <si>
    <t xml:space="preserve">0088006</t>
  </si>
  <si>
    <t xml:space="preserve">Мари-турекский район</t>
  </si>
  <si>
    <t xml:space="preserve">0088007</t>
  </si>
  <si>
    <t xml:space="preserve">Медведевский район</t>
  </si>
  <si>
    <t xml:space="preserve">0088008</t>
  </si>
  <si>
    <t xml:space="preserve">Моркинский район</t>
  </si>
  <si>
    <t xml:space="preserve">0088009</t>
  </si>
  <si>
    <t xml:space="preserve">Новоторъяльский район</t>
  </si>
  <si>
    <t xml:space="preserve">0088010</t>
  </si>
  <si>
    <t xml:space="preserve">Оршанский район</t>
  </si>
  <si>
    <t xml:space="preserve">0088011</t>
  </si>
  <si>
    <t xml:space="preserve">Параньгинский район</t>
  </si>
  <si>
    <t xml:space="preserve">0088012</t>
  </si>
  <si>
    <t xml:space="preserve">Сернурский район</t>
  </si>
  <si>
    <t xml:space="preserve">0088013</t>
  </si>
  <si>
    <t xml:space="preserve">0088014</t>
  </si>
  <si>
    <t xml:space="preserve">Юринский район</t>
  </si>
  <si>
    <t xml:space="preserve">0088015</t>
  </si>
  <si>
    <t xml:space="preserve">г Волжск</t>
  </si>
  <si>
    <t xml:space="preserve">0088016</t>
  </si>
  <si>
    <t xml:space="preserve">г Йошкар-Ола</t>
  </si>
  <si>
    <t xml:space="preserve">0088017</t>
  </si>
  <si>
    <t xml:space="preserve">г Козьмодемьянск</t>
  </si>
  <si>
    <t xml:space="preserve">0089</t>
  </si>
  <si>
    <t xml:space="preserve">Республика Мордовия</t>
  </si>
  <si>
    <t xml:space="preserve">0089001</t>
  </si>
  <si>
    <t xml:space="preserve">0089002</t>
  </si>
  <si>
    <t xml:space="preserve">Атюрьевский район</t>
  </si>
  <si>
    <t xml:space="preserve">0089003</t>
  </si>
  <si>
    <t xml:space="preserve">Атяшевский район</t>
  </si>
  <si>
    <t xml:space="preserve">0089004</t>
  </si>
  <si>
    <t xml:space="preserve">Большеберезниковский район</t>
  </si>
  <si>
    <t xml:space="preserve">0089005</t>
  </si>
  <si>
    <t xml:space="preserve">0089006</t>
  </si>
  <si>
    <t xml:space="preserve">Ельниковский район</t>
  </si>
  <si>
    <t xml:space="preserve">0089007</t>
  </si>
  <si>
    <t xml:space="preserve">Зубово-Полянский район</t>
  </si>
  <si>
    <t xml:space="preserve">0089008</t>
  </si>
  <si>
    <t xml:space="preserve">Инсарский район</t>
  </si>
  <si>
    <t xml:space="preserve">0089009</t>
  </si>
  <si>
    <t xml:space="preserve">Ичалковский район</t>
  </si>
  <si>
    <t xml:space="preserve">0089010</t>
  </si>
  <si>
    <t xml:space="preserve">Кадошкинский район</t>
  </si>
  <si>
    <t xml:space="preserve">0089011</t>
  </si>
  <si>
    <t xml:space="preserve">Ковылкинский район</t>
  </si>
  <si>
    <t xml:space="preserve">0089012</t>
  </si>
  <si>
    <t xml:space="preserve">Кочкуровский район</t>
  </si>
  <si>
    <t xml:space="preserve">0089013</t>
  </si>
  <si>
    <t xml:space="preserve">Краснослободский район</t>
  </si>
  <si>
    <t xml:space="preserve">0089014</t>
  </si>
  <si>
    <t xml:space="preserve">Лямбирский район</t>
  </si>
  <si>
    <t xml:space="preserve">0089015</t>
  </si>
  <si>
    <t xml:space="preserve">Ромодановский район</t>
  </si>
  <si>
    <t xml:space="preserve">0089016</t>
  </si>
  <si>
    <t xml:space="preserve">Рузаевский район</t>
  </si>
  <si>
    <t xml:space="preserve">0089017</t>
  </si>
  <si>
    <t xml:space="preserve">Старошайговский район</t>
  </si>
  <si>
    <t xml:space="preserve">0089018</t>
  </si>
  <si>
    <t xml:space="preserve">Темниковский район</t>
  </si>
  <si>
    <t xml:space="preserve">0089019</t>
  </si>
  <si>
    <t xml:space="preserve">Теньгушевский район</t>
  </si>
  <si>
    <t xml:space="preserve">0089020</t>
  </si>
  <si>
    <t xml:space="preserve">Торбеевский район</t>
  </si>
  <si>
    <t xml:space="preserve">0089021</t>
  </si>
  <si>
    <t xml:space="preserve">Чамзинский район</t>
  </si>
  <si>
    <t xml:space="preserve">0089022</t>
  </si>
  <si>
    <t xml:space="preserve">г Саранск</t>
  </si>
  <si>
    <t xml:space="preserve">0090</t>
  </si>
  <si>
    <t xml:space="preserve">Республика Северная Осетия - Алания</t>
  </si>
  <si>
    <t xml:space="preserve">0090001</t>
  </si>
  <si>
    <t xml:space="preserve">Алагирский район</t>
  </si>
  <si>
    <t xml:space="preserve">0090002</t>
  </si>
  <si>
    <t xml:space="preserve">Ардонский район</t>
  </si>
  <si>
    <t xml:space="preserve">0090003</t>
  </si>
  <si>
    <t xml:space="preserve">Дигорский район</t>
  </si>
  <si>
    <t xml:space="preserve">0090004</t>
  </si>
  <si>
    <t xml:space="preserve">Ирафский район</t>
  </si>
  <si>
    <t xml:space="preserve">0090005</t>
  </si>
  <si>
    <t xml:space="preserve">0090006</t>
  </si>
  <si>
    <t xml:space="preserve">Моздокский район</t>
  </si>
  <si>
    <t xml:space="preserve">0090007</t>
  </si>
  <si>
    <t xml:space="preserve">Правобережный район</t>
  </si>
  <si>
    <t xml:space="preserve">0090008</t>
  </si>
  <si>
    <t xml:space="preserve">Пригородный район</t>
  </si>
  <si>
    <t xml:space="preserve">0090009</t>
  </si>
  <si>
    <t xml:space="preserve">г Владикавказ</t>
  </si>
  <si>
    <t xml:space="preserve">0091</t>
  </si>
  <si>
    <t xml:space="preserve">Карачаево-Черкесская Республика</t>
  </si>
  <si>
    <t xml:space="preserve">0091001</t>
  </si>
  <si>
    <t xml:space="preserve">Абазинский район</t>
  </si>
  <si>
    <t xml:space="preserve">0091002</t>
  </si>
  <si>
    <t xml:space="preserve">Адыге-Хабльский район</t>
  </si>
  <si>
    <t xml:space="preserve">0091003</t>
  </si>
  <si>
    <t xml:space="preserve">Зеленчукский район</t>
  </si>
  <si>
    <t xml:space="preserve">0091004</t>
  </si>
  <si>
    <t xml:space="preserve">Карачаевский район</t>
  </si>
  <si>
    <t xml:space="preserve">0091005</t>
  </si>
  <si>
    <t xml:space="preserve">Малокарачаевский район</t>
  </si>
  <si>
    <t xml:space="preserve">0091006</t>
  </si>
  <si>
    <t xml:space="preserve">0091007</t>
  </si>
  <si>
    <t xml:space="preserve">Прикубанский район</t>
  </si>
  <si>
    <t xml:space="preserve">0091008</t>
  </si>
  <si>
    <t xml:space="preserve">Урупский район</t>
  </si>
  <si>
    <t xml:space="preserve">0091009</t>
  </si>
  <si>
    <t xml:space="preserve">Усть-Джегутинский район</t>
  </si>
  <si>
    <t xml:space="preserve">0091010</t>
  </si>
  <si>
    <t xml:space="preserve">Хабезский район</t>
  </si>
  <si>
    <t xml:space="preserve">0091011</t>
  </si>
  <si>
    <t xml:space="preserve">г Карачаевск</t>
  </si>
  <si>
    <t xml:space="preserve">0091012</t>
  </si>
  <si>
    <t xml:space="preserve">г Черкесск</t>
  </si>
  <si>
    <t xml:space="preserve">0092</t>
  </si>
  <si>
    <t xml:space="preserve">Республика Татарстан (Татарстан)</t>
  </si>
  <si>
    <t xml:space="preserve">0092001</t>
  </si>
  <si>
    <t xml:space="preserve">Агрызский район</t>
  </si>
  <si>
    <t xml:space="preserve">0092002</t>
  </si>
  <si>
    <t xml:space="preserve">Азнакаевский район</t>
  </si>
  <si>
    <t xml:space="preserve">0092003</t>
  </si>
  <si>
    <t xml:space="preserve">Аксубаевский район</t>
  </si>
  <si>
    <t xml:space="preserve">0092004</t>
  </si>
  <si>
    <t xml:space="preserve">Актанышский район</t>
  </si>
  <si>
    <t xml:space="preserve">0092005</t>
  </si>
  <si>
    <t xml:space="preserve">0092006</t>
  </si>
  <si>
    <t xml:space="preserve">Алькеевский район</t>
  </si>
  <si>
    <t xml:space="preserve">0092007</t>
  </si>
  <si>
    <t xml:space="preserve">Альметьевский район</t>
  </si>
  <si>
    <t xml:space="preserve">0092008</t>
  </si>
  <si>
    <t xml:space="preserve">Апастовский район</t>
  </si>
  <si>
    <t xml:space="preserve">0092009</t>
  </si>
  <si>
    <t xml:space="preserve">Арский район</t>
  </si>
  <si>
    <t xml:space="preserve">0092010</t>
  </si>
  <si>
    <t xml:space="preserve">Атнинский район</t>
  </si>
  <si>
    <t xml:space="preserve">0092011</t>
  </si>
  <si>
    <t xml:space="preserve">Бавлинский район</t>
  </si>
  <si>
    <t xml:space="preserve">0092012</t>
  </si>
  <si>
    <t xml:space="preserve">Балтасинский район</t>
  </si>
  <si>
    <t xml:space="preserve">0092013</t>
  </si>
  <si>
    <t xml:space="preserve">Бугульминский район</t>
  </si>
  <si>
    <t xml:space="preserve">0092014</t>
  </si>
  <si>
    <t xml:space="preserve">Буинский район</t>
  </si>
  <si>
    <t xml:space="preserve">0092015</t>
  </si>
  <si>
    <t xml:space="preserve">Верхнеуслонский район</t>
  </si>
  <si>
    <t xml:space="preserve">0092016</t>
  </si>
  <si>
    <t xml:space="preserve">Высокогорский район</t>
  </si>
  <si>
    <t xml:space="preserve">0092017</t>
  </si>
  <si>
    <t xml:space="preserve">Дрожжановский район</t>
  </si>
  <si>
    <t xml:space="preserve">0092018</t>
  </si>
  <si>
    <t xml:space="preserve">Елабужский район</t>
  </si>
  <si>
    <t xml:space="preserve">0092019</t>
  </si>
  <si>
    <t xml:space="preserve">Заинский район</t>
  </si>
  <si>
    <t xml:space="preserve">0092020</t>
  </si>
  <si>
    <t xml:space="preserve">Зеленодольский район</t>
  </si>
  <si>
    <t xml:space="preserve">0092021</t>
  </si>
  <si>
    <t xml:space="preserve">Кайбицкий район</t>
  </si>
  <si>
    <t xml:space="preserve">0092022</t>
  </si>
  <si>
    <t xml:space="preserve">Камско-Устьинский район</t>
  </si>
  <si>
    <t xml:space="preserve">0092023</t>
  </si>
  <si>
    <t xml:space="preserve">0092024</t>
  </si>
  <si>
    <t xml:space="preserve">Кукморский район</t>
  </si>
  <si>
    <t xml:space="preserve">0092025</t>
  </si>
  <si>
    <t xml:space="preserve">Лаишевский район</t>
  </si>
  <si>
    <t xml:space="preserve">0092026</t>
  </si>
  <si>
    <t xml:space="preserve">Лениногорский район</t>
  </si>
  <si>
    <t xml:space="preserve">0092027</t>
  </si>
  <si>
    <t xml:space="preserve">Мамадышский район</t>
  </si>
  <si>
    <t xml:space="preserve">0092028</t>
  </si>
  <si>
    <t xml:space="preserve">Менделеевский район</t>
  </si>
  <si>
    <t xml:space="preserve">0092029</t>
  </si>
  <si>
    <t xml:space="preserve">Мензелинский район</t>
  </si>
  <si>
    <t xml:space="preserve">0092030</t>
  </si>
  <si>
    <t xml:space="preserve">Муслюмовский район</t>
  </si>
  <si>
    <t xml:space="preserve">0092031</t>
  </si>
  <si>
    <t xml:space="preserve">Нижнекамский район</t>
  </si>
  <si>
    <t xml:space="preserve">0092032</t>
  </si>
  <si>
    <t xml:space="preserve">Новошешминский район</t>
  </si>
  <si>
    <t xml:space="preserve">0092033</t>
  </si>
  <si>
    <t xml:space="preserve">Нурлатский район</t>
  </si>
  <si>
    <t xml:space="preserve">0092034</t>
  </si>
  <si>
    <t xml:space="preserve">Пестречинский район</t>
  </si>
  <si>
    <t xml:space="preserve">0092035</t>
  </si>
  <si>
    <t xml:space="preserve">Рыбно-Слободский район</t>
  </si>
  <si>
    <t xml:space="preserve">0092036</t>
  </si>
  <si>
    <t xml:space="preserve">Сабинский район</t>
  </si>
  <si>
    <t xml:space="preserve">0092037</t>
  </si>
  <si>
    <t xml:space="preserve">Сармановский район</t>
  </si>
  <si>
    <t xml:space="preserve">0092038</t>
  </si>
  <si>
    <t xml:space="preserve">Ютазинский район</t>
  </si>
  <si>
    <t xml:space="preserve">0092039</t>
  </si>
  <si>
    <t xml:space="preserve">Тетюшский район</t>
  </si>
  <si>
    <t xml:space="preserve">0092040</t>
  </si>
  <si>
    <t xml:space="preserve">Тюлячинский район</t>
  </si>
  <si>
    <t xml:space="preserve">0092041</t>
  </si>
  <si>
    <t xml:space="preserve">Тукаевский район</t>
  </si>
  <si>
    <t xml:space="preserve">0092042</t>
  </si>
  <si>
    <t xml:space="preserve">Черемшанский район</t>
  </si>
  <si>
    <t xml:space="preserve">0092043</t>
  </si>
  <si>
    <t xml:space="preserve">Чистопольский район</t>
  </si>
  <si>
    <t xml:space="preserve">0092044</t>
  </si>
  <si>
    <t xml:space="preserve">г Казань</t>
  </si>
  <si>
    <t xml:space="preserve">0092045</t>
  </si>
  <si>
    <t xml:space="preserve">г Набережные Челны</t>
  </si>
  <si>
    <t xml:space="preserve">0093</t>
  </si>
  <si>
    <t xml:space="preserve">Республика Тыва</t>
  </si>
  <si>
    <t xml:space="preserve">0093001</t>
  </si>
  <si>
    <t xml:space="preserve">Бай-Тайгинский район</t>
  </si>
  <si>
    <t xml:space="preserve">0093002</t>
  </si>
  <si>
    <t xml:space="preserve">Барун-Хемчикский район</t>
  </si>
  <si>
    <t xml:space="preserve">0093003</t>
  </si>
  <si>
    <t xml:space="preserve">Дзун-Хемчикский район</t>
  </si>
  <si>
    <t xml:space="preserve">0093004</t>
  </si>
  <si>
    <t xml:space="preserve">Каа-Хемский район</t>
  </si>
  <si>
    <t xml:space="preserve">0093005</t>
  </si>
  <si>
    <t xml:space="preserve">Кызылский район</t>
  </si>
  <si>
    <t xml:space="preserve">0093006</t>
  </si>
  <si>
    <t xml:space="preserve">Монгун-Тайгинский район</t>
  </si>
  <si>
    <t xml:space="preserve">0093007</t>
  </si>
  <si>
    <t xml:space="preserve">Овюрский район</t>
  </si>
  <si>
    <t xml:space="preserve">0093008</t>
  </si>
  <si>
    <t xml:space="preserve">Пий-Хемский район</t>
  </si>
  <si>
    <t xml:space="preserve">0093009</t>
  </si>
  <si>
    <t xml:space="preserve">Сут-Хольский район</t>
  </si>
  <si>
    <t xml:space="preserve">0093010</t>
  </si>
  <si>
    <t xml:space="preserve">Тандинский район</t>
  </si>
  <si>
    <t xml:space="preserve">0093011</t>
  </si>
  <si>
    <t xml:space="preserve">Тере-Хольский район</t>
  </si>
  <si>
    <t xml:space="preserve">0093012</t>
  </si>
  <si>
    <t xml:space="preserve">Тес-Хемский район</t>
  </si>
  <si>
    <t xml:space="preserve">0093013</t>
  </si>
  <si>
    <t xml:space="preserve">Тоджинский район</t>
  </si>
  <si>
    <t xml:space="preserve">0093014</t>
  </si>
  <si>
    <t xml:space="preserve">Улуг-Хемский район</t>
  </si>
  <si>
    <t xml:space="preserve">0093015</t>
  </si>
  <si>
    <t xml:space="preserve">Чаа-Хольский район</t>
  </si>
  <si>
    <t xml:space="preserve">0093016</t>
  </si>
  <si>
    <t xml:space="preserve">Чеди-Хольский район</t>
  </si>
  <si>
    <t xml:space="preserve">0093017</t>
  </si>
  <si>
    <t xml:space="preserve">Эрзинский район</t>
  </si>
  <si>
    <t xml:space="preserve">0093019</t>
  </si>
  <si>
    <t xml:space="preserve">г Кызыл</t>
  </si>
  <si>
    <t xml:space="preserve">0093018</t>
  </si>
  <si>
    <t xml:space="preserve">г Ак-Довурак</t>
  </si>
  <si>
    <t xml:space="preserve">0094</t>
  </si>
  <si>
    <t xml:space="preserve">Удмуртская республика</t>
  </si>
  <si>
    <t xml:space="preserve">0094001</t>
  </si>
  <si>
    <t xml:space="preserve">Алнашский район район</t>
  </si>
  <si>
    <t xml:space="preserve">0094002</t>
  </si>
  <si>
    <t xml:space="preserve">Балезинский район</t>
  </si>
  <si>
    <t xml:space="preserve">0094003</t>
  </si>
  <si>
    <t xml:space="preserve">Вавожский район</t>
  </si>
  <si>
    <t xml:space="preserve">0094004</t>
  </si>
  <si>
    <t xml:space="preserve">Воткинский район</t>
  </si>
  <si>
    <t xml:space="preserve">0094005</t>
  </si>
  <si>
    <t xml:space="preserve">Глазовский район</t>
  </si>
  <si>
    <t xml:space="preserve">0094006</t>
  </si>
  <si>
    <t xml:space="preserve">Граховский район</t>
  </si>
  <si>
    <t xml:space="preserve">0094007</t>
  </si>
  <si>
    <t xml:space="preserve">Дебесский район</t>
  </si>
  <si>
    <t xml:space="preserve">0094008</t>
  </si>
  <si>
    <t xml:space="preserve">0094009</t>
  </si>
  <si>
    <t xml:space="preserve">Игринский район</t>
  </si>
  <si>
    <t xml:space="preserve">0094010</t>
  </si>
  <si>
    <t xml:space="preserve">Камбарский район</t>
  </si>
  <si>
    <t xml:space="preserve">0094011</t>
  </si>
  <si>
    <t xml:space="preserve">Каракулинский район</t>
  </si>
  <si>
    <t xml:space="preserve">0094012</t>
  </si>
  <si>
    <t xml:space="preserve">Кезский район</t>
  </si>
  <si>
    <t xml:space="preserve">0094013</t>
  </si>
  <si>
    <t xml:space="preserve">Кизнерский район</t>
  </si>
  <si>
    <t xml:space="preserve">0094014</t>
  </si>
  <si>
    <t xml:space="preserve">Киясовский район</t>
  </si>
  <si>
    <t xml:space="preserve">0094015</t>
  </si>
  <si>
    <t xml:space="preserve">0094016</t>
  </si>
  <si>
    <t xml:space="preserve">Малопургинский район</t>
  </si>
  <si>
    <t xml:space="preserve">0094017</t>
  </si>
  <si>
    <t xml:space="preserve">Можгинский район</t>
  </si>
  <si>
    <t xml:space="preserve">0094018</t>
  </si>
  <si>
    <t xml:space="preserve">Сарапульский район</t>
  </si>
  <si>
    <t xml:space="preserve">0094019</t>
  </si>
  <si>
    <t xml:space="preserve">Селтинский район</t>
  </si>
  <si>
    <t xml:space="preserve">0094020</t>
  </si>
  <si>
    <t xml:space="preserve">Сюмсинский район</t>
  </si>
  <si>
    <t xml:space="preserve">0094021</t>
  </si>
  <si>
    <t xml:space="preserve">Увинский район</t>
  </si>
  <si>
    <t xml:space="preserve">0094022</t>
  </si>
  <si>
    <t xml:space="preserve">Шарканский район</t>
  </si>
  <si>
    <t xml:space="preserve">0094023</t>
  </si>
  <si>
    <t xml:space="preserve">Юкаменский район</t>
  </si>
  <si>
    <t xml:space="preserve">0094024</t>
  </si>
  <si>
    <t xml:space="preserve">Якшур-Бодьинский район</t>
  </si>
  <si>
    <t xml:space="preserve">0094025</t>
  </si>
  <si>
    <t xml:space="preserve">Ярский район</t>
  </si>
  <si>
    <t xml:space="preserve">0094027</t>
  </si>
  <si>
    <t xml:space="preserve">г Воткинск</t>
  </si>
  <si>
    <t xml:space="preserve">0094028</t>
  </si>
  <si>
    <t xml:space="preserve">г Глазов</t>
  </si>
  <si>
    <t xml:space="preserve">0094026</t>
  </si>
  <si>
    <t xml:space="preserve">г Ижевск</t>
  </si>
  <si>
    <t xml:space="preserve">0094029</t>
  </si>
  <si>
    <t xml:space="preserve">г Можга</t>
  </si>
  <si>
    <t xml:space="preserve">0094030</t>
  </si>
  <si>
    <t xml:space="preserve">г Сарапул</t>
  </si>
  <si>
    <t xml:space="preserve">0095</t>
  </si>
  <si>
    <t xml:space="preserve">Республика Хакасия</t>
  </si>
  <si>
    <t xml:space="preserve">0095001</t>
  </si>
  <si>
    <t xml:space="preserve">0095002</t>
  </si>
  <si>
    <t xml:space="preserve">Аскизский район</t>
  </si>
  <si>
    <t xml:space="preserve">0095003</t>
  </si>
  <si>
    <t xml:space="preserve">Бейский район</t>
  </si>
  <si>
    <t xml:space="preserve">0095004</t>
  </si>
  <si>
    <t xml:space="preserve">Боградский район</t>
  </si>
  <si>
    <t xml:space="preserve">0095005</t>
  </si>
  <si>
    <t xml:space="preserve">Орджоникидзевский район</t>
  </si>
  <si>
    <t xml:space="preserve">0095006</t>
  </si>
  <si>
    <t xml:space="preserve">Таштыпский район</t>
  </si>
  <si>
    <t xml:space="preserve">0095007</t>
  </si>
  <si>
    <t xml:space="preserve">Усть-Абаканский район</t>
  </si>
  <si>
    <t xml:space="preserve">0095008</t>
  </si>
  <si>
    <t xml:space="preserve">Ширинский район</t>
  </si>
  <si>
    <t xml:space="preserve">0095009</t>
  </si>
  <si>
    <t xml:space="preserve">г Абакан</t>
  </si>
  <si>
    <t xml:space="preserve">0095010</t>
  </si>
  <si>
    <t xml:space="preserve">г Абаза</t>
  </si>
  <si>
    <t xml:space="preserve">0095011</t>
  </si>
  <si>
    <t xml:space="preserve">г Саяногорск</t>
  </si>
  <si>
    <t xml:space="preserve">0095012</t>
  </si>
  <si>
    <t xml:space="preserve">г Сорск</t>
  </si>
  <si>
    <t xml:space="preserve">0095013</t>
  </si>
  <si>
    <t xml:space="preserve">г Черногорск</t>
  </si>
  <si>
    <t xml:space="preserve">0096</t>
  </si>
  <si>
    <t xml:space="preserve">Чеченская Республика</t>
  </si>
  <si>
    <t xml:space="preserve">0096001</t>
  </si>
  <si>
    <t xml:space="preserve">Ачхой-Мартановский район</t>
  </si>
  <si>
    <t xml:space="preserve">0096002</t>
  </si>
  <si>
    <t xml:space="preserve">Веденский район</t>
  </si>
  <si>
    <t xml:space="preserve">0096003</t>
  </si>
  <si>
    <t xml:space="preserve">Грозненский район</t>
  </si>
  <si>
    <t xml:space="preserve">0096004</t>
  </si>
  <si>
    <t xml:space="preserve">Гудермесский район</t>
  </si>
  <si>
    <t xml:space="preserve">0096007</t>
  </si>
  <si>
    <t xml:space="preserve">Надтеречный район</t>
  </si>
  <si>
    <t xml:space="preserve">0096008</t>
  </si>
  <si>
    <t xml:space="preserve">Наурский район</t>
  </si>
  <si>
    <t xml:space="preserve">0096009</t>
  </si>
  <si>
    <t xml:space="preserve">Ножай-Юртовский район</t>
  </si>
  <si>
    <t xml:space="preserve">0096011</t>
  </si>
  <si>
    <t xml:space="preserve">Урус-Мартановский район</t>
  </si>
  <si>
    <t xml:space="preserve">0096006</t>
  </si>
  <si>
    <t xml:space="preserve">Курчалоевский район</t>
  </si>
  <si>
    <t xml:space="preserve">0096010</t>
  </si>
  <si>
    <t xml:space="preserve">0096012</t>
  </si>
  <si>
    <t xml:space="preserve">Шалинский район</t>
  </si>
  <si>
    <t xml:space="preserve">0096013</t>
  </si>
  <si>
    <t xml:space="preserve">Шатоевский район</t>
  </si>
  <si>
    <t xml:space="preserve">0096015</t>
  </si>
  <si>
    <t xml:space="preserve">Шаройский район</t>
  </si>
  <si>
    <t xml:space="preserve">0096014</t>
  </si>
  <si>
    <t xml:space="preserve">Шелковской район</t>
  </si>
  <si>
    <t xml:space="preserve">0096005</t>
  </si>
  <si>
    <t xml:space="preserve">Итум-Калинский район</t>
  </si>
  <si>
    <t xml:space="preserve">0096016</t>
  </si>
  <si>
    <t xml:space="preserve">г Аргун</t>
  </si>
  <si>
    <t xml:space="preserve">0096017</t>
  </si>
  <si>
    <t xml:space="preserve">г Грозный</t>
  </si>
  <si>
    <t xml:space="preserve">0097</t>
  </si>
  <si>
    <t xml:space="preserve">Чувашская Республика - Чувашия</t>
  </si>
  <si>
    <t xml:space="preserve">0097001</t>
  </si>
  <si>
    <t xml:space="preserve">Алатырский район</t>
  </si>
  <si>
    <t xml:space="preserve">0097002</t>
  </si>
  <si>
    <t xml:space="preserve">Аликовский район</t>
  </si>
  <si>
    <t xml:space="preserve">0097003</t>
  </si>
  <si>
    <t xml:space="preserve">Батыревский район</t>
  </si>
  <si>
    <t xml:space="preserve">0097004</t>
  </si>
  <si>
    <t xml:space="preserve">Вурнарский район</t>
  </si>
  <si>
    <t xml:space="preserve">0097005</t>
  </si>
  <si>
    <t xml:space="preserve">Ибресинский район</t>
  </si>
  <si>
    <t xml:space="preserve">0097006</t>
  </si>
  <si>
    <t xml:space="preserve">Канашский район</t>
  </si>
  <si>
    <t xml:space="preserve">0097007</t>
  </si>
  <si>
    <t xml:space="preserve">Козловский район</t>
  </si>
  <si>
    <t xml:space="preserve">0097008</t>
  </si>
  <si>
    <t xml:space="preserve">0097009</t>
  </si>
  <si>
    <t xml:space="preserve">0097010</t>
  </si>
  <si>
    <t xml:space="preserve">Красночетайский район</t>
  </si>
  <si>
    <t xml:space="preserve">0097011</t>
  </si>
  <si>
    <t xml:space="preserve">Мариинско-Посадский район</t>
  </si>
  <si>
    <t xml:space="preserve">0097012</t>
  </si>
  <si>
    <t xml:space="preserve">Моргаушский район</t>
  </si>
  <si>
    <t xml:space="preserve">0097013</t>
  </si>
  <si>
    <t xml:space="preserve">Порецкий район</t>
  </si>
  <si>
    <t xml:space="preserve">0097014</t>
  </si>
  <si>
    <t xml:space="preserve">Урмарский район</t>
  </si>
  <si>
    <t xml:space="preserve">0097015</t>
  </si>
  <si>
    <t xml:space="preserve">Цивильский район</t>
  </si>
  <si>
    <t xml:space="preserve">0097016</t>
  </si>
  <si>
    <t xml:space="preserve">Чебоксарский район</t>
  </si>
  <si>
    <t xml:space="preserve">0097017</t>
  </si>
  <si>
    <t xml:space="preserve">Шемуршинский район</t>
  </si>
  <si>
    <t xml:space="preserve">0097018</t>
  </si>
  <si>
    <t xml:space="preserve">Шумерлинский район</t>
  </si>
  <si>
    <t xml:space="preserve">0097019</t>
  </si>
  <si>
    <t xml:space="preserve">Ядринский район</t>
  </si>
  <si>
    <t xml:space="preserve">0097020</t>
  </si>
  <si>
    <t xml:space="preserve">Яльчикский район</t>
  </si>
  <si>
    <t xml:space="preserve">0097021</t>
  </si>
  <si>
    <t xml:space="preserve">Янтиковский район</t>
  </si>
  <si>
    <t xml:space="preserve">0097022</t>
  </si>
  <si>
    <t xml:space="preserve">г Алатырь</t>
  </si>
  <si>
    <t xml:space="preserve">0097023</t>
  </si>
  <si>
    <t xml:space="preserve">г Канаш</t>
  </si>
  <si>
    <t xml:space="preserve">0097024</t>
  </si>
  <si>
    <t xml:space="preserve">г Новочебоксарск</t>
  </si>
  <si>
    <t xml:space="preserve">0097025</t>
  </si>
  <si>
    <t xml:space="preserve">г Чебоксары</t>
  </si>
  <si>
    <t xml:space="preserve">0097026</t>
  </si>
  <si>
    <t xml:space="preserve">г Шумерля</t>
  </si>
  <si>
    <t xml:space="preserve">0098</t>
  </si>
  <si>
    <t xml:space="preserve">Республика Саха (Якутия)</t>
  </si>
  <si>
    <t xml:space="preserve">0098001</t>
  </si>
  <si>
    <t xml:space="preserve">Абыйский район</t>
  </si>
  <si>
    <t xml:space="preserve">0098002</t>
  </si>
  <si>
    <t xml:space="preserve">Алданский район</t>
  </si>
  <si>
    <t xml:space="preserve">0098003</t>
  </si>
  <si>
    <t xml:space="preserve">Таттинский район</t>
  </si>
  <si>
    <t xml:space="preserve">0098004</t>
  </si>
  <si>
    <t xml:space="preserve">Аллаиховский район</t>
  </si>
  <si>
    <t xml:space="preserve">0098005</t>
  </si>
  <si>
    <t xml:space="preserve">Амгинский район</t>
  </si>
  <si>
    <t xml:space="preserve">0098006</t>
  </si>
  <si>
    <t xml:space="preserve">Анабарский национальный (долгано-эвенкийский) район</t>
  </si>
  <si>
    <t xml:space="preserve">0098007</t>
  </si>
  <si>
    <t xml:space="preserve">Булунский район</t>
  </si>
  <si>
    <t xml:space="preserve">0098008</t>
  </si>
  <si>
    <t xml:space="preserve">Верхневилюйский район</t>
  </si>
  <si>
    <t xml:space="preserve">0098009</t>
  </si>
  <si>
    <t xml:space="preserve">Верхнеколымский район</t>
  </si>
  <si>
    <t xml:space="preserve">0098010</t>
  </si>
  <si>
    <t xml:space="preserve">Верхоянский район</t>
  </si>
  <si>
    <t xml:space="preserve">0098011</t>
  </si>
  <si>
    <t xml:space="preserve">Вилюйский район</t>
  </si>
  <si>
    <t xml:space="preserve">0098012</t>
  </si>
  <si>
    <t xml:space="preserve">Горный район</t>
  </si>
  <si>
    <t xml:space="preserve">0098013</t>
  </si>
  <si>
    <t xml:space="preserve">Жиганский район</t>
  </si>
  <si>
    <t xml:space="preserve">0098014</t>
  </si>
  <si>
    <t xml:space="preserve">Кобяйский район</t>
  </si>
  <si>
    <t xml:space="preserve">0098015</t>
  </si>
  <si>
    <t xml:space="preserve">Нюрбинский район</t>
  </si>
  <si>
    <t xml:space="preserve">0098016</t>
  </si>
  <si>
    <t xml:space="preserve">0098017</t>
  </si>
  <si>
    <t xml:space="preserve">Мегино-Кангаласский район</t>
  </si>
  <si>
    <t xml:space="preserve">0098018</t>
  </si>
  <si>
    <t xml:space="preserve">Мирнинский район</t>
  </si>
  <si>
    <t xml:space="preserve">0098019</t>
  </si>
  <si>
    <t xml:space="preserve">Момский район</t>
  </si>
  <si>
    <t xml:space="preserve">0098020</t>
  </si>
  <si>
    <t xml:space="preserve">Намский район</t>
  </si>
  <si>
    <t xml:space="preserve">0098021</t>
  </si>
  <si>
    <t xml:space="preserve">Нижнеколымский район</t>
  </si>
  <si>
    <t xml:space="preserve">0098022</t>
  </si>
  <si>
    <t xml:space="preserve">Оймяконский район</t>
  </si>
  <si>
    <t xml:space="preserve">0098023</t>
  </si>
  <si>
    <t xml:space="preserve">Олекминский район</t>
  </si>
  <si>
    <t xml:space="preserve">0098024</t>
  </si>
  <si>
    <t xml:space="preserve">Оленекский район</t>
  </si>
  <si>
    <t xml:space="preserve">0098025</t>
  </si>
  <si>
    <t xml:space="preserve">Хангаласский район</t>
  </si>
  <si>
    <t xml:space="preserve">0098026</t>
  </si>
  <si>
    <t xml:space="preserve">Среднеколымский район</t>
  </si>
  <si>
    <t xml:space="preserve">0098027</t>
  </si>
  <si>
    <t xml:space="preserve">Сунтарский район</t>
  </si>
  <si>
    <t xml:space="preserve">0098028</t>
  </si>
  <si>
    <t xml:space="preserve">Томпонский район</t>
  </si>
  <si>
    <t xml:space="preserve">0098029</t>
  </si>
  <si>
    <t xml:space="preserve">Усть-Алданский район</t>
  </si>
  <si>
    <t xml:space="preserve">0098030</t>
  </si>
  <si>
    <t xml:space="preserve">Усть-Майский район</t>
  </si>
  <si>
    <t xml:space="preserve">0098031</t>
  </si>
  <si>
    <t xml:space="preserve">Усть-Янский район</t>
  </si>
  <si>
    <t xml:space="preserve">0098032</t>
  </si>
  <si>
    <t xml:space="preserve">Чурапчинский район</t>
  </si>
  <si>
    <t xml:space="preserve">0098033</t>
  </si>
  <si>
    <t xml:space="preserve">Эвено-Бытантайский национальный район</t>
  </si>
  <si>
    <t xml:space="preserve">0098034</t>
  </si>
  <si>
    <t xml:space="preserve">Нерюнгринский район</t>
  </si>
  <si>
    <t xml:space="preserve">0098035</t>
  </si>
  <si>
    <t xml:space="preserve">Городской округ Жатай</t>
  </si>
  <si>
    <t xml:space="preserve">0098036</t>
  </si>
  <si>
    <t xml:space="preserve">г Якутск</t>
  </si>
  <si>
    <t xml:space="preserve">0099</t>
  </si>
  <si>
    <t xml:space="preserve">Еврейская АО</t>
  </si>
  <si>
    <t xml:space="preserve">0099001</t>
  </si>
  <si>
    <t xml:space="preserve">Биробиджанский район</t>
  </si>
  <si>
    <t xml:space="preserve">0099002</t>
  </si>
  <si>
    <t xml:space="preserve">0099003</t>
  </si>
  <si>
    <t xml:space="preserve">Облученский район</t>
  </si>
  <si>
    <t xml:space="preserve">0099004</t>
  </si>
  <si>
    <t xml:space="preserve">0099005</t>
  </si>
  <si>
    <t xml:space="preserve">Смидовичский район</t>
  </si>
  <si>
    <t xml:space="preserve">0099006</t>
  </si>
  <si>
    <t xml:space="preserve">г Биробиджан</t>
  </si>
  <si>
    <t xml:space="preserve">0085</t>
  </si>
  <si>
    <t xml:space="preserve">Ненецкий АО</t>
  </si>
  <si>
    <t xml:space="preserve">0085002</t>
  </si>
  <si>
    <t xml:space="preserve">г Нарьян-Мар</t>
  </si>
  <si>
    <t xml:space="preserve">0072</t>
  </si>
  <si>
    <t xml:space="preserve">Ханты-Мансийский АО-Югра</t>
  </si>
  <si>
    <t xml:space="preserve">0072001</t>
  </si>
  <si>
    <t xml:space="preserve">Белоярский район</t>
  </si>
  <si>
    <t xml:space="preserve">0072002</t>
  </si>
  <si>
    <t xml:space="preserve">0072003</t>
  </si>
  <si>
    <t xml:space="preserve">Кондинский район</t>
  </si>
  <si>
    <t xml:space="preserve">0072004</t>
  </si>
  <si>
    <t xml:space="preserve">Нефтеюганский район</t>
  </si>
  <si>
    <t xml:space="preserve">0072005</t>
  </si>
  <si>
    <t xml:space="preserve">Нижневартовский район</t>
  </si>
  <si>
    <t xml:space="preserve">0072006</t>
  </si>
  <si>
    <t xml:space="preserve">0072007</t>
  </si>
  <si>
    <t xml:space="preserve">0072008</t>
  </si>
  <si>
    <t xml:space="preserve">Сургутский район</t>
  </si>
  <si>
    <t xml:space="preserve">0072009</t>
  </si>
  <si>
    <t xml:space="preserve">Ханты-Мансийский район</t>
  </si>
  <si>
    <t xml:space="preserve">0072021</t>
  </si>
  <si>
    <t xml:space="preserve">г Ханты-Мансийск</t>
  </si>
  <si>
    <t xml:space="preserve">0072011</t>
  </si>
  <si>
    <t xml:space="preserve">г Лангепас</t>
  </si>
  <si>
    <t xml:space="preserve">0072012</t>
  </si>
  <si>
    <t xml:space="preserve">г Мегион</t>
  </si>
  <si>
    <t xml:space="preserve">0072013</t>
  </si>
  <si>
    <t xml:space="preserve">г Нефтеюганск</t>
  </si>
  <si>
    <t xml:space="preserve">0072014</t>
  </si>
  <si>
    <t xml:space="preserve">г Нижневартовск</t>
  </si>
  <si>
    <t xml:space="preserve">0072018</t>
  </si>
  <si>
    <t xml:space="preserve">г Сургут</t>
  </si>
  <si>
    <t xml:space="preserve">0072019</t>
  </si>
  <si>
    <t xml:space="preserve">г Радужный</t>
  </si>
  <si>
    <t xml:space="preserve">0072020</t>
  </si>
  <si>
    <t xml:space="preserve">г Урай</t>
  </si>
  <si>
    <t xml:space="preserve">0072015</t>
  </si>
  <si>
    <t xml:space="preserve">г Нягань</t>
  </si>
  <si>
    <t xml:space="preserve">0072010</t>
  </si>
  <si>
    <t xml:space="preserve">г Когалым</t>
  </si>
  <si>
    <t xml:space="preserve">0072016</t>
  </si>
  <si>
    <t xml:space="preserve">г Покачи</t>
  </si>
  <si>
    <t xml:space="preserve">0072017</t>
  </si>
  <si>
    <t xml:space="preserve">г Пыть-Ях</t>
  </si>
  <si>
    <t xml:space="preserve">0072022</t>
  </si>
  <si>
    <t xml:space="preserve">г Югорск</t>
  </si>
  <si>
    <t xml:space="preserve">0074</t>
  </si>
  <si>
    <t xml:space="preserve">Ямало-Ненецкий АО</t>
  </si>
  <si>
    <t xml:space="preserve">0074001</t>
  </si>
  <si>
    <t xml:space="preserve">Красноселькупский район</t>
  </si>
  <si>
    <t xml:space="preserve">0074002</t>
  </si>
  <si>
    <t xml:space="preserve">Надымский район</t>
  </si>
  <si>
    <t xml:space="preserve">0074003</t>
  </si>
  <si>
    <t xml:space="preserve">Приуральский район</t>
  </si>
  <si>
    <t xml:space="preserve">0074004</t>
  </si>
  <si>
    <t xml:space="preserve">Пуровский район</t>
  </si>
  <si>
    <t xml:space="preserve">0074005</t>
  </si>
  <si>
    <t xml:space="preserve">Тазовский район</t>
  </si>
  <si>
    <t xml:space="preserve">0074006</t>
  </si>
  <si>
    <t xml:space="preserve">Шурышкарский район</t>
  </si>
  <si>
    <t xml:space="preserve">0074007</t>
  </si>
  <si>
    <t xml:space="preserve">Ямальский район</t>
  </si>
  <si>
    <t xml:space="preserve">0074008</t>
  </si>
  <si>
    <t xml:space="preserve">г Губкинский</t>
  </si>
  <si>
    <t xml:space="preserve">0074009</t>
  </si>
  <si>
    <t xml:space="preserve">г Лабытнанги</t>
  </si>
  <si>
    <t xml:space="preserve">0074010</t>
  </si>
  <si>
    <t xml:space="preserve">г Муравленко</t>
  </si>
  <si>
    <t xml:space="preserve">0074011</t>
  </si>
  <si>
    <t xml:space="preserve">г Новый Уренгой</t>
  </si>
  <si>
    <t xml:space="preserve">0074012</t>
  </si>
  <si>
    <t xml:space="preserve">г Ноябрьск</t>
  </si>
  <si>
    <t xml:space="preserve">0074013</t>
  </si>
  <si>
    <t xml:space="preserve">г Салехард</t>
  </si>
  <si>
    <t xml:space="preserve">Республика Крым</t>
  </si>
  <si>
    <t xml:space="preserve">г Севастополь</t>
  </si>
  <si>
    <t xml:space="preserve">Фиксированные вспомогательные индикаторы (могут быть рассчитаны во всех анкетах)</t>
  </si>
  <si>
    <t xml:space="preserve">#</t>
  </si>
  <si>
    <t xml:space="preserve">Indicator ITA</t>
  </si>
  <si>
    <t xml:space="preserve">Indicator RUS</t>
  </si>
  <si>
    <t xml:space="preserve">Formula (text)</t>
  </si>
  <si>
    <t xml:space="preserve">Formula</t>
  </si>
  <si>
    <t xml:space="preserve">Ricavi dichiarati</t>
  </si>
  <si>
    <t xml:space="preserve">Заявленные доходы</t>
  </si>
  <si>
    <t xml:space="preserve">(F00101+F00201)</t>
  </si>
  <si>
    <t xml:space="preserve">Valore aggiunto lordo</t>
  </si>
  <si>
    <t xml:space="preserve">Валовая добавленная стоимость</t>
  </si>
  <si>
    <t xml:space="preserve">#1-(F01401+F01601+F01701+F02201)</t>
  </si>
  <si>
    <t xml:space="preserve"> Valore aggiunto lordo = (Ricavi dichiarati + Aggi derivanti dalla vendita di generi soggetti ad aggio o ricavo  fisso)#1  -  [(Costo  del  materiale  impiegato  e  per  la  produzione  di  servizi)F14   +  (Esistenze  iniziali relative a prodotti finiti e in corso di lavorazione e ai servizi non di durata ultrannuale - Rimanenze finali relative  a  prodotti  finiti  e  in  corso  di  lavorazione  e  ai  servizi  non  di  durata  ultrannuale)ЗАПАСЫ  +  Spese  per acquisti di serviziF16 - Compensi corrisposti ai soci per l’attività di amministratore (società ed enti soggetti all’Ires)F1602 + Altri costi per serviziF17 + Oneri diversi di gestioneF22 + Altri componenti negativiF23 - Utili spettanti agli associati in partecipazione con apporti di solo lavoroF2302];</t>
  </si>
  <si>
    <t xml:space="preserve">Margine</t>
  </si>
  <si>
    <t xml:space="preserve">Фиг знает, как это перевести, пресловутая маржа пусть будет</t>
  </si>
  <si>
    <t xml:space="preserve">#2-F01901</t>
  </si>
  <si>
    <t xml:space="preserve">Margine  =  Valore  aggiunto  lordo  -  (Spese  per  lavoro  dipendente  e  per  altre  prestazioni  diverse  da lavoro  dipendente  afferenti  l'attività  dell'impresa  -  Compensi  corrisposti  ai  soci  per  l’attività  di amministratore (società di persone));
Margine  =  #2  - F01901</t>
  </si>
  <si>
    <t xml:space="preserve">Margine netto</t>
  </si>
  <si>
    <t xml:space="preserve">Так же до конца не понятно, как margine, пусть будет чистая маржа</t>
  </si>
  <si>
    <t xml:space="preserve">#3 - [#13 * 1000 * #6]</t>
  </si>
  <si>
    <t xml:space="preserve">Margine lordo = Ricavi dichiarati + Aggi derivanti dalla vendita di generi soggetti ad aggio o ricavi fisso–  [(Costo  del  materiale  impiegato  e  per  la  produzione  di  servizi)F14   +  Spese  per  acquisti  di  serviziF15  – Compensi corrisposti ai soci per l’attività di amministratore (società ed enti soggetti all’Ires)F1602 + Esistenze iniziali  relative  a  prodotti  finiti  e  in  corso  di  lavorazione  e  ai  servizi  non  di  durata  ultrannuale  - Rimanenze finali relative a prodotti finiti e in corso di lavorazione e ai servizi non di durata ultrannualeЗАПАСЫ +  Spese  per  lavoro  dipendente  e  per  altre  prestazioni diverse  da  lavoro  dipendente  afferenti  l’attività dell’impresaF19   - Compensi corrisposti ai soci per l’attività di amministratore (società di persone)F1905 + Altri costi per serviziF17 + Costo per il godimento di beni mobili acquisiti in dipendenza di contratti di locazione non finanziaria e di noleggioF1803];
Margine lordo = #1 - (F01401 + F01501 -F1602 + запасы + F19 - F1905 + F17 + F1803)</t>
  </si>
  <si>
    <t xml:space="preserve">Numero addetti</t>
  </si>
  <si>
    <t xml:space="preserve">Общее количество сотрудников</t>
  </si>
  <si>
    <t xml:space="preserve">(A00101+A00201)/365+ #6</t>
  </si>
  <si>
    <t xml:space="preserve">Numero addetti non dipendenti</t>
  </si>
  <si>
    <t xml:space="preserve">Гугл переводит это как "внештатные", но это не совсем так, судя по формуле, потому что сюда входят владельцы и наемные руководители (A01201)</t>
  </si>
  <si>
    <t xml:space="preserve">(A01002+A01102)/100+A01201</t>
  </si>
  <si>
    <t xml:space="preserve">Costi annui</t>
  </si>
  <si>
    <t xml:space="preserve">Основные операционные затраты</t>
  </si>
  <si>
    <t xml:space="preserve">F01401+F01601+F01701+F01803+F01901</t>
  </si>
  <si>
    <t xml:space="preserve">       Margine netto = Margine - [(Soglia minima di coerenza del margine per addetto non dipendente46) *</t>
  </si>
  <si>
    <t xml:space="preserve">Costo del venduto e per la produzione di servizi (CVPROD)</t>
  </si>
  <si>
    <t xml:space="preserve">Стоимость производства/закупки</t>
  </si>
  <si>
    <t xml:space="preserve">F01401</t>
  </si>
  <si>
    <t xml:space="preserve">1.000 * (Numero addetti non Dipendenti42)];</t>
  </si>
  <si>
    <t xml:space="preserve">Costi residuali di gestione</t>
  </si>
  <si>
    <t xml:space="preserve">Прочие расходы</t>
  </si>
  <si>
    <t xml:space="preserve">F02201</t>
  </si>
  <si>
    <t xml:space="preserve">Valore dei beni strumentali mobili</t>
  </si>
  <si>
    <t xml:space="preserve">Стоимость основных средств (за исключением арендованных)</t>
  </si>
  <si>
    <t xml:space="preserve">F02901-F02902</t>
  </si>
  <si>
    <t xml:space="preserve">Valore dei beni strumentali mobili in proprietà</t>
  </si>
  <si>
    <t xml:space="preserve">Стоимость собственных основных средств (за исключением арендованных и находящихся в лизинге)</t>
  </si>
  <si>
    <t xml:space="preserve">#10-F02903</t>
  </si>
  <si>
    <t xml:space="preserve">Valore della produzione</t>
  </si>
  <si>
    <t xml:space="preserve">Прямой перевод - стоимость пр-ва, но по смыслу - это доход от основного вида деятельности</t>
  </si>
  <si>
    <t xml:space="preserve">F00101</t>
  </si>
  <si>
    <t xml:space="preserve">Soglia minima di coerenza del margine per addetto non dipendente</t>
  </si>
  <si>
    <t xml:space="preserve">Минимальный порог стабильности маржи на одного сотрудника</t>
  </si>
  <si>
    <t xml:space="preserve">Soglia minima для текущего кластера в Valore aggiunto lordo per addetto (in migliaia di euro)</t>
  </si>
  <si>
    <t xml:space="preserve">Индикаторы когерентности</t>
  </si>
  <si>
    <t xml:space="preserve">Indice di copertura del costo per il godimento di beni di terzi e degli ammortamenti</t>
  </si>
  <si>
    <t xml:space="preserve">Индекс покрытия маржой затрат на аренду и амортизацию основных средств</t>
  </si>
  <si>
    <t xml:space="preserve">#4/(F01801+F02001)</t>
  </si>
  <si>
    <t xml:space="preserve">Margine lordo sui ricavi</t>
  </si>
  <si>
    <t xml:space="preserve">Валовая прибыль на доход</t>
  </si>
  <si>
    <t xml:space="preserve">#4*100/(F00101+F00201)</t>
  </si>
  <si>
    <t xml:space="preserve">Valore aggiunto lordo per addetto (in migliaia di euro)</t>
  </si>
  <si>
    <t xml:space="preserve">Валовая добавленная стоимость  на сотрудника</t>
  </si>
  <si>
    <t xml:space="preserve">(#2/1000)/#5</t>
  </si>
  <si>
    <t xml:space="preserve">Ricavi al metro quadro locato</t>
  </si>
  <si>
    <t xml:space="preserve">Доход от 1кв.м, сданного в аренду</t>
  </si>
  <si>
    <t xml:space="preserve">(F00101+F00201)*(D00401 + D00501 + D00601 + D00701 + D00801)/100 / (D03400+ D03401 + D03402 + D03403 + D03404)</t>
  </si>
  <si>
    <t xml:space="preserve">Ricavi al metro quadro venduto</t>
  </si>
  <si>
    <t xml:space="preserve">Доход от проданного 1кв.м</t>
  </si>
  <si>
    <t xml:space="preserve">(F00101+F00201)*(D00101)/100 / (D01601 + D01602 + D01603 + D01604 + D01801 + D01802 + D01803 + D01804 + D02001 + D02002 + D02003 + D02004 + D02201 + D02202 + D02203 + D02204)</t>
  </si>
  <si>
    <t xml:space="preserve">Индикаторы нормальности</t>
  </si>
  <si>
    <t xml:space="preserve">Incidenza degli ammortamenti per beni strumentali mobili rispetto al valore degli stessi beni strumentali mobili ammortizzabili</t>
  </si>
  <si>
    <t xml:space="preserve">Индекс амортизация на стоимость амортизируемого оборудования</t>
  </si>
  <si>
    <t xml:space="preserve">F02001*100/#11</t>
  </si>
  <si>
    <t xml:space="preserve">Incidenza dei costi per beni mobili acquisiti in dipendenza di contratti di locazione finanziaria rispetto al valore degli stessi</t>
  </si>
  <si>
    <t xml:space="preserve">Индекс расходов на лизинг оборудования на стоимость этого оборудования</t>
  </si>
  <si>
    <t xml:space="preserve">F01804*100/F02903</t>
  </si>
  <si>
    <t xml:space="preserve">Incidenza dei costi residuali di gestione sul valore della produzione</t>
  </si>
  <si>
    <t xml:space="preserve">Индекс прочих расходов на стоимость производства</t>
  </si>
  <si>
    <t xml:space="preserve">#9*100/#1</t>
  </si>
  <si>
    <t xml:space="preserve">Собственные индикаторы</t>
  </si>
  <si>
    <t xml:space="preserve">Индекс зарплаты на общее количество сотрудников в месяц</t>
  </si>
  <si>
    <t xml:space="preserve">F01901/#5/12</t>
  </si>
  <si>
    <t xml:space="preserve">Арифметика vs Заявка</t>
  </si>
  <si>
    <t xml:space="preserve">F02801/['(F00101+F00201)-(F01401+F01501+F01601+F01701+F02201+F01901+F01801+F02001+F02501)]</t>
  </si>
  <si>
    <t xml:space="preserve">Рентабельность клиента vs Рентабельность кластера</t>
  </si>
  <si>
    <t xml:space="preserve">F02801/(F00101+F00201) / Reddito (media) ISA</t>
  </si>
  <si>
    <t xml:space="preserve">Cluster</t>
  </si>
  <si>
    <t xml:space="preserve">Value</t>
  </si>
  <si>
    <t xml:space="preserve">VARIABILE</t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</si>
  <si>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1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</si>
  <si>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2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</si>
  <si>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3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</si>
  <si>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4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</si>
  <si>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5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</si>
  <si>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6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</si>
  <si>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7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</si>
  <si>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8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</si>
  <si>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9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</si>
  <si>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10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</si>
  <si>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11</t>
    </r>
  </si>
  <si>
    <r>
      <rPr>
        <b val="true"/>
        <sz val="9"/>
        <rFont val="Garamond"/>
        <family val="1"/>
        <charset val="1"/>
      </rPr>
      <t xml:space="preserve">CLUSTER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Garamond"/>
        <family val="1"/>
        <charset val="1"/>
      </rPr>
      <t xml:space="preserve">12</t>
    </r>
  </si>
  <si>
    <r>
      <rPr>
        <b val="true"/>
        <sz val="8"/>
        <rFont val="Garamond"/>
        <family val="1"/>
        <charset val="1"/>
      </rPr>
      <t xml:space="preserve">CLUSTER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Garamond"/>
        <family val="1"/>
        <charset val="1"/>
      </rPr>
      <t xml:space="preserve">13</t>
    </r>
  </si>
  <si>
    <r>
      <rPr>
        <b val="true"/>
        <sz val="8"/>
        <rFont val="Garamond"/>
        <family val="1"/>
        <charset val="1"/>
      </rPr>
      <t xml:space="preserve">CLUSTER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Garamond"/>
        <family val="1"/>
        <charset val="1"/>
      </rPr>
      <t xml:space="preserve">14</t>
    </r>
  </si>
  <si>
    <r>
      <rPr>
        <b val="true"/>
        <sz val="8"/>
        <rFont val="Garamond"/>
        <family val="1"/>
        <charset val="1"/>
      </rPr>
      <t xml:space="preserve">CLUSTER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Garamond"/>
        <family val="1"/>
        <charset val="1"/>
      </rPr>
      <t xml:space="preserve">15</t>
    </r>
  </si>
  <si>
    <r>
      <rPr>
        <b val="true"/>
        <sz val="8"/>
        <rFont val="Garamond"/>
        <family val="1"/>
        <charset val="1"/>
      </rPr>
      <t xml:space="preserve">CLUSTER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Garamond"/>
        <family val="1"/>
        <charset val="1"/>
      </rPr>
      <t xml:space="preserve">16</t>
    </r>
  </si>
  <si>
    <r>
      <rPr>
        <b val="true"/>
        <sz val="8"/>
        <rFont val="Garamond"/>
        <family val="1"/>
        <charset val="1"/>
      </rPr>
      <t xml:space="preserve">CLUSTER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Garamond"/>
        <family val="1"/>
        <charset val="1"/>
      </rPr>
      <t xml:space="preserve">17</t>
    </r>
  </si>
  <si>
    <r>
      <rPr>
        <b val="true"/>
        <sz val="8"/>
        <rFont val="Garamond"/>
        <family val="1"/>
        <charset val="1"/>
      </rPr>
      <t xml:space="preserve">CLUSTER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Garamond"/>
        <family val="1"/>
        <charset val="1"/>
      </rPr>
      <t xml:space="preserve">18</t>
    </r>
  </si>
  <si>
    <r>
      <rPr>
        <b val="true"/>
        <sz val="8"/>
        <rFont val="Garamond"/>
        <family val="1"/>
        <charset val="1"/>
      </rPr>
      <t xml:space="preserve">CLUSTER</t>
    </r>
    <r>
      <rPr>
        <sz val="8"/>
        <rFont val="Times New Roman"/>
        <family val="1"/>
        <charset val="1"/>
      </rPr>
      <t xml:space="preserve"> </t>
    </r>
    <r>
      <rPr>
        <b val="true"/>
        <sz val="8"/>
        <rFont val="Garamond"/>
        <family val="1"/>
        <charset val="1"/>
      </rPr>
      <t xml:space="preserve">19</t>
    </r>
  </si>
  <si>
    <t xml:space="preserve">Перехватить</t>
  </si>
  <si>
    <t xml:space="preserve">Intercetta</t>
  </si>
  <si>
    <t xml:space="preserve">Dove:</t>
  </si>
  <si>
    <t xml:space="preserve">D00301</t>
  </si>
  <si>
    <t xml:space="preserve">Тип бизнеса: Продажа другой земли</t>
  </si>
  <si>
    <t xml:space="preserve">Tipologia dell'attività: Vendita di altri terreni</t>
  </si>
  <si>
    <t xml:space="preserve">#1</t>
  </si>
  <si>
    <t xml:space="preserve">Numero Altri terreni venduti = Attività di vendita: Altri terreni venduti fino a 5 euro (Numero) + Altri terreni venduti oltre 5 fino a 15 euro (Numero) + Altri terreni venduti oltre 15 fino a 30 euro (Numero) + Altri terreni venduti oltre 30 euro (Numero)</t>
  </si>
  <si>
    <t xml:space="preserve">D02501 + D02502 + D02503 + D02504</t>
  </si>
  <si>
    <t xml:space="preserve">D00601</t>
  </si>
  <si>
    <t xml:space="preserve">«Вид деятельности: Сдача в аренду зданий промышленного назначения (производственные навесы, склады и ремесленные мастерские)»</t>
  </si>
  <si>
    <t xml:space="preserve">Tipologia dell'attività: Locazione di fabbricati ad uso industriale (capannoni industriali, depositi e laboratori artigiani)</t>
  </si>
  <si>
    <t xml:space="preserve">#2</t>
  </si>
  <si>
    <t xml:space="preserve">Numero Aree edificabili vendute = Attività di vendita: Aree edificabili vendute fino a 50 euro (Numero) + Aree edificabili vendute oltre 50 fino a 100 euro (Numero) + Aree edificabili vendute oltre 100 fino a 200 euro (Numero) + Aree edificabili vendute oltre 200 euro (Numero)</t>
  </si>
  <si>
    <t xml:space="preserve">D02301 + D02302 + D02303 +D02304</t>
  </si>
  <si>
    <t xml:space="preserve">D00701</t>
  </si>
  <si>
    <t xml:space="preserve">Вид деятельности: Аренда офисных зданий.</t>
  </si>
  <si>
    <t xml:space="preserve">Tipologia dell'attività: Locazione di fabbricati ad uso ufficio</t>
  </si>
  <si>
    <t xml:space="preserve">#3</t>
  </si>
  <si>
    <r>
      <rPr>
        <b val="true"/>
        <sz val="14"/>
        <rFont val="Garamond"/>
        <family val="1"/>
        <charset val="1"/>
      </rPr>
      <t xml:space="preserve">Sviluppo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progetti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Immobiliari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Valutazioni/stime/studi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fattibilità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Sviluppo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progetti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immobiliari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Valutazioni/stime/studi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fattibilità</t>
    </r>
  </si>
  <si>
    <t xml:space="preserve">D01201 + D01301</t>
  </si>
  <si>
    <t xml:space="preserve">D00801</t>
  </si>
  <si>
    <t xml:space="preserve">Вид деятельности: Сдача в аренду зданий иного назначения.</t>
  </si>
  <si>
    <t xml:space="preserve">Tipologia dell'attività: Locazione di fabbricati ad altro uso</t>
  </si>
  <si>
    <t xml:space="preserve">#4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</si>
  <si>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destinati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alla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</si>
  <si>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если(#8=0;0; 100*(D03901+D05701)/#8)</t>
  </si>
  <si>
    <t xml:space="preserve">D00901</t>
  </si>
  <si>
    <t xml:space="preserve">Вид деятельности: Аренда земли сельскохозяйственного назначения</t>
  </si>
  <si>
    <t xml:space="preserve">Tipologia dell'attività: Affitto di terreni ad uso agricolo</t>
  </si>
  <si>
    <t xml:space="preserve">#5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</si>
  <si>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destinati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alla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</si>
  <si>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если(#8=0;0; 100*(D03601+D05401)/#8)</t>
  </si>
  <si>
    <t xml:space="preserve">D01001</t>
  </si>
  <si>
    <t xml:space="preserve">Тип бизнеса: Аренда другой земли</t>
  </si>
  <si>
    <t xml:space="preserve">Tipologia dell'attività: Affitto altri terreni</t>
  </si>
  <si>
    <t xml:space="preserve">#6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</si>
  <si>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destinati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alla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</si>
  <si>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если(#8=0;0; 100*(D03701+D05501)/#8)</t>
  </si>
  <si>
    <t xml:space="preserve">D01101</t>
  </si>
  <si>
    <t xml:space="preserve">Тип бизнеса: Аренда бизнеса</t>
  </si>
  <si>
    <t xml:space="preserve">Tipologia dell'attività: Affitto di aziende</t>
  </si>
  <si>
    <t xml:space="preserve">#7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</si>
  <si>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destinati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alla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</si>
  <si>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если(#8=0;0; 100*(D03801+D05601)/#8)</t>
  </si>
  <si>
    <t xml:space="preserve">D03101</t>
  </si>
  <si>
    <t xml:space="preserve">Торговая активность: Нераспроданные участки под застройку (количество)</t>
  </si>
  <si>
    <t xml:space="preserve">Attività di vendita: Aree edificabili invendute (Numero)</t>
  </si>
  <si>
    <t xml:space="preserve">#8</t>
  </si>
  <si>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 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</si>
  <si>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D03501 + D03601 + D03701 + D03801 + D03901 + D05301 + D05401 + D05501 + D05601 + D05701</t>
  </si>
  <si>
    <t xml:space="preserve">Вид деятельности: Аренда торговых центров.</t>
  </si>
  <si>
    <t xml:space="preserve">Tipologia dell'attività: Locazione di centri commerciali</t>
  </si>
  <si>
    <t xml:space="preserve">#9</t>
  </si>
  <si>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</si>
  <si>
    <t xml:space="preserve">D03501*D03501/100</t>
  </si>
  <si>
    <t xml:space="preserve">Количество других проданных земельных участков</t>
  </si>
  <si>
    <t xml:space="preserve">Numero Altri terreni venduti</t>
  </si>
  <si>
    <t xml:space="preserve">#10</t>
  </si>
  <si>
    <r>
      <rPr>
        <b val="true"/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mista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Indicatore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equidistribuzione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tra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singole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distinte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per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destinazione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d’uso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attività</t>
    </r>
  </si>
  <si>
    <t xml:space="preserve">#11 * #12</t>
  </si>
  <si>
    <t xml:space="preserve">Количество проданных площадей под застройку</t>
  </si>
  <si>
    <t xml:space="preserve">Numero Aree edificabili vendute</t>
  </si>
  <si>
    <t xml:space="preserve">#11</t>
  </si>
  <si>
    <r>
      <rPr>
        <b val="true"/>
        <sz val="14"/>
        <rFont val="Garamond"/>
        <family val="1"/>
        <charset val="1"/>
      </rPr>
      <t xml:space="preserve">Indicatore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equidistribuzione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tra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singole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distinte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per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destinazione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d’uso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(1-(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Garamond"/>
        <family val="1"/>
        <charset val="1"/>
      </rPr>
      <t xml:space="preserve">))*(1-(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Garamond"/>
        <family val="1"/>
        <charset val="1"/>
      </rPr>
      <t xml:space="preserve">))*(1-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(Tipologia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Garamond"/>
        <family val="1"/>
        <charset val="1"/>
      </rPr>
      <t xml:space="preserve">))*(1-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Garamond"/>
        <family val="1"/>
        <charset val="1"/>
      </rPr>
      <t xml:space="preserve">))*(1-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Garamond"/>
        <family val="1"/>
        <charset val="1"/>
      </rPr>
      <t xml:space="preserve">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</si>
  <si>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если(#13=0;0; (1-D00401/#13) * (1 -D00501/#13) * (1 -D00601/#13) * (1 -D00701/#13) * (1 -D00801/#13) )</t>
  </si>
  <si>
    <t xml:space="preserve">Разработка проектов недвижимости и оценка / смета / технико-экономическое обоснование</t>
  </si>
  <si>
    <t xml:space="preserve">Sviluppo di progetti Immobiliari e Valutazioni/stime/studi di fattibilità</t>
  </si>
  <si>
    <t xml:space="preserve">#12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</si>
  <si>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(1-(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Garamond"/>
        <family val="1"/>
        <charset val="1"/>
      </rPr>
      <t xml:space="preserve">)))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</si>
  <si>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если(#13=0;0; (1 - #14/ (#13 + #14) ) )</t>
  </si>
  <si>
    <t xml:space="preserve">«Распространенность сдаваемых и не сдаваемых в аренду зданий Прочие виды использования в целом зданиях, предназначенных для сдачи в аренду»</t>
  </si>
  <si>
    <t xml:space="preserve">Incidenza dei fabbricati Altro uso locati e non locati sul totale fabbricati destinati alla locazione</t>
  </si>
  <si>
    <t xml:space="preserve">#13</t>
  </si>
  <si>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(capannoni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industriali,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depositi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laboratori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artigiani)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</si>
  <si>
    <t xml:space="preserve">D00401 + D00501 + D00601 + D00701 + D00801</t>
  </si>
  <si>
    <t xml:space="preserve">«Доля сданных и не сданных в аренду коммерческих зданий от общего числа сдаваемых в аренду зданий»</t>
  </si>
  <si>
    <t xml:space="preserve">Incidenza dei fabbricati uso Commerciale locati e non locati sul totale fabbricati destinati alla locazione</t>
  </si>
  <si>
    <t xml:space="preserve">#14</t>
  </si>
  <si>
    <r>
      <rPr>
        <b val="true"/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aziende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Sviluppo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progetti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immobiliari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Valutazioni/stime/studi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fattibilità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</si>
  <si>
    <t xml:space="preserve">D00101 + D00201 + D00301 + D00901 + D01001 + D01101 + D01201 + D01301 + D01401</t>
  </si>
  <si>
    <t xml:space="preserve">«Распределение сдаваемых и не сдаваемых в аренду зданий промышленного назначения от общего числа построек, предназначенных для сдачи в аренду»</t>
  </si>
  <si>
    <t xml:space="preserve">Incidenza dei fabbricati uso Industriale locati e non locati sul totale fabbricati destinati alla locazione</t>
  </si>
  <si>
    <t xml:space="preserve">#15</t>
  </si>
  <si>
    <r>
      <rPr>
        <b val="true"/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mista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(con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numeri)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Indicatore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equidistribuzione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tra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destinazione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d’uso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degli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immobili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degli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immobili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quelli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disponibili</t>
    </r>
  </si>
  <si>
    <t xml:space="preserve">#16 * #18</t>
  </si>
  <si>
    <t xml:space="preserve">«Доля сдаваемых и не сдаваемых в аренду офисных зданий от общего числа сдаваемых в аренду зданий»</t>
  </si>
  <si>
    <t xml:space="preserve">Incidenza dei fabbricati uso Ufficio locati e non locati sul totale fabbricati destinati alla locazione</t>
  </si>
  <si>
    <t xml:space="preserve">#16</t>
  </si>
  <si>
    <r>
      <rPr>
        <b val="true"/>
        <sz val="14"/>
        <rFont val="Garamond"/>
        <family val="1"/>
        <charset val="1"/>
      </rPr>
      <t xml:space="preserve">Indicatore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equidistribuzione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tra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destinazione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d’uso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degli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immobili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(1-(Attività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Garamond"/>
        <family val="1"/>
        <charset val="1"/>
      </rPr>
      <t xml:space="preserve">))*(1-(Attività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Garamond"/>
        <family val="1"/>
        <charset val="1"/>
      </rPr>
      <t xml:space="preserve">))*(1-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 fabbricati locati))</t>
    </r>
    <r>
      <rPr>
        <sz val="14"/>
        <rFont val="Garamond"/>
        <family val="1"/>
        <charset val="204"/>
      </rPr>
      <t xml:space="preserve">*(1- (Attività di locazione: Fabbricati locati uso ufficio (Numero) diviso </t>
    </r>
    <r>
      <rPr>
        <b val="true"/>
        <sz val="14"/>
        <rFont val="Garamond"/>
        <family val="1"/>
        <charset val="1"/>
      </rPr>
      <t xml:space="preserve">Numero dei fabbricati locati</t>
    </r>
    <r>
      <rPr>
        <sz val="14"/>
        <rFont val="Garamond"/>
        <family val="1"/>
        <charset val="204"/>
      </rPr>
      <t xml:space="preserve">))*(1- (Attività di locazione: Fabbricati locati Altro uso (Numero) diviso </t>
    </r>
    <r>
      <rPr>
        <b val="true"/>
        <sz val="14"/>
        <rFont val="Garamond"/>
        <family val="1"/>
        <charset val="1"/>
      </rPr>
      <t xml:space="preserve">Numero dei fabbricati locati</t>
    </r>
    <r>
      <rPr>
        <sz val="14"/>
        <rFont val="Garamond"/>
        <family val="1"/>
        <charset val="204"/>
      </rPr>
      <t xml:space="preserve">)) </t>
    </r>
    <r>
      <rPr>
        <b val="true"/>
        <sz val="14"/>
        <rFont val="Garamond"/>
        <family val="1"/>
        <charset val="1"/>
      </rPr>
      <t xml:space="preserve">se Numero dei fabbricati locati</t>
    </r>
    <r>
      <rPr>
        <sz val="14"/>
        <rFont val="Garamond"/>
        <family val="1"/>
        <charset val="204"/>
      </rPr>
      <t xml:space="preserve"> è maggiore di zero, altrimenti assume valore pari a zero</t>
    </r>
  </si>
  <si>
    <t xml:space="preserve">если(#17=0;0; (1-D03501/#17) * (1 -D03601/#17) * (1 -D03701/#17) * (1 -D03801/#17 )* (1 -D03901/#7))</t>
  </si>
  <si>
    <t xml:space="preserve">Аренда зданий для жилого пользования</t>
  </si>
  <si>
    <t xml:space="preserve">Locazione di fabbricati ad uso Abitazione</t>
  </si>
  <si>
    <t xml:space="preserve">#17</t>
  </si>
  <si>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</si>
  <si>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D03501 + D03601 + D03701 + D03801 + D03901</t>
  </si>
  <si>
    <t xml:space="preserve">Смешанный арендный бизнес</t>
  </si>
  <si>
    <t xml:space="preserve">Attività di locazione mista</t>
  </si>
  <si>
    <t xml:space="preserve">#18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</si>
  <si>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degli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immobili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quelli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disponibili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(1-(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Garamond"/>
        <family val="1"/>
        <charset val="1"/>
      </rPr>
      <t xml:space="preserve">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</si>
  <si>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если(#17=0;0; (1-((D05301 + D05401 + D05501 + D05601 + D05701)/#8))</t>
  </si>
  <si>
    <t xml:space="preserve">Смешанный арендный бизнес (с номерами)</t>
  </si>
  <si>
    <t xml:space="preserve">Attività di locazione mista (con i numeri)</t>
  </si>
  <si>
    <t xml:space="preserve">#19</t>
  </si>
  <si>
    <r>
      <rPr>
        <b val="true"/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vendita,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affitto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dell'attività: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
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(capannoni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industriali,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depositi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laboratori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artigiani)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
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</si>
  <si>
    <t xml:space="preserve">(D00101 + D00201 + D00301) * (D00401 + D00501 + D00601 + D00701 + D00801) / 100</t>
  </si>
  <si>
    <t xml:space="preserve">Продажа, аренда и аренда</t>
  </si>
  <si>
    <t xml:space="preserve">Attività di vendita, locazione e affitto</t>
  </si>
  <si>
    <t xml:space="preserve">#20</t>
  </si>
  <si>
    <r>
      <rPr>
        <b val="true"/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vendita,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affitto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(con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numeri)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((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Garamond"/>
        <family val="1"/>
        <charset val="1"/>
      </rPr>
      <t xml:space="preserve">)
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((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affittati</t>
    </r>
    <r>
      <rPr>
        <sz val="14"/>
        <rFont val="Garamond"/>
        <family val="1"/>
        <charset val="1"/>
      </rPr>
      <t xml:space="preserve">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Garamond"/>
        <family val="1"/>
        <charset val="1"/>
      </rPr>
      <t xml:space="preserve">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</si>
  <si>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если(#24=0;0; ((#22 + #1 + D03201 + #2 + D03101) / #21) * ((#8 + D04001 + D05801 + D05901 + #23) / #21))</t>
  </si>
  <si>
    <t xml:space="preserve">Продажа, аренда и аренда (с номерами)</t>
  </si>
  <si>
    <t xml:space="preserve">Attività di vendita, locazione e affitto (con i numeri)</t>
  </si>
  <si>
    <t xml:space="preserve">#21</t>
  </si>
  <si>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</si>
  <si>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#22 + #1 + D03201 + #2 + D03101 +#8 + D04001 + D05801 + #23 + D05901</t>
  </si>
  <si>
    <t xml:space="preserve">#24</t>
  </si>
  <si>
    <t xml:space="preserve">Аренда зданий для коммерческого использования за вычетом аренды торговых центров</t>
  </si>
  <si>
    <t xml:space="preserve">Locazione di fabbricati ad uso commerciale al netto della locazione di centri commerciali</t>
  </si>
  <si>
    <t xml:space="preserve">#22</t>
  </si>
  <si>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</si>
  <si>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D01501 + D01502 + D01503 + D01504 + D01701 + D01702 + D01703 + D01704 + D01901 + D01902 + D01903 + D01904 + D02101 + D02102 + D02103 + D02104 + D02701 + D02801 + D02901 + D03001</t>
  </si>
  <si>
    <t xml:space="preserve">#25</t>
  </si>
  <si>
    <t xml:space="preserve">Квадратные метры сдаваемых в аренду зданий под жилую застройку</t>
  </si>
  <si>
    <t xml:space="preserve">Metri quadri dei fabbricati locati uso Abitazione</t>
  </si>
  <si>
    <t xml:space="preserve">#23</t>
  </si>
  <si>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15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15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</si>
  <si>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D04101 + D04102 + D04103 + D04104</t>
  </si>
  <si>
    <t xml:space="preserve">#26</t>
  </si>
  <si>
    <t xml:space="preserve">Количество сдаваемых и не сдаваемых в аренду зданий жилого назначения</t>
  </si>
  <si>
    <t xml:space="preserve">Numero dei fabbricati locati e non locati uso Abitazione</t>
  </si>
  <si>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netto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centri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commerciali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–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centri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commerciali</t>
    </r>
  </si>
  <si>
    <t xml:space="preserve">D00501</t>
  </si>
  <si>
    <t xml:space="preserve">#27</t>
  </si>
  <si>
    <t xml:space="preserve">Количество прочих сдаваемых и сданных в аренду земельных участков</t>
  </si>
  <si>
    <t xml:space="preserve">Numero degli altri terreni locati e non locati</t>
  </si>
  <si>
    <r>
      <rPr>
        <b val="true"/>
        <sz val="14"/>
        <rFont val="Garamond"/>
        <family val="1"/>
        <charset val="1"/>
      </rPr>
      <t xml:space="preserve">Metri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quadri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(Tipologia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dell’attività: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ad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100)*(Attività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25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25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150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150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250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250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(Mq))</t>
    </r>
  </si>
  <si>
    <t xml:space="preserve">(D00501/100) * (D03401 + D03402 + D03403 + D03404 + D05302 + D05402 + D05502 + D05602 + D05702)</t>
  </si>
  <si>
    <t xml:space="preserve">#28</t>
  </si>
  <si>
    <t xml:space="preserve">Квадратные метры проданных и непроданных зданий</t>
  </si>
  <si>
    <t xml:space="preserve">Metri quadri dei fabbricati venduti e invenduti</t>
  </si>
  <si>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</si>
  <si>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D03501 + D05301</t>
  </si>
  <si>
    <t xml:space="preserve">Количество проданных и непроданных зданий</t>
  </si>
  <si>
    <t xml:space="preserve">Numero fabbricati venduti e invenduti</t>
  </si>
  <si>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degli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</si>
  <si>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#23 + D05901</t>
  </si>
  <si>
    <t xml:space="preserve">#29</t>
  </si>
  <si>
    <t xml:space="preserve">Количество сдаваемых и сдаваемых в аренду земель сельскохозяйственного назначения</t>
  </si>
  <si>
    <t xml:space="preserve">Numero dei terreni agricoli locati e non locati</t>
  </si>
  <si>
    <r>
      <rPr>
        <b val="true"/>
        <sz val="14"/>
        <rFont val="Garamond"/>
        <family val="1"/>
        <charset val="1"/>
      </rPr>
      <t xml:space="preserve">Metri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quadri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3000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fino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oltre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5000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euro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abitazione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commerciale/industriale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ufficio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uso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(Mq)</t>
    </r>
  </si>
  <si>
    <t xml:space="preserve">D01601 + D01602 + D01603 + D01604 + D01801 + D01802 + D01803 + D01804 + D02001 + D02002 + D02003 + D02004 + D02201 + D02202 + D02203 + D02204 + D02702 + D02802 + D02902 + D03002</t>
  </si>
  <si>
    <t xml:space="preserve">#30</t>
  </si>
  <si>
    <t xml:space="preserve">Распределение площадей застройки по всем зданиям, площадям застройки, сельскохозяйственным угодьям и прочим землям</t>
  </si>
  <si>
    <t xml:space="preserve">Incidenza aree edificabili sul totale fabbricati, aree edificabili, terreni agricoli e altri terreni</t>
  </si>
  <si>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locazione: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affittati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</t>
    </r>
  </si>
  <si>
    <t xml:space="preserve">D04001 + D05801</t>
  </si>
  <si>
    <t xml:space="preserve">#31</t>
  </si>
  <si>
    <t xml:space="preserve">Распространение зданий на все здания, площади застройки, сельскохозяйственные земли и другие земли</t>
  </si>
  <si>
    <t xml:space="preserve">Incidenza fabbricati sul totale fabbricati, aree edificabili, terreni agricoli e altri terreni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</si>
  <si>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+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Attività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vendita: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invendute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(Numero))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</si>
  <si>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если(#21 =0;0; 100 * (#2 + D03101)/#21)</t>
  </si>
  <si>
    <r>
      <rPr>
        <b val="true"/>
        <sz val="14"/>
        <rFont val="Garamond"/>
        <family val="1"/>
        <charset val="1"/>
      </rPr>
      <t xml:space="preserve">Incidenza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sul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agricoli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altri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=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100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*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Numero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diviso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se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Totale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fabbricati,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delle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aree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edificabili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e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dei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terreni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venduti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invenduti,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o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non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locati</t>
    </r>
    <r>
      <rPr>
        <sz val="14"/>
        <rFont val="Times New Roman"/>
        <family val="1"/>
        <charset val="1"/>
      </rPr>
      <t xml:space="preserve"> </t>
    </r>
    <r>
      <rPr>
        <b val="true"/>
        <sz val="14"/>
        <rFont val="Garamond"/>
        <family val="1"/>
        <charset val="1"/>
      </rPr>
      <t xml:space="preserve">(Numero)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è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maggiore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di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zero,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altrimenti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assume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valore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pari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a</t>
    </r>
    <r>
      <rPr>
        <sz val="14"/>
        <rFont val="Times New Roman"/>
        <family val="1"/>
        <charset val="1"/>
      </rPr>
      <t xml:space="preserve"> </t>
    </r>
    <r>
      <rPr>
        <sz val="14"/>
        <rFont val="Garamond"/>
        <family val="1"/>
        <charset val="1"/>
      </rPr>
      <t xml:space="preserve">zero</t>
    </r>
  </si>
  <si>
    <t xml:space="preserve">если(#21 =0;0; 100 * #22 / #21)</t>
  </si>
  <si>
    <t xml:space="preserve">axvardis1</t>
  </si>
  <si>
    <t xml:space="preserve">axvardis2</t>
  </si>
  <si>
    <t xml:space="preserve">axvardis3</t>
  </si>
  <si>
    <t xml:space="preserve">axvardis4</t>
  </si>
  <si>
    <t xml:space="preserve">axvardis5</t>
  </si>
  <si>
    <t xml:space="preserve">axvardis6</t>
  </si>
  <si>
    <t xml:space="preserve">axvardis7</t>
  </si>
  <si>
    <t xml:space="preserve">axvardis8</t>
  </si>
  <si>
    <t xml:space="preserve">axvardis9</t>
  </si>
  <si>
    <t xml:space="preserve">axvardis10</t>
  </si>
  <si>
    <t xml:space="preserve">axvardis11</t>
  </si>
  <si>
    <t xml:space="preserve">axvardis12</t>
  </si>
  <si>
    <t xml:space="preserve">axvardis13</t>
  </si>
  <si>
    <t xml:space="preserve">axvardis14</t>
  </si>
  <si>
    <t xml:space="preserve">axvardis15</t>
  </si>
  <si>
    <t xml:space="preserve">axvardis16</t>
  </si>
  <si>
    <t xml:space="preserve">axvardis17</t>
  </si>
  <si>
    <t xml:space="preserve">axvardis18</t>
  </si>
  <si>
    <t xml:space="preserve">axvardis19</t>
  </si>
  <si>
    <t xml:space="preserve">Tipologia dell'attività: Locazione di fabbricati ad uso industriale (capannoni
industriali, depositi e laboratori artigiani)</t>
  </si>
  <si>
    <t xml:space="preserve">Incidenza dei fabbricati Altro uso locati e non locati sul totale fabbricati destinati alla
locazione</t>
  </si>
  <si>
    <t xml:space="preserve">Incidenza dei fabbricati uso Commerciale locati e non locati sul totale fabbricati destinati
alla locazione</t>
  </si>
  <si>
    <t xml:space="preserve">Incidenza dei fabbricati uso Industriale locati e non locati sul totale fabbricati destinati alla
locazione</t>
  </si>
  <si>
    <t xml:space="preserve">Incidenza dei fabbricati uso Ufficio locati e non locati sul totale fabbricati destinati alla
locazione</t>
  </si>
  <si>
    <t xml:space="preserve">Sum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</si>
  <si>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</si>
  <si>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</si>
  <si>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</si>
  <si>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</si>
  <si>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</si>
  <si>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</si>
  <si>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</si>
  <si>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</si>
  <si>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</si>
  <si>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</si>
  <si>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</si>
  <si>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</si>
  <si>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</si>
  <si>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</si>
  <si>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</si>
  <si>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</si>
  <si>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</si>
  <si>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</si>
  <si>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</si>
  <si>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MAX Wi</t>
  </si>
  <si>
    <t xml:space="preserve">EXP (Wi-MAX Wi)</t>
  </si>
  <si>
    <t xml:space="preserve">PROBi</t>
  </si>
  <si>
    <t xml:space="preserve">Верхние и нижние границы индикаторов когерентности с распределением по территориальным группам и кластерам</t>
  </si>
  <si>
    <t xml:space="preserve">Индекс зарплаты на общее количество сотрудников</t>
  </si>
  <si>
    <t xml:space="preserve">Валовая добавленная стоимость  на сотрудника (в тыс рублей)</t>
  </si>
  <si>
    <t xml:space="preserve">Soglia minima</t>
  </si>
  <si>
    <t xml:space="preserve">Soglia massima</t>
  </si>
  <si>
    <t xml:space="preserve">Регионально чувствительный показатель</t>
  </si>
  <si>
    <t xml:space="preserve">Верхние и нижние границы индикаторов нормальности с распределением по территориальным группам и кластерам</t>
  </si>
  <si>
    <t xml:space="preserve">Наличие стоимости основных средств при непустом блоке Е</t>
  </si>
  <si>
    <t xml:space="preserve">Modalità di distribuzione | Территориальные группы</t>
  </si>
  <si>
    <t xml:space="preserve">Tutti i soggetti</t>
  </si>
  <si>
    <t xml:space="preserve">Рассчитанный доход:</t>
  </si>
  <si>
    <r>
      <rPr>
        <b val="true"/>
        <sz val="11"/>
        <rFont val="Garamond"/>
        <family val="1"/>
        <charset val="1"/>
      </rPr>
      <t xml:space="preserve">SUB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ALLEGATO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3.H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-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COEFFICIENTI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DELLE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FUNZIONI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DI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Garamond"/>
        <family val="1"/>
        <charset val="1"/>
      </rPr>
      <t xml:space="preserve">RICAVO</t>
    </r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</si>
  <si>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</si>
  <si>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</si>
  <si>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</si>
  <si>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</si>
  <si>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</si>
  <si>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</si>
  <si>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</si>
  <si>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</si>
  <si>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</si>
  <si>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</si>
  <si>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</si>
  <si>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</si>
  <si>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</si>
  <si>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</si>
  <si>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</si>
  <si>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</si>
  <si>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</si>
  <si>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</si>
  <si>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</si>
  <si>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Изменение запасов (первоначальных - окончательных), оцениваемых по себестоимости</t>
  </si>
  <si>
    <t xml:space="preserve">Variazione delle rimanenze (iniziali - finali) valutate a costo</t>
  </si>
  <si>
    <t xml:space="preserve">-</t>
  </si>
  <si>
    <t xml:space="preserve">F01401+F01501+F01701+F01803+F01901+F02201</t>
  </si>
  <si>
    <t xml:space="preserve">Общие затраты + изменение запасов (первоначальных - окончательных), оцениваемых по себестоимости</t>
  </si>
  <si>
    <t xml:space="preserve">Costi Totali + Variazione delle rimanenze (iniziali - finali) valutate a costo</t>
  </si>
  <si>
    <r>
      <rPr>
        <b val="true"/>
        <sz val="10"/>
        <rFont val="Garamond"/>
        <family val="1"/>
        <charset val="1"/>
      </rPr>
      <t xml:space="preserve">Variazione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delle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rimanenze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(iniziali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finali)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valutate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costo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massimo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tra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(Variazione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rimanenze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(iniziali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finali)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valutate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costo)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0.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Variazione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rimanenze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(iniziali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–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finali)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valutate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a: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[Esistenze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iniziali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relative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prodotti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finiti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Esistenze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iniziali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prodotti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corso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lavorazione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durata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ultrannuale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(Esistenze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iniziali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relative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opere,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forniture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durata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ultrannuale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cui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all'art.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93,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TUIR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Beni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distrutti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sottratti)]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(Rimanenze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relative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prodotti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finiti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Rimanenze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prodotti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corso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lavorazione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durata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ultrannuale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Rimanenze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relative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opere,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forniture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durata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ultrannuale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cui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all'art.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93,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TUIR)</t>
    </r>
  </si>
  <si>
    <t xml:space="preserve">(Общие затраты + изменение запасов (первоначальных - окончательных), оцениваемых по себестоимости) повышены до 0,98</t>
  </si>
  <si>
    <t xml:space="preserve">(Costi Totali + Variazione delle rimanenze (iniziali - finali) valutate a costo) elevato a 0,98</t>
  </si>
  <si>
    <r>
      <rPr>
        <b val="true"/>
        <sz val="10"/>
        <rFont val="Garamond"/>
        <family val="1"/>
        <charset val="1"/>
      </rPr>
      <t xml:space="preserve">Costi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Totali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materiale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impiegato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produzione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Spese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acquisti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Compensi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corrisposti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soci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l’attività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amministratore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(società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enti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soggetti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all'Ires)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costi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beni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mobili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acquisiti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dipendenza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contratti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finanziaria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noleggio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Spese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lavoro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dipendente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prestazioni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diverse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da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lavoro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dipendente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afferenti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l'attività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dell'impresa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Compensi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corrisposti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soci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l’attività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amministratore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(società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persone)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Abbonamenti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riviste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giornali,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acquisto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libri,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spese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cancelleria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Spese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omaggio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clienti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articoli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promozionali</t>
    </r>
  </si>
  <si>
    <t xml:space="preserve">(Общие затраты + изменение запасов (первоначальных - окончательных), оцениваемых по себестоимости) повышены до 0,99</t>
  </si>
  <si>
    <t xml:space="preserve">(Costi Totali + Variazione delle rimanenze (iniziali - finali) valutate a costo) elevato a 0,99</t>
  </si>
  <si>
    <r>
      <rPr>
        <b val="true"/>
        <sz val="10"/>
        <rFont val="Garamond"/>
        <family val="1"/>
        <charset val="1"/>
      </rPr>
      <t xml:space="preserve">Costo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materiale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impiegato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 </t>
    </r>
    <r>
      <rPr>
        <b val="true"/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produzione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servizi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massimo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tra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(Costo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materiale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impiegato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produzione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servizi)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0.</t>
    </r>
  </si>
  <si>
    <t xml:space="preserve">Общие затраты + изменение запасов (начальных - конечных) по себестоимости, квота до 50 000 евро</t>
  </si>
  <si>
    <t xml:space="preserve">Costi Totali + Variazione delle rimanenze (iniziali - finali) valutate a costo, quota fino a 50.000 euro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</si>
  <si>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1.000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</si>
  <si>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D01601 + D0180 + D02001 + D02201</t>
  </si>
  <si>
    <t xml:space="preserve">Общие затраты + Изменение запасов (начальных - конечных), оцениваемых по стоимости, дифференциация, связанная с территориальностью уровня цен на недвижимость на муниципальной, провинциальной, региональной и макро-территориальной основе</t>
  </si>
  <si>
    <t xml:space="preserve">Costi Totali + Variazione delle rimanenze (iniziali - finali) valutate a costo, differenziale relativo alla territorialità del livello delle quotazioni immobiliari su base comunale, provinciale, regionale e macro area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</si>
  <si>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1.000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</si>
  <si>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D01602 + D01603 + D01604 + D01802 + D01803 + D01804 + D02002 + D02003 + D02004 + D02202 + D02203 + D02204</t>
  </si>
  <si>
    <t xml:space="preserve">Продажные здания Цена продажи за кв.м до 1000 евро (кв.м)</t>
  </si>
  <si>
    <t xml:space="preserve">Fabbricati venduti prezzi di vendita al mq fino a 1.000 euro (Mq)</t>
  </si>
  <si>
    <r>
      <rPr>
        <b val="true"/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
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
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</si>
  <si>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D01601 + D01602 + D01603 + D01604 + D01801 + D01802 + D01803 + D01804 + D02001 + D02002 + D02003 + D02004 + D02201 + D02202 + D02203 + D02204</t>
  </si>
  <si>
    <t xml:space="preserve">Всего проданных зданий (кв.м)</t>
  </si>
  <si>
    <t xml:space="preserve">Totale fabbricati venduti (Mq)</t>
  </si>
  <si>
    <r>
      <rPr>
        <b val="true"/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commerciale/industriale,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</si>
  <si>
    <t xml:space="preserve">D01501 + D01502 + D01503 + D01504 + D01701 + D01702 + D01703 + D01704 + D01901 + D01902 + D01903 + D01904 + D02101 + D02102 + D02103 + D02104</t>
  </si>
  <si>
    <t xml:space="preserve">Всего проданных зданий (количество)</t>
  </si>
  <si>
    <t xml:space="preserve">Totale fabbricati venduti (Numero)</t>
  </si>
  <si>
    <r>
      <rPr>
        <b val="true"/>
        <sz val="10"/>
        <rFont val="Garamond"/>
        <family val="1"/>
        <charset val="1"/>
      </rPr>
      <t xml:space="preserve">Altri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terreni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venduti,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15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terreni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terreni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</si>
  <si>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D02501 + D02502</t>
  </si>
  <si>
    <t xml:space="preserve">Продажные здания Цена продажи за кв.м свыше 1000 евро (кв.м)</t>
  </si>
  <si>
    <t xml:space="preserve">Fabbricati venduti prezzi di vendita al mq oltre 1.000 euro  (Mq)</t>
  </si>
  <si>
    <r>
      <rPr>
        <b val="true"/>
        <sz val="10"/>
        <rFont val="Garamond"/>
        <family val="1"/>
        <charset val="1"/>
      </rPr>
      <t xml:space="preserve">Altri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terreni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venduti,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15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terreni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terreni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venduti,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30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</si>
  <si>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D02503 + D02504</t>
  </si>
  <si>
    <t xml:space="preserve">Другая земля продана, Цена продажи за кв.м до 15 евро (кв.м)</t>
  </si>
  <si>
    <t xml:space="preserve">Altri terreni venduti, Prezzi di vendita al mq fino a 15 euro (Mq)</t>
  </si>
  <si>
    <r>
      <rPr>
        <b val="true"/>
        <sz val="10"/>
        <rFont val="Garamond"/>
        <family val="1"/>
        <charset val="1"/>
      </rPr>
      <t xml:space="preserve">Differenziale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relativo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/(Totale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maggiore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zero,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altrimenti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assume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zero</t>
    </r>
  </si>
  <si>
    <t xml:space="preserve">если(#11 = 0; 0; #11/(#11 +#12))</t>
  </si>
  <si>
    <t xml:space="preserve">Другая земля продана, Продажные цены за кв.м свыше 15 евро (кв.м)</t>
  </si>
  <si>
    <t xml:space="preserve">Altri terreni venduti, Prezzi di vendita al mq oltre 15 euro (Mq)</t>
  </si>
  <si>
    <r>
      <rPr>
        <b val="true"/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abitazione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commerciale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</si>
  <si>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D05302 + D05402 + D05502 + D05602 + D05702</t>
  </si>
  <si>
    <t xml:space="preserve">(F01401+F01501+F01701+F01803+F01901+F02201)^2 / 1000000</t>
  </si>
  <si>
    <t xml:space="preserve">Квадрат [Общие затраты + изменение запасов (начальных - окончательных), оцениваемых по себестоимости] / 1 000 000</t>
  </si>
  <si>
    <t xml:space="preserve">Quadrato di [Costi Totali+Variazione delle rimanenze (iniziali - finali) valutate a costo]/1.000.000</t>
  </si>
  <si>
    <r>
      <rPr>
        <b val="true"/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
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</si>
  <si>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D03401 + D03402 + D03403 + D03404</t>
  </si>
  <si>
    <t xml:space="preserve">Общие затраты + изменение запасов (первоначальных - окончательных), оцениваемых по себестоимости, разница в отношении не сданных в аренду зданий</t>
  </si>
  <si>
    <t xml:space="preserve">Costi Totali + Variazione delle rimanenze (iniziali - finali) valutate a costo, differenziale relativo a fabbricati non locati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</si>
  <si>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</si>
  <si>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D03403 + D03404</t>
  </si>
  <si>
    <t xml:space="preserve">мин( (F02901 - F02902); 100 000 ерво)^ 0,5</t>
  </si>
  <si>
    <t xml:space="preserve">Минимальная стоимость между (Стоимость движимого капитала и 100 000 евро) повышена до 0,5 (*)</t>
  </si>
  <si>
    <t xml:space="preserve">Valore minimo tra (Valore beni strumentali mobili e 100.000 euro) elevato a 0,5 (*)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</si>
  <si>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</si>
  <si>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D03402 + D03403 + D03404</t>
  </si>
  <si>
    <t xml:space="preserve">F01701 + F01803 + F02201</t>
  </si>
  <si>
    <t xml:space="preserve">Прочие расходы на услуги + Стоимость движимого имущества, приобретенного в результате нефинансовой аренды и договоров аренды + Подписка на журналы и газеты, покупка книг, расходы на канцелярские товары + Затраты на подарки клиентам и рекламные материалы</t>
  </si>
  <si>
    <t xml:space="preserve">Altri costi per servizi + Costo per beni mobili acquisiti in dipendenza di contratti di locazione non finanziaria e di noleggio + Abbonamenti a riviste e giornali, acquisto di libri, spese per cancelleria + Spese per omaggio a clienti ed articoli promozionali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</si>
  <si>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</si>
  <si>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D03401</t>
  </si>
  <si>
    <t xml:space="preserve">F01601</t>
  </si>
  <si>
    <t xml:space="preserve">Расходы на приобретение услуг - Компенсация, выплачиваемая акционерам за деятельность директора (компании и организации, подпадающие под действие IRES)</t>
  </si>
  <si>
    <t xml:space="preserve">Spese per acquisti di servizi - Compensi corrisposti ai soci per l'attività di amministratore (società ed enti soggetti all'Ires)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</si>
  <si>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</si>
  <si>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D03402</t>
  </si>
  <si>
    <t xml:space="preserve">F01901</t>
  </si>
  <si>
    <t xml:space="preserve">Расходы на сотрудников и другие услуги, кроме сотрудников, связанные с бизнесом компании - Компенсация, выплачиваемая акционерам за деятельность директора (товарищества)</t>
  </si>
  <si>
    <t xml:space="preserve">Spese per lavoro dipendente e per altre prestazioni diverse da lavoro dipendente afferenti l'attività dell'impresa - Compensi corrisposti ai soci per l’attività di amministratore (società di persone)</t>
  </si>
  <si>
    <r>
      <rPr>
        <b val="true"/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 </t>
    </r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 </t>
    </r>
    <r>
      <rPr>
        <b val="true"/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 </t>
    </r>
    <r>
      <rPr>
        <b val="true"/>
        <sz val="10"/>
        <rFont val="Garamond"/>
        <family val="1"/>
        <charset val="1"/>
      </rPr>
      <t xml:space="preserve">(Rendita</t>
    </r>
    <r>
      <rPr>
        <sz val="10"/>
        <rFont val="Times New Roman"/>
        <family val="1"/>
        <charset val="1"/>
      </rPr>
      <t xml:space="preserve">  </t>
    </r>
    <r>
      <rPr>
        <b val="true"/>
        <sz val="10"/>
        <rFont val="Garamond"/>
        <family val="1"/>
        <charset val="1"/>
      </rPr>
      <t xml:space="preserve">catastale)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abitazione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(Rendita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catastale)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commerciale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(Rendita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catastale)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(Rendita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catastale)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ufficio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(Rendita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catastale)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(Rendita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catastale)</t>
    </r>
  </si>
  <si>
    <t xml:space="preserve">D03502 + D03602 + D03702 + D03802 + D03902</t>
  </si>
  <si>
    <t xml:space="preserve">Стоимость использованных материалов и производства услуг + Изменение запасов (первоначальных - окончательных), оцениваемых по себестоимости</t>
  </si>
  <si>
    <t xml:space="preserve">Costo del materiale impiegato e per la produzione di servizi + Variazione delle rimanenze (iniziali - finali) valutate a costo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</si>
  <si>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mq),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600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mq),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600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1200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mq),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1200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mq),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</si>
  <si>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D04603 + D04604 + D04803 + D04804 + D05003 + D05004 + D05203 + D05204</t>
  </si>
  <si>
    <t xml:space="preserve">Стоимость использованного материала и для производства услуг</t>
  </si>
  <si>
    <t xml:space="preserve">Costo del materiale impiegato e per la produzione di servizi</t>
  </si>
  <si>
    <r>
      <rPr>
        <b val="true"/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600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mq),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600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1200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mq),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+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industriale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1200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mq),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25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50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(Mq)</t>
    </r>
  </si>
  <si>
    <t xml:space="preserve">D04602 + D04802 + D05002 + D05202</t>
  </si>
  <si>
    <t xml:space="preserve">Общая сумма сдаваемых в аренду зданий (кв.м), разница в зависимости от количества месяцев аренды</t>
  </si>
  <si>
    <t xml:space="preserve">Totale fabbricati locati (Mq), differenziale relativo al numero dei mesi di locazione</t>
  </si>
  <si>
    <r>
      <rPr>
        <b val="true"/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beni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strumentali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Garamond"/>
        <family val="1"/>
        <charset val="1"/>
      </rPr>
      <t xml:space="preserve">mobili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=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beni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strumentali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beni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strumentali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relativo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beni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acquisiti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dipendenza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contratti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non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finanziaria</t>
    </r>
  </si>
  <si>
    <t xml:space="preserve">F02901 - F02902</t>
  </si>
  <si>
    <t xml:space="preserve">Арендуемые здания, цена аренды за квадратный метр в год свыше 150 евро (квадратных метров), разница в зависимости от количества месяцев аренды</t>
  </si>
  <si>
    <t xml:space="preserve">Fabbricati locati, Prezzo di locazione al mq annuo oltre 150 euro (Mq), differenziale relativo al numero dei mesi di locazione</t>
  </si>
  <si>
    <r>
      <rPr>
        <sz val="9"/>
        <rFont val="Garamond"/>
        <family val="1"/>
        <charset val="1"/>
      </rPr>
      <t xml:space="preserve">Il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differenziale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territoriale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riferito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ad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una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variabile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della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funzione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di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ricavo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è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calcolato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moltiplicando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la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variabile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stessa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per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il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valore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dell’indicatore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relativo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alla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territorialità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utilizzata;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tale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differenziale</t>
    </r>
    <r>
      <rPr>
        <sz val="9"/>
        <rFont val="Times New Roman"/>
        <family val="1"/>
        <charset val="1"/>
      </rPr>
      <t xml:space="preserve">  </t>
    </r>
    <r>
      <rPr>
        <sz val="9"/>
        <rFont val="Garamond"/>
        <family val="1"/>
        <charset val="1"/>
      </rPr>
      <t xml:space="preserve">è</t>
    </r>
    <r>
      <rPr>
        <sz val="9"/>
        <rFont val="Times New Roman"/>
        <family val="1"/>
        <charset val="1"/>
      </rPr>
      <t xml:space="preserve"> </t>
    </r>
    <r>
      <rPr>
        <sz val="9"/>
        <rFont val="Garamond"/>
        <family val="1"/>
        <charset val="1"/>
      </rPr>
      <t xml:space="preserve">arrotondato</t>
    </r>
    <r>
      <rPr>
        <sz val="9"/>
        <rFont val="Times New Roman"/>
        <family val="1"/>
        <charset val="1"/>
      </rPr>
      <t xml:space="preserve"> </t>
    </r>
    <r>
      <rPr>
        <sz val="9"/>
        <rFont val="Garamond"/>
        <family val="1"/>
        <charset val="1"/>
      </rPr>
      <t xml:space="preserve">alla</t>
    </r>
    <r>
      <rPr>
        <sz val="9"/>
        <rFont val="Times New Roman"/>
        <family val="1"/>
        <charset val="1"/>
      </rPr>
      <t xml:space="preserve"> </t>
    </r>
    <r>
      <rPr>
        <sz val="9"/>
        <rFont val="Garamond"/>
        <family val="1"/>
        <charset val="1"/>
      </rPr>
      <t xml:space="preserve">quarta</t>
    </r>
    <r>
      <rPr>
        <sz val="9"/>
        <rFont val="Times New Roman"/>
        <family val="1"/>
        <charset val="1"/>
      </rPr>
      <t xml:space="preserve"> </t>
    </r>
    <r>
      <rPr>
        <sz val="9"/>
        <rFont val="Garamond"/>
        <family val="1"/>
        <charset val="1"/>
      </rPr>
      <t xml:space="preserve">cifra</t>
    </r>
    <r>
      <rPr>
        <sz val="9"/>
        <rFont val="Times New Roman"/>
        <family val="1"/>
        <charset val="1"/>
      </rPr>
      <t xml:space="preserve"> </t>
    </r>
    <r>
      <rPr>
        <sz val="9"/>
        <rFont val="Garamond"/>
        <family val="1"/>
        <charset val="1"/>
      </rPr>
      <t xml:space="preserve">decimale.</t>
    </r>
  </si>
  <si>
    <t xml:space="preserve">Арендуемые здания, цена аренды за квадратный метр в год свыше 50 евро (квадратных метров), разница в зависимости от количества месяцев аренды</t>
  </si>
  <si>
    <t xml:space="preserve">Fabbricati locati, Prezzo di locazione al mq annuo oltre 50 euro (Mq), differenziale relativo al numero dei mesi di locazione</t>
  </si>
  <si>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differenziale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relativo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mesi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calcolato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singola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fascia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a: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(mesi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diviso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(12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moltiplicato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(numero)),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(numero)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maggiore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zero,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altrimenti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assume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zero.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differenziale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assume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maggiore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viene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posto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uguale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1.</t>
    </r>
  </si>
  <si>
    <t xml:space="preserve">D03400 + D03401</t>
  </si>
  <si>
    <t xml:space="preserve">Арендуемые здания, Стоимость аренды квадратного метра в год до 50 евро (квадратных метров), разница в зависимости от количества месяцев аренды</t>
  </si>
  <si>
    <t xml:space="preserve">Fabbricati locati, Prezzo di locazione al mq annuo fino a 50 euro (Mq), differenziale relativo al numero dei mesi di locazione</t>
  </si>
  <si>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differenziale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relativo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mesi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rapporto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tra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mesi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moltiplicato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12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maggiore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zero,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altrimenti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assume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zero.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differenziale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assume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maggiore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viene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posto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uguale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mesi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somma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mesi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singole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fasce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somma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fabbricati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singola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fascia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prezzo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locazione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mq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annuo.</t>
    </r>
  </si>
  <si>
    <t xml:space="preserve">Арендуемые здания, Стоимость аренды за квадратный метр в год свыше 50 до 150 евро (кв.м), разница в зависимости от количества месяцев аренды</t>
  </si>
  <si>
    <t xml:space="preserve">Fabbricati locati, Prezzo di locazione al mq annuo oltre 50 fino a 150 euro (Mq), differenziale relativo al numero dei mesi di locazione</t>
  </si>
  <si>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ricavo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puntuale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ricavo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minimo,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negativi,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sono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posti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uguali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zero.</t>
    </r>
  </si>
  <si>
    <t xml:space="preserve">D03403</t>
  </si>
  <si>
    <t xml:space="preserve">Арендуемые здания, Стоимость аренды квадратного метра в год свыше 150 до 250 евро (кв.м), разница в зависимости от количества месяцев аренды</t>
  </si>
  <si>
    <t xml:space="preserve">Fabbricati locati, Prezzo di locazione al mq annuo oltre 150 fino a 250 euro (Mq), differenziale relativo al numero dei mesi di locazione</t>
  </si>
  <si>
    <r>
      <rPr>
        <sz val="10"/>
        <rFont val="Garamond"/>
        <family val="1"/>
        <charset val="1"/>
      </rPr>
      <t xml:space="preserve">(*)La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variabile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viene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rideterminata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base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durata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dell’attività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numero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mesi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attività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nel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corso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periodo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d’imposta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diviso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12.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Inoltre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l’esclusione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primo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socio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è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capienza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totale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soci.</t>
    </r>
  </si>
  <si>
    <t xml:space="preserve">D03400</t>
  </si>
  <si>
    <t xml:space="preserve">Арендуемые здания, Стоимость аренды квадратного метра в год до 25 евро (квадратных метров), разница в зависимости от количества месяцев аренды</t>
  </si>
  <si>
    <t xml:space="preserve">Fabbricati locati, Prezzo di locazione al mq annuo fino a 25 euro (Mq), differenziale relativo al numero dei mesi di locazione</t>
  </si>
  <si>
    <r>
      <rPr>
        <sz val="10"/>
        <rFont val="Garamond"/>
        <family val="1"/>
        <charset val="1"/>
      </rPr>
      <t xml:space="preserve">Nella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stima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ricavi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utilizza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un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fattore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correttivo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(FC)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che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interviene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come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fattore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abbattimento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Collaboratori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dell’impresa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familiare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coniuge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dell’azienda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coniugale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familiari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diversi,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Associati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partecipazione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Soci,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escluso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il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primo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socio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variabili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contabili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(ad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esclusione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Variazione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delle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rimanenze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(iniziali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finali)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valutate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costo).</t>
    </r>
  </si>
  <si>
    <t xml:space="preserve">Арендуемые здания, цена аренды за квадратный метр в год от 25 до 50 евро (квадратных метров), разница в зависимости от количества месяцев аренды</t>
  </si>
  <si>
    <t xml:space="preserve">Fabbricati locati, Prezzo di locazione al mq annuo oltre 25 fino a 50 euro (Mq), differenziale relativo al numero dei mesi di locazione</t>
  </si>
  <si>
    <r>
      <rPr>
        <sz val="10"/>
        <rFont val="Garamond"/>
        <family val="1"/>
        <charset val="1"/>
      </rPr>
      <t xml:space="preserve">-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Variabili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contabili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espresse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in</t>
    </r>
    <r>
      <rPr>
        <sz val="10"/>
        <rFont val="Times New Roman"/>
        <family val="1"/>
        <charset val="1"/>
      </rPr>
      <t xml:space="preserve"> </t>
    </r>
    <r>
      <rPr>
        <sz val="10"/>
        <rFont val="Garamond"/>
        <family val="1"/>
        <charset val="1"/>
      </rPr>
      <t xml:space="preserve">euro.</t>
    </r>
  </si>
  <si>
    <t xml:space="preserve">D03404</t>
  </si>
  <si>
    <t xml:space="preserve">Арендуемые здания, цена аренды за квадратный метр в год свыше 250 евро (квадратных метров), разница в зависимости от количества месяцев аренды</t>
  </si>
  <si>
    <t xml:space="preserve">Fabbricati locati, Prezzo di locazione al mq annuo oltre 250 euro (Mq), differenziale relativo al numero dei mesi di locazione</t>
  </si>
  <si>
    <t xml:space="preserve">D03401 + D03402</t>
  </si>
  <si>
    <t xml:space="preserve">Арендуемые здания, арендная плата за квадратный метр в год от 25 до 150 евро (квадратных метров), разница в зависимости от количества месяцев аренды</t>
  </si>
  <si>
    <t xml:space="preserve">Fabbricati locati, Prezzo di locazione al mq annuo oltre 25 fino a 150 euro (Mq), differenziale relativo al numero dei mesi di locazione</t>
  </si>
  <si>
    <t xml:space="preserve">A00902/100+A01002/100+A01102/100-1</t>
  </si>
  <si>
    <t xml:space="preserve">Сотрудники семейного бизнеса и супруги супружеской компании, а также разные члены семьи (процент выполненной работы делится на 100), партнеры, участвующие (процент выполненной работы деленный на 100) и партнеры (процент выполненной работы деленный на 100), за исключением первый партнер (*)</t>
  </si>
  <si>
    <t xml:space="preserve">Collaboratori dell'impresa familiare e coniuge dell'azienda coniugale e familiari diversi (percentuale di lavoro prestato diviso 100), Associati in partecipazione (percentuale di lavoro prestato diviso 100) e Soci (percentuale di lavoro prestato diviso 100) escluso il primo socio (*)</t>
  </si>
  <si>
    <t xml:space="preserve">(F02901 - F02902)^ 0,5</t>
  </si>
  <si>
    <t xml:space="preserve">Стоимость движимого капитала повышена до 0,5 (*)</t>
  </si>
  <si>
    <t xml:space="preserve">Valore beni strumentali mobili elevato a 0,5 (*)</t>
  </si>
  <si>
    <t xml:space="preserve">Суммарные затраты</t>
  </si>
  <si>
    <t xml:space="preserve">Costi Totali</t>
  </si>
  <si>
    <t xml:space="preserve">Всего сдаваемых в аренду зданий (кадастровый доход), разница относительно общего количества месяцев аренды</t>
  </si>
  <si>
    <t xml:space="preserve">Totale Fabbricati locati (Rendita catastale), differenziale relativo al numero totale di mesi di locazione</t>
  </si>
  <si>
    <t xml:space="preserve">D04801</t>
  </si>
  <si>
    <t xml:space="preserve">Арендуемые здания промышленного назначения (от 600 кв.м до 1200 кв.м), годовая арендная плата за квадратный метр до 25 евро (кв.м) (*)</t>
  </si>
  <si>
    <t xml:space="preserve">Fabbricati locati ad uso industriale (oltre 600 mq fino a 1200 mq), Prezzo di locazione al mq annuo fino a 25 euro (Mq) (*)</t>
  </si>
  <si>
    <t xml:space="preserve">D04401</t>
  </si>
  <si>
    <t xml:space="preserve">Сдаются в аренду здания производственного назначения (до 150 кв.м), Цена аренды за кв.м в год до 25 евро (кв.м) (*)</t>
  </si>
  <si>
    <t xml:space="preserve">Fabbricati locati ad uso industriale (fino a 150 mq), Prezzo di locazione al mq annuo fino a 25 euro (Mq) (*)</t>
  </si>
  <si>
    <t xml:space="preserve">D04402</t>
  </si>
  <si>
    <t xml:space="preserve">Арендуемые здания промышленного назначения (до 150 кв.м), стоимость аренды за кв.м в год от 25 до 50 евро (кв.м) (*)</t>
  </si>
  <si>
    <t xml:space="preserve">Fabbricati locati ad uso industriale (fino a 150 mq), Prezzo di locazione al mq annuo oltre 25 fino a 50 euro (Mq) (*)</t>
  </si>
  <si>
    <t xml:space="preserve">D04403 + D04404</t>
  </si>
  <si>
    <t xml:space="preserve">Арендуемые здания промышленного назначения (до 150 кв.м), стоимость аренды за кв.м в год более 50 евро (кв.м) (*)</t>
  </si>
  <si>
    <t xml:space="preserve">Fabbricati locati ad uso industriale (fino a 150 mq), Prezzo di locazione al mq annuo oltre 50 euro (Mq) (*)</t>
  </si>
  <si>
    <t xml:space="preserve">D04601</t>
  </si>
  <si>
    <t xml:space="preserve">Арендуемые здания промышленного назначения (от 150 кв.м до 600 кв.м), Стоимость аренды за кв.м в год до 25 евро (кв.м) (*)</t>
  </si>
  <si>
    <t xml:space="preserve">Fabbricati locati ad uso industriale (oltre 150 mq fino a 600 mq), Prezzo di locazione al mq annuo fino a 25 euro (Mq) (*)</t>
  </si>
  <si>
    <t xml:space="preserve">D04602</t>
  </si>
  <si>
    <t xml:space="preserve">Арендуемые здания промышленного назначения (от 150 м2 до 600 м2), стоимость аренды за м2 в год от 25 до 50 евро (м2) (*)</t>
  </si>
  <si>
    <t xml:space="preserve">Fabbricati locati ad uso industriale (oltre 150 mq fino a 600 mq), Prezzo di locazione al mq annuo oltre 25 fino a 50 euro (Mq) (*)</t>
  </si>
  <si>
    <t xml:space="preserve">D05001</t>
  </si>
  <si>
    <t xml:space="preserve">Арендуемые здания промышленного назначения (более 1200 кв.м), годовая арендная плата за кв.м до 25 евро (кв.м) (*)</t>
  </si>
  <si>
    <t xml:space="preserve">Fabbricati locati ad uso industriale (oltre 1200 mq), Prezzo di locazione al mq annuo fino a 25 euro (Mq) (*)</t>
  </si>
  <si>
    <t xml:space="preserve">Арендуемые здания промышленного назначения (более 150 кв.м), годовая арендная плата за кв.м свыше 50 евро (кв.м) (*)</t>
  </si>
  <si>
    <t xml:space="preserve">Fabbricati locati ad uso industriale (oltre 150 mq), Prezzo di locazione al mq annuo oltre 50 euro (Mq) (*)</t>
  </si>
  <si>
    <t xml:space="preserve">Арендуемые здания промышленного назначения (более 600 кв.м), цена аренды за кв.м в год от 25 до 50 евро (кв.м) (*)</t>
  </si>
  <si>
    <t xml:space="preserve">Fabbricati locati ad uso industriale (oltre 600 mq), Prezzo di locazione al mq annuo oltre 25 fino a 50 euro (Mq) (*)</t>
  </si>
  <si>
    <t xml:space="preserve">C          A          L          C          U          L          A          T          I          O          N</t>
  </si>
  <si>
    <t xml:space="preserve">variableхcoeff</t>
  </si>
  <si>
    <t xml:space="preserve">Total results by cluster</t>
  </si>
  <si>
    <t xml:space="preserve">result X cluster weight</t>
  </si>
  <si>
    <t xml:space="preserve">Integrated result</t>
  </si>
  <si>
    <t xml:space="preserve">Евро</t>
  </si>
  <si>
    <t xml:space="preserve">Рубли</t>
  </si>
  <si>
    <t xml:space="preserve">аренда 1 км м</t>
  </si>
  <si>
    <t xml:space="preserve">до 25</t>
  </si>
  <si>
    <t xml:space="preserve">25-50</t>
  </si>
  <si>
    <t xml:space="preserve">до 3750</t>
  </si>
  <si>
    <t xml:space="preserve">600-1500</t>
  </si>
  <si>
    <t xml:space="preserve">50-150</t>
  </si>
  <si>
    <t xml:space="preserve">7500-15000</t>
  </si>
  <si>
    <t xml:space="preserve">10000-20000</t>
  </si>
  <si>
    <t xml:space="preserve">3750-11250</t>
  </si>
  <si>
    <t xml:space="preserve">1500-3500</t>
  </si>
  <si>
    <t xml:space="preserve">150-250</t>
  </si>
  <si>
    <t xml:space="preserve">15000-25000</t>
  </si>
  <si>
    <t xml:space="preserve">20000-30000</t>
  </si>
  <si>
    <t xml:space="preserve">11250-18750</t>
  </si>
  <si>
    <t xml:space="preserve">стоимостью свыше 250 тыс.руб/м2</t>
  </si>
  <si>
    <t xml:space="preserve">от 250</t>
  </si>
  <si>
    <t xml:space="preserve">от 18750</t>
  </si>
  <si>
    <t xml:space="preserve">N</t>
  </si>
  <si>
    <t xml:space="preserve">Описание параметра из входных данных</t>
  </si>
  <si>
    <t xml:space="preserve">Код параметра</t>
  </si>
  <si>
    <t xml:space="preserve">Значение параметра</t>
  </si>
  <si>
    <t xml:space="preserve">Сотрудники, работающие полный день</t>
  </si>
  <si>
    <t xml:space="preserve">A00101</t>
  </si>
  <si>
    <t xml:space="preserve">Общее количество структурных единиц</t>
  </si>
  <si>
    <t xml:space="preserve">A00201</t>
  </si>
  <si>
    <t xml:space="preserve">Доходы</t>
  </si>
  <si>
    <t xml:space="preserve">A00301</t>
  </si>
  <si>
    <t xml:space="preserve">Прибыль компании (или убытки)</t>
  </si>
  <si>
    <t xml:space="preserve">A00401</t>
  </si>
  <si>
    <t xml:space="preserve">Прибыль компании (или убытки). Знак (0 при доходе и 1 при убытках)</t>
  </si>
  <si>
    <t xml:space="preserve">A00501</t>
  </si>
  <si>
    <t xml:space="preserve">Остатки на начало года по работам, поставкам и услугам продолжительностью более одного года.</t>
  </si>
  <si>
    <t xml:space="preserve">A01001</t>
  </si>
  <si>
    <t xml:space="preserve">Остатки на конец года по работам, поставкам и услугам продолжительностью более одного года</t>
  </si>
  <si>
    <t xml:space="preserve">A01002</t>
  </si>
  <si>
    <t xml:space="preserve">Прочие поступления, учитываемые как доходы (не связаны с основной деятельностью организации)</t>
  </si>
  <si>
    <t xml:space="preserve">A01101</t>
  </si>
  <si>
    <t xml:space="preserve">в том числе компенсации (в т.ч. от страхования) за потерянные или поврежденные товары</t>
  </si>
  <si>
    <t xml:space="preserve">A01102</t>
  </si>
  <si>
    <t xml:space="preserve">Увеличение основных средств для проведения внутренних работ</t>
  </si>
  <si>
    <t xml:space="preserve">A01201</t>
  </si>
  <si>
    <t xml:space="preserve">Прочие операционные доходы и положительные составляющие</t>
  </si>
  <si>
    <t xml:space="preserve">B00001</t>
  </si>
  <si>
    <t xml:space="preserve">Непредвиденные чрезвычайные доходы</t>
  </si>
  <si>
    <t xml:space="preserve">B00101</t>
  </si>
  <si>
    <t xml:space="preserve">Затраты на закупку сырья и материалов, полуфабрикатов и товаров</t>
  </si>
  <si>
    <t xml:space="preserve">B00301</t>
  </si>
  <si>
    <t xml:space="preserve">Затраты на производство и оказание услуг по основной деятельности компании</t>
  </si>
  <si>
    <t xml:space="preserve">B00401</t>
  </si>
  <si>
    <t xml:space="preserve">Номер кредитной заявки, присвоенный в банке</t>
  </si>
  <si>
    <t xml:space="preserve">B00501</t>
  </si>
  <si>
    <t xml:space="preserve">B00601</t>
  </si>
  <si>
    <t xml:space="preserve">B00701</t>
  </si>
  <si>
    <t xml:space="preserve">B00801</t>
  </si>
  <si>
    <t xml:space="preserve">B00901</t>
  </si>
  <si>
    <t xml:space="preserve">B01001</t>
  </si>
  <si>
    <t xml:space="preserve">B01101</t>
  </si>
  <si>
    <t xml:space="preserve">B01201</t>
  </si>
  <si>
    <t xml:space="preserve">B01301</t>
  </si>
  <si>
    <t xml:space="preserve">Кол-во дней, оплаченных за год всем сотрудникам, работающим полный рабочий день (например, если работало 2 постоянных сотрудника по 365 дней в году, то указываем 730 дней)</t>
  </si>
  <si>
    <t xml:space="preserve">B01401</t>
  </si>
  <si>
    <t xml:space="preserve">БЛОК A - ПЕРСОНАЛ, ЗАНЯТЫЙ В ДЕЯТЕЛЬНОСТИ КОМПАНИИ</t>
  </si>
  <si>
    <t xml:space="preserve">Кол-во дней, оплаченных за год всем сотрудникам, работающим неполный рабочий день (работа по совместительству, временный контракт, на полставки и т. п.)</t>
  </si>
  <si>
    <t xml:space="preserve">B01501</t>
  </si>
  <si>
    <t xml:space="preserve">Кол-во владельцев компании, выполняющих функции руководителя</t>
  </si>
  <si>
    <t xml:space="preserve">B01601</t>
  </si>
  <si>
    <t xml:space="preserve">Доля дней, отработанных владельцами, выполняющими функции руководителя, в % от общего числа рабочих дней в году (например, если 2 владельца проработали все рабочие дни, то указываем 200%)</t>
  </si>
  <si>
    <t xml:space="preserve">B01701</t>
  </si>
  <si>
    <t xml:space="preserve">Кол-во владельцев компании, НЕ выполняющих функции руководителя</t>
  </si>
  <si>
    <t xml:space="preserve">B01901</t>
  </si>
  <si>
    <t xml:space="preserve">Доля дней, отработанных владельцами, НЕ выполняющими функции руководителя, в % от общего числа рабочих дней (например, если 2 владельца проработали все рабочие дни, то указываем 200%)</t>
  </si>
  <si>
    <t xml:space="preserve">B02001</t>
  </si>
  <si>
    <t xml:space="preserve">Кол-во руководителей компании, не являющихся владельцами компании</t>
  </si>
  <si>
    <t xml:space="preserve">B02101</t>
  </si>
  <si>
    <t xml:space="preserve">Почтовый индекс по адресу расположения структурной единицы</t>
  </si>
  <si>
    <t xml:space="preserve">B02201</t>
  </si>
  <si>
    <t xml:space="preserve">БЛОК B - ОПИСАНИЕ ОТДЕЛЬНЫХ ПРОИЗВОДСТВЕННЫХ СТРУКТУР КОМПАНИИ</t>
  </si>
  <si>
    <t xml:space="preserve">Площадь помещений, используемых под офис</t>
  </si>
  <si>
    <t xml:space="preserve">B02301</t>
  </si>
  <si>
    <t xml:space="preserve">продажи недвижимости (дома/здания/квартиры), в % от общих доходов</t>
  </si>
  <si>
    <t xml:space="preserve">B02401</t>
  </si>
  <si>
    <t xml:space="preserve">БЛОК D - ОСНОВНЫЕ ПРОИЗВОДСТВЕННЫЕ ПОКАЗАТЕЛИ|Доход по видам деятельности. Доход от  (сумма полей от D00101 до D01401 должна быть =100%)</t>
  </si>
  <si>
    <t xml:space="preserve">продажи участков с разрешением на застройку, в % от общих доходов</t>
  </si>
  <si>
    <t xml:space="preserve">B02501</t>
  </si>
  <si>
    <t xml:space="preserve">продажи других земельных участков, в % от общих доходов</t>
  </si>
  <si>
    <t xml:space="preserve">B02601</t>
  </si>
  <si>
    <t xml:space="preserve">сдачи в аренду недвижимости под жилье, в % от общих доходов</t>
  </si>
  <si>
    <t xml:space="preserve">B02701</t>
  </si>
  <si>
    <t xml:space="preserve">сдачи в аренду недвижимости для коммерческих целей, в % от общих доходов</t>
  </si>
  <si>
    <t xml:space="preserve">B02801</t>
  </si>
  <si>
    <t xml:space="preserve">сдачи в аренду недвижимости для индустриальных целей (промышленные строения, склады и мастерские), в % от общих доходов</t>
  </si>
  <si>
    <t xml:space="preserve">B02901</t>
  </si>
  <si>
    <t xml:space="preserve">сдачи в аренду недвижимости под офис, в % от общих доходов</t>
  </si>
  <si>
    <t xml:space="preserve">B03001</t>
  </si>
  <si>
    <t xml:space="preserve">сдачи в аренду недвижимости для других целей, в % от общих доходов</t>
  </si>
  <si>
    <t xml:space="preserve">B03101</t>
  </si>
  <si>
    <t xml:space="preserve">сдачи в аренду земельных участков для сельскохозяйственного использования, в % от общих доходов</t>
  </si>
  <si>
    <t xml:space="preserve">B03201</t>
  </si>
  <si>
    <t xml:space="preserve">сдачи в аренду других земельных участков, в % от общих доходов</t>
  </si>
  <si>
    <t xml:space="preserve">B03301</t>
  </si>
  <si>
    <t xml:space="preserve">сдачи в аренду компаний, в % от общих доходов</t>
  </si>
  <si>
    <t xml:space="preserve">B03501</t>
  </si>
  <si>
    <t xml:space="preserve">проектов развития и застройки, в % от общих доходов</t>
  </si>
  <si>
    <t xml:space="preserve">B03601</t>
  </si>
  <si>
    <t xml:space="preserve">оценки/предварительному расчету/технико-экономическому обоснованию, в % от общих доходов</t>
  </si>
  <si>
    <t xml:space="preserve">B03701</t>
  </si>
  <si>
    <t xml:space="preserve">другие доходы, в % от общих доходов</t>
  </si>
  <si>
    <t xml:space="preserve">B03801</t>
  </si>
  <si>
    <t xml:space="preserve">стоимостью до 50 тыс. руб/м2</t>
  </si>
  <si>
    <t xml:space="preserve">B03901</t>
  </si>
  <si>
    <t xml:space="preserve">БЛОК D - ОСНОВНЫЕ ПРОИЗВОДСТВЕННЫЕ ПОКАЗАТЕЛИ|Количество заключенных за год сделок по продаже недвижимости под жильё</t>
  </si>
  <si>
    <t xml:space="preserve">стоимостью от 50 до 100 тыс. руб/м2</t>
  </si>
  <si>
    <t xml:space="preserve">B04001</t>
  </si>
  <si>
    <t xml:space="preserve">стоимостью от 100 до 250 тыс. руб/м2</t>
  </si>
  <si>
    <t xml:space="preserve">B04101</t>
  </si>
  <si>
    <t xml:space="preserve">стоимостью свыше 250 тыс. руб/м2</t>
  </si>
  <si>
    <t xml:space="preserve">B04201</t>
  </si>
  <si>
    <t xml:space="preserve">B04301</t>
  </si>
  <si>
    <t xml:space="preserve">БЛОК D - ОСНОВНЫЕ ПРОИЗВОДСТВЕННЫЕ ПОКАЗАТЕЛИ|Общая площадь проданных за год объектов недвижимости под жильё</t>
  </si>
  <si>
    <t xml:space="preserve">B04401</t>
  </si>
  <si>
    <t xml:space="preserve">B04501</t>
  </si>
  <si>
    <t xml:space="preserve">B04601</t>
  </si>
  <si>
    <t xml:space="preserve">B04701</t>
  </si>
  <si>
    <t xml:space="preserve">БЛОК D - ОСНОВНЫЕ ПРОИЗВОДСТВЕННЫЕ ПОКАЗАТЕЛИ|Количество заключенных за год сделок по продаже недвижимости под индустриальное или коммерческое использование</t>
  </si>
  <si>
    <t xml:space="preserve">B04801</t>
  </si>
  <si>
    <t xml:space="preserve">B04901</t>
  </si>
  <si>
    <t xml:space="preserve">B05101</t>
  </si>
  <si>
    <t xml:space="preserve">B05201</t>
  </si>
  <si>
    <t xml:space="preserve">БЛОК D - ОСНОВНЫЕ ПРОИЗВОДСТВЕННЫЕ ПОКАЗАТЕЛИ|Общая площадь проданных за год объектов недвижимости под индустриальное или коммерческое использование</t>
  </si>
  <si>
    <t xml:space="preserve">B05301</t>
  </si>
  <si>
    <t xml:space="preserve">B05401</t>
  </si>
  <si>
    <t xml:space="preserve">B05501</t>
  </si>
  <si>
    <t xml:space="preserve">B05601</t>
  </si>
  <si>
    <t xml:space="preserve">БЛОК D - ОСНОВНЫЕ ПРОИЗВОДСТВЕННЫЕ ПОКАЗАТЕЛИ|Количество заключенных за год сделок по продаже недвижимости под офис</t>
  </si>
  <si>
    <t xml:space="preserve">B05701</t>
  </si>
  <si>
    <t xml:space="preserve">B05801</t>
  </si>
  <si>
    <t xml:space="preserve">B05901</t>
  </si>
  <si>
    <t xml:space="preserve">B06001</t>
  </si>
  <si>
    <t xml:space="preserve">БЛОК D - ОСНОВНЫЕ ПРОИЗВОДСТВЕННЫЕ ПОКАЗАТЕЛИ|Общая площадь проданных за год объектов недвижимости под офис</t>
  </si>
  <si>
    <t xml:space="preserve">B06101</t>
  </si>
  <si>
    <t xml:space="preserve">B06201</t>
  </si>
  <si>
    <t xml:space="preserve">B06301</t>
  </si>
  <si>
    <t xml:space="preserve">B06401</t>
  </si>
  <si>
    <t xml:space="preserve">БЛОК D - ОСНОВНЫЕ ПРОИЗВОДСТВЕННЫЕ ПОКАЗАТЕЛИ|Количество заключенных за год сделок по продаже недвижимости под другое использование</t>
  </si>
  <si>
    <t xml:space="preserve">B06501</t>
  </si>
  <si>
    <t xml:space="preserve">B06701</t>
  </si>
  <si>
    <t xml:space="preserve">B06801</t>
  </si>
  <si>
    <t xml:space="preserve">B06901</t>
  </si>
  <si>
    <t xml:space="preserve">БЛОК D - ОСНОВНЫЕ ПРОИЗВОДСТВЕННЫЕ ПОКАЗАТЕЛИ|Общая площадь проданных за год объектов недвижимости под другое использование</t>
  </si>
  <si>
    <t xml:space="preserve">B07001</t>
  </si>
  <si>
    <t xml:space="preserve">B07101</t>
  </si>
  <si>
    <t xml:space="preserve">B07201</t>
  </si>
  <si>
    <t xml:space="preserve">стоимостью до 5 тыс. руб/м2</t>
  </si>
  <si>
    <t xml:space="preserve">B07301</t>
  </si>
  <si>
    <t xml:space="preserve">БЛОК D - ОСНОВНЫЕ ПРОИЗВОДСТВЕННЫЕ ПОКАЗАТЕЛИ|Количество проданных за год земельных участков под застройку</t>
  </si>
  <si>
    <t xml:space="preserve">стоимостью от 5 до 10 тыс. руб/м2</t>
  </si>
  <si>
    <t xml:space="preserve">B07401</t>
  </si>
  <si>
    <t xml:space="preserve">стоимостью от 10 до 20 тыс. руб/м2</t>
  </si>
  <si>
    <t xml:space="preserve">B07501</t>
  </si>
  <si>
    <t xml:space="preserve">стоимостью свыше 20 тыс. руб/м2</t>
  </si>
  <si>
    <t xml:space="preserve">B07601</t>
  </si>
  <si>
    <t xml:space="preserve">B07701</t>
  </si>
  <si>
    <t xml:space="preserve">БЛОК D - ОСНОВНЫЕ ПРОИЗВОДСТВЕННЫЕ ПОКАЗАТЕЛИ|Общая площадь проданных за год земельных участков под застройку</t>
  </si>
  <si>
    <t xml:space="preserve">B07801</t>
  </si>
  <si>
    <t xml:space="preserve">B07901</t>
  </si>
  <si>
    <t xml:space="preserve">B08001</t>
  </si>
  <si>
    <t xml:space="preserve">стоимостью до 250 руб/м2</t>
  </si>
  <si>
    <t xml:space="preserve">B08101</t>
  </si>
  <si>
    <t xml:space="preserve">БЛОК D - ОСНОВНЫЕ ПРОИЗВОДСТВЕННЫЕ ПОКАЗАТЕЛИ|Количество проданных за год других земельных участков</t>
  </si>
  <si>
    <t xml:space="preserve">стоимостью от 250 до 500 руб/м2</t>
  </si>
  <si>
    <t xml:space="preserve">B08301</t>
  </si>
  <si>
    <t xml:space="preserve">стоимостью от 500 до 1000 руб/м2</t>
  </si>
  <si>
    <t xml:space="preserve">B08401</t>
  </si>
  <si>
    <t xml:space="preserve">стоимостью свыше 1000 руб/м2</t>
  </si>
  <si>
    <t xml:space="preserve">B08501</t>
  </si>
  <si>
    <t xml:space="preserve">B08601</t>
  </si>
  <si>
    <t xml:space="preserve">БЛОК D - ОСНОВНЫЕ ПРОИЗВОДСТВЕННЫЕ ПОКАЗАТЕЛИ|Общая площадь проданных за год других земельных участков</t>
  </si>
  <si>
    <t xml:space="preserve">B08701</t>
  </si>
  <si>
    <t xml:space="preserve">B08801</t>
  </si>
  <si>
    <t xml:space="preserve">B08901</t>
  </si>
  <si>
    <t xml:space="preserve">с ценой аренды до 7500 руб/м2/год</t>
  </si>
  <si>
    <t xml:space="preserve">B09001</t>
  </si>
  <si>
    <t xml:space="preserve">БЛОК D - ОСНОВНЫЕ ПРОИЗВОДСТВЕННЫЕ ПОКАЗАТЕЛИ|Количество сданных в аренду за год объектов недвижимости</t>
  </si>
  <si>
    <t xml:space="preserve">с ценой аренды от 7500 до 15.000 руб/м2/год</t>
  </si>
  <si>
    <t xml:space="preserve">B09101</t>
  </si>
  <si>
    <t xml:space="preserve">с ценой аренды от 15.000 до 25.000 руб/м2/год</t>
  </si>
  <si>
    <t xml:space="preserve">B09201</t>
  </si>
  <si>
    <t xml:space="preserve">с ценой аренды свыше 25.000 руб/м2/год</t>
  </si>
  <si>
    <t xml:space="preserve">B09301</t>
  </si>
  <si>
    <t xml:space="preserve">B09401</t>
  </si>
  <si>
    <t xml:space="preserve">БЛОК D - ОСНОВНЫЕ ПРОИЗВОДСТВЕННЫЕ ПОКАЗАТЕЛИ|Общая площадь сданных в аренду за год объектов недвижимости</t>
  </si>
  <si>
    <t xml:space="preserve">B09501</t>
  </si>
  <si>
    <t xml:space="preserve">B09601</t>
  </si>
  <si>
    <t xml:space="preserve">B09701</t>
  </si>
  <si>
    <t xml:space="preserve">Кол-во сданных в аренду за год объектов недвижимости под жилье</t>
  </si>
  <si>
    <t xml:space="preserve">B09901</t>
  </si>
  <si>
    <t xml:space="preserve">БЛОК D - ОСНОВНЫЕ ПРОИЗВОДСТВЕННЫЕ ПОКАЗАТЕЛИ|Количество и общая площадь сданных в аренду объектов недвижимости по ценовым категориям</t>
  </si>
  <si>
    <t xml:space="preserve">Среднегодовой доход от 1 м2 сданных в аренду объектов недвижимости под жилье</t>
  </si>
  <si>
    <t xml:space="preserve">B10001</t>
  </si>
  <si>
    <t xml:space="preserve">Кол-во сданных в аренду за год объектов недвижимости для коммерческих целей</t>
  </si>
  <si>
    <t xml:space="preserve">B10101</t>
  </si>
  <si>
    <t xml:space="preserve">Среднегодовой доход от 1 м2 сданных в аренду объектов недвижимости для коммерческих целей</t>
  </si>
  <si>
    <t xml:space="preserve">B10201</t>
  </si>
  <si>
    <t xml:space="preserve">Кол-во сданных в аренду за год объектов недвижимости для индустриальных целей</t>
  </si>
  <si>
    <t xml:space="preserve">B10301</t>
  </si>
  <si>
    <t xml:space="preserve">Среднегодовой доход от 1 м2 сданных в аренду объектов недвижимости для индустриальных целей</t>
  </si>
  <si>
    <t xml:space="preserve">B10401</t>
  </si>
  <si>
    <t xml:space="preserve">Кол-во сданных в аренду за год объектов недвижимости под офис</t>
  </si>
  <si>
    <t xml:space="preserve">B10501</t>
  </si>
  <si>
    <t xml:space="preserve">Среднегодовой доход от 1 м2 сданных в аренду объектов недвижимости под офис</t>
  </si>
  <si>
    <t xml:space="preserve">B10601</t>
  </si>
  <si>
    <t xml:space="preserve">Кол-во сданных в аренду за год объектов недвижимости для других целей</t>
  </si>
  <si>
    <t xml:space="preserve">B10701</t>
  </si>
  <si>
    <t xml:space="preserve">Среднегодовой доход от 1 м2 сданных в аренду объектов недвижимости для других целей</t>
  </si>
  <si>
    <t xml:space="preserve">B10801</t>
  </si>
  <si>
    <t xml:space="preserve">Кол-во сданных в аренду за год сельскохозяйственных участков</t>
  </si>
  <si>
    <t xml:space="preserve">B10901</t>
  </si>
  <si>
    <t xml:space="preserve">Общая площадь сданных в аренду за год сельскохозяйственных угодий</t>
  </si>
  <si>
    <t xml:space="preserve">B11001</t>
  </si>
  <si>
    <t xml:space="preserve">Средний доход от 1 м2 сданных в аренду за год сельскохозяйственных земель</t>
  </si>
  <si>
    <t xml:space="preserve">B11101</t>
  </si>
  <si>
    <t xml:space="preserve">с ценой аренды до 250 руб/м2/год</t>
  </si>
  <si>
    <t xml:space="preserve">B11201</t>
  </si>
  <si>
    <t xml:space="preserve">БЛОК D - ОСНОВНЫЕ ПРОИЗВОДСТВЕННЫЕ ПОКАЗАТЕЛИ|Количество сданных в аренду за год других земельных участков</t>
  </si>
  <si>
    <t xml:space="preserve">с ценой аренды от 250 до 500 руб/м2/год</t>
  </si>
  <si>
    <t xml:space="preserve">B11301</t>
  </si>
  <si>
    <t xml:space="preserve">с ценой аренды от 500 до 750 руб/м2/год</t>
  </si>
  <si>
    <t xml:space="preserve">B11501</t>
  </si>
  <si>
    <t xml:space="preserve">с ценой аренды свыше 750 руб/м2/год</t>
  </si>
  <si>
    <t xml:space="preserve">B11601</t>
  </si>
  <si>
    <t xml:space="preserve">B11701</t>
  </si>
  <si>
    <t xml:space="preserve">БЛОК D - ОСНОВНЫЕ ПРОИЗВОДСТВЕННЫЕ ПОКАЗАТЕЛИ|Общая площадь сданных в аренду за год других земельных участков</t>
  </si>
  <si>
    <t xml:space="preserve">B11801</t>
  </si>
  <si>
    <t xml:space="preserve">B11901</t>
  </si>
  <si>
    <t xml:space="preserve">B12001</t>
  </si>
  <si>
    <t xml:space="preserve">Кол-во компаний, сданных в аренду</t>
  </si>
  <si>
    <t xml:space="preserve">B12101</t>
  </si>
  <si>
    <t xml:space="preserve">БЛОК D - ОСНОВНЫЕ ПРОИЗВОДСТВЕННЫЕ ПОКАЗАТЕЛИ|Аренда компаний</t>
  </si>
  <si>
    <t xml:space="preserve">Общая стоимость сданных в аренду компаний</t>
  </si>
  <si>
    <t xml:space="preserve">B12201</t>
  </si>
  <si>
    <t xml:space="preserve">на территории вашего района/округа, в % от общих доходов</t>
  </si>
  <si>
    <t xml:space="preserve">B12301</t>
  </si>
  <si>
    <t xml:space="preserve">БЛОК D - ОСНОВНЫЕ ПРОИЗВОДСТВЕННЫЕ ПОКАЗАТЕЛИ|Доходы от продажи/сдачи в аренду недвижимости, расположенной</t>
  </si>
  <si>
    <t xml:space="preserve">на территории других районов/округов, в % от общих доходов</t>
  </si>
  <si>
    <t xml:space="preserve">B12401</t>
  </si>
  <si>
    <t xml:space="preserve">за границей, в % от общих доходов</t>
  </si>
  <si>
    <t xml:space="preserve">B12501</t>
  </si>
  <si>
    <t xml:space="preserve">на приобретение земель, имеющих разрешение на застройку</t>
  </si>
  <si>
    <t xml:space="preserve">B12601</t>
  </si>
  <si>
    <t xml:space="preserve">БЛОК D - ОСНОВНЫЕ ПРОИЗВОДСТВЕННЫЕ ПОКАЗАТЕЛИ|Тип расходов. Расходы за год</t>
  </si>
  <si>
    <t xml:space="preserve">на приобретение недвижимости</t>
  </si>
  <si>
    <t xml:space="preserve">B12701</t>
  </si>
  <si>
    <t xml:space="preserve">на проектирование</t>
  </si>
  <si>
    <t xml:space="preserve">B12801</t>
  </si>
  <si>
    <t xml:space="preserve">на благоустройство, кадастровые и другие расходы, связанные с получением разрешения на строительство</t>
  </si>
  <si>
    <t xml:space="preserve">B12901</t>
  </si>
  <si>
    <t xml:space="preserve">на строительство, выполненное третьими лицами</t>
  </si>
  <si>
    <t xml:space="preserve">B13101</t>
  </si>
  <si>
    <t xml:space="preserve">на реконструкцию недвижимости</t>
  </si>
  <si>
    <t xml:space="preserve">B13201</t>
  </si>
  <si>
    <t xml:space="preserve">на текущий плановый ремонт/обслуживание недвижимости</t>
  </si>
  <si>
    <t xml:space="preserve">B13301</t>
  </si>
  <si>
    <t xml:space="preserve">на внеплановый ремонт/обслуживание недвижимости</t>
  </si>
  <si>
    <t xml:space="preserve">B13401</t>
  </si>
  <si>
    <t xml:space="preserve">на внеплановый ремонт/обслуживание для арендованных компаний</t>
  </si>
  <si>
    <t xml:space="preserve">B13501</t>
  </si>
  <si>
    <t xml:space="preserve">на юридические консультации, консультации по вопросам налогообложения и административные консультации</t>
  </si>
  <si>
    <t xml:space="preserve">B13601</t>
  </si>
  <si>
    <t xml:space="preserve">на нотариусов</t>
  </si>
  <si>
    <t xml:space="preserve">B13701</t>
  </si>
  <si>
    <t xml:space="preserve">на оформление договоров</t>
  </si>
  <si>
    <t xml:space="preserve">B13801</t>
  </si>
  <si>
    <t xml:space="preserve">на комиссионные третьим лицам</t>
  </si>
  <si>
    <t xml:space="preserve">B13901</t>
  </si>
  <si>
    <t xml:space="preserve">на работников, не связанных с производством</t>
  </si>
  <si>
    <t xml:space="preserve">B14001</t>
  </si>
  <si>
    <t xml:space="preserve">БЛОК D - ОСНОВНЫЕ ПРОИЗВОДСТВЕННЫЕ ПОКАЗАТЕЛИ|</t>
  </si>
  <si>
    <t xml:space="preserve">Общая площадь приобретенных объектов недвижимости</t>
  </si>
  <si>
    <t xml:space="preserve">B14101</t>
  </si>
  <si>
    <t xml:space="preserve">БЛОК D - ОСНОВНЫЕ ПРОИЗВОДСТВЕННЫЕ ПОКАЗАТЕЛИ|Специфические данные</t>
  </si>
  <si>
    <t xml:space="preserve">Кол-во приобретенных земель с разрешением на застройку</t>
  </si>
  <si>
    <t xml:space="preserve">B14201</t>
  </si>
  <si>
    <t xml:space="preserve">Общая площадь приобретенных земель с разрешением на застройку</t>
  </si>
  <si>
    <t xml:space="preserve">B14301</t>
  </si>
  <si>
    <t xml:space="preserve">Кол-во других приобретенных земель</t>
  </si>
  <si>
    <t xml:space="preserve">B14401</t>
  </si>
  <si>
    <t xml:space="preserve">Доходы от сдачи в аренду площадей в торговых центрах, в % от общих доходов</t>
  </si>
  <si>
    <t xml:space="preserve">B14501</t>
  </si>
  <si>
    <t xml:space="preserve">Доходы от арендной платы, полученной от основного клиента (клиент, доля которого в общих доходах наибольшая), в % от общих доходов</t>
  </si>
  <si>
    <t xml:space="preserve">B14701</t>
  </si>
  <si>
    <t xml:space="preserve">Годовая выручка (поступления только от основного вида деятельности за год)</t>
  </si>
  <si>
    <t xml:space="preserve">B14801</t>
  </si>
  <si>
    <t xml:space="preserve">ДАННЫЕ УПРАВЛЕНЧЕСКОГО УЧЕТА (все данные должны быть указаны за последние 12 мес.)</t>
  </si>
  <si>
    <t xml:space="preserve">Прочие поступления, учитываемые как доходы (не связанные с основной деятельностью организации)</t>
  </si>
  <si>
    <t xml:space="preserve">B14901</t>
  </si>
  <si>
    <t xml:space="preserve">Затраты на закупку товаров для дальнейшей реализации, а также на услуги, материалы, сырье и полуфабрикаты, используемые для получения конечных товаров и услуг (например, бензин для Т/С и т.п.</t>
  </si>
  <si>
    <t xml:space="preserve">B15001</t>
  </si>
  <si>
    <t xml:space="preserve">Расходы на внешнюю бухгалтерию, транспортные и курьерские услуги, агентские комиссионные, интернет, телефонию, и ЖКУ</t>
  </si>
  <si>
    <t xml:space="preserve">B15101</t>
  </si>
  <si>
    <t xml:space="preserve">Расходы на аудит, рекламу, охрану, уборку, командировочные, банковское обслуживание, почту, обучение персонала, а также обслуживание оборудования и т/с</t>
  </si>
  <si>
    <t xml:space="preserve">B15201</t>
  </si>
  <si>
    <t xml:space="preserve">Расходы по контрактам аренды или лизинга</t>
  </si>
  <si>
    <t xml:space="preserve">B15301</t>
  </si>
  <si>
    <t xml:space="preserve">- в т.ч. по контрактам аренды недвижимости</t>
  </si>
  <si>
    <t xml:space="preserve">B15401</t>
  </si>
  <si>
    <t xml:space="preserve">- в т.ч. по контрактам аренды оборудования  (в т.ч. автотранспорта)</t>
  </si>
  <si>
    <t xml:space="preserve">B15501</t>
  </si>
  <si>
    <t xml:space="preserve">- в т.ч. по контрактам лизинга оборудования (в т.ч. автотранспорта)</t>
  </si>
  <si>
    <t xml:space="preserve">B15601</t>
  </si>
  <si>
    <t xml:space="preserve">Затраты на оплату труда</t>
  </si>
  <si>
    <t xml:space="preserve">B15701</t>
  </si>
  <si>
    <t xml:space="preserve">- в т.ч. выплаты внештатным сотрудникам</t>
  </si>
  <si>
    <t xml:space="preserve">B15801</t>
  </si>
  <si>
    <t xml:space="preserve">Амортизационные накопления (износ)</t>
  </si>
  <si>
    <t xml:space="preserve">B15901</t>
  </si>
  <si>
    <t xml:space="preserve">Прочие расходы (не вошедшие в статьи выше)</t>
  </si>
  <si>
    <t xml:space="preserve">B16001</t>
  </si>
  <si>
    <t xml:space="preserve">Сумма уплаченных процентов (по кредитам, облигациям и другим долговым инструментам), зафиксированных потерь на разнице курсов валют, а также финансовых пени и штрафов</t>
  </si>
  <si>
    <t xml:space="preserve">D00101</t>
  </si>
  <si>
    <t xml:space="preserve">Прибыль до налогообложения (все доходы минус все расходы)</t>
  </si>
  <si>
    <t xml:space="preserve">D00201</t>
  </si>
  <si>
    <t xml:space="preserve">Стоимость основных средств без объектов недвижимости (только инструменты, оборудование, техника и т.п.)</t>
  </si>
  <si>
    <t xml:space="preserve">- в т.ч. взятых в аренду</t>
  </si>
  <si>
    <t xml:space="preserve">D00401</t>
  </si>
  <si>
    <t xml:space="preserve">- в т.ч. находящихся в лизинге</t>
  </si>
  <si>
    <t xml:space="preserve">D01201</t>
  </si>
  <si>
    <t xml:space="preserve">D01301</t>
  </si>
  <si>
    <t xml:space="preserve">D01401</t>
  </si>
  <si>
    <t xml:space="preserve">D01501</t>
  </si>
  <si>
    <t xml:space="preserve">D01601</t>
  </si>
  <si>
    <t xml:space="preserve">D01701</t>
  </si>
  <si>
    <t xml:space="preserve">D01801</t>
  </si>
  <si>
    <t xml:space="preserve">D01901</t>
  </si>
  <si>
    <t xml:space="preserve">D02001</t>
  </si>
  <si>
    <t xml:space="preserve">D02101</t>
  </si>
  <si>
    <t xml:space="preserve">D02201</t>
  </si>
  <si>
    <t xml:space="preserve">D02301</t>
  </si>
  <si>
    <t xml:space="preserve">D02401</t>
  </si>
  <si>
    <t xml:space="preserve">D02501</t>
  </si>
  <si>
    <t xml:space="preserve">D02601</t>
  </si>
  <si>
    <t xml:space="preserve">D02701</t>
  </si>
  <si>
    <t xml:space="preserve">D02801</t>
  </si>
  <si>
    <t xml:space="preserve">D02901</t>
  </si>
  <si>
    <t xml:space="preserve">D03001</t>
  </si>
  <si>
    <t xml:space="preserve">D03201</t>
  </si>
  <si>
    <t xml:space="preserve">D03301</t>
  </si>
  <si>
    <t xml:space="preserve">D03501</t>
  </si>
  <si>
    <t xml:space="preserve">D03601</t>
  </si>
  <si>
    <t xml:space="preserve">D03701</t>
  </si>
  <si>
    <t xml:space="preserve">D03801</t>
  </si>
  <si>
    <t xml:space="preserve">D03901</t>
  </si>
  <si>
    <t xml:space="preserve">D04001</t>
  </si>
  <si>
    <t xml:space="preserve">D04101</t>
  </si>
  <si>
    <t xml:space="preserve">D04201</t>
  </si>
  <si>
    <t xml:space="preserve">D04301</t>
  </si>
  <si>
    <t xml:space="preserve">D04501</t>
  </si>
  <si>
    <t xml:space="preserve">D04701</t>
  </si>
  <si>
    <t xml:space="preserve">D04901</t>
  </si>
  <si>
    <t xml:space="preserve">D05101</t>
  </si>
  <si>
    <t xml:space="preserve">D05102</t>
  </si>
  <si>
    <t xml:space="preserve">D05201</t>
  </si>
  <si>
    <t xml:space="preserve">D05202</t>
  </si>
  <si>
    <t xml:space="preserve">D05301</t>
  </si>
  <si>
    <t xml:space="preserve">D05302</t>
  </si>
  <si>
    <t xml:space="preserve">D05401</t>
  </si>
  <si>
    <t xml:space="preserve">D05402</t>
  </si>
  <si>
    <t xml:space="preserve">D05501</t>
  </si>
  <si>
    <t xml:space="preserve">D05502</t>
  </si>
  <si>
    <t xml:space="preserve">D05601</t>
  </si>
  <si>
    <t xml:space="preserve">D05602</t>
  </si>
  <si>
    <t xml:space="preserve">D05701</t>
  </si>
  <si>
    <t xml:space="preserve">D05702</t>
  </si>
  <si>
    <t xml:space="preserve">D05801</t>
  </si>
  <si>
    <t xml:space="preserve">D05901</t>
  </si>
  <si>
    <t xml:space="preserve">D06001</t>
  </si>
  <si>
    <t xml:space="preserve">D06101</t>
  </si>
  <si>
    <t xml:space="preserve">D06201</t>
  </si>
  <si>
    <t xml:space="preserve">D06301</t>
  </si>
  <si>
    <t xml:space="preserve">D06401</t>
  </si>
  <si>
    <t xml:space="preserve">D06501</t>
  </si>
  <si>
    <t xml:space="preserve">D06601</t>
  </si>
  <si>
    <t xml:space="preserve">D06701</t>
  </si>
  <si>
    <t xml:space="preserve">D06801</t>
  </si>
  <si>
    <t xml:space="preserve">D06901</t>
  </si>
  <si>
    <t xml:space="preserve">D07001</t>
  </si>
  <si>
    <t xml:space="preserve">D07101</t>
  </si>
  <si>
    <t xml:space="preserve">D07201</t>
  </si>
  <si>
    <t xml:space="preserve">E00101</t>
  </si>
  <si>
    <t xml:space="preserve">E00201</t>
  </si>
  <si>
    <t xml:space="preserve">E00202</t>
  </si>
  <si>
    <t xml:space="preserve">E00301</t>
  </si>
  <si>
    <t xml:space="preserve">E00302</t>
  </si>
  <si>
    <t xml:space="preserve">E00401</t>
  </si>
  <si>
    <t xml:space="preserve">E00402</t>
  </si>
  <si>
    <t xml:space="preserve">E00501</t>
  </si>
  <si>
    <t xml:space="preserve">E00502</t>
  </si>
  <si>
    <t xml:space="preserve">E00601</t>
  </si>
  <si>
    <t xml:space="preserve">E00602</t>
  </si>
  <si>
    <t xml:space="preserve">E00701</t>
  </si>
  <si>
    <t xml:space="preserve">E00702</t>
  </si>
  <si>
    <t xml:space="preserve">F00001</t>
  </si>
  <si>
    <t xml:space="preserve">F00201</t>
  </si>
  <si>
    <t xml:space="preserve">F00202</t>
  </si>
  <si>
    <t xml:space="preserve">F00401</t>
  </si>
  <si>
    <t xml:space="preserve">F01501</t>
  </si>
  <si>
    <t xml:space="preserve">F01602</t>
  </si>
  <si>
    <t xml:space="preserve">F01701</t>
  </si>
  <si>
    <t xml:space="preserve">F01801</t>
  </si>
  <si>
    <t xml:space="preserve">F01802</t>
  </si>
  <si>
    <t xml:space="preserve">F01803</t>
  </si>
  <si>
    <t xml:space="preserve">F01804</t>
  </si>
  <si>
    <t xml:space="preserve">F01902</t>
  </si>
  <si>
    <t xml:space="preserve">F01903</t>
  </si>
  <si>
    <t xml:space="preserve">F01904</t>
  </si>
  <si>
    <t xml:space="preserve">F02001</t>
  </si>
  <si>
    <t xml:space="preserve">F02002</t>
  </si>
  <si>
    <t xml:space="preserve">F02101</t>
  </si>
  <si>
    <t xml:space="preserve">F02501</t>
  </si>
  <si>
    <t xml:space="preserve">F02801</t>
  </si>
  <si>
    <t xml:space="preserve">F02802</t>
  </si>
  <si>
    <t xml:space="preserve">F02901</t>
  </si>
  <si>
    <t xml:space="preserve">F02902</t>
  </si>
  <si>
    <t xml:space="preserve">F02903</t>
  </si>
  <si>
    <t xml:space="preserve">F03001</t>
  </si>
  <si>
    <t xml:space="preserve">F03101</t>
  </si>
  <si>
    <t xml:space="preserve">F03301</t>
  </si>
  <si>
    <t xml:space="preserve">F03601</t>
  </si>
  <si>
    <t xml:space="preserve">F03901</t>
  </si>
  <si>
    <t xml:space="preserve">X00101</t>
  </si>
  <si>
    <t xml:space="preserve">X00201</t>
  </si>
  <si>
    <t xml:space="preserve">Z00101</t>
  </si>
  <si>
    <t xml:space="preserve">Z00102</t>
  </si>
  <si>
    <t xml:space="preserve">Z00201</t>
  </si>
  <si>
    <t xml:space="preserve">Z00301</t>
  </si>
  <si>
    <t xml:space="preserve">Z00401</t>
  </si>
  <si>
    <t xml:space="preserve">Z00501</t>
  </si>
  <si>
    <t xml:space="preserve">Z00601</t>
  </si>
  <si>
    <t xml:space="preserve">Z00701</t>
  </si>
  <si>
    <t xml:space="preserve">Z00801</t>
  </si>
  <si>
    <t xml:space="preserve">Z00901</t>
  </si>
  <si>
    <t xml:space="preserve">Z01001</t>
  </si>
  <si>
    <t xml:space="preserve">Z01101</t>
  </si>
  <si>
    <t xml:space="preserve">Z01201</t>
  </si>
  <si>
    <t xml:space="preserve">Z01301</t>
  </si>
  <si>
    <t xml:space="preserve">Z01401</t>
  </si>
  <si>
    <t xml:space="preserve">Z01501</t>
  </si>
  <si>
    <t xml:space="preserve">Z01601</t>
  </si>
  <si>
    <t xml:space="preserve">Z01701</t>
  </si>
  <si>
    <t xml:space="preserve">Z01801</t>
  </si>
  <si>
    <t xml:space="preserve">Z01901</t>
  </si>
  <si>
    <t xml:space="preserve">Z02001</t>
  </si>
  <si>
    <t xml:space="preserve">Z02101</t>
  </si>
  <si>
    <t xml:space="preserve">Z02201</t>
  </si>
  <si>
    <t xml:space="preserve">Z02301</t>
  </si>
  <si>
    <t xml:space="preserve">Z02401</t>
  </si>
  <si>
    <t xml:space="preserve">Z02501</t>
  </si>
  <si>
    <t xml:space="preserve">Z02601</t>
  </si>
  <si>
    <t xml:space="preserve">Z02701</t>
  </si>
  <si>
    <t xml:space="preserve">Z02801</t>
  </si>
  <si>
    <t xml:space="preserve">Z02901</t>
  </si>
  <si>
    <t xml:space="preserve">Z03001</t>
  </si>
  <si>
    <t xml:space="preserve">Z03101</t>
  </si>
  <si>
    <t xml:space="preserve">Z03201</t>
  </si>
  <si>
    <t xml:space="preserve">D04802</t>
  </si>
  <si>
    <t xml:space="preserve">E00102</t>
  </si>
  <si>
    <t xml:space="preserve">B01801</t>
  </si>
  <si>
    <t xml:space="preserve">B03401</t>
  </si>
  <si>
    <t xml:space="preserve">B05001</t>
  </si>
  <si>
    <t xml:space="preserve">B06601</t>
  </si>
  <si>
    <t xml:space="preserve">B08201</t>
  </si>
  <si>
    <t xml:space="preserve">D06202</t>
  </si>
  <si>
    <t xml:space="preserve">D07301</t>
  </si>
  <si>
    <t xml:space="preserve">D07401</t>
  </si>
  <si>
    <t xml:space="preserve">D07501</t>
  </si>
  <si>
    <t xml:space="preserve">D07601</t>
  </si>
  <si>
    <t xml:space="preserve">D07701</t>
  </si>
  <si>
    <t xml:space="preserve">D07801</t>
  </si>
  <si>
    <t xml:space="preserve">D07901</t>
  </si>
  <si>
    <t xml:space="preserve">B11401</t>
  </si>
  <si>
    <t xml:space="preserve">D00802</t>
  </si>
  <si>
    <t xml:space="preserve">D00902</t>
  </si>
  <si>
    <t xml:space="preserve">D01002</t>
  </si>
  <si>
    <t xml:space="preserve">D01102</t>
  </si>
  <si>
    <t xml:space="preserve">D01202</t>
  </si>
  <si>
    <t xml:space="preserve">D01302</t>
  </si>
  <si>
    <t xml:space="preserve">D01402</t>
  </si>
  <si>
    <t xml:space="preserve">D01502</t>
  </si>
  <si>
    <t xml:space="preserve">D01602</t>
  </si>
  <si>
    <t xml:space="preserve">D01702</t>
  </si>
  <si>
    <t xml:space="preserve">D04302</t>
  </si>
  <si>
    <t xml:space="preserve">D04202</t>
  </si>
  <si>
    <t xml:space="preserve">D05802</t>
  </si>
  <si>
    <t xml:space="preserve">D05902</t>
  </si>
  <si>
    <t xml:space="preserve">D06002</t>
  </si>
  <si>
    <t xml:space="preserve">D06102</t>
  </si>
  <si>
    <t xml:space="preserve">D06302</t>
  </si>
  <si>
    <t xml:space="preserve">D06402</t>
  </si>
  <si>
    <t xml:space="preserve">D06502</t>
  </si>
  <si>
    <t xml:space="preserve">D06602</t>
  </si>
  <si>
    <t xml:space="preserve">D06702</t>
  </si>
  <si>
    <t xml:space="preserve">D06802</t>
  </si>
  <si>
    <t xml:space="preserve">B09801</t>
  </si>
  <si>
    <t xml:space="preserve">D04102</t>
  </si>
  <si>
    <t xml:space="preserve">D04902</t>
  </si>
  <si>
    <t xml:space="preserve">D01902</t>
  </si>
  <si>
    <t xml:space="preserve">D04002</t>
  </si>
  <si>
    <t xml:space="preserve">D07202</t>
  </si>
  <si>
    <t xml:space="preserve">D07203</t>
  </si>
  <si>
    <t xml:space="preserve">D07302</t>
  </si>
  <si>
    <t xml:space="preserve">D07303</t>
  </si>
  <si>
    <t xml:space="preserve">D03502</t>
  </si>
  <si>
    <t xml:space="preserve">E00801</t>
  </si>
  <si>
    <t xml:space="preserve">E00901</t>
  </si>
  <si>
    <t xml:space="preserve">D04502</t>
  </si>
  <si>
    <t xml:space="preserve">B13001</t>
  </si>
  <si>
    <t xml:space="preserve">D07002</t>
  </si>
  <si>
    <t xml:space="preserve">D07003</t>
  </si>
  <si>
    <t xml:space="preserve">D07102</t>
  </si>
  <si>
    <t xml:space="preserve">A00701</t>
  </si>
  <si>
    <t xml:space="preserve">A00702</t>
  </si>
  <si>
    <t xml:space="preserve">A00801</t>
  </si>
  <si>
    <t xml:space="preserve">A00802</t>
  </si>
  <si>
    <t xml:space="preserve">LD02201</t>
  </si>
  <si>
    <t xml:space="preserve">LD02301</t>
  </si>
  <si>
    <t xml:space="preserve">LD02401</t>
  </si>
  <si>
    <t xml:space="preserve">LD02501</t>
  </si>
  <si>
    <t xml:space="preserve">LD02801</t>
  </si>
  <si>
    <t xml:space="preserve">LD02901</t>
  </si>
  <si>
    <t xml:space="preserve">LD03601</t>
  </si>
  <si>
    <t xml:space="preserve">LD03701</t>
  </si>
  <si>
    <t xml:space="preserve">LD03801</t>
  </si>
  <si>
    <t xml:space="preserve">LD03901</t>
  </si>
  <si>
    <t xml:space="preserve">LD04002</t>
  </si>
  <si>
    <t xml:space="preserve">LD04201</t>
  </si>
  <si>
    <t xml:space="preserve">LD04301</t>
  </si>
  <si>
    <t xml:space="preserve">LD04401</t>
  </si>
  <si>
    <t xml:space="preserve">LD04501</t>
  </si>
  <si>
    <t xml:space="preserve">LD04601</t>
  </si>
  <si>
    <t xml:space="preserve">LD04701</t>
  </si>
  <si>
    <t xml:space="preserve">LD04801</t>
  </si>
  <si>
    <t xml:space="preserve">LD04901</t>
  </si>
  <si>
    <t xml:space="preserve">Z00802</t>
  </si>
  <si>
    <t xml:space="preserve">LZ01001</t>
  </si>
  <si>
    <t xml:space="preserve">LZ01101</t>
  </si>
  <si>
    <t xml:space="preserve">LZ03001</t>
  </si>
  <si>
    <t xml:space="preserve">LZ03301</t>
  </si>
  <si>
    <t xml:space="preserve">LZ03401</t>
  </si>
  <si>
    <t xml:space="preserve">LZ03501</t>
  </si>
  <si>
    <t xml:space="preserve">LZ03601</t>
  </si>
  <si>
    <t xml:space="preserve">D00102</t>
  </si>
  <si>
    <t xml:space="preserve">D00202</t>
  </si>
  <si>
    <t xml:space="preserve">D00302</t>
  </si>
  <si>
    <t xml:space="preserve">D00402</t>
  </si>
  <si>
    <t xml:space="preserve">D00502</t>
  </si>
  <si>
    <t xml:space="preserve">D00602</t>
  </si>
  <si>
    <t xml:space="preserve">D00702</t>
  </si>
  <si>
    <t xml:space="preserve">Z03301</t>
  </si>
  <si>
    <t xml:space="preserve">Z03401</t>
  </si>
  <si>
    <t xml:space="preserve">D06603</t>
  </si>
  <si>
    <t xml:space="preserve">D06703</t>
  </si>
  <si>
    <t xml:space="preserve">D06803</t>
  </si>
  <si>
    <t xml:space="preserve">D06902</t>
  </si>
  <si>
    <t xml:space="preserve">D06903</t>
  </si>
  <si>
    <t xml:space="preserve">D08001</t>
  </si>
  <si>
    <t xml:space="preserve">Z03501</t>
  </si>
  <si>
    <t xml:space="preserve">Z03601</t>
  </si>
  <si>
    <t xml:space="preserve">Z03701</t>
  </si>
  <si>
    <t xml:space="preserve">Z03801</t>
  </si>
  <si>
    <t xml:space="preserve">D05603</t>
  </si>
  <si>
    <t xml:space="preserve">LD00801</t>
  </si>
  <si>
    <t xml:space="preserve">LD04001</t>
  </si>
  <si>
    <t xml:space="preserve">LD04101</t>
  </si>
  <si>
    <t xml:space="preserve">LD05001</t>
  </si>
  <si>
    <t xml:space="preserve">LD05101</t>
  </si>
  <si>
    <t xml:space="preserve">LD05701</t>
  </si>
  <si>
    <t xml:space="preserve">LD06101</t>
  </si>
  <si>
    <t xml:space="preserve">LD06102</t>
  </si>
  <si>
    <t xml:space="preserve">LD06201</t>
  </si>
  <si>
    <t xml:space="preserve">LF01903</t>
  </si>
  <si>
    <t xml:space="preserve">LF02002</t>
  </si>
  <si>
    <t xml:space="preserve">LF02101</t>
  </si>
  <si>
    <t xml:space="preserve">LF03901</t>
  </si>
  <si>
    <t xml:space="preserve">LZ00101</t>
  </si>
  <si>
    <t xml:space="preserve">LZ00102</t>
  </si>
  <si>
    <t xml:space="preserve">LZ00201</t>
  </si>
  <si>
    <t xml:space="preserve">LZ00301</t>
  </si>
  <si>
    <t xml:space="preserve">LZ00401</t>
  </si>
  <si>
    <t xml:space="preserve">LZ00501</t>
  </si>
  <si>
    <t xml:space="preserve">LZ00601</t>
  </si>
  <si>
    <t xml:space="preserve">LZ00701</t>
  </si>
  <si>
    <t xml:space="preserve">LZ00901</t>
  </si>
  <si>
    <t xml:space="preserve">LZ01401</t>
  </si>
  <si>
    <t xml:space="preserve">Z01502</t>
  </si>
  <si>
    <t xml:space="preserve">Z02702</t>
  </si>
  <si>
    <t xml:space="preserve">E00802</t>
  </si>
  <si>
    <t xml:space="preserve">E01001</t>
  </si>
  <si>
    <t xml:space="preserve">E01101</t>
  </si>
  <si>
    <t xml:space="preserve">E01201</t>
  </si>
  <si>
    <t xml:space="preserve">E01301</t>
  </si>
  <si>
    <t xml:space="preserve">B14601</t>
  </si>
  <si>
    <t xml:space="preserve">D02002</t>
  </si>
  <si>
    <t xml:space="preserve">D02102</t>
  </si>
  <si>
    <t xml:space="preserve">D02202</t>
  </si>
  <si>
    <t xml:space="preserve">D02302</t>
  </si>
  <si>
    <t xml:space="preserve">D02402</t>
  </si>
  <si>
    <t xml:space="preserve">D02502</t>
  </si>
  <si>
    <t xml:space="preserve">D02602</t>
  </si>
  <si>
    <t xml:space="preserve">D02702</t>
  </si>
  <si>
    <t xml:space="preserve">D02802</t>
  </si>
  <si>
    <t xml:space="preserve">D02902</t>
  </si>
  <si>
    <t xml:space="preserve">D05002</t>
  </si>
  <si>
    <t xml:space="preserve">B16101</t>
  </si>
  <si>
    <t xml:space="preserve">B16201</t>
  </si>
  <si>
    <t xml:space="preserve">B16301</t>
  </si>
  <si>
    <t xml:space="preserve">B16401</t>
  </si>
  <si>
    <t xml:space="preserve">B16501</t>
  </si>
  <si>
    <t xml:space="preserve">B16601</t>
  </si>
  <si>
    <t xml:space="preserve">B16701</t>
  </si>
  <si>
    <t xml:space="preserve">B16801</t>
  </si>
  <si>
    <t xml:space="preserve">B16901</t>
  </si>
  <si>
    <t xml:space="preserve">B17101</t>
  </si>
  <si>
    <t xml:space="preserve">B17201</t>
  </si>
  <si>
    <t xml:space="preserve">B17301</t>
  </si>
  <si>
    <t xml:space="preserve">B17401</t>
  </si>
  <si>
    <t xml:space="preserve">B17501</t>
  </si>
  <si>
    <t xml:space="preserve">B17601</t>
  </si>
  <si>
    <t xml:space="preserve">B17701</t>
  </si>
  <si>
    <t xml:space="preserve">B17801</t>
  </si>
  <si>
    <t xml:space="preserve">B17901</t>
  </si>
  <si>
    <t xml:space="preserve">B18001</t>
  </si>
  <si>
    <t xml:space="preserve">B18101</t>
  </si>
  <si>
    <t xml:space="preserve">B18201</t>
  </si>
  <si>
    <t xml:space="preserve">B17001</t>
  </si>
  <si>
    <t xml:space="preserve">B18301</t>
  </si>
  <si>
    <t xml:space="preserve">B18501</t>
  </si>
  <si>
    <t xml:space="preserve">B18601</t>
  </si>
  <si>
    <t xml:space="preserve">B18701</t>
  </si>
  <si>
    <t xml:space="preserve">B18801</t>
  </si>
  <si>
    <t xml:space="preserve">B18901</t>
  </si>
  <si>
    <t xml:space="preserve">B19001</t>
  </si>
  <si>
    <t xml:space="preserve">B19101</t>
  </si>
  <si>
    <t xml:space="preserve">B19201</t>
  </si>
  <si>
    <t xml:space="preserve">B19301</t>
  </si>
  <si>
    <t xml:space="preserve">B19401</t>
  </si>
  <si>
    <t xml:space="preserve">B19501</t>
  </si>
  <si>
    <t xml:space="preserve">B19601</t>
  </si>
  <si>
    <t xml:space="preserve">B19701</t>
  </si>
  <si>
    <t xml:space="preserve">B19801</t>
  </si>
  <si>
    <t xml:space="preserve">Z03901</t>
  </si>
  <si>
    <t xml:space="preserve">Z04001</t>
  </si>
  <si>
    <t xml:space="preserve">Z04101</t>
  </si>
  <si>
    <t xml:space="preserve">Z04201</t>
  </si>
  <si>
    <t xml:space="preserve">Z04301</t>
  </si>
  <si>
    <t xml:space="preserve">Z04401</t>
  </si>
  <si>
    <t xml:space="preserve">Z04501</t>
  </si>
  <si>
    <t xml:space="preserve">Z04601</t>
  </si>
  <si>
    <t xml:space="preserve">Z04701</t>
  </si>
  <si>
    <t xml:space="preserve">Z04801</t>
  </si>
  <si>
    <t xml:space="preserve">Z04901</t>
  </si>
  <si>
    <t xml:space="preserve">Z05001</t>
  </si>
  <si>
    <t xml:space="preserve">Z05101</t>
  </si>
  <si>
    <t xml:space="preserve">Z05201</t>
  </si>
  <si>
    <t xml:space="preserve">Z05301</t>
  </si>
  <si>
    <t xml:space="preserve">Z05401</t>
  </si>
  <si>
    <t xml:space="preserve">Z05501</t>
  </si>
  <si>
    <t xml:space="preserve">Z05601</t>
  </si>
  <si>
    <t xml:space="preserve">Z05701</t>
  </si>
  <si>
    <t xml:space="preserve">Z05801</t>
  </si>
  <si>
    <t xml:space="preserve">Z05901</t>
  </si>
  <si>
    <t xml:space="preserve">Z06001</t>
  </si>
  <si>
    <t xml:space="preserve">Z06101</t>
  </si>
  <si>
    <t xml:space="preserve">Z06201</t>
  </si>
  <si>
    <t xml:space="preserve">Z06301</t>
  </si>
  <si>
    <t xml:space="preserve">Z06401</t>
  </si>
  <si>
    <t xml:space="preserve">Z06501</t>
  </si>
  <si>
    <t xml:space="preserve">Z06601</t>
  </si>
  <si>
    <t xml:space="preserve">Z06701</t>
  </si>
  <si>
    <t xml:space="preserve">Z06801</t>
  </si>
  <si>
    <t xml:space="preserve">Z06901</t>
  </si>
  <si>
    <t xml:space="preserve">Z07001</t>
  </si>
  <si>
    <t xml:space="preserve">Z07101</t>
  </si>
  <si>
    <t xml:space="preserve">Z07201</t>
  </si>
  <si>
    <t xml:space="preserve">Z07301</t>
  </si>
  <si>
    <t xml:space="preserve">Z07401</t>
  </si>
  <si>
    <t xml:space="preserve">Z07501</t>
  </si>
  <si>
    <t xml:space="preserve">Z07601</t>
  </si>
  <si>
    <t xml:space="preserve">Z07701</t>
  </si>
  <si>
    <t xml:space="preserve">Z07702</t>
  </si>
  <si>
    <t xml:space="preserve">Z07801</t>
  </si>
  <si>
    <t xml:space="preserve">Z07901</t>
  </si>
  <si>
    <t xml:space="preserve">Z08001</t>
  </si>
  <si>
    <t xml:space="preserve">Z00702</t>
  </si>
  <si>
    <t xml:space="preserve">Z00703</t>
  </si>
  <si>
    <t xml:space="preserve">Z00704</t>
  </si>
  <si>
    <t xml:space="preserve">Z00705</t>
  </si>
  <si>
    <t xml:space="preserve">Z00803</t>
  </si>
  <si>
    <t xml:space="preserve">Z00804</t>
  </si>
  <si>
    <t xml:space="preserve">Z00805</t>
  </si>
  <si>
    <t xml:space="preserve">D05203</t>
  </si>
  <si>
    <t xml:space="preserve">D05303</t>
  </si>
  <si>
    <t xml:space="preserve">D02403</t>
  </si>
  <si>
    <t xml:space="preserve">D02503</t>
  </si>
  <si>
    <t xml:space="preserve">D02603</t>
  </si>
  <si>
    <t xml:space="preserve">D02703</t>
  </si>
  <si>
    <t xml:space="preserve">Z07102</t>
  </si>
  <si>
    <t xml:space="preserve">D02803</t>
  </si>
  <si>
    <t xml:space="preserve">D02903</t>
  </si>
  <si>
    <t xml:space="preserve">F006X1</t>
  </si>
  <si>
    <t xml:space="preserve">F007X1</t>
  </si>
  <si>
    <t xml:space="preserve">C00101</t>
  </si>
  <si>
    <t xml:space="preserve">C00102</t>
  </si>
  <si>
    <t xml:space="preserve">C00201</t>
  </si>
  <si>
    <t xml:space="preserve">C00202</t>
  </si>
  <si>
    <t xml:space="preserve">C00301</t>
  </si>
  <si>
    <t xml:space="preserve">C00302</t>
  </si>
  <si>
    <t xml:space="preserve">C00401</t>
  </si>
  <si>
    <t xml:space="preserve">C00402</t>
  </si>
  <si>
    <t xml:space="preserve">C00501</t>
  </si>
  <si>
    <t xml:space="preserve">C00502</t>
  </si>
  <si>
    <t xml:space="preserve">C00601</t>
  </si>
  <si>
    <t xml:space="preserve">C00602</t>
  </si>
  <si>
    <t xml:space="preserve">C00701</t>
  </si>
  <si>
    <t xml:space="preserve">C00702</t>
  </si>
  <si>
    <t xml:space="preserve">C00801</t>
  </si>
  <si>
    <t xml:space="preserve">C00802</t>
  </si>
  <si>
    <t xml:space="preserve">C00901</t>
  </si>
  <si>
    <t xml:space="preserve">C00902</t>
  </si>
  <si>
    <t xml:space="preserve">C01001</t>
  </si>
  <si>
    <t xml:space="preserve">C01002</t>
  </si>
  <si>
    <t xml:space="preserve">C01101</t>
  </si>
  <si>
    <t xml:space="preserve">C01102</t>
  </si>
  <si>
    <t xml:space="preserve">C01201</t>
  </si>
  <si>
    <t xml:space="preserve">C01202</t>
  </si>
  <si>
    <t xml:space="preserve">C01301</t>
  </si>
  <si>
    <t xml:space="preserve">C01302</t>
  </si>
  <si>
    <t xml:space="preserve">C01401</t>
  </si>
  <si>
    <t xml:space="preserve">C01402</t>
  </si>
  <si>
    <t xml:space="preserve">C01501</t>
  </si>
  <si>
    <t xml:space="preserve">C01502</t>
  </si>
  <si>
    <t xml:space="preserve">C01601</t>
  </si>
  <si>
    <t xml:space="preserve">C01602</t>
  </si>
  <si>
    <t xml:space="preserve">C01701</t>
  </si>
  <si>
    <t xml:space="preserve">C01702</t>
  </si>
  <si>
    <t xml:space="preserve">C01801</t>
  </si>
  <si>
    <t xml:space="preserve">C01802</t>
  </si>
  <si>
    <t xml:space="preserve">C01901</t>
  </si>
  <si>
    <t xml:space="preserve">C01902</t>
  </si>
  <si>
    <t xml:space="preserve">C02001</t>
  </si>
  <si>
    <t xml:space="preserve">C02002</t>
  </si>
  <si>
    <t xml:space="preserve">C02101</t>
  </si>
  <si>
    <t xml:space="preserve">C02102</t>
  </si>
  <si>
    <t xml:space="preserve">C02201</t>
  </si>
  <si>
    <t xml:space="preserve">C02202</t>
  </si>
  <si>
    <t xml:space="preserve">C02301</t>
  </si>
  <si>
    <t xml:space="preserve">C02302</t>
  </si>
  <si>
    <t xml:space="preserve">C02401</t>
  </si>
  <si>
    <t xml:space="preserve">C02402</t>
  </si>
  <si>
    <t xml:space="preserve">C02501</t>
  </si>
  <si>
    <t xml:space="preserve">C02502</t>
  </si>
  <si>
    <t xml:space="preserve">C02601</t>
  </si>
  <si>
    <t xml:space="preserve">C02602</t>
  </si>
  <si>
    <t xml:space="preserve">C02701</t>
  </si>
  <si>
    <t xml:space="preserve">C02702</t>
  </si>
  <si>
    <t xml:space="preserve">C02801</t>
  </si>
  <si>
    <t xml:space="preserve">C02802</t>
  </si>
  <si>
    <t xml:space="preserve">C02901</t>
  </si>
  <si>
    <t xml:space="preserve">C03001</t>
  </si>
  <si>
    <t xml:space="preserve">C03101</t>
  </si>
  <si>
    <t xml:space="preserve">C03201</t>
  </si>
  <si>
    <t xml:space="preserve">C03301</t>
  </si>
  <si>
    <t xml:space="preserve">C03401</t>
  </si>
  <si>
    <t xml:space="preserve">C03501</t>
  </si>
  <si>
    <t xml:space="preserve">C03601</t>
  </si>
  <si>
    <t xml:space="preserve">C03701</t>
  </si>
  <si>
    <t xml:space="preserve">C03801</t>
  </si>
  <si>
    <t xml:space="preserve">C03901</t>
  </si>
  <si>
    <t xml:space="preserve">C04001</t>
  </si>
  <si>
    <t xml:space="preserve">C04101</t>
  </si>
  <si>
    <t xml:space="preserve">C04201</t>
  </si>
  <si>
    <t xml:space="preserve">C04301</t>
  </si>
  <si>
    <t xml:space="preserve">C04401</t>
  </si>
  <si>
    <t xml:space="preserve">C04501</t>
  </si>
  <si>
    <t xml:space="preserve">C04601</t>
  </si>
  <si>
    <t xml:space="preserve">C04701</t>
  </si>
  <si>
    <t xml:space="preserve">C04801</t>
  </si>
  <si>
    <t xml:space="preserve">C04901</t>
  </si>
  <si>
    <t xml:space="preserve">C05001</t>
  </si>
  <si>
    <t xml:space="preserve">C05101</t>
  </si>
  <si>
    <t xml:space="preserve">C05201</t>
  </si>
  <si>
    <t xml:space="preserve">C05301</t>
  </si>
  <si>
    <t xml:space="preserve">E01401</t>
  </si>
  <si>
    <t xml:space="preserve">E01501</t>
  </si>
  <si>
    <t xml:space="preserve">E01601</t>
  </si>
  <si>
    <t xml:space="preserve">E01701</t>
  </si>
  <si>
    <t xml:space="preserve">E01801</t>
  </si>
  <si>
    <t xml:space="preserve">E01901</t>
  </si>
  <si>
    <t xml:space="preserve">E02001</t>
  </si>
  <si>
    <t xml:space="preserve">E02101</t>
  </si>
  <si>
    <t xml:space="preserve">E02201</t>
  </si>
  <si>
    <t xml:space="preserve">E02301</t>
  </si>
  <si>
    <t xml:space="preserve">E02401</t>
  </si>
  <si>
    <t xml:space="preserve">E02501</t>
  </si>
  <si>
    <t xml:space="preserve">B00201</t>
  </si>
  <si>
    <t xml:space="preserve">D03102</t>
  </si>
  <si>
    <t xml:space="preserve">D03103</t>
  </si>
  <si>
    <t xml:space="preserve">D03104</t>
  </si>
  <si>
    <t xml:space="preserve">D08101</t>
  </si>
  <si>
    <t xml:space="preserve">D08201</t>
  </si>
  <si>
    <t xml:space="preserve">D08301</t>
  </si>
  <si>
    <t xml:space="preserve">D08401</t>
  </si>
  <si>
    <t xml:space="preserve">D08501</t>
  </si>
  <si>
    <t xml:space="preserve">D08601</t>
  </si>
  <si>
    <t xml:space="preserve">D08701</t>
  </si>
  <si>
    <t xml:space="preserve">D08801</t>
  </si>
  <si>
    <t xml:space="preserve">D08901</t>
  </si>
  <si>
    <t xml:space="preserve">E02601</t>
  </si>
  <si>
    <t xml:space="preserve">E02701</t>
  </si>
  <si>
    <t xml:space="preserve">E02801</t>
  </si>
  <si>
    <t xml:space="preserve">E02901</t>
  </si>
  <si>
    <t xml:space="preserve">E03001</t>
  </si>
  <si>
    <t xml:space="preserve">E03101</t>
  </si>
  <si>
    <t xml:space="preserve">E03201</t>
  </si>
  <si>
    <t xml:space="preserve">E03301</t>
  </si>
  <si>
    <t xml:space="preserve">A00901</t>
  </si>
  <si>
    <t xml:space="preserve">A01401</t>
  </si>
  <si>
    <t xml:space="preserve">A01402</t>
  </si>
  <si>
    <t xml:space="preserve">A01501</t>
  </si>
  <si>
    <t xml:space="preserve">A01502</t>
  </si>
  <si>
    <t xml:space="preserve">A01601</t>
  </si>
  <si>
    <t xml:space="preserve">B18401</t>
  </si>
  <si>
    <t xml:space="preserve">B19901</t>
  </si>
  <si>
    <t xml:space="preserve">B20001</t>
  </si>
  <si>
    <t xml:space="preserve">D09001</t>
  </si>
  <si>
    <t xml:space="preserve">D09101</t>
  </si>
  <si>
    <t xml:space="preserve">D09201</t>
  </si>
  <si>
    <t xml:space="preserve">D09301</t>
  </si>
  <si>
    <t xml:space="preserve">D09401</t>
  </si>
  <si>
    <t xml:space="preserve">D09501</t>
  </si>
  <si>
    <t xml:space="preserve">D09601</t>
  </si>
  <si>
    <t xml:space="preserve">D09701</t>
  </si>
  <si>
    <t xml:space="preserve">D09801</t>
  </si>
  <si>
    <t xml:space="preserve">D09901</t>
  </si>
  <si>
    <t xml:space="preserve">D10001</t>
  </si>
  <si>
    <t xml:space="preserve">D10101</t>
  </si>
  <si>
    <t xml:space="preserve">D10201</t>
  </si>
  <si>
    <t xml:space="preserve">D10301</t>
  </si>
  <si>
    <t xml:space="preserve">D10401</t>
  </si>
  <si>
    <t xml:space="preserve">D10501</t>
  </si>
  <si>
    <t xml:space="preserve">D10601</t>
  </si>
  <si>
    <t xml:space="preserve">D10701</t>
  </si>
  <si>
    <t xml:space="preserve">D10801</t>
  </si>
  <si>
    <t xml:space="preserve">D10901</t>
  </si>
  <si>
    <t xml:space="preserve">D11001</t>
  </si>
  <si>
    <t xml:space="preserve">D11101</t>
  </si>
  <si>
    <t xml:space="preserve">D11201</t>
  </si>
  <si>
    <t xml:space="preserve">D11301</t>
  </si>
  <si>
    <t xml:space="preserve">D11401</t>
  </si>
  <si>
    <t xml:space="preserve">D11501</t>
  </si>
  <si>
    <t xml:space="preserve">D11601</t>
  </si>
  <si>
    <t xml:space="preserve">D11701</t>
  </si>
  <si>
    <t xml:space="preserve">D11801</t>
  </si>
  <si>
    <t xml:space="preserve">D11901</t>
  </si>
  <si>
    <t xml:space="preserve">D11902</t>
  </si>
  <si>
    <t xml:space="preserve">D11903</t>
  </si>
  <si>
    <t xml:space="preserve">D11904</t>
  </si>
  <si>
    <t xml:space="preserve">D11905</t>
  </si>
  <si>
    <t xml:space="preserve">D12001</t>
  </si>
  <si>
    <t xml:space="preserve">D12101</t>
  </si>
  <si>
    <t xml:space="preserve">D12201</t>
  </si>
  <si>
    <t xml:space="preserve">D12202</t>
  </si>
  <si>
    <t xml:space="preserve">D12301</t>
  </si>
  <si>
    <t xml:space="preserve">D12302</t>
  </si>
  <si>
    <t xml:space="preserve">D12401</t>
  </si>
  <si>
    <t xml:space="preserve">D12402</t>
  </si>
  <si>
    <t xml:space="preserve">D12501</t>
  </si>
  <si>
    <t xml:space="preserve">D12502</t>
  </si>
  <si>
    <t xml:space="preserve">D12601</t>
  </si>
  <si>
    <t xml:space="preserve">D12602</t>
  </si>
  <si>
    <t xml:space="preserve">D12701</t>
  </si>
  <si>
    <t xml:space="preserve">D12702</t>
  </si>
  <si>
    <t xml:space="preserve">D12801</t>
  </si>
  <si>
    <t xml:space="preserve">E00503</t>
  </si>
  <si>
    <t xml:space="preserve">D01703</t>
  </si>
  <si>
    <t xml:space="preserve">D01802</t>
  </si>
  <si>
    <t xml:space="preserve">D01803</t>
  </si>
  <si>
    <t xml:space="preserve">D01903</t>
  </si>
  <si>
    <t xml:space="preserve">D02003</t>
  </si>
  <si>
    <t xml:space="preserve">D02103</t>
  </si>
  <si>
    <t xml:space="preserve">D03002</t>
  </si>
  <si>
    <t xml:space="preserve">D03202</t>
  </si>
  <si>
    <t xml:space="preserve">D03302</t>
  </si>
  <si>
    <t xml:space="preserve">D03602</t>
  </si>
  <si>
    <t xml:space="preserve">D03702</t>
  </si>
  <si>
    <t xml:space="preserve">D01503</t>
  </si>
  <si>
    <t xml:space="preserve">D01504</t>
  </si>
  <si>
    <t xml:space="preserve">D01603</t>
  </si>
  <si>
    <t xml:space="preserve">D01604</t>
  </si>
  <si>
    <t xml:space="preserve">D01704</t>
  </si>
  <si>
    <t xml:space="preserve">D01804</t>
  </si>
  <si>
    <t xml:space="preserve">D01904</t>
  </si>
  <si>
    <t xml:space="preserve">D02004</t>
  </si>
  <si>
    <t xml:space="preserve">D02104</t>
  </si>
  <si>
    <t xml:space="preserve">D02203</t>
  </si>
  <si>
    <t xml:space="preserve">D02204</t>
  </si>
  <si>
    <t xml:space="preserve">D02303</t>
  </si>
  <si>
    <t xml:space="preserve">D02304</t>
  </si>
  <si>
    <t xml:space="preserve">D02404</t>
  </si>
  <si>
    <t xml:space="preserve">D02504</t>
  </si>
  <si>
    <t xml:space="preserve">D02604</t>
  </si>
  <si>
    <t xml:space="preserve">D03303</t>
  </si>
  <si>
    <t xml:space="preserve">D03304</t>
  </si>
  <si>
    <t xml:space="preserve">D03802</t>
  </si>
  <si>
    <t xml:space="preserve">D03902</t>
  </si>
  <si>
    <t xml:space="preserve">D04003</t>
  </si>
  <si>
    <t xml:space="preserve">D04103</t>
  </si>
  <si>
    <t xml:space="preserve">D04104</t>
  </si>
  <si>
    <t xml:space="preserve">D04203</t>
  </si>
  <si>
    <t xml:space="preserve">D04204</t>
  </si>
  <si>
    <t xml:space="preserve">D04303</t>
  </si>
  <si>
    <t xml:space="preserve">D04304</t>
  </si>
  <si>
    <t xml:space="preserve">D04403</t>
  </si>
  <si>
    <t xml:space="preserve">D04404</t>
  </si>
  <si>
    <t xml:space="preserve">D04503</t>
  </si>
  <si>
    <t xml:space="preserve">D04504</t>
  </si>
  <si>
    <t xml:space="preserve">D04603</t>
  </si>
  <si>
    <t xml:space="preserve">D04604</t>
  </si>
  <si>
    <t xml:space="preserve">D04702</t>
  </si>
  <si>
    <t xml:space="preserve">D04703</t>
  </si>
  <si>
    <t xml:space="preserve">D04704</t>
  </si>
  <si>
    <t xml:space="preserve">D04803</t>
  </si>
  <si>
    <t xml:space="preserve">D04804</t>
  </si>
  <si>
    <t xml:space="preserve">D04903</t>
  </si>
  <si>
    <t xml:space="preserve">D04904</t>
  </si>
  <si>
    <t xml:space="preserve">D05003</t>
  </si>
  <si>
    <t xml:space="preserve">D05004</t>
  </si>
  <si>
    <t xml:space="preserve">D05103</t>
  </si>
  <si>
    <t xml:space="preserve">D05104</t>
  </si>
  <si>
    <t xml:space="preserve">D05204</t>
  </si>
  <si>
    <t xml:space="preserve">D05403</t>
  </si>
  <si>
    <t xml:space="preserve">D05503</t>
  </si>
  <si>
    <t xml:space="preserve">D05703</t>
  </si>
  <si>
    <t xml:space="preserve">D06103</t>
  </si>
  <si>
    <t xml:space="preserve">D10102</t>
  </si>
  <si>
    <t xml:space="preserve">D10202</t>
  </si>
  <si>
    <t xml:space="preserve">D10302</t>
  </si>
  <si>
    <t xml:space="preserve">B01602</t>
  </si>
  <si>
    <t xml:space="preserve">B01702</t>
  </si>
  <si>
    <t xml:space="preserve">B01802</t>
  </si>
  <si>
    <t xml:space="preserve">B01902</t>
  </si>
  <si>
    <t xml:space="preserve">B03102</t>
  </si>
  <si>
    <t xml:space="preserve">B03202</t>
  </si>
  <si>
    <t xml:space="preserve">B03302</t>
  </si>
  <si>
    <t xml:space="preserve">B03402</t>
  </si>
  <si>
    <t xml:space="preserve">B03502</t>
  </si>
  <si>
    <t xml:space="preserve">B03503</t>
  </si>
  <si>
    <t xml:space="preserve">B03602</t>
  </si>
  <si>
    <t xml:space="preserve">B03603</t>
  </si>
  <si>
    <t xml:space="preserve">B03702</t>
  </si>
  <si>
    <t xml:space="preserve">B03703</t>
  </si>
  <si>
    <t xml:space="preserve">B03802</t>
  </si>
  <si>
    <t xml:space="preserve">B03803</t>
  </si>
  <si>
    <t xml:space="preserve">B05402</t>
  </si>
  <si>
    <t xml:space="preserve">B05502</t>
  </si>
  <si>
    <t xml:space="preserve">B05602</t>
  </si>
  <si>
    <t xml:space="preserve">B05702</t>
  </si>
  <si>
    <t xml:space="preserve">B06902</t>
  </si>
  <si>
    <t xml:space="preserve">B07002</t>
  </si>
  <si>
    <t xml:space="preserve">B07102</t>
  </si>
  <si>
    <t xml:space="preserve">B07202</t>
  </si>
  <si>
    <t xml:space="preserve">B07302</t>
  </si>
  <si>
    <t xml:space="preserve">B07303</t>
  </si>
  <si>
    <t xml:space="preserve">B07402</t>
  </si>
  <si>
    <t xml:space="preserve">B07403</t>
  </si>
  <si>
    <t xml:space="preserve">B07502</t>
  </si>
  <si>
    <t xml:space="preserve">B07503</t>
  </si>
  <si>
    <t xml:space="preserve">B07602</t>
  </si>
  <si>
    <t xml:space="preserve">B07603</t>
  </si>
  <si>
    <t xml:space="preserve">B09202</t>
  </si>
  <si>
    <t xml:space="preserve">B09302</t>
  </si>
  <si>
    <t xml:space="preserve">B09402</t>
  </si>
  <si>
    <t xml:space="preserve">B09502</t>
  </si>
  <si>
    <t xml:space="preserve">B10702</t>
  </si>
  <si>
    <t xml:space="preserve">B10802</t>
  </si>
  <si>
    <t xml:space="preserve">B10902</t>
  </si>
  <si>
    <t xml:space="preserve">B11002</t>
  </si>
  <si>
    <t xml:space="preserve">B11102</t>
  </si>
  <si>
    <t xml:space="preserve">B11103</t>
  </si>
  <si>
    <t xml:space="preserve">B11202</t>
  </si>
  <si>
    <t xml:space="preserve">B11203</t>
  </si>
  <si>
    <t xml:space="preserve">B11302</t>
  </si>
  <si>
    <t xml:space="preserve">B11303</t>
  </si>
  <si>
    <t xml:space="preserve">B11402</t>
  </si>
  <si>
    <t xml:space="preserve">B11403</t>
  </si>
  <si>
    <t xml:space="preserve">B13002</t>
  </si>
  <si>
    <t xml:space="preserve">B13102</t>
  </si>
  <si>
    <t xml:space="preserve">B13202</t>
  </si>
  <si>
    <t xml:space="preserve">B13302</t>
  </si>
  <si>
    <t xml:space="preserve">B14502</t>
  </si>
  <si>
    <t xml:space="preserve">B14602</t>
  </si>
  <si>
    <t xml:space="preserve">B14702</t>
  </si>
  <si>
    <t xml:space="preserve">B14802</t>
  </si>
  <si>
    <t xml:space="preserve">B14902</t>
  </si>
  <si>
    <t xml:space="preserve">B14903</t>
  </si>
  <si>
    <t xml:space="preserve">B15002</t>
  </si>
  <si>
    <t xml:space="preserve">B15003</t>
  </si>
  <si>
    <t xml:space="preserve">B15102</t>
  </si>
  <si>
    <t xml:space="preserve">B15103</t>
  </si>
  <si>
    <t xml:space="preserve">B15202</t>
  </si>
  <si>
    <t xml:space="preserve">B15203</t>
  </si>
  <si>
    <t xml:space="preserve">B16802</t>
  </si>
  <si>
    <t xml:space="preserve">B16902</t>
  </si>
  <si>
    <t xml:space="preserve">B17002</t>
  </si>
  <si>
    <t xml:space="preserve">B17102</t>
  </si>
  <si>
    <t xml:space="preserve">B18302</t>
  </si>
  <si>
    <t xml:space="preserve">B18402</t>
  </si>
  <si>
    <t xml:space="preserve">B18502</t>
  </si>
  <si>
    <t xml:space="preserve">B18602</t>
  </si>
  <si>
    <t xml:space="preserve">B18702</t>
  </si>
  <si>
    <t xml:space="preserve">B18703</t>
  </si>
  <si>
    <t xml:space="preserve">B18802</t>
  </si>
  <si>
    <t xml:space="preserve">B18803</t>
  </si>
  <si>
    <t xml:space="preserve">B18902</t>
  </si>
  <si>
    <t xml:space="preserve">B18903</t>
  </si>
  <si>
    <t xml:space="preserve">B19002</t>
  </si>
  <si>
    <t xml:space="preserve">B19003</t>
  </si>
  <si>
    <t xml:space="preserve">B20101</t>
  </si>
  <si>
    <t xml:space="preserve">B20201</t>
  </si>
  <si>
    <t xml:space="preserve">B20301</t>
  </si>
  <si>
    <t xml:space="preserve">B20401</t>
  </si>
  <si>
    <t xml:space="preserve">B20501</t>
  </si>
  <si>
    <t xml:space="preserve">B20601</t>
  </si>
  <si>
    <t xml:space="preserve">B20602</t>
  </si>
  <si>
    <t xml:space="preserve">B20701</t>
  </si>
  <si>
    <t xml:space="preserve">B20702</t>
  </si>
  <si>
    <t xml:space="preserve">B20801</t>
  </si>
  <si>
    <t xml:space="preserve">B20802</t>
  </si>
  <si>
    <t xml:space="preserve">B20901</t>
  </si>
  <si>
    <t xml:space="preserve">B20902</t>
  </si>
  <si>
    <t xml:space="preserve">B21001</t>
  </si>
  <si>
    <t xml:space="preserve">B21101</t>
  </si>
  <si>
    <t xml:space="preserve">B21201</t>
  </si>
  <si>
    <t xml:space="preserve">B21301</t>
  </si>
  <si>
    <t xml:space="preserve">B21401</t>
  </si>
  <si>
    <t xml:space="preserve">B21501</t>
  </si>
  <si>
    <t xml:space="preserve">B21601</t>
  </si>
  <si>
    <t xml:space="preserve">B21701</t>
  </si>
  <si>
    <t xml:space="preserve">B21801</t>
  </si>
  <si>
    <t xml:space="preserve">B21901</t>
  </si>
  <si>
    <t xml:space="preserve">B22001</t>
  </si>
  <si>
    <t xml:space="preserve">B22101</t>
  </si>
  <si>
    <t xml:space="preserve">B22102</t>
  </si>
  <si>
    <t xml:space="preserve">B22201</t>
  </si>
  <si>
    <t xml:space="preserve">B22202</t>
  </si>
  <si>
    <t xml:space="preserve">B22301</t>
  </si>
  <si>
    <t xml:space="preserve">B22302</t>
  </si>
  <si>
    <t xml:space="preserve">B22401</t>
  </si>
  <si>
    <t xml:space="preserve">B22402</t>
  </si>
  <si>
    <t xml:space="preserve">B22501</t>
  </si>
  <si>
    <t xml:space="preserve">B22502</t>
  </si>
  <si>
    <t xml:space="preserve">B22503</t>
  </si>
  <si>
    <t xml:space="preserve">B22601</t>
  </si>
  <si>
    <t xml:space="preserve">B22602</t>
  </si>
  <si>
    <t xml:space="preserve">B22603</t>
  </si>
  <si>
    <t xml:space="preserve">B22701</t>
  </si>
  <si>
    <t xml:space="preserve">B22702</t>
  </si>
  <si>
    <t xml:space="preserve">B22703</t>
  </si>
  <si>
    <t xml:space="preserve">B22801</t>
  </si>
  <si>
    <t xml:space="preserve">B22802</t>
  </si>
  <si>
    <t xml:space="preserve">B22803</t>
  </si>
  <si>
    <t xml:space="preserve">B22901</t>
  </si>
  <si>
    <t xml:space="preserve">B23101</t>
  </si>
  <si>
    <t xml:space="preserve">B23201</t>
  </si>
  <si>
    <t xml:space="preserve">B23301</t>
  </si>
  <si>
    <t xml:space="preserve">B23401</t>
  </si>
  <si>
    <t xml:space="preserve">B23501</t>
  </si>
  <si>
    <t xml:space="preserve">B23601</t>
  </si>
  <si>
    <t xml:space="preserve">B23701</t>
  </si>
  <si>
    <t xml:space="preserve">B23801</t>
  </si>
  <si>
    <t xml:space="preserve">B23901</t>
  </si>
  <si>
    <t xml:space="preserve">B24001</t>
  </si>
  <si>
    <t xml:space="preserve">B24101</t>
  </si>
  <si>
    <t xml:space="preserve">B24201</t>
  </si>
  <si>
    <t xml:space="preserve">B24301</t>
  </si>
  <si>
    <t xml:space="preserve">B24401</t>
  </si>
  <si>
    <t xml:space="preserve">B24402</t>
  </si>
  <si>
    <t xml:space="preserve">B24501</t>
  </si>
  <si>
    <t xml:space="preserve">B24502</t>
  </si>
  <si>
    <t xml:space="preserve">B24601</t>
  </si>
  <si>
    <t xml:space="preserve">B24602</t>
  </si>
  <si>
    <t xml:space="preserve">B24701</t>
  </si>
  <si>
    <t xml:space="preserve">B24702</t>
  </si>
  <si>
    <t xml:space="preserve">B24801</t>
  </si>
  <si>
    <t xml:space="preserve">B24901</t>
  </si>
  <si>
    <t xml:space="preserve">B25001</t>
  </si>
  <si>
    <t xml:space="preserve">B25101</t>
  </si>
  <si>
    <t xml:space="preserve">B25201</t>
  </si>
  <si>
    <t xml:space="preserve">B25301</t>
  </si>
  <si>
    <t xml:space="preserve">B25401</t>
  </si>
  <si>
    <t xml:space="preserve">B25501</t>
  </si>
  <si>
    <t xml:space="preserve">B25601</t>
  </si>
  <si>
    <t xml:space="preserve">B25701</t>
  </si>
  <si>
    <t xml:space="preserve">B25801</t>
  </si>
  <si>
    <t xml:space="preserve">B25901</t>
  </si>
  <si>
    <t xml:space="preserve">B25902</t>
  </si>
  <si>
    <t xml:space="preserve">B26001</t>
  </si>
  <si>
    <t xml:space="preserve">B26002</t>
  </si>
  <si>
    <t xml:space="preserve">B26101</t>
  </si>
  <si>
    <t xml:space="preserve">B26102</t>
  </si>
  <si>
    <t xml:space="preserve">B26201</t>
  </si>
  <si>
    <t xml:space="preserve">B26202</t>
  </si>
  <si>
    <t xml:space="preserve">B26301</t>
  </si>
  <si>
    <t xml:space="preserve">B26302</t>
  </si>
  <si>
    <t xml:space="preserve">B26303</t>
  </si>
  <si>
    <t xml:space="preserve">B26401</t>
  </si>
  <si>
    <t xml:space="preserve">B26402</t>
  </si>
  <si>
    <t xml:space="preserve">B26403</t>
  </si>
  <si>
    <t xml:space="preserve">B26501</t>
  </si>
  <si>
    <t xml:space="preserve">B26502</t>
  </si>
  <si>
    <t xml:space="preserve">B26503</t>
  </si>
  <si>
    <t xml:space="preserve">B26601</t>
  </si>
  <si>
    <t xml:space="preserve">B26602</t>
  </si>
  <si>
    <t xml:space="preserve">B26603</t>
  </si>
  <si>
    <t xml:space="preserve">B26701</t>
  </si>
  <si>
    <t xml:space="preserve">B26901</t>
  </si>
  <si>
    <t xml:space="preserve">B27001</t>
  </si>
  <si>
    <t xml:space="preserve">B27101</t>
  </si>
  <si>
    <t xml:space="preserve">B27201</t>
  </si>
  <si>
    <t xml:space="preserve">B27301</t>
  </si>
  <si>
    <t xml:space="preserve">B27401</t>
  </si>
  <si>
    <t xml:space="preserve">B27501</t>
  </si>
  <si>
    <t xml:space="preserve">B27601</t>
  </si>
  <si>
    <t xml:space="preserve">B27701</t>
  </si>
  <si>
    <t xml:space="preserve">B27801</t>
  </si>
  <si>
    <t xml:space="preserve">B27901</t>
  </si>
  <si>
    <t xml:space="preserve">B28001</t>
  </si>
  <si>
    <t xml:space="preserve">B28101</t>
  </si>
  <si>
    <t xml:space="preserve">B28201</t>
  </si>
  <si>
    <t xml:space="preserve">B28202</t>
  </si>
  <si>
    <t xml:space="preserve">B28301</t>
  </si>
  <si>
    <t xml:space="preserve">B28302</t>
  </si>
  <si>
    <t xml:space="preserve">B28401</t>
  </si>
  <si>
    <t xml:space="preserve">B28402</t>
  </si>
  <si>
    <t xml:space="preserve">B28501</t>
  </si>
  <si>
    <t xml:space="preserve">B28502</t>
  </si>
  <si>
    <t xml:space="preserve">B28601</t>
  </si>
  <si>
    <t xml:space="preserve">B28701</t>
  </si>
  <si>
    <t xml:space="preserve">B28801</t>
  </si>
  <si>
    <t xml:space="preserve">B28901</t>
  </si>
  <si>
    <t xml:space="preserve">B29001</t>
  </si>
  <si>
    <t xml:space="preserve">B29101</t>
  </si>
  <si>
    <t xml:space="preserve">B29201</t>
  </si>
  <si>
    <t xml:space="preserve">B29301</t>
  </si>
  <si>
    <t xml:space="preserve">B29401</t>
  </si>
  <si>
    <t xml:space="preserve">B29501</t>
  </si>
  <si>
    <t xml:space="preserve">B29601</t>
  </si>
  <si>
    <t xml:space="preserve">B29701</t>
  </si>
  <si>
    <t xml:space="preserve">B29702</t>
  </si>
  <si>
    <t xml:space="preserve">B29801</t>
  </si>
  <si>
    <t xml:space="preserve">B29802</t>
  </si>
  <si>
    <t xml:space="preserve">B29901</t>
  </si>
  <si>
    <t xml:space="preserve">B29902</t>
  </si>
  <si>
    <t xml:space="preserve">B30001</t>
  </si>
  <si>
    <t xml:space="preserve">B30002</t>
  </si>
  <si>
    <t xml:space="preserve">B30101</t>
  </si>
  <si>
    <t xml:space="preserve">B30102</t>
  </si>
  <si>
    <t xml:space="preserve">B30103</t>
  </si>
  <si>
    <t xml:space="preserve">B30201</t>
  </si>
  <si>
    <t xml:space="preserve">B30202</t>
  </si>
  <si>
    <t xml:space="preserve">B30203</t>
  </si>
  <si>
    <t xml:space="preserve">B30301</t>
  </si>
  <si>
    <t xml:space="preserve">B30302</t>
  </si>
  <si>
    <t xml:space="preserve">B30303</t>
  </si>
  <si>
    <t xml:space="preserve">B30401</t>
  </si>
  <si>
    <t xml:space="preserve">B30402</t>
  </si>
  <si>
    <t xml:space="preserve">B30403</t>
  </si>
  <si>
    <t xml:space="preserve">B30501</t>
  </si>
  <si>
    <t xml:space="preserve">B30701</t>
  </si>
  <si>
    <t xml:space="preserve">B30801</t>
  </si>
  <si>
    <t xml:space="preserve">B30901</t>
  </si>
  <si>
    <t xml:space="preserve">B31001</t>
  </si>
  <si>
    <t xml:space="preserve">B31101</t>
  </si>
  <si>
    <t xml:space="preserve">B31201</t>
  </si>
  <si>
    <t xml:space="preserve">B31301</t>
  </si>
  <si>
    <t xml:space="preserve">B31401</t>
  </si>
  <si>
    <t xml:space="preserve">B31501</t>
  </si>
  <si>
    <t xml:space="preserve">B31601</t>
  </si>
  <si>
    <t xml:space="preserve">B31701</t>
  </si>
  <si>
    <t xml:space="preserve">B31801</t>
  </si>
  <si>
    <t xml:space="preserve">B31901</t>
  </si>
  <si>
    <t xml:space="preserve">B32001</t>
  </si>
  <si>
    <t xml:space="preserve">B32002</t>
  </si>
  <si>
    <t xml:space="preserve">B32101</t>
  </si>
  <si>
    <t xml:space="preserve">B32102</t>
  </si>
  <si>
    <t xml:space="preserve">B32201</t>
  </si>
  <si>
    <t xml:space="preserve">B32202</t>
  </si>
  <si>
    <t xml:space="preserve">B32301</t>
  </si>
  <si>
    <t xml:space="preserve">B32302</t>
  </si>
  <si>
    <t xml:space="preserve">B32401</t>
  </si>
  <si>
    <t xml:space="preserve">B32501</t>
  </si>
  <si>
    <t xml:space="preserve">B32601</t>
  </si>
  <si>
    <t xml:space="preserve">B32701</t>
  </si>
  <si>
    <t xml:space="preserve">B32801</t>
  </si>
  <si>
    <t xml:space="preserve">B32901</t>
  </si>
  <si>
    <t xml:space="preserve">B33001</t>
  </si>
  <si>
    <t xml:space="preserve">B33101</t>
  </si>
  <si>
    <t xml:space="preserve">B33201</t>
  </si>
  <si>
    <t xml:space="preserve">B33301</t>
  </si>
  <si>
    <t xml:space="preserve">B33401</t>
  </si>
  <si>
    <t xml:space="preserve">B33501</t>
  </si>
  <si>
    <t xml:space="preserve">B33502</t>
  </si>
  <si>
    <t xml:space="preserve">B33601</t>
  </si>
  <si>
    <t xml:space="preserve">B33602</t>
  </si>
  <si>
    <t xml:space="preserve">B33701</t>
  </si>
  <si>
    <t xml:space="preserve">B33702</t>
  </si>
  <si>
    <t xml:space="preserve">B33801</t>
  </si>
  <si>
    <t xml:space="preserve">B33802</t>
  </si>
  <si>
    <t xml:space="preserve">B33901</t>
  </si>
  <si>
    <t xml:space="preserve">B33902</t>
  </si>
  <si>
    <t xml:space="preserve">B33903</t>
  </si>
  <si>
    <t xml:space="preserve">B34001</t>
  </si>
  <si>
    <t xml:space="preserve">B34002</t>
  </si>
  <si>
    <t xml:space="preserve">B34003</t>
  </si>
  <si>
    <t xml:space="preserve">B34101</t>
  </si>
  <si>
    <t xml:space="preserve">B34102</t>
  </si>
  <si>
    <t xml:space="preserve">B34103</t>
  </si>
  <si>
    <t xml:space="preserve">B34201</t>
  </si>
  <si>
    <t xml:space="preserve">B34202</t>
  </si>
  <si>
    <t xml:space="preserve">B34203</t>
  </si>
  <si>
    <t xml:space="preserve">B34301</t>
  </si>
  <si>
    <t xml:space="preserve">B34501</t>
  </si>
  <si>
    <t xml:space="preserve">B34601</t>
  </si>
  <si>
    <t xml:space="preserve">B34701</t>
  </si>
  <si>
    <t xml:space="preserve">B34801</t>
  </si>
  <si>
    <t xml:space="preserve">B34901</t>
  </si>
  <si>
    <t xml:space="preserve">B35001</t>
  </si>
  <si>
    <t xml:space="preserve">B35101</t>
  </si>
  <si>
    <t xml:space="preserve">B35201</t>
  </si>
  <si>
    <t xml:space="preserve">B35301</t>
  </si>
  <si>
    <t xml:space="preserve">B35401</t>
  </si>
  <si>
    <t xml:space="preserve">B35501</t>
  </si>
  <si>
    <t xml:space="preserve">B35601</t>
  </si>
  <si>
    <t xml:space="preserve">B35701</t>
  </si>
  <si>
    <t xml:space="preserve">B35801</t>
  </si>
  <si>
    <t xml:space="preserve">B35802</t>
  </si>
  <si>
    <t xml:space="preserve">B35901</t>
  </si>
  <si>
    <t xml:space="preserve">B35902</t>
  </si>
  <si>
    <t xml:space="preserve">B36001</t>
  </si>
  <si>
    <t xml:space="preserve">B36002</t>
  </si>
  <si>
    <t xml:space="preserve">B36101</t>
  </si>
  <si>
    <t xml:space="preserve">B36102</t>
  </si>
  <si>
    <t xml:space="preserve">B36201</t>
  </si>
  <si>
    <t xml:space="preserve">B36301</t>
  </si>
  <si>
    <t xml:space="preserve">B36401</t>
  </si>
  <si>
    <t xml:space="preserve">B36501</t>
  </si>
  <si>
    <t xml:space="preserve">B36601</t>
  </si>
  <si>
    <t xml:space="preserve">B36701</t>
  </si>
  <si>
    <t xml:space="preserve">B36801</t>
  </si>
  <si>
    <t xml:space="preserve">B36901</t>
  </si>
  <si>
    <t xml:space="preserve">B37001</t>
  </si>
  <si>
    <t xml:space="preserve">B37101</t>
  </si>
  <si>
    <t xml:space="preserve">B37201</t>
  </si>
  <si>
    <t xml:space="preserve">B37301</t>
  </si>
  <si>
    <t xml:space="preserve">B37302</t>
  </si>
  <si>
    <t xml:space="preserve">B37401</t>
  </si>
  <si>
    <t xml:space="preserve">B37402</t>
  </si>
  <si>
    <t xml:space="preserve">B37501</t>
  </si>
  <si>
    <t xml:space="preserve">B37502</t>
  </si>
  <si>
    <t xml:space="preserve">B37601</t>
  </si>
  <si>
    <t xml:space="preserve">B37602</t>
  </si>
  <si>
    <t xml:space="preserve">B37701</t>
  </si>
  <si>
    <t xml:space="preserve">B37702</t>
  </si>
  <si>
    <t xml:space="preserve">B37703</t>
  </si>
  <si>
    <t xml:space="preserve">B37801</t>
  </si>
  <si>
    <t xml:space="preserve">B37802</t>
  </si>
  <si>
    <t xml:space="preserve">B37803</t>
  </si>
  <si>
    <t xml:space="preserve">B37901</t>
  </si>
  <si>
    <t xml:space="preserve">B37902</t>
  </si>
  <si>
    <t xml:space="preserve">B37903</t>
  </si>
  <si>
    <t xml:space="preserve">B38001</t>
  </si>
  <si>
    <t xml:space="preserve">B38002</t>
  </si>
  <si>
    <t xml:space="preserve">B38003</t>
  </si>
  <si>
    <t xml:space="preserve">D03503</t>
  </si>
  <si>
    <t xml:space="preserve">D03603</t>
  </si>
  <si>
    <t xml:space="preserve">D03703</t>
  </si>
  <si>
    <t xml:space="preserve">D03803</t>
  </si>
  <si>
    <t xml:space="preserve">D03903</t>
  </si>
  <si>
    <t xml:space="preserve">E00103</t>
  </si>
  <si>
    <t xml:space="preserve">E00203</t>
  </si>
  <si>
    <t xml:space="preserve">E00303</t>
  </si>
  <si>
    <t xml:space="preserve">E00603</t>
  </si>
  <si>
    <t xml:space="preserve">E00703</t>
  </si>
  <si>
    <t xml:space="preserve">E00803</t>
  </si>
  <si>
    <t xml:space="preserve">E00902</t>
  </si>
  <si>
    <t xml:space="preserve">E00903</t>
  </si>
  <si>
    <t xml:space="preserve">E01002</t>
  </si>
  <si>
    <t xml:space="preserve">E01003</t>
  </si>
  <si>
    <t xml:space="preserve">E01102</t>
  </si>
  <si>
    <t xml:space="preserve">E01103</t>
  </si>
  <si>
    <t xml:space="preserve">E01202</t>
  </si>
  <si>
    <t xml:space="preserve">E01203</t>
  </si>
  <si>
    <t xml:space="preserve">E01302</t>
  </si>
  <si>
    <t xml:space="preserve">E01303</t>
  </si>
  <si>
    <t xml:space="preserve">E01402</t>
  </si>
  <si>
    <t xml:space="preserve">E01403</t>
  </si>
  <si>
    <t xml:space="preserve">E01502</t>
  </si>
  <si>
    <t xml:space="preserve">E03401</t>
  </si>
  <si>
    <t xml:space="preserve">E03501</t>
  </si>
  <si>
    <t xml:space="preserve">E03601</t>
  </si>
  <si>
    <t xml:space="preserve">E03701</t>
  </si>
  <si>
    <t xml:space="preserve">E03801</t>
  </si>
  <si>
    <t xml:space="preserve">A01602</t>
  </si>
  <si>
    <t xml:space="preserve">A01701</t>
  </si>
  <si>
    <t xml:space="preserve">E00104</t>
  </si>
  <si>
    <t xml:space="preserve">E00204</t>
  </si>
  <si>
    <t xml:space="preserve">E00304</t>
  </si>
  <si>
    <t xml:space="preserve">E00403</t>
  </si>
  <si>
    <t xml:space="preserve">E00404</t>
  </si>
  <si>
    <t xml:space="preserve">E00504</t>
  </si>
  <si>
    <t xml:space="preserve">E00604</t>
  </si>
  <si>
    <t xml:space="preserve">E00704</t>
  </si>
  <si>
    <t xml:space="preserve">E00804</t>
  </si>
  <si>
    <t xml:space="preserve">E00904</t>
  </si>
  <si>
    <t xml:space="preserve">E01004</t>
  </si>
  <si>
    <t xml:space="preserve">E01104</t>
  </si>
  <si>
    <t xml:space="preserve">E01204</t>
  </si>
  <si>
    <t xml:space="preserve">E01304</t>
  </si>
  <si>
    <t xml:space="preserve">E01404</t>
  </si>
  <si>
    <t xml:space="preserve">E01503</t>
  </si>
  <si>
    <t xml:space="preserve">E01504</t>
  </si>
  <si>
    <t xml:space="preserve">E01602</t>
  </si>
  <si>
    <t xml:space="preserve">E01603</t>
  </si>
  <si>
    <t xml:space="preserve">E01604</t>
  </si>
  <si>
    <t xml:space="preserve">E01702</t>
  </si>
  <si>
    <t xml:space="preserve">E01703</t>
  </si>
  <si>
    <t xml:space="preserve">E01704</t>
  </si>
  <si>
    <t xml:space="preserve">E01802</t>
  </si>
  <si>
    <t xml:space="preserve">E01803</t>
  </si>
  <si>
    <t xml:space="preserve">E01804</t>
  </si>
  <si>
    <t xml:space="preserve">E01902</t>
  </si>
  <si>
    <t xml:space="preserve">E01903</t>
  </si>
  <si>
    <t xml:space="preserve">E01904</t>
  </si>
  <si>
    <t xml:space="preserve">E02002</t>
  </si>
  <si>
    <t xml:space="preserve">E02003</t>
  </si>
  <si>
    <t xml:space="preserve">E02004</t>
  </si>
  <si>
    <t xml:space="preserve">E02202</t>
  </si>
  <si>
    <t xml:space="preserve">E02302</t>
  </si>
  <si>
    <t xml:space="preserve">D01403</t>
  </si>
  <si>
    <t xml:space="preserve">A01301</t>
  </si>
  <si>
    <t xml:space="preserve">A01302</t>
  </si>
  <si>
    <t xml:space="preserve">A01202</t>
  </si>
  <si>
    <t xml:space="preserve">D07402</t>
  </si>
  <si>
    <t xml:space="preserve">D07502</t>
  </si>
  <si>
    <t xml:space="preserve">D07602</t>
  </si>
  <si>
    <t xml:space="preserve">D09002</t>
  </si>
  <si>
    <t xml:space="preserve">D09102</t>
  </si>
  <si>
    <t xml:space="preserve">D03203</t>
  </si>
  <si>
    <t xml:space="preserve">D03604</t>
  </si>
  <si>
    <t xml:space="preserve">D03704</t>
  </si>
  <si>
    <t xml:space="preserve">D03804</t>
  </si>
  <si>
    <t xml:space="preserve">D03904</t>
  </si>
  <si>
    <t xml:space="preserve">B02502</t>
  </si>
  <si>
    <t xml:space="preserve">B02602</t>
  </si>
  <si>
    <t xml:space="preserve">B02702</t>
  </si>
  <si>
    <t xml:space="preserve">B03103</t>
  </si>
  <si>
    <t xml:space="preserve">B03203</t>
  </si>
  <si>
    <t xml:space="preserve">B03303</t>
  </si>
  <si>
    <t xml:space="preserve">B03403</t>
  </si>
  <si>
    <t xml:space="preserve">B03903</t>
  </si>
  <si>
    <t xml:space="preserve">B04003</t>
  </si>
  <si>
    <t xml:space="preserve">B04103</t>
  </si>
  <si>
    <t xml:space="preserve">B06602</t>
  </si>
  <si>
    <t xml:space="preserve">B06702</t>
  </si>
  <si>
    <t xml:space="preserve">B06802</t>
  </si>
  <si>
    <t xml:space="preserve">B07203</t>
  </si>
  <si>
    <t xml:space="preserve">B07703</t>
  </si>
  <si>
    <t xml:space="preserve">B07803</t>
  </si>
  <si>
    <t xml:space="preserve">B07903</t>
  </si>
  <si>
    <t xml:space="preserve">B08003</t>
  </si>
  <si>
    <t xml:space="preserve">B08103</t>
  </si>
  <si>
    <t xml:space="preserve">B08203</t>
  </si>
  <si>
    <t xml:space="preserve">B11503</t>
  </si>
  <si>
    <t xml:space="preserve">B11603</t>
  </si>
  <si>
    <t xml:space="preserve">B11703</t>
  </si>
  <si>
    <t xml:space="preserve">B11803</t>
  </si>
  <si>
    <t xml:space="preserve">B11903</t>
  </si>
  <si>
    <t xml:space="preserve">B12003</t>
  </si>
  <si>
    <t xml:space="preserve">B12103</t>
  </si>
  <si>
    <t xml:space="preserve">B12203</t>
  </si>
  <si>
    <t xml:space="preserve">B12303</t>
  </si>
  <si>
    <t xml:space="preserve">B15403</t>
  </si>
  <si>
    <t xml:space="preserve">B15503</t>
  </si>
  <si>
    <t xml:space="preserve">B15603</t>
  </si>
  <si>
    <t xml:space="preserve">B15703</t>
  </si>
  <si>
    <t xml:space="preserve">B15803</t>
  </si>
  <si>
    <t xml:space="preserve">B15903</t>
  </si>
  <si>
    <t xml:space="preserve">B16003</t>
  </si>
  <si>
    <t xml:space="preserve">B16103</t>
  </si>
  <si>
    <t xml:space="preserve">B16203</t>
  </si>
  <si>
    <t xml:space="preserve">B16303</t>
  </si>
  <si>
    <t xml:space="preserve">B16403</t>
  </si>
  <si>
    <t xml:space="preserve">B19102</t>
  </si>
  <si>
    <t xml:space="preserve">B19503</t>
  </si>
  <si>
    <t xml:space="preserve">B19603</t>
  </si>
  <si>
    <t xml:space="preserve">B19703</t>
  </si>
  <si>
    <t xml:space="preserve">B19803</t>
  </si>
  <si>
    <t xml:space="preserve">B19903</t>
  </si>
  <si>
    <t xml:space="preserve">B20003</t>
  </si>
  <si>
    <t xml:space="preserve">B20103</t>
  </si>
  <si>
    <t xml:space="preserve">B20203</t>
  </si>
  <si>
    <t xml:space="preserve">B20303</t>
  </si>
  <si>
    <t xml:space="preserve">B20403</t>
  </si>
  <si>
    <t xml:space="preserve">B20503</t>
  </si>
  <si>
    <t xml:space="preserve">B23001</t>
  </si>
  <si>
    <t xml:space="preserve">B23002</t>
  </si>
  <si>
    <t xml:space="preserve">B23102</t>
  </si>
  <si>
    <t xml:space="preserve">B23202</t>
  </si>
  <si>
    <t xml:space="preserve">B23603</t>
  </si>
  <si>
    <t xml:space="preserve">B23703</t>
  </si>
  <si>
    <t xml:space="preserve">B23803</t>
  </si>
  <si>
    <t xml:space="preserve">B23903</t>
  </si>
  <si>
    <t xml:space="preserve">B24003</t>
  </si>
  <si>
    <t xml:space="preserve">B24103</t>
  </si>
  <si>
    <t xml:space="preserve">B24203</t>
  </si>
  <si>
    <t xml:space="preserve">B24303</t>
  </si>
  <si>
    <t xml:space="preserve">B24403</t>
  </si>
  <si>
    <t xml:space="preserve">B24503</t>
  </si>
  <si>
    <t xml:space="preserve">B24603</t>
  </si>
  <si>
    <t xml:space="preserve">B26801</t>
  </si>
  <si>
    <t xml:space="preserve">B27102</t>
  </si>
  <si>
    <t xml:space="preserve">B27202</t>
  </si>
  <si>
    <t xml:space="preserve">B27302</t>
  </si>
  <si>
    <t xml:space="preserve">B27703</t>
  </si>
  <si>
    <t xml:space="preserve">B27803</t>
  </si>
  <si>
    <t xml:space="preserve">B27903</t>
  </si>
  <si>
    <t xml:space="preserve">B28003</t>
  </si>
  <si>
    <t xml:space="preserve">B28103</t>
  </si>
  <si>
    <t xml:space="preserve">B28203</t>
  </si>
  <si>
    <t xml:space="preserve">B28303</t>
  </si>
  <si>
    <t xml:space="preserve">B28403</t>
  </si>
  <si>
    <t xml:space="preserve">B28503</t>
  </si>
  <si>
    <t xml:space="preserve">B28603</t>
  </si>
  <si>
    <t xml:space="preserve">B28703</t>
  </si>
  <si>
    <t xml:space="preserve">B30601</t>
  </si>
  <si>
    <t xml:space="preserve">B31202</t>
  </si>
  <si>
    <t xml:space="preserve">B31302</t>
  </si>
  <si>
    <t xml:space="preserve">B31402</t>
  </si>
  <si>
    <t xml:space="preserve">B31803</t>
  </si>
  <si>
    <t xml:space="preserve">B31903</t>
  </si>
  <si>
    <t xml:space="preserve">B32003</t>
  </si>
  <si>
    <t xml:space="preserve">B32103</t>
  </si>
  <si>
    <t xml:space="preserve">B32203</t>
  </si>
  <si>
    <t xml:space="preserve">B32303</t>
  </si>
  <si>
    <t xml:space="preserve">B32403</t>
  </si>
  <si>
    <t xml:space="preserve">B32503</t>
  </si>
  <si>
    <t xml:space="preserve">B32603</t>
  </si>
  <si>
    <t xml:space="preserve">B32703</t>
  </si>
  <si>
    <t xml:space="preserve">B32803</t>
  </si>
  <si>
    <t xml:space="preserve">B34401</t>
  </si>
  <si>
    <t xml:space="preserve">B35302</t>
  </si>
  <si>
    <t xml:space="preserve">B35402</t>
  </si>
  <si>
    <t xml:space="preserve">B35502</t>
  </si>
  <si>
    <t xml:space="preserve">B35903</t>
  </si>
  <si>
    <t xml:space="preserve">B36003</t>
  </si>
  <si>
    <t xml:space="preserve">B36103</t>
  </si>
  <si>
    <t xml:space="preserve">B36203</t>
  </si>
  <si>
    <t xml:space="preserve">B36303</t>
  </si>
  <si>
    <t xml:space="preserve">B36403</t>
  </si>
  <si>
    <t xml:space="preserve">B36503</t>
  </si>
  <si>
    <t xml:space="preserve">B36603</t>
  </si>
  <si>
    <t xml:space="preserve">B36703</t>
  </si>
  <si>
    <t xml:space="preserve">B36803</t>
  </si>
  <si>
    <t xml:space="preserve">B36903</t>
  </si>
  <si>
    <t xml:space="preserve">B38101</t>
  </si>
  <si>
    <t xml:space="preserve">B38201</t>
  </si>
  <si>
    <t xml:space="preserve">B38301</t>
  </si>
  <si>
    <t xml:space="preserve">B38401</t>
  </si>
  <si>
    <t xml:space="preserve">B38501</t>
  </si>
  <si>
    <t xml:space="preserve">B38601</t>
  </si>
  <si>
    <t xml:space="preserve">B38701</t>
  </si>
  <si>
    <t xml:space="preserve">B38801</t>
  </si>
  <si>
    <t xml:space="preserve">B38901</t>
  </si>
  <si>
    <t xml:space="preserve">B39001</t>
  </si>
  <si>
    <t xml:space="preserve">B39101</t>
  </si>
  <si>
    <t xml:space="preserve">B39201</t>
  </si>
  <si>
    <t xml:space="preserve">B39301</t>
  </si>
  <si>
    <t xml:space="preserve">B39401</t>
  </si>
  <si>
    <t xml:space="preserve">B39402</t>
  </si>
  <si>
    <t xml:space="preserve">B39501</t>
  </si>
  <si>
    <t xml:space="preserve">B39502</t>
  </si>
  <si>
    <t xml:space="preserve">B39601</t>
  </si>
  <si>
    <t xml:space="preserve">B39602</t>
  </si>
  <si>
    <t xml:space="preserve">B39701</t>
  </si>
  <si>
    <t xml:space="preserve">B39801</t>
  </si>
  <si>
    <t xml:space="preserve">B39901</t>
  </si>
  <si>
    <t xml:space="preserve">B40001</t>
  </si>
  <si>
    <t xml:space="preserve">B40003</t>
  </si>
  <si>
    <t xml:space="preserve">B40101</t>
  </si>
  <si>
    <t xml:space="preserve">B40103</t>
  </si>
  <si>
    <t xml:space="preserve">B40201</t>
  </si>
  <si>
    <t xml:space="preserve">B40203</t>
  </si>
  <si>
    <t xml:space="preserve">B40301</t>
  </si>
  <si>
    <t xml:space="preserve">B40303</t>
  </si>
  <si>
    <t xml:space="preserve">B40401</t>
  </si>
  <si>
    <t xml:space="preserve">B40403</t>
  </si>
  <si>
    <t xml:space="preserve">B40501</t>
  </si>
  <si>
    <t xml:space="preserve">B40503</t>
  </si>
  <si>
    <t xml:space="preserve">B40601</t>
  </si>
  <si>
    <t xml:space="preserve">B40603</t>
  </si>
  <si>
    <t xml:space="preserve">B40701</t>
  </si>
  <si>
    <t xml:space="preserve">B40703</t>
  </si>
  <si>
    <t xml:space="preserve">B40801</t>
  </si>
  <si>
    <t xml:space="preserve">B40803</t>
  </si>
  <si>
    <t xml:space="preserve">B40901</t>
  </si>
  <si>
    <t xml:space="preserve">B40903</t>
  </si>
  <si>
    <t xml:space="preserve">B41001</t>
  </si>
  <si>
    <t xml:space="preserve">B41003</t>
  </si>
  <si>
    <t xml:space="preserve">B02402</t>
  </si>
  <si>
    <t xml:space="preserve">B02802</t>
  </si>
  <si>
    <t xml:space="preserve">B02902</t>
  </si>
  <si>
    <t xml:space="preserve">B03902</t>
  </si>
  <si>
    <t xml:space="preserve">B04002</t>
  </si>
  <si>
    <t xml:space="preserve">B04102</t>
  </si>
  <si>
    <t xml:space="preserve">B04202</t>
  </si>
  <si>
    <t xml:space="preserve">B04302</t>
  </si>
  <si>
    <t xml:space="preserve">B04402</t>
  </si>
  <si>
    <t xml:space="preserve">B04502</t>
  </si>
  <si>
    <t xml:space="preserve">B07702</t>
  </si>
  <si>
    <t xml:space="preserve">B08002</t>
  </si>
  <si>
    <t xml:space="preserve">B08102</t>
  </si>
  <si>
    <t xml:space="preserve">B08202</t>
  </si>
  <si>
    <t xml:space="preserve">B08302</t>
  </si>
  <si>
    <t xml:space="preserve">B08402</t>
  </si>
  <si>
    <t xml:space="preserve">B08502</t>
  </si>
  <si>
    <t xml:space="preserve">B08602</t>
  </si>
  <si>
    <t xml:space="preserve">B08702</t>
  </si>
  <si>
    <t xml:space="preserve">B08802</t>
  </si>
  <si>
    <t xml:space="preserve">B08902</t>
  </si>
  <si>
    <t xml:space="preserve">B09002</t>
  </si>
  <si>
    <t xml:space="preserve">B11502</t>
  </si>
  <si>
    <t xml:space="preserve">B11602</t>
  </si>
  <si>
    <t xml:space="preserve">B11802</t>
  </si>
  <si>
    <t xml:space="preserve">B11902</t>
  </si>
  <si>
    <t xml:space="preserve">B12202</t>
  </si>
  <si>
    <t xml:space="preserve">B12502</t>
  </si>
  <si>
    <t xml:space="preserve">B12602</t>
  </si>
  <si>
    <t xml:space="preserve">B12702</t>
  </si>
  <si>
    <t xml:space="preserve">B12802</t>
  </si>
  <si>
    <t xml:space="preserve">B12902</t>
  </si>
  <si>
    <t xml:space="preserve">B13402</t>
  </si>
  <si>
    <t xml:space="preserve">B13502</t>
  </si>
  <si>
    <t xml:space="preserve">B15902</t>
  </si>
  <si>
    <t xml:space="preserve">B16002</t>
  </si>
  <si>
    <t xml:space="preserve">B16102</t>
  </si>
  <si>
    <t xml:space="preserve">B16302</t>
  </si>
  <si>
    <t xml:space="preserve">B16402</t>
  </si>
  <si>
    <t xml:space="preserve">B16702</t>
  </si>
  <si>
    <t xml:space="preserve">B17202</t>
  </si>
  <si>
    <t xml:space="preserve">B17302</t>
  </si>
  <si>
    <t xml:space="preserve">B17402</t>
  </si>
  <si>
    <t xml:space="preserve">B17502</t>
  </si>
  <si>
    <t xml:space="preserve">B17602</t>
  </si>
  <si>
    <t xml:space="preserve">B17702</t>
  </si>
  <si>
    <t xml:space="preserve">B17802</t>
  </si>
  <si>
    <t xml:space="preserve">B17902</t>
  </si>
  <si>
    <t xml:space="preserve">B18002</t>
  </si>
  <si>
    <t xml:space="preserve">B20402</t>
  </si>
  <si>
    <t xml:space="preserve">B20502</t>
  </si>
  <si>
    <t xml:space="preserve">B21202</t>
  </si>
  <si>
    <t xml:space="preserve">B21502</t>
  </si>
  <si>
    <t xml:space="preserve">B21602</t>
  </si>
  <si>
    <t xml:space="preserve">B21702</t>
  </si>
  <si>
    <t xml:space="preserve">B21802</t>
  </si>
  <si>
    <t xml:space="preserve">B21902</t>
  </si>
  <si>
    <t xml:space="preserve">B22002</t>
  </si>
  <si>
    <t xml:space="preserve">B24902</t>
  </si>
  <si>
    <t xml:space="preserve">B25002</t>
  </si>
  <si>
    <t xml:space="preserve">B25102</t>
  </si>
  <si>
    <t xml:space="preserve">B25302</t>
  </si>
  <si>
    <t xml:space="preserve">B25402</t>
  </si>
  <si>
    <t xml:space="preserve">B25702</t>
  </si>
  <si>
    <t xml:space="preserve">B26702</t>
  </si>
  <si>
    <t xml:space="preserve">B26802</t>
  </si>
  <si>
    <t xml:space="preserve">B26902</t>
  </si>
  <si>
    <t xml:space="preserve">B27002</t>
  </si>
  <si>
    <t xml:space="preserve">B29402</t>
  </si>
  <si>
    <t xml:space="preserve">B29502</t>
  </si>
  <si>
    <t xml:space="preserve">B29602</t>
  </si>
  <si>
    <t xml:space="preserve">B30502</t>
  </si>
  <si>
    <t xml:space="preserve">B30602</t>
  </si>
  <si>
    <t xml:space="preserve">B30702</t>
  </si>
  <si>
    <t xml:space="preserve">B30802</t>
  </si>
  <si>
    <t xml:space="preserve">B30902</t>
  </si>
  <si>
    <t xml:space="preserve">B31002</t>
  </si>
  <si>
    <t xml:space="preserve">B31102</t>
  </si>
  <si>
    <t xml:space="preserve">B31502</t>
  </si>
  <si>
    <t xml:space="preserve">B34302</t>
  </si>
  <si>
    <t xml:space="preserve">B34402</t>
  </si>
  <si>
    <t xml:space="preserve">B34702</t>
  </si>
  <si>
    <t xml:space="preserve">B35002</t>
  </si>
  <si>
    <t xml:space="preserve">B35102</t>
  </si>
  <si>
    <t xml:space="preserve">B35202</t>
  </si>
  <si>
    <t xml:space="preserve">B35602</t>
  </si>
  <si>
    <t xml:space="preserve">B35702</t>
  </si>
  <si>
    <t xml:space="preserve">B38402</t>
  </si>
  <si>
    <t xml:space="preserve">B38502</t>
  </si>
  <si>
    <t xml:space="preserve">B38602</t>
  </si>
  <si>
    <t xml:space="preserve">B38802</t>
  </si>
  <si>
    <t xml:space="preserve">B38902</t>
  </si>
  <si>
    <t xml:space="preserve">B39202</t>
  </si>
  <si>
    <t xml:space="preserve">B39702</t>
  </si>
  <si>
    <t xml:space="preserve">B39802</t>
  </si>
  <si>
    <t xml:space="preserve">B39902</t>
  </si>
  <si>
    <t xml:space="preserve">B40002</t>
  </si>
  <si>
    <t xml:space="preserve">B40102</t>
  </si>
  <si>
    <t xml:space="preserve">B40202</t>
  </si>
  <si>
    <t xml:space="preserve">B40302</t>
  </si>
  <si>
    <t xml:space="preserve">B40402</t>
  </si>
  <si>
    <t xml:space="preserve">B40502</t>
  </si>
  <si>
    <t xml:space="preserve">B41101</t>
  </si>
  <si>
    <t xml:space="preserve">B41201</t>
  </si>
  <si>
    <t xml:space="preserve">B41301</t>
  </si>
  <si>
    <t xml:space="preserve">B41401</t>
  </si>
  <si>
    <t xml:space="preserve">B41501</t>
  </si>
  <si>
    <t xml:space="preserve">B41601</t>
  </si>
  <si>
    <t xml:space="preserve">B41701</t>
  </si>
  <si>
    <t xml:space="preserve">B41801</t>
  </si>
  <si>
    <t xml:space="preserve">B41901</t>
  </si>
  <si>
    <t xml:space="preserve">B42001</t>
  </si>
  <si>
    <t xml:space="preserve">B42101</t>
  </si>
  <si>
    <t xml:space="preserve">B42201</t>
  </si>
  <si>
    <t xml:space="preserve">B42301</t>
  </si>
  <si>
    <t xml:space="preserve">B42401</t>
  </si>
  <si>
    <t xml:space="preserve">B42501</t>
  </si>
  <si>
    <t xml:space="preserve">B42601</t>
  </si>
  <si>
    <t xml:space="preserve">B42701</t>
  </si>
  <si>
    <t xml:space="preserve">B42801</t>
  </si>
  <si>
    <t xml:space="preserve">B42901</t>
  </si>
  <si>
    <t xml:space="preserve">B42902</t>
  </si>
  <si>
    <t xml:space="preserve">B43001</t>
  </si>
  <si>
    <t xml:space="preserve">B43002</t>
  </si>
  <si>
    <t xml:space="preserve">B43101</t>
  </si>
  <si>
    <t xml:space="preserve">B43102</t>
  </si>
  <si>
    <t xml:space="preserve">B43201</t>
  </si>
  <si>
    <t xml:space="preserve">B43301</t>
  </si>
  <si>
    <t xml:space="preserve">B43302</t>
  </si>
  <si>
    <t xml:space="preserve">B43401</t>
  </si>
  <si>
    <t xml:space="preserve">B43402</t>
  </si>
  <si>
    <t xml:space="preserve">B43501</t>
  </si>
  <si>
    <t xml:space="preserve">B43601</t>
  </si>
  <si>
    <t xml:space="preserve">B43701</t>
  </si>
  <si>
    <t xml:space="preserve">B43702</t>
  </si>
  <si>
    <t xml:space="preserve">B43801</t>
  </si>
  <si>
    <t xml:space="preserve">B43901</t>
  </si>
  <si>
    <t xml:space="preserve">B44001</t>
  </si>
  <si>
    <t xml:space="preserve">B44002</t>
  </si>
  <si>
    <t xml:space="preserve">B44101</t>
  </si>
  <si>
    <t xml:space="preserve">B44102</t>
  </si>
  <si>
    <t xml:space="preserve">B44201</t>
  </si>
  <si>
    <t xml:space="preserve">B44202</t>
  </si>
  <si>
    <t xml:space="preserve">B44301</t>
  </si>
  <si>
    <t xml:space="preserve">B44302</t>
  </si>
  <si>
    <t xml:space="preserve">B44401</t>
  </si>
  <si>
    <t xml:space="preserve">B44402</t>
  </si>
  <si>
    <t xml:space="preserve">B44501</t>
  </si>
  <si>
    <t xml:space="preserve">B44502</t>
  </si>
  <si>
    <t xml:space="preserve">B44601</t>
  </si>
  <si>
    <t xml:space="preserve">B44602</t>
  </si>
  <si>
    <t xml:space="preserve">B44701</t>
  </si>
  <si>
    <t xml:space="preserve">B44702</t>
  </si>
  <si>
    <t xml:space="preserve">B44801</t>
  </si>
  <si>
    <t xml:space="preserve">B44802</t>
  </si>
  <si>
    <t xml:space="preserve">B44901</t>
  </si>
  <si>
    <t xml:space="preserve">B44902</t>
  </si>
  <si>
    <t xml:space="preserve">B45001</t>
  </si>
  <si>
    <t xml:space="preserve">B45002</t>
  </si>
  <si>
    <t xml:space="preserve">D00903</t>
  </si>
  <si>
    <t xml:space="preserve">D00904</t>
  </si>
  <si>
    <t xml:space="preserve">D01003</t>
  </si>
  <si>
    <t xml:space="preserve">D01004</t>
  </si>
  <si>
    <t xml:space="preserve">D01103</t>
  </si>
  <si>
    <t xml:space="preserve">D01104</t>
  </si>
  <si>
    <t xml:space="preserve">D01203</t>
  </si>
  <si>
    <t xml:space="preserve">D01204</t>
  </si>
  <si>
    <t xml:space="preserve">D01303</t>
  </si>
  <si>
    <t xml:space="preserve">D01304</t>
  </si>
  <si>
    <t xml:space="preserve">D01404</t>
  </si>
  <si>
    <t xml:space="preserve">Z00902</t>
  </si>
  <si>
    <t xml:space="preserve">Z01002</t>
  </si>
  <si>
    <t xml:space="preserve">E02102</t>
  </si>
  <si>
    <t xml:space="preserve">E02402</t>
  </si>
  <si>
    <t xml:space="preserve">E03002</t>
  </si>
  <si>
    <t xml:space="preserve">E03202</t>
  </si>
  <si>
    <t xml:space="preserve">B02903</t>
  </si>
  <si>
    <t xml:space="preserve">B03003</t>
  </si>
  <si>
    <t xml:space="preserve">B06603</t>
  </si>
  <si>
    <t xml:space="preserve">B06703</t>
  </si>
  <si>
    <t xml:space="preserve">B06803</t>
  </si>
  <si>
    <t xml:space="preserve">B06903</t>
  </si>
  <si>
    <t xml:space="preserve">B07003</t>
  </si>
  <si>
    <t xml:space="preserve">B07103</t>
  </si>
  <si>
    <t xml:space="preserve">B10303</t>
  </si>
  <si>
    <t xml:space="preserve">B10403</t>
  </si>
  <si>
    <t xml:space="preserve">B10503</t>
  </si>
  <si>
    <t xml:space="preserve">B10603</t>
  </si>
  <si>
    <t xml:space="preserve">B10703</t>
  </si>
  <si>
    <t xml:space="preserve">B10803</t>
  </si>
  <si>
    <t xml:space="preserve">B10903</t>
  </si>
  <si>
    <t xml:space="preserve">B11003</t>
  </si>
  <si>
    <t xml:space="preserve">B14003</t>
  </si>
  <si>
    <t xml:space="preserve">B14103</t>
  </si>
  <si>
    <t xml:space="preserve">B14203</t>
  </si>
  <si>
    <t xml:space="preserve">B14303</t>
  </si>
  <si>
    <t xml:space="preserve">B14403</t>
  </si>
  <si>
    <t xml:space="preserve">B14503</t>
  </si>
  <si>
    <t xml:space="preserve">B14603</t>
  </si>
  <si>
    <t xml:space="preserve">B14703</t>
  </si>
  <si>
    <t xml:space="preserve">B17703</t>
  </si>
  <si>
    <t xml:space="preserve">B17803</t>
  </si>
  <si>
    <t xml:space="preserve">B17903</t>
  </si>
  <si>
    <t xml:space="preserve">B18003</t>
  </si>
  <si>
    <t xml:space="preserve">B18103</t>
  </si>
  <si>
    <t xml:space="preserve">B18203</t>
  </si>
  <si>
    <t xml:space="preserve">B18303</t>
  </si>
  <si>
    <t xml:space="preserve">B18403</t>
  </si>
  <si>
    <t xml:space="preserve">B21403</t>
  </si>
  <si>
    <t xml:space="preserve">B21503</t>
  </si>
  <si>
    <t xml:space="preserve">B21603</t>
  </si>
  <si>
    <t xml:space="preserve">B21703</t>
  </si>
  <si>
    <t xml:space="preserve">B21803</t>
  </si>
  <si>
    <t xml:space="preserve">B21903</t>
  </si>
  <si>
    <t xml:space="preserve">B22003</t>
  </si>
  <si>
    <t xml:space="preserve">B22103</t>
  </si>
  <si>
    <t xml:space="preserve">B25103</t>
  </si>
  <si>
    <t xml:space="preserve">B25203</t>
  </si>
  <si>
    <t xml:space="preserve">B25303</t>
  </si>
  <si>
    <t xml:space="preserve">B25403</t>
  </si>
  <si>
    <t xml:space="preserve">B25503</t>
  </si>
  <si>
    <t xml:space="preserve">B25603</t>
  </si>
  <si>
    <t xml:space="preserve">B25703</t>
  </si>
  <si>
    <t xml:space="preserve">B25803</t>
  </si>
  <si>
    <t xml:space="preserve">B28803</t>
  </si>
  <si>
    <t xml:space="preserve">B28903</t>
  </si>
  <si>
    <t xml:space="preserve">B29003</t>
  </si>
  <si>
    <t xml:space="preserve">B29103</t>
  </si>
  <si>
    <t xml:space="preserve">B29203</t>
  </si>
  <si>
    <t xml:space="preserve">B29303</t>
  </si>
  <si>
    <t xml:space="preserve">B29403</t>
  </si>
  <si>
    <t xml:space="preserve">B29503</t>
  </si>
  <si>
    <t xml:space="preserve">B32903</t>
  </si>
  <si>
    <t xml:space="preserve">B33003</t>
  </si>
  <si>
    <t xml:space="preserve">B33103</t>
  </si>
  <si>
    <t xml:space="preserve">B33203</t>
  </si>
  <si>
    <t xml:space="preserve">E02602</t>
  </si>
  <si>
    <t xml:space="preserve">E02702</t>
  </si>
  <si>
    <t xml:space="preserve">E02802</t>
  </si>
  <si>
    <t xml:space="preserve">B02203</t>
  </si>
  <si>
    <t xml:space="preserve">B02303</t>
  </si>
  <si>
    <t xml:space="preserve">B02403</t>
  </si>
  <si>
    <t xml:space="preserve">B02503</t>
  </si>
  <si>
    <t xml:space="preserve">B02603</t>
  </si>
  <si>
    <t xml:space="preserve">B02703</t>
  </si>
  <si>
    <t xml:space="preserve">B05303</t>
  </si>
  <si>
    <t xml:space="preserve">B05403</t>
  </si>
  <si>
    <t xml:space="preserve">B05503</t>
  </si>
  <si>
    <t xml:space="preserve">B05603</t>
  </si>
  <si>
    <t xml:space="preserve">B05703</t>
  </si>
  <si>
    <t xml:space="preserve">B05803</t>
  </si>
  <si>
    <t xml:space="preserve">B08403</t>
  </si>
  <si>
    <t xml:space="preserve">B08503</t>
  </si>
  <si>
    <t xml:space="preserve">B08603</t>
  </si>
  <si>
    <t xml:space="preserve">B08703</t>
  </si>
  <si>
    <t xml:space="preserve">B08803</t>
  </si>
  <si>
    <t xml:space="preserve">B08903</t>
  </si>
  <si>
    <t xml:space="preserve">B14803</t>
  </si>
  <si>
    <t xml:space="preserve">B20803</t>
  </si>
  <si>
    <t xml:space="preserve">B20903</t>
  </si>
  <si>
    <t xml:space="preserve">B21003</t>
  </si>
  <si>
    <t xml:space="preserve">B21103</t>
  </si>
  <si>
    <t xml:space="preserve">B21203</t>
  </si>
  <si>
    <t xml:space="preserve">B21303</t>
  </si>
  <si>
    <t xml:space="preserve">B27003</t>
  </si>
  <si>
    <t xml:space="preserve">B27103</t>
  </si>
  <si>
    <t xml:space="preserve">B27203</t>
  </si>
  <si>
    <t xml:space="preserve">B27303</t>
  </si>
  <si>
    <t xml:space="preserve">B27403</t>
  </si>
  <si>
    <t xml:space="preserve">B27503</t>
  </si>
  <si>
    <t xml:space="preserve">B30503</t>
  </si>
  <si>
    <t xml:space="preserve">B30603</t>
  </si>
  <si>
    <t xml:space="preserve">E02902</t>
  </si>
  <si>
    <t xml:space="preserve">D07702</t>
  </si>
  <si>
    <t xml:space="preserve">D07703</t>
  </si>
  <si>
    <t xml:space="preserve">D07802</t>
  </si>
  <si>
    <t xml:space="preserve">D07803</t>
  </si>
  <si>
    <t xml:space="preserve">D07902</t>
  </si>
  <si>
    <t xml:space="preserve">D07903</t>
  </si>
  <si>
    <t xml:space="preserve">D08002</t>
  </si>
  <si>
    <t xml:space="preserve">D08003</t>
  </si>
  <si>
    <t xml:space="preserve">D08102</t>
  </si>
  <si>
    <t xml:space="preserve">D08103</t>
  </si>
  <si>
    <t xml:space="preserve">D08202</t>
  </si>
  <si>
    <t xml:space="preserve">D08203</t>
  </si>
  <si>
    <t xml:space="preserve">D08302</t>
  </si>
  <si>
    <t xml:space="preserve">D08303</t>
  </si>
  <si>
    <t xml:space="preserve">D02804</t>
  </si>
  <si>
    <t xml:space="preserve">D02904</t>
  </si>
  <si>
    <t xml:space="preserve">D03003</t>
  </si>
  <si>
    <t xml:space="preserve">D03004</t>
  </si>
  <si>
    <t xml:space="preserve">D03204</t>
  </si>
  <si>
    <t xml:space="preserve">D03504</t>
  </si>
  <si>
    <t xml:space="preserve">Z00402</t>
  </si>
  <si>
    <t xml:space="preserve">Z00502</t>
  </si>
  <si>
    <t xml:space="preserve">E03901</t>
  </si>
  <si>
    <t xml:space="preserve">E04001</t>
  </si>
  <si>
    <t xml:space="preserve">E04101</t>
  </si>
  <si>
    <t xml:space="preserve">E04201</t>
  </si>
  <si>
    <t xml:space="preserve">E04301</t>
  </si>
  <si>
    <t xml:space="preserve">E04401</t>
  </si>
  <si>
    <t xml:space="preserve">E04501</t>
  </si>
  <si>
    <t xml:space="preserve">E04601</t>
  </si>
  <si>
    <t xml:space="preserve">E04701</t>
  </si>
  <si>
    <t xml:space="preserve">E04801</t>
  </si>
  <si>
    <t xml:space="preserve">E04901</t>
  </si>
  <si>
    <t xml:space="preserve">E05001</t>
  </si>
  <si>
    <t xml:space="preserve">E05101</t>
  </si>
  <si>
    <t xml:space="preserve">E05201</t>
  </si>
  <si>
    <t xml:space="preserve">C05401</t>
  </si>
  <si>
    <t xml:space="preserve">C05501</t>
  </si>
  <si>
    <t xml:space="preserve">E007X1</t>
  </si>
  <si>
    <t xml:space="preserve">Z00202</t>
  </si>
  <si>
    <t xml:space="preserve">Z00302</t>
  </si>
  <si>
    <t xml:space="preserve">Z00602</t>
  </si>
  <si>
    <t xml:space="preserve">Z01102</t>
  </si>
  <si>
    <t xml:space="preserve">Z01202</t>
  </si>
  <si>
    <t xml:space="preserve">Z01302</t>
  </si>
  <si>
    <t xml:space="preserve">Z01402</t>
  </si>
  <si>
    <t xml:space="preserve">Z01602</t>
  </si>
  <si>
    <t xml:space="preserve">B01903</t>
  </si>
  <si>
    <t xml:space="preserve">B02003</t>
  </si>
  <si>
    <t xml:space="preserve">B02103</t>
  </si>
  <si>
    <t xml:space="preserve">B04703</t>
  </si>
  <si>
    <t xml:space="preserve">B04803</t>
  </si>
  <si>
    <t xml:space="preserve">B04903</t>
  </si>
  <si>
    <t xml:space="preserve">B05003</t>
  </si>
  <si>
    <t xml:space="preserve">B05103</t>
  </si>
  <si>
    <t xml:space="preserve">B05203</t>
  </si>
  <si>
    <t xml:space="preserve">B08303</t>
  </si>
  <si>
    <t xml:space="preserve">B13103</t>
  </si>
  <si>
    <t xml:space="preserve">B13203</t>
  </si>
  <si>
    <t xml:space="preserve">B13303</t>
  </si>
  <si>
    <t xml:space="preserve">B13403</t>
  </si>
  <si>
    <t xml:space="preserve">B13503</t>
  </si>
  <si>
    <t xml:space="preserve">B13603</t>
  </si>
  <si>
    <t xml:space="preserve">B13703</t>
  </si>
  <si>
    <t xml:space="preserve">B13803</t>
  </si>
  <si>
    <t xml:space="preserve">B13903</t>
  </si>
  <si>
    <t xml:space="preserve">B16503</t>
  </si>
  <si>
    <t xml:space="preserve">B16603</t>
  </si>
  <si>
    <t xml:space="preserve">B16703</t>
  </si>
  <si>
    <t xml:space="preserve">B19103</t>
  </si>
  <si>
    <t xml:space="preserve">B19203</t>
  </si>
  <si>
    <t xml:space="preserve">B19303</t>
  </si>
  <si>
    <t xml:space="preserve">B19403</t>
  </si>
  <si>
    <t xml:space="preserve">B22203</t>
  </si>
  <si>
    <t xml:space="preserve">B22303</t>
  </si>
  <si>
    <t xml:space="preserve">B24703</t>
  </si>
  <si>
    <t xml:space="preserve">B24803</t>
  </si>
  <si>
    <t xml:space="preserve">B24903</t>
  </si>
  <si>
    <t xml:space="preserve">B25003</t>
  </si>
  <si>
    <t xml:space="preserve">B27603</t>
  </si>
  <si>
    <t xml:space="preserve">E02502</t>
  </si>
  <si>
    <t xml:space="preserve">D12901</t>
  </si>
  <si>
    <t xml:space="preserve">D05803</t>
  </si>
  <si>
    <t xml:space="preserve">D05903</t>
  </si>
  <si>
    <t xml:space="preserve">D06003</t>
  </si>
  <si>
    <t xml:space="preserve">D06203</t>
  </si>
  <si>
    <t xml:space="preserve">D06303</t>
  </si>
  <si>
    <t xml:space="preserve">D06403</t>
  </si>
  <si>
    <t xml:space="preserve">D02704</t>
  </si>
  <si>
    <t xml:space="preserve">D06004</t>
  </si>
  <si>
    <t xml:space="preserve">D06104</t>
  </si>
  <si>
    <t xml:space="preserve">D06204</t>
  </si>
  <si>
    <t xml:space="preserve">D06304</t>
  </si>
  <si>
    <t xml:space="preserve">D06404</t>
  </si>
  <si>
    <t xml:space="preserve">D06503</t>
  </si>
  <si>
    <t xml:space="preserve">D06504</t>
  </si>
  <si>
    <t xml:space="preserve">D06604</t>
  </si>
  <si>
    <t xml:space="preserve">D06704</t>
  </si>
  <si>
    <t xml:space="preserve">D06804</t>
  </si>
  <si>
    <t xml:space="preserve">D06904</t>
  </si>
  <si>
    <t xml:space="preserve">D07004</t>
  </si>
  <si>
    <t xml:space="preserve">D07103</t>
  </si>
  <si>
    <t xml:space="preserve">D07104</t>
  </si>
  <si>
    <t xml:space="preserve">D07204</t>
  </si>
  <si>
    <t xml:space="preserve">D07304</t>
  </si>
  <si>
    <t xml:space="preserve">D07403</t>
  </si>
  <si>
    <t xml:space="preserve">D07404</t>
  </si>
  <si>
    <t xml:space="preserve">D07503</t>
  </si>
  <si>
    <t xml:space="preserve">D07504</t>
  </si>
  <si>
    <t xml:space="preserve">D07603</t>
  </si>
  <si>
    <t xml:space="preserve">D07604</t>
  </si>
  <si>
    <t xml:space="preserve">D07704</t>
  </si>
  <si>
    <t xml:space="preserve">D07804</t>
  </si>
  <si>
    <t xml:space="preserve">E03102</t>
  </si>
  <si>
    <t xml:space="preserve">E03302</t>
  </si>
  <si>
    <t xml:space="preserve">E03402</t>
  </si>
  <si>
    <t xml:space="preserve">E03502</t>
  </si>
  <si>
    <t xml:space="preserve">E03802</t>
  </si>
  <si>
    <t xml:space="preserve">E03902</t>
  </si>
  <si>
    <t xml:space="preserve">E04002</t>
  </si>
  <si>
    <t xml:space="preserve">D00703</t>
  </si>
  <si>
    <t xml:space="preserve">D00803</t>
  </si>
  <si>
    <t xml:space="preserve">D050X1</t>
  </si>
  <si>
    <t xml:space="preserve">D051X1</t>
  </si>
  <si>
    <t xml:space="preserve">D052X1</t>
  </si>
  <si>
    <t xml:space="preserve">D053X1</t>
  </si>
  <si>
    <t xml:space="preserve">0000X1</t>
  </si>
  <si>
    <t xml:space="preserve">0001X1</t>
  </si>
  <si>
    <t xml:space="preserve">Study code</t>
  </si>
  <si>
    <t xml:space="preserve">Parameter code</t>
  </si>
  <si>
    <t xml:space="preserve">Descritpion (Ita)</t>
  </si>
  <si>
    <t xml:space="preserve">Description (Rus)</t>
  </si>
  <si>
    <t xml:space="preserve">Type</t>
  </si>
  <si>
    <t xml:space="preserve">Units</t>
  </si>
  <si>
    <t xml:space="preserve">Group</t>
  </si>
  <si>
    <t xml:space="preserve">Subchapter (Ita)</t>
  </si>
  <si>
    <t xml:space="preserve">Subchapter (Rus)</t>
  </si>
  <si>
    <t xml:space="preserve">Panel</t>
  </si>
  <si>
    <t xml:space="preserve">Dipendenti a tempo pieno</t>
  </si>
  <si>
    <t xml:space="preserve">Сотрудники, работающие полный день. </t>
  </si>
  <si>
    <t xml:space="preserve">N5</t>
  </si>
  <si>
    <t xml:space="preserve">Numero giornate retribuite</t>
  </si>
  <si>
    <t xml:space="preserve">Quadro A</t>
  </si>
  <si>
    <t xml:space="preserve">Dipendenti a tempo parziale, assunti con contratto di lavoro intermittente, di lavoro ripartito</t>
  </si>
  <si>
    <t xml:space="preserve">Сотрудники, работающие неполный рабочий день, на временном контракте, на частичной работе.</t>
  </si>
  <si>
    <t xml:space="preserve">Soci amministratori</t>
  </si>
  <si>
    <t xml:space="preserve">Количество совладельцов компании, выполняющих функции руководителя</t>
  </si>
  <si>
    <t xml:space="preserve">N3</t>
  </si>
  <si>
    <t xml:space="preserve">Numero</t>
  </si>
  <si>
    <t xml:space="preserve">% занятости совладельцов компании, выполняющих функции руководителя</t>
  </si>
  <si>
    <t xml:space="preserve">N4</t>
  </si>
  <si>
    <t xml:space="preserve">Percentuale di lavoro prestato</t>
  </si>
  <si>
    <t xml:space="preserve">Soci non amministratori</t>
  </si>
  <si>
    <t xml:space="preserve">Количество совладельцов компании, не выполняющих функции руководителя</t>
  </si>
  <si>
    <t xml:space="preserve">% занятости совладельцов компании, не выполняющих функции руководителя</t>
  </si>
  <si>
    <t xml:space="preserve">Amministratori non soci</t>
  </si>
  <si>
    <t xml:space="preserve">Количество руководителей компании, не владеющих акциями компании</t>
  </si>
  <si>
    <t xml:space="preserve">Numero complessivo</t>
  </si>
  <si>
    <t xml:space="preserve">Общее количество</t>
  </si>
  <si>
    <t xml:space="preserve">N2</t>
  </si>
  <si>
    <t xml:space="preserve">Quadro B</t>
  </si>
  <si>
    <t xml:space="preserve">Progressivo unità locale</t>
  </si>
  <si>
    <t xml:space="preserve">Порядковый номер каждой недвижимости</t>
  </si>
  <si>
    <t xml:space="preserve">Comune</t>
  </si>
  <si>
    <t xml:space="preserve">Муниципалитет, где находится данное подразделение компании</t>
  </si>
  <si>
    <t xml:space="preserve">CAT</t>
  </si>
  <si>
    <t xml:space="preserve">A1</t>
  </si>
  <si>
    <t xml:space="preserve">Locali destinati a uffici</t>
  </si>
  <si>
    <t xml:space="preserve">Площади, используемые под офис</t>
  </si>
  <si>
    <t xml:space="preserve">N11</t>
  </si>
  <si>
    <t xml:space="preserve">Mq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</si>
  <si>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</si>
  <si>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</si>
  <si>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</si>
  <si>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</si>
  <si>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</si>
  <si>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</si>
  <si>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</si>
  <si>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</si>
  <si>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</si>
  <si>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Vendita di fabbricati</t>
  </si>
  <si>
    <t xml:space="preserve">Доходы от продажи зданий/домов в % от общих доходов</t>
  </si>
  <si>
    <t xml:space="preserve">PC</t>
  </si>
  <si>
    <t xml:space="preserve">Percentuale
sui ricavi</t>
  </si>
  <si>
    <t xml:space="preserve">Quadro D</t>
  </si>
  <si>
    <t xml:space="preserve">Tipologia dell'attività</t>
  </si>
  <si>
    <t xml:space="preserve">Виды деятельности</t>
  </si>
  <si>
    <t xml:space="preserve">Vendita di aree edificabili</t>
  </si>
  <si>
    <t xml:space="preserve">Доходы от продажи земли/участков под застройку в % от общих доходов</t>
  </si>
  <si>
    <t xml:space="preserve">Vendita di altri terreni</t>
  </si>
  <si>
    <t xml:space="preserve">Доходы от продажи других земель/участков в % от общих доходов</t>
  </si>
  <si>
    <t xml:space="preserve">Locazione di fabbricati ad uso abitazione</t>
  </si>
  <si>
    <t xml:space="preserve">Доходы от сдачи в наём/аренду зданий/сооружений под жилье в % от общих доходов</t>
  </si>
  <si>
    <t xml:space="preserve">Locazione di fabbricati ad uso commerciale</t>
  </si>
  <si>
    <t xml:space="preserve">Доходы от сдачи в наём/аренду зданий/сооружений для коммерческих целей в % от общих доходов</t>
  </si>
  <si>
    <t xml:space="preserve">Locazione di fabbricati ad uso industriale (capannoni industriali, depositi e laboratori artigiani)</t>
  </si>
  <si>
    <t xml:space="preserve">Доходы от сдачи в наём/аренду зданий/сооружений для индустриальных целей (промышленные строения, склады и мастерские) в % от общих доходов</t>
  </si>
  <si>
    <t xml:space="preserve">Locazione di fabbricati ad uso ufficio</t>
  </si>
  <si>
    <t xml:space="preserve">Доходы от сдачи в наём/аренду зданий/сооружений под офис в % от общих доходов</t>
  </si>
  <si>
    <t xml:space="preserve">Locazione di fabbricati ad altro uso</t>
  </si>
  <si>
    <t xml:space="preserve">Доходы от сдачи в наём/аренду зданий/сооружений для других целей в % от общих доходов</t>
  </si>
  <si>
    <t xml:space="preserve">Affitto di terreni ad uso agricolo</t>
  </si>
  <si>
    <t xml:space="preserve">Доходы от сдачи в наём/аренду земель/участков для сельскохозяйственного использования в % от общих доходов</t>
  </si>
  <si>
    <t xml:space="preserve">Affitto altri terreni</t>
  </si>
  <si>
    <t xml:space="preserve">Доходы от сдачи в наём/аренду других земель/участков в % от общих доходов</t>
  </si>
  <si>
    <t xml:space="preserve">Affitto di aziende</t>
  </si>
  <si>
    <t xml:space="preserve">Доходы от сдачи в наём/аренду фирм/предприятий в % от общих доходов</t>
  </si>
  <si>
    <t xml:space="preserve">Sviluppo di progetti immobiliari</t>
  </si>
  <si>
    <t xml:space="preserve">Доходы от проектов развития недвижимости в % от общих доходов</t>
  </si>
  <si>
    <t xml:space="preserve">Valutazioni/stime/studi di fattibilita'</t>
  </si>
  <si>
    <t xml:space="preserve">Доходы от оценки/предварительному расчету/технико-экономическое обоснованию в % от общих доходов</t>
  </si>
  <si>
    <t xml:space="preserve">Altro</t>
  </si>
  <si>
    <t xml:space="preserve">Другие доходы в % от общих доходов</t>
  </si>
  <si>
    <t xml:space="preserve">Uso abitazione (Fino a 1000 euro)</t>
  </si>
  <si>
    <t xml:space="preserve">Количество проданных за рабочий год зданий/строений под жильё стоимостью не более 1000 евро за кв метр</t>
  </si>
  <si>
    <t xml:space="preserve">numero</t>
  </si>
  <si>
    <t xml:space="preserve">ATTIVITÀ DI VENDITA Fabbricati venduti Prezzi di vendita al mq</t>
  </si>
  <si>
    <t xml:space="preserve">ПРОДАЖА проданные дома/здания Цена за кв.метр</t>
  </si>
  <si>
    <t xml:space="preserve">Uso abitazione (oltre 1000
fino a 3000 euro)</t>
  </si>
  <si>
    <t xml:space="preserve">Количество проданных за рабочий год зданий/строений под жильё стоимостью свыше 1000 но не более 3000 евро за кв метр</t>
  </si>
  <si>
    <t xml:space="preserve">Uso abitazione (oltre 3000
fino a 5000 euro)</t>
  </si>
  <si>
    <t xml:space="preserve">Количество проданных за рабочий год зданий/строений под жильё стоимостью свыше 3000 но не более 5000 евро за кв метр</t>
  </si>
  <si>
    <t xml:space="preserve">Uso abitazione (oltre 5000 euro)</t>
  </si>
  <si>
    <t xml:space="preserve">Количество проданных за рабочий год зданий/строений под жильё стоимостью свыше 5000 евро за кв метр </t>
  </si>
  <si>
    <t xml:space="preserve">Общая площадь в кв метрах проданных за рабочий год зданий/строений под жильё стоимостью не более 1000 евро за кв метр</t>
  </si>
  <si>
    <t xml:space="preserve">Общая площадь в кв метрах проданных за рабочий год зданий/строений под жильё стоимостью свыше 1000 но не более 3000 евро за кв метр</t>
  </si>
  <si>
    <t xml:space="preserve">Общая площадь в кв метрах проданных за рабочий год зданий/строений под жильё стоимостью свыше 3000 но не более 5000 евро за кв метр</t>
  </si>
  <si>
    <t xml:space="preserve">Общая площадь в кв метрах проданных за рабочий год зданий/строений под жильё стоимостью свыше 5000 евро за кв метр</t>
  </si>
  <si>
    <t xml:space="preserve">Uso commerciale/industriale (Fino a 1000 euro)</t>
  </si>
  <si>
    <t xml:space="preserve">Количество проданных за рабочий год земель/участков под застройку для коммерческих/индустриальных целей стоимостью не более 1000 евро за кв метр</t>
  </si>
  <si>
    <t xml:space="preserve">Uso commerciale/industriale (oltre 1000
fino a 3000 euro)</t>
  </si>
  <si>
    <t xml:space="preserve">Количество проданных за рабочий год земель/участков под застройку для коммерческих/индустриальных целей стоимостью свыше 1000 но не более 3000 евро за кв метр</t>
  </si>
  <si>
    <t xml:space="preserve">Uso commerciale/industriale  (oltre 3000
fino a 5000 euro)</t>
  </si>
  <si>
    <t xml:space="preserve">Количество проданных за рабочий год земель/участков под застройку для коммерческих/индустриальных целей стоимостью свыше 3000 но не более 5000 евро за кв метр</t>
  </si>
  <si>
    <t xml:space="preserve">Uso commerciale/industriale (oltre 5000 euro)</t>
  </si>
  <si>
    <t xml:space="preserve">Количество проданных за рабочий год земель/участков под застройку для коммерческих/индустриальных целей стоимостью  свыше 5000 евро за кв метр</t>
  </si>
  <si>
    <t xml:space="preserve">Общая площадь в кв метрах проданных за рабочий год земель/участков под застройку для коммерческих/индустриальных целей стоимостью не более 1000 евро за кв метр</t>
  </si>
  <si>
    <t xml:space="preserve">Общая площадь в кв метрах проданных за рабочий год земель/участков под застройку для коммерческих/индустриальных целей стоимостью свыше 1000 но не более 3000 евро за кв метр</t>
  </si>
  <si>
    <t xml:space="preserve">Uso commerciale/industriale (oltre 3000
fino a 5000 euro)</t>
  </si>
  <si>
    <t xml:space="preserve">Общая площадь в кв метрах проданных за рабочий год земель/участков под застройку для коммерческих/индустриальных целей стоимостью свыше 3000 но не более 5000 евро за кв метр</t>
  </si>
  <si>
    <t xml:space="preserve">Общая площадь в кв метрах проданных за рабочий год земель/участков под застройку для коммерческих/индустриальных целей стоимостью  свыше 5000 евро за кв метр</t>
  </si>
  <si>
    <t xml:space="preserve">Uso ufficio (Fino a 1000 euro)</t>
  </si>
  <si>
    <t xml:space="preserve">Количество проданных за рабочий год зданий/строений под офис стоимостью не более 1000 евро за кв метр</t>
  </si>
  <si>
    <t xml:space="preserve">Uso ufficio (oltre 1000
fino a 3000 euro)</t>
  </si>
  <si>
    <t xml:space="preserve">Количество проданных за рабочий год зданий/строений под офис стоимостью свыше 1000 но не более 3000 евро за кв метр</t>
  </si>
  <si>
    <t xml:space="preserve">Uso ufficio (oltre 3000
fino a 5000 euro)</t>
  </si>
  <si>
    <t xml:space="preserve">Количество проданных за рабочий год зданий/строений под офис стоимостью свыше 3000 но не более 5000 евро за кв метр</t>
  </si>
  <si>
    <t xml:space="preserve">Uso ufficio (oltre 5000 euro)</t>
  </si>
  <si>
    <t xml:space="preserve">Количество проданных за рабочий год зданий/строений под офис стоимостью  свыше 5000 евро за кв метр</t>
  </si>
  <si>
    <t xml:space="preserve">Общая площадь в кв метрах проданных за рабочий год зданий/строений под офис стоимостью не более 1000 евро за кв метр</t>
  </si>
  <si>
    <t xml:space="preserve">Общая площадь в кв метрах проданных за рабочий год зданий/строений под офис стоимостью свыше 1000 но не более 3000 евро за кв метр</t>
  </si>
  <si>
    <t xml:space="preserve">Общая площадь в кв метрах проданных за рабочий год зданий/строений под офис стоимостью свыше 3000 но не более 5000 евро за кв метр</t>
  </si>
  <si>
    <t xml:space="preserve">Общая площадь в кв метрах проданных за рабочий год зданий/строений под офис стоимостью  свыше 5000 евро за кв метр</t>
  </si>
  <si>
    <t xml:space="preserve">Altro uso (Fino a 1000 euro)</t>
  </si>
  <si>
    <t xml:space="preserve">Количество проданных за рабочий год зданий/строений для других целей стоимостью не более 1000 евро за кв метр</t>
  </si>
  <si>
    <t xml:space="preserve">Altro uso (oltre 1000
fino a 3000 euro)</t>
  </si>
  <si>
    <t xml:space="preserve">Количество проданных за рабочий год зданий/строений для других целей стоимостью свыше 1000 но не более 3000 евро за кв метр</t>
  </si>
  <si>
    <t xml:space="preserve">Altro uso (oltre 3000
fino a 5000 euro)</t>
  </si>
  <si>
    <t xml:space="preserve">Количество проданных за рабочий год зданий/строений для других целей стоимостью свыше 3000 но не более 5000 евро за кв метр</t>
  </si>
  <si>
    <t xml:space="preserve">Altro uso (oltre 5000 euro)</t>
  </si>
  <si>
    <t xml:space="preserve">Количество проданных за рабочий год зданий/строений для других целей стоимостью  свыше 5000 евро за кв метр</t>
  </si>
  <si>
    <t xml:space="preserve">Общая площадь в кв метрах проданных за рабочий год зданий/строений для других целей стоимостью не более 1000 евро за кв метр</t>
  </si>
  <si>
    <t xml:space="preserve">Общая площадь в кв метрах проданных за рабочий год зданий/строений для других целей стоимостью свыше 1000 но не более 3000 евро за кв метр</t>
  </si>
  <si>
    <t xml:space="preserve">Общая площадь в кв метрах проданных за рабочий год зданий/строений для других целей стоимостью свыше 3000 но не более 5000 евро за кв метр</t>
  </si>
  <si>
    <t xml:space="preserve">Общая площадь в кв метрах проданных за рабочий год зданий/строений для других целей стоимостью  свыше 5000 евро за кв метр</t>
  </si>
  <si>
    <t xml:space="preserve">Aree edificabili vendute (fino a 50 euro)</t>
  </si>
  <si>
    <t xml:space="preserve">Количество проданных за рабочий год земель/участков под застройку стоимостью не более 50 евро за кв метр</t>
  </si>
  <si>
    <t xml:space="preserve">Aree edificabili vendute (oltre 50 fino a 100 euro)</t>
  </si>
  <si>
    <t xml:space="preserve">Количество проданных за рабочий год земель/участков под застройку стоимостью свыше 50 но не более 100 евро за кв метр</t>
  </si>
  <si>
    <t xml:space="preserve">Aree edificabili vendute (oltre i 100 fino a 200 euro)</t>
  </si>
  <si>
    <t xml:space="preserve">Количество проданных за рабочий год земель/участков под застройку стоимостью свыше 100 но не более 200 евро за кв метр</t>
  </si>
  <si>
    <t xml:space="preserve">Aree edificabili vendute (oltre 200 euro)</t>
  </si>
  <si>
    <t xml:space="preserve">Количество проданных за рабочий год земель/участков под застройку стоимостью свыше 200 евро за кв метр</t>
  </si>
  <si>
    <t xml:space="preserve">Общая площадь в кв метрах проданных за рабочий год земель/участков под застройку стоимостью не более 50 евро за кв метр</t>
  </si>
  <si>
    <t xml:space="preserve">Общая площадь в кв метрах проданных за рабочий год земель/участков под застройку стоимостью свыше 50 но не более 100 евро за кв метр</t>
  </si>
  <si>
    <t xml:space="preserve">Общая площадь в кв метрах проданных за рабочий год земель/участков под застройку стоимостью свыше 100 но не более 200 евро за кв метр</t>
  </si>
  <si>
    <t xml:space="preserve">Общая площадь в кв метрах проданных за рабочий год земель/участков под застройку стоимостью свыше 200 евро за кв метр</t>
  </si>
  <si>
    <t xml:space="preserve">Altri terreni venduti (fino a 5 euro)</t>
  </si>
  <si>
    <t xml:space="preserve">Количество проданных за рабочий год других земель/участков под застройку стоимостью не более 5 евро за кв метр</t>
  </si>
  <si>
    <t xml:space="preserve">Altri terreni venduti (oltre 5 fino a 15 euro)</t>
  </si>
  <si>
    <t xml:space="preserve">Количество проданных за рабочий год других земель/участков под застройку стоимостью свыше 5 но не более 15 евро за кв метр</t>
  </si>
  <si>
    <t xml:space="preserve">Altri terreni venduti (oltre i 15 fino a 30 euro)</t>
  </si>
  <si>
    <t xml:space="preserve">Количество проданных за рабочий год других земель/участков под застройку стоимостью свыше 15 но не более 30 евро за кв метр</t>
  </si>
  <si>
    <t xml:space="preserve">Altri terreni venduti (oltre 30 euro)</t>
  </si>
  <si>
    <t xml:space="preserve">Количество проданных за рабочий год других земель/участков под застройку стоимостью свыше 30 евро за кв метр</t>
  </si>
  <si>
    <t xml:space="preserve">Общая площадь в кв метрах проданных за рабочий год других земель/участков под застройку стоимостью не более 5 евро за кв метр</t>
  </si>
  <si>
    <t xml:space="preserve">Общая площадь в кв метрах проданных за рабочий год других земель/участков под застройку стоимостью свыше 5 но не более 15 евро за кв метр</t>
  </si>
  <si>
    <t xml:space="preserve">Общая площадь в кв метрах проданных за рабочий год других земель/участков под застройку стоимостью свыше 15 но не более 30 евро за кв метр</t>
  </si>
  <si>
    <t xml:space="preserve">Общая площадь в кв метрах проданных за рабочий год других земель/участков под застройку стоимостью свыше 30 евро за кв метр</t>
  </si>
  <si>
    <t xml:space="preserve">Uso abitazione</t>
  </si>
  <si>
    <t xml:space="preserve">Количество выставленных на продажу, но непроданных зданий/строений под жилье</t>
  </si>
  <si>
    <t xml:space="preserve">Fabbricati invenduti</t>
  </si>
  <si>
    <t xml:space="preserve">Непроданные дома/здания</t>
  </si>
  <si>
    <t xml:space="preserve">Общая площадь в кв метрах выставленных на продажу, но непроданных зданий/строений под жилье</t>
  </si>
  <si>
    <t xml:space="preserve">Uso commerciale/industriale</t>
  </si>
  <si>
    <t xml:space="preserve">Количество выставленных на продажу, но непроданных зданий/строений для коммерческих/индустриальных целей</t>
  </si>
  <si>
    <t xml:space="preserve">Общая площадь в кв метрах выставленных на продажу, но непроданных зданий/строений для коммерческих/индустриальных целей</t>
  </si>
  <si>
    <t xml:space="preserve">Uso ufficio</t>
  </si>
  <si>
    <t xml:space="preserve">Количество выставленных на продажу, но непроданных зданий/строений под офис</t>
  </si>
  <si>
    <t xml:space="preserve">Общая площадь в кв метрах выставленных на продажу, но непроданных зданий/строений под офис</t>
  </si>
  <si>
    <t xml:space="preserve">Altro uso</t>
  </si>
  <si>
    <t xml:space="preserve">Количество выставленных на продажу, но непроданных зданий/строений для других целей</t>
  </si>
  <si>
    <t xml:space="preserve">Общая площадь в кв метрах выставленных на продажу, но непроданных зданий/строений для других целей</t>
  </si>
  <si>
    <t xml:space="preserve">Aree edificabili invendute</t>
  </si>
  <si>
    <t xml:space="preserve">Количество выставленных на продажу, но непроданных земель/участков под застройку</t>
  </si>
  <si>
    <t xml:space="preserve">Общая площадь в кв метрах выставленных на продажу, но непроданных земель/участков под застройку</t>
  </si>
  <si>
    <t xml:space="preserve">Altri terreni invenduti</t>
  </si>
  <si>
    <t xml:space="preserve">Количество других выставленных на продажу, но непроданных зданий/строений</t>
  </si>
  <si>
    <t xml:space="preserve">Общая площадь в кв метрах других выставленных на продажу, но непроданных зданий/строений</t>
  </si>
  <si>
    <t xml:space="preserve">Fabbricati locati (fino a 50 euro)</t>
  </si>
  <si>
    <t xml:space="preserve">Количество сданных в аренду за рабочий год зданий/строений стоимостью не более 50 евро за квадратный метр в год</t>
  </si>
  <si>
    <t xml:space="preserve">ATTIVITÀ DI LOCAZIONE Fabbricati locati Prezzo di locazione al mq annuo</t>
  </si>
  <si>
    <t xml:space="preserve">СДАЧА В НАЁМ/АРЕНДУ сданные в наём/аренду Стоимость аренды за квадратный метр в год</t>
  </si>
  <si>
    <t xml:space="preserve">Fabbricati locati (oltre 50 fino a 150 euro)</t>
  </si>
  <si>
    <t xml:space="preserve">Количество сданных в аренду за рабочий год зданий/строений стоимостью свыше 50 но не более 150 евро за квадратный метр в год</t>
  </si>
  <si>
    <t xml:space="preserve">Fabbricati locati (oltre i 150 fino a 250 euro)</t>
  </si>
  <si>
    <t xml:space="preserve">Количество сданных в аренду за рабочий год зданий/строений стоимостью свыше 150 но не более 250 евро за квадратный метр в год</t>
  </si>
  <si>
    <t xml:space="preserve">Fabbricati locati (oltre 250 euro)</t>
  </si>
  <si>
    <t xml:space="preserve">Количество сданных в аренду за рабочий год зданий/строений стоимостью свыше 250 евро за квадратный метр в год</t>
  </si>
  <si>
    <t xml:space="preserve">Общая площадь в кв метрах сданных в аренду за рабочий год зданий/строений стоимостью не более 50 евро за квадратный метр в год</t>
  </si>
  <si>
    <t xml:space="preserve">Общая площадь в кв метрах сданных в аренду за рабочий год зданий/строений стоимостью свыше 50 но не более 150 евро за квадратный метр в год</t>
  </si>
  <si>
    <t xml:space="preserve">Общая площадь в кв метрах  сданных в аренду за рабочий год зданий/строений стоимостью свыше 150 но не более 250 евро за квадратный метр в год</t>
  </si>
  <si>
    <t xml:space="preserve">Общая площадь в кв метрах сданных в аренду за рабочий год зданий/строений стоимостью свыше 250 евро за квадратный метр в год</t>
  </si>
  <si>
    <t xml:space="preserve">Количество сданных в аренду за рабочий год зданий/строений под жилье</t>
  </si>
  <si>
    <t xml:space="preserve">Кадастровый доход от сданных в аренду за рабочий год зданий/строений под жилье</t>
  </si>
  <si>
    <t xml:space="preserve">VAL</t>
  </si>
  <si>
    <t xml:space="preserve">Rendita catastale</t>
  </si>
  <si>
    <t xml:space="preserve">Uso commerciale</t>
  </si>
  <si>
    <t xml:space="preserve">Количество сданных в аренду за рабочий год зданий/строений для коммерческих целей</t>
  </si>
  <si>
    <t xml:space="preserve">Кадастровый доход от сданных в аренду за рабочий год зданий/строений для коммерческих целей</t>
  </si>
  <si>
    <t xml:space="preserve">Uso industriale</t>
  </si>
  <si>
    <t xml:space="preserve">Количество сданных в аренду за рабочий год зданий/строений для индустриальных целей</t>
  </si>
  <si>
    <t xml:space="preserve">Кадастровый доход от сданных в аренду за рабочий год зданий/строений для индустриальных целей</t>
  </si>
  <si>
    <t xml:space="preserve">Количество сданных в аренду за рабочий год зданий/строений под офис</t>
  </si>
  <si>
    <t xml:space="preserve">Кадастровый доход от сданных в аренду за рабочий год зданий/строений под офис</t>
  </si>
  <si>
    <t xml:space="preserve">Количество сданных в аренду за рабочий год зданий/строений для других целей</t>
  </si>
  <si>
    <t xml:space="preserve">Кадастровый доход от сданных в аренду за рабочий год зданий/строений для других целей</t>
  </si>
  <si>
    <t xml:space="preserve">Terreni agricoli affittati</t>
  </si>
  <si>
    <t xml:space="preserve">Количество сданных в аренду за рабочий год сельскохозяйственных угодий</t>
  </si>
  <si>
    <t xml:space="preserve">Общая площадь в кв метрах сданных в аренду за рабочий год сельскохозяйственных угодий</t>
  </si>
  <si>
    <t xml:space="preserve">Рентный доход от сданных в аренду за рабочий год сельскохозяйственных угодий</t>
  </si>
  <si>
    <t xml:space="preserve">Reddito dominicale</t>
  </si>
  <si>
    <t xml:space="preserve">Altri terreni affittati (fino a 5 euro)</t>
  </si>
  <si>
    <t xml:space="preserve">Количество сданных в аренду за рабочий год других земель стоимостью не более 5 евро за кв метр</t>
  </si>
  <si>
    <t xml:space="preserve">ATTIVITÀ DI LOCAZIONE Fabbricati locati Prezzo di affitto al mq annuo</t>
  </si>
  <si>
    <t xml:space="preserve">Altri terreni affittati (oltre 5 fino a 10 euro)</t>
  </si>
  <si>
    <t xml:space="preserve">Количество сданных в аренду за рабочий год других земель свыше 5 но не более 10 евро за кв метр</t>
  </si>
  <si>
    <t xml:space="preserve">Altri terreni affittati (oltre i 10 fino a 15 euro)</t>
  </si>
  <si>
    <t xml:space="preserve">Количество сданных в аренду за рабочий год других земель свыше 10 но не более 15 евро за кв метр</t>
  </si>
  <si>
    <t xml:space="preserve">Altri terreni affittati (oltre 15 euro)</t>
  </si>
  <si>
    <t xml:space="preserve">Количество сданных в аренду за рабочий год других земель свыше 15 евро за кв метр</t>
  </si>
  <si>
    <t xml:space="preserve">Общая площадь в кв метрах  сданных в аренду за рабочий год других земель стоимостью не более 5 евро за кв метр</t>
  </si>
  <si>
    <t xml:space="preserve">Общая площадь в кв метрах сданных в аренду за рабочий год других земель свыше 5 но не более 10 евро за кв метр</t>
  </si>
  <si>
    <t xml:space="preserve">Общая площадь в кв метрах сданных в аренду за рабочий год других земель свыше 10 но не более 15 евро за кв метр</t>
  </si>
  <si>
    <t xml:space="preserve">Общая площадь в кв метрах сданных в аренду за рабочий год других земель свыше 15 евро за кв метр</t>
  </si>
  <si>
    <t xml:space="preserve">Fabbricati locati (fino a 25 euro)</t>
  </si>
  <si>
    <t xml:space="preserve">Количество сданных в наём/аренду зданий/строений для индустриальных целей стоимостью не более 25 евро за квадратный метр</t>
  </si>
  <si>
    <t xml:space="preserve">ATTIVITÀ DI LOCAZIONE Fabbricati locati ad uso industriale
(fino a 150 mq) Prezzo di locazione al mq annuo</t>
  </si>
  <si>
    <t xml:space="preserve">СДАЧА В НАЁМ/АРЕНДУ  сданные в наём/аренду зданий/строений для индустриальных целей (до 150 квадратных метров) Стоимость аренды в год</t>
  </si>
  <si>
    <t xml:space="preserve">Fabbricati locati (oltre 25 fino a 50 euro)</t>
  </si>
  <si>
    <t xml:space="preserve">Количество сданных в наём/аренду зданий/строений для индустриальных целей стоимостью свыше 25 но не более 50 евро за квадратный метр</t>
  </si>
  <si>
    <t xml:space="preserve">Fabbricati locati (oltre i 50 fino a 150 euro)</t>
  </si>
  <si>
    <t xml:space="preserve">Количество сданных в наём/аренду зданий/строений для индустриальных целей стоимостью свыше 50 но не более 150 евро за квадратный метр</t>
  </si>
  <si>
    <t xml:space="preserve">Fabbricati locati (oltre 150 euro)</t>
  </si>
  <si>
    <t xml:space="preserve">Количество сданных в наём/аренду зданий/строений для индустриальных целей стоимостью свыше 150 евро за квадратный метр</t>
  </si>
  <si>
    <t xml:space="preserve">Общая площадь в кв метрах сданных в наём/аренду зданий/строений для индустриальных целей стоимостью не более 25 евро за квадратный метр</t>
  </si>
  <si>
    <t xml:space="preserve">Общая площадь в кв метрах сданных в наём/аренду зданий/строений для индустриальных целей стоимостью свыше 25 но не более 50 евро за квадратный метр</t>
  </si>
  <si>
    <t xml:space="preserve">Общая площадь в кв метрах  сданных в наём/аренду зданий/строений для индустриальных целей стоимостью свыше 50 но не более 150 евро за квадратный метр</t>
  </si>
  <si>
    <t xml:space="preserve">Общая площадь в кв метрах сданных в наём/аренду зданий/строений для индустриальных целей стоимостью свыше 150 евро за квадратный метр</t>
  </si>
  <si>
    <t xml:space="preserve">ATTIVITÀ DI LOCAZIONE Fabbricati locati ad uso industriale
(oltre 150 mq fino a 600 mq)Prezzo di locazione al mq annuo</t>
  </si>
  <si>
    <t xml:space="preserve">СДАЧА В НАЁМ/АРЕНДУ  сданные в наём/аренду зданий/строений для индустриальных целей (свыше 150 но не более 600 квадратных метров) Стоимость аренды в год</t>
  </si>
  <si>
    <t xml:space="preserve">ATTIVITÀ DI LOCAZIONE Fabbricati locati ad uso industriale
(oltre 600 mq fino a 1200 mq)Prezzo di locazione al mq annuo</t>
  </si>
  <si>
    <t xml:space="preserve">СДАЧА В НАЁМ/АРЕНДУ  сданные в наём/аренду зданий/строений для индустриальных целей (свыше 600 но не более 1200 квадратных метров) Стоимость аренды в год</t>
  </si>
  <si>
    <t xml:space="preserve">ATTIVITÀ DI LOCAZIONE Fabbricati locati ad uso industriale
(oltre 1200 mq fino a 4800 mq)Prezzo di locazione al mq annuo</t>
  </si>
  <si>
    <t xml:space="preserve">СДАЧА В НАЁМ/АРЕНДУ  сданные в наём/аренду зданий/строений для индустриальных целей (свыше 1200 но не более 4800 квадратных метров) Стоимость аренды в год</t>
  </si>
  <si>
    <t xml:space="preserve">ATTIVITÀ DI LOCAZIONE Fabbricati locati ad uso industriale
(oltre 4800 mq) Prezzo di locazione al mq annuo</t>
  </si>
  <si>
    <t xml:space="preserve">СДАЧА В НАЁМ/АРЕНДУ  сданные в наём/аренду зданий/строений для индустриальных целей (свыше 4800 квадратных метров) Стоимость аренды в год</t>
  </si>
  <si>
    <t xml:space="preserve">Количество не сданных в аренду/наём зданий/строений под жилье</t>
  </si>
  <si>
    <t xml:space="preserve">Fabbricati non locati</t>
  </si>
  <si>
    <t xml:space="preserve">Не сданные в аренду/наём здания/строения</t>
  </si>
  <si>
    <t xml:space="preserve">Общая площадь в кв метрах не сданных в аренду/наём зданий/строений под жилье</t>
  </si>
  <si>
    <t xml:space="preserve">Кадастровый доход от не сданных в аренду/наём зданий/строений под жилье</t>
  </si>
  <si>
    <t xml:space="preserve">Количество не сданных в аренду/наём зданий/строений для коммерческих целей</t>
  </si>
  <si>
    <t xml:space="preserve">Общая площадь в кв метрах не сданных в аренду/наём зданий/строений для коммерческих целей</t>
  </si>
  <si>
    <t xml:space="preserve">Кадастровый доход от не сданных в аренду/наём зданий/строений для коммерческих целей</t>
  </si>
  <si>
    <t xml:space="preserve">Количество не сданных в аренду/наём зданий/строений для индустриальных целей</t>
  </si>
  <si>
    <t xml:space="preserve">Общая площадь в кв метрах не сданных в аренду/наём зданий/строений для индустриальных целей</t>
  </si>
  <si>
    <t xml:space="preserve">Кадастровый доход от не сданных в аренду/наём зданий/строений для индустриальных целей</t>
  </si>
  <si>
    <t xml:space="preserve">Количество не сданных в аренду/наём зданий/строений под офис</t>
  </si>
  <si>
    <t xml:space="preserve">Общая площадь в кв метрах не сданных в аренду/наём зданий/строений под офис</t>
  </si>
  <si>
    <t xml:space="preserve">Кадастровый доход от не сданных в аренду/наём зданий/строений под офис</t>
  </si>
  <si>
    <t xml:space="preserve">Количество не сданных в аренду/наём зданий/строений для других целей</t>
  </si>
  <si>
    <t xml:space="preserve">Общая площадь в кв метрах не сданных в аренду/наём зданий/строений для других целей</t>
  </si>
  <si>
    <t xml:space="preserve">Кадастровый доход от не сданных в аренду/наём зданий/строений для других целей</t>
  </si>
  <si>
    <t xml:space="preserve">Terreni agricoli non affittati</t>
  </si>
  <si>
    <t xml:space="preserve">Количество не сданных в аренду/наём сельскохозяйственных угодий</t>
  </si>
  <si>
    <t xml:space="preserve">Общая площадь в кв метрах не сданных в аренду/наём сельскохозяйственных угодий</t>
  </si>
  <si>
    <t xml:space="preserve">Altri terreni non affittati</t>
  </si>
  <si>
    <t xml:space="preserve">Количество не сданных в аренду/наём других земель</t>
  </si>
  <si>
    <t xml:space="preserve">Общая площадь в кв метрах не сданных в аренду/наём других земель</t>
  </si>
  <si>
    <t xml:space="preserve">Aziende affittate</t>
  </si>
  <si>
    <t xml:space="preserve">Количество предприятий/фирм, сданных в аренду/наём</t>
  </si>
  <si>
    <t xml:space="preserve">Аренда предприятий/фирм</t>
  </si>
  <si>
    <t xml:space="preserve">Общая стоимость сданных в аренду предприятий/фирм</t>
  </si>
  <si>
    <t xml:space="preserve">Valore complessivo delle aziende affittate</t>
  </si>
  <si>
    <t xml:space="preserve">Fabbricati locati</t>
  </si>
  <si>
    <t xml:space="preserve">Количество сданных в наём/аренду зданий/строений, которые представляют историко-художественный интерес</t>
  </si>
  <si>
    <t xml:space="preserve">Immobili di interesse storico-artistico (legge 1089/39)</t>
  </si>
  <si>
    <t xml:space="preserve">Здания/строения, которые представляют историко-художественный интерес (закон 1089/39)</t>
  </si>
  <si>
    <t xml:space="preserve">Общая площадь в кв метрах сданных в наём/аренду зданий/строений, которые представляют историко-художественный интерес</t>
  </si>
  <si>
    <t xml:space="preserve">Кадастровый доход от сданных в наём/аренду зданий/строений, которые представляют историко-художественный интерес</t>
  </si>
  <si>
    <t xml:space="preserve">Rendita catastale imponibile</t>
  </si>
  <si>
    <t xml:space="preserve">Ammontare dei canoni di locazione percepiti</t>
  </si>
  <si>
    <t xml:space="preserve">Сумма полученной арендной платы за сданные в наём/аренду зданий/строений, которые представляют историко-художественный интерес</t>
  </si>
  <si>
    <t xml:space="preserve">Comune del domicilio fiscale</t>
  </si>
  <si>
    <t xml:space="preserve">Доходы от продажи/сдачи в наём/аренду зданий/строений, расположенных на территории муниципалитета в % от общих доходов</t>
  </si>
  <si>
    <t xml:space="preserve">Localizzazione degli immobili venduti/locati/affittati</t>
  </si>
  <si>
    <t xml:space="preserve">Местоположение порданных/сданных в наём/арендованных зданий/строений</t>
  </si>
  <si>
    <t xml:space="preserve">Provincia (escluso D63)</t>
  </si>
  <si>
    <t xml:space="preserve">Доходы от продажи/сдачи в наём/аренду зданий/строений, расположенных на территории прjвинции (за исключением строки D63) в % от общих доходов</t>
  </si>
  <si>
    <t xml:space="preserve">Regione (escluso D63 e D64)</t>
  </si>
  <si>
    <t xml:space="preserve">Доходы от продажи/сдачи в наём/аренду зданий/строений, расположенных на территории области (за исключением строки D63 и D64) в % от общих доходов</t>
  </si>
  <si>
    <t xml:space="preserve">Fuori regione Nord-Ovest (Val d'Aosta, Piemonte, Lombardia, Liguria)</t>
  </si>
  <si>
    <t xml:space="preserve">Доходы от продажи/сдачи в наём/аренду зданий/строений, расположенных в Северо-Западной части России в % от общих доходов</t>
  </si>
  <si>
    <t xml:space="preserve">Fuori regione Nord-Est (Trentino Alto-Adige, Friuli Venezia-Giulia, Emilia-Romagna, Veneto)</t>
  </si>
  <si>
    <t xml:space="preserve">Доходы от продажи/сдачи в наём/аренду зданий/строений, расположенных в Северо-Восточной части России в % от общих доходов</t>
  </si>
  <si>
    <t xml:space="preserve">Fuori regione Centro (Toscana, Umbria, Marche, Lazio)</t>
  </si>
  <si>
    <t xml:space="preserve">Доходы от продажи/сдачи в наём/аренду зданий/строений, расположенных в центральной части России в % от общих доходов</t>
  </si>
  <si>
    <t xml:space="preserve">Fuori regione Sud (Abruzzo, Molise, Calabria, Puglia, Basilicata, Campania)</t>
  </si>
  <si>
    <t xml:space="preserve">Доходы от продажи/сдачи в наём/аренду зданий/строений, расположенных в Южной части России в % от общих доходов</t>
  </si>
  <si>
    <t xml:space="preserve">Fuori regione Isole (Sardegna, Sicilia)</t>
  </si>
  <si>
    <t xml:space="preserve">Доходы от продажи/сдачи в наём/аренду зданий/строений, расположенных в островной части России в % от общих доходов</t>
  </si>
  <si>
    <t xml:space="preserve">Estero</t>
  </si>
  <si>
    <t xml:space="preserve">Доходы от продажи/сдачи в наём/аренду зданий/строений, расположенных в за границей в % от общих доходов</t>
  </si>
  <si>
    <t xml:space="preserve">Estero - U.E.</t>
  </si>
  <si>
    <t xml:space="preserve">В случае заполнения строки D71, выбрать опцию, если здания/строения распологаются вне территории России - в СНГ</t>
  </si>
  <si>
    <t xml:space="preserve">CB</t>
  </si>
  <si>
    <t xml:space="preserve">Estero - extra U.E.</t>
  </si>
  <si>
    <t xml:space="preserve">В случае заполнения строки D71, выбрать опцию, если здания/строения распологаются вне территории России - вне СНГ</t>
  </si>
  <si>
    <t xml:space="preserve">Privati</t>
  </si>
  <si>
    <t xml:space="preserve">Доходы от частных лиц в % от общих доходов</t>
  </si>
  <si>
    <t xml:space="preserve">Tipologia della clientela</t>
  </si>
  <si>
    <t xml:space="preserve">Тип клиентов</t>
  </si>
  <si>
    <t xml:space="preserve">Cooperative</t>
  </si>
  <si>
    <t xml:space="preserve">Доходы от кооперативов в % от общих доходов</t>
  </si>
  <si>
    <t xml:space="preserve">Stato, enti ed amministrazioni pubbliche</t>
  </si>
  <si>
    <t xml:space="preserve">Доходы от государства и от государственных организаций и учреждений в % от общих доходов</t>
  </si>
  <si>
    <t xml:space="preserve">Imprese agricole</t>
  </si>
  <si>
    <t xml:space="preserve">Доходы от  сельскохозяйственных предприятий в % от общих доходов</t>
  </si>
  <si>
    <t xml:space="preserve">Altre imprese, enti privati commerciali e non, esercenti arti e professioni anche in forma associata</t>
  </si>
  <si>
    <t xml:space="preserve">Доходы от других предприятий, частных не/коммерческих организаций, людей, занимающиеся ремёслами и практикующие профессии (также в виде ассоциации) в % от общих доходов </t>
  </si>
  <si>
    <t xml:space="preserve">Spese per acquisto di aree edificabili</t>
  </si>
  <si>
    <t xml:space="preserve">Расходы на приобретение земель под застройку за рабочий год</t>
  </si>
  <si>
    <t xml:space="preserve">Tipologia delle spese</t>
  </si>
  <si>
    <t xml:space="preserve">Тип расходов</t>
  </si>
  <si>
    <t xml:space="preserve">Spese per acquisto di immobili</t>
  </si>
  <si>
    <t xml:space="preserve">Расходы на приобретение строений/зданий за рабочий год</t>
  </si>
  <si>
    <t xml:space="preserve">Spese di progettazione</t>
  </si>
  <si>
    <t xml:space="preserve">Расходы на проектирование/разработку за рабочий год</t>
  </si>
  <si>
    <t xml:space="preserve">Oneri di urbanizzazione, catastali e altri connessi alle licenze edilizie</t>
  </si>
  <si>
    <t xml:space="preserve">Расходы на благоустройство, кадастровые и другие расходы, связанные с разрешение на строительство</t>
  </si>
  <si>
    <t xml:space="preserve">Spese per costruzioni effettuate da terzi</t>
  </si>
  <si>
    <t xml:space="preserve">Расходы на строительство, выполненное третьими лицами</t>
  </si>
  <si>
    <t xml:space="preserve">Spese per ristrutturazione edilizia</t>
  </si>
  <si>
    <t xml:space="preserve">Расходы на реконструкцию зданий</t>
  </si>
  <si>
    <t xml:space="preserve">Spese di manutenzione ordinaria sui beni immobili</t>
  </si>
  <si>
    <t xml:space="preserve">Расходы на текущий плановый профилактический ремонт/обслуживание недвижимого имущества</t>
  </si>
  <si>
    <t xml:space="preserve">Spese di manutenzione straordinaria sui beni immobili</t>
  </si>
  <si>
    <t xml:space="preserve">Расходы внеплановый профилактический ремонт/обслуживание недвижимого имущества</t>
  </si>
  <si>
    <t xml:space="preserve">Spese sostenute per la manutenzione/riparazione straordinaria per le aziende affittate</t>
  </si>
  <si>
    <t xml:space="preserve">Расходы на внеплановый профилактический ремонт/обслуживание для арендованных предприятий/фирм</t>
  </si>
  <si>
    <t xml:space="preserve">Spese di consulenza legale, fiscale e amministrativa</t>
  </si>
  <si>
    <t xml:space="preserve">Расходы на юридические консультации, консультации по вопросам налогообложения и административную консультацию</t>
  </si>
  <si>
    <t xml:space="preserve">Spese notarili</t>
  </si>
  <si>
    <t xml:space="preserve">Расходы на нотариусов</t>
  </si>
  <si>
    <t xml:space="preserve">Spese di registrazione dei contratti</t>
  </si>
  <si>
    <t xml:space="preserve">Расходы на оформление договоров</t>
  </si>
  <si>
    <t xml:space="preserve">Spese per provvigioni a terzi</t>
  </si>
  <si>
    <t xml:space="preserve">Расходы на комиссионные третьим лицам</t>
  </si>
  <si>
    <t xml:space="preserve">Spese per personale non afferente alla produzione</t>
  </si>
  <si>
    <t xml:space="preserve">Расходы на работников, не связанные с производством</t>
  </si>
  <si>
    <t xml:space="preserve">Spese e oneri non afferenti la produzione</t>
  </si>
  <si>
    <t xml:space="preserve">Расходы и издержки, не относящиеся кпроизводству</t>
  </si>
  <si>
    <t xml:space="preserve">Interessi e oneri finanziari non afferenti alla produzione</t>
  </si>
  <si>
    <t xml:space="preserve">Процентные и финансовые расходы, не связанные с производством</t>
  </si>
  <si>
    <t xml:space="preserve">Altri costi e oneri non afferenti alla produzione (spese per servizi amministrativi, spese di vendita, costi di ricerca e sviluppo, ecc.).</t>
  </si>
  <si>
    <t xml:space="preserve">Другие расходы и издержки, не связанные с производством (расходы на административные услуги, расходы на продажу, расходы на исследования и разработки)</t>
  </si>
  <si>
    <t xml:space="preserve">Esistenze iniziali di prodotti in corso di lavorazione e servizi non di durata ultrannuale</t>
  </si>
  <si>
    <t xml:space="preserve">Остатки на начало года по продукции в процессе обработки и услуг, продолжительностью менее одного года</t>
  </si>
  <si>
    <t xml:space="preserve">Prodotti in corso di lavorazione e finiti</t>
  </si>
  <si>
    <t xml:space="preserve">Продукция в ходе производства и готовая продукция</t>
  </si>
  <si>
    <t xml:space="preserve">Rimanenze finali di prodotti in corso di lavorazione e servizi non di durata ultrannuale</t>
  </si>
  <si>
    <t xml:space="preserve">Остатки на конец года по продукции в процессе обработки и услуг, продолжительностью менее одного года</t>
  </si>
  <si>
    <t xml:space="preserve">Esistenze iniziali relative a prodotti finiti</t>
  </si>
  <si>
    <t xml:space="preserve">Остатки на начало года по готовой продукции</t>
  </si>
  <si>
    <t xml:space="preserve">Rimanenze finali relative a prodotti finiti</t>
  </si>
  <si>
    <t xml:space="preserve">Остатки на конец года по готовой продукции</t>
  </si>
  <si>
    <t xml:space="preserve">Valore dei beni immobili passati nel corso del periodo d'imposta da rimanenze ad immobilizzazioni</t>
  </si>
  <si>
    <t xml:space="preserve">Стоимость недвижимого имущества, которое в течение рабочего года из остатков превратилась в основные фонды</t>
  </si>
  <si>
    <t xml:space="preserve">Cambio di destinazione di beni immobili</t>
  </si>
  <si>
    <t xml:space="preserve">Изменение (пред)назначения недвижимого имущества</t>
  </si>
  <si>
    <t xml:space="preserve">Valore dei beni immobili passati nel corso del periodo d'imposta da immobilizzazioni a rimanenze</t>
  </si>
  <si>
    <t xml:space="preserve">Стоимость недвижимого имущества, которое в течение рабочего года из основного фонда превратилась в остатки</t>
  </si>
  <si>
    <t xml:space="preserve">Fabbricati acquistati</t>
  </si>
  <si>
    <t xml:space="preserve">Количество приобретенных зданий/строений</t>
  </si>
  <si>
    <t xml:space="preserve">Elementi specifici</t>
  </si>
  <si>
    <t xml:space="preserve">Специфические данные</t>
  </si>
  <si>
    <t xml:space="preserve">Общая площадь в кв метрах приобретенных зданий/строений</t>
  </si>
  <si>
    <t xml:space="preserve">Aree edificabili acquistate</t>
  </si>
  <si>
    <t xml:space="preserve">Количество приобретенных земель под застройку</t>
  </si>
  <si>
    <t xml:space="preserve">Общая площадь в кв метрах приобретенных земель под застройку</t>
  </si>
  <si>
    <t xml:space="preserve">Altri terreni acquistati</t>
  </si>
  <si>
    <t xml:space="preserve">Количество других приобретенных земель</t>
  </si>
  <si>
    <t xml:space="preserve">Общая площадь в кв метрах других приобретенных земель</t>
  </si>
  <si>
    <t xml:space="preserve">Progetti immobiliari realizzati</t>
  </si>
  <si>
    <t xml:space="preserve">Количество реализованных проектов</t>
  </si>
  <si>
    <t xml:space="preserve">Studi di fattibilita' realizzati</t>
  </si>
  <si>
    <t xml:space="preserve">Количество реализованных технико-экономических обоснований
</t>
  </si>
  <si>
    <t xml:space="preserve">Ammontare dei canoni di locazione e/o affitto percepiti</t>
  </si>
  <si>
    <t xml:space="preserve">Сумма полученной арендой платы</t>
  </si>
  <si>
    <t xml:space="preserve">Ammontare dei canoni percepiti per locazione temporanea di immobili invenduti</t>
  </si>
  <si>
    <t xml:space="preserve">Сумма полученной платы за временную аренду непроданных зданий/строений</t>
  </si>
  <si>
    <t xml:space="preserve">Locazione turistica</t>
  </si>
  <si>
    <t xml:space="preserve">Доходы от сдачи в наём туристам в % от общих доходов</t>
  </si>
  <si>
    <t xml:space="preserve">Percentuale
sui ricav</t>
  </si>
  <si>
    <t xml:space="preserve">Locazione di centri commerciali</t>
  </si>
  <si>
    <t xml:space="preserve">Доходы от сдачи в наём/аренду площадей в торговых центрах в % от общих доходов</t>
  </si>
  <si>
    <t xml:space="preserve">Canoni di locazione e/o affitto percepiti dal cliente principale</t>
  </si>
  <si>
    <t xml:space="preserve">Доходы от арендной платы, полученной от основного клиента в % от общих доходов</t>
  </si>
  <si>
    <t xml:space="preserve">Canoni sostenuti per la locazione di immobili destinati alla sublocazione</t>
  </si>
  <si>
    <t xml:space="preserve">Расходы на аренду в наём строений, предназначенные для поднаёма</t>
  </si>
  <si>
    <t xml:space="preserve">Ricavi derivanti dalla sublocazione di immobili</t>
  </si>
  <si>
    <t xml:space="preserve">Доходы от сдачи строений в субаренду</t>
  </si>
  <si>
    <t xml:space="preserve">Appartenenza a gruppi societari immobiliari e/o di costruzioni</t>
  </si>
  <si>
    <t xml:space="preserve">Вы принадлежите к группам компаний по продаже недвижимости?</t>
  </si>
  <si>
    <t xml:space="preserve">Contabilita' ordinaria per opzione</t>
  </si>
  <si>
    <t xml:space="preserve"> Работаете ли вы по неупрощенному бухгалтерскому учету?</t>
  </si>
  <si>
    <t xml:space="preserve">Quadro F</t>
  </si>
  <si>
    <t xml:space="preserve">Ricavi di cui ai commi 1 (Lett. a) e b)) e 2 dell'art. 85 del TUIR (esclusi aggi o ricavi fissi)</t>
  </si>
  <si>
    <t xml:space="preserve">Доходы без учета премий или фиксированного дохода
</t>
  </si>
  <si>
    <t xml:space="preserve">Altri proventi considerati ricavi</t>
  </si>
  <si>
    <t xml:space="preserve">Прочие поступления, учитываемые как доходы (не связаны с основной деятельностью организации) </t>
  </si>
  <si>
    <t xml:space="preserve">  di cui alla lettera f dell'art. 85, comma 1, del TUIR </t>
  </si>
  <si>
    <t xml:space="preserve">Включая компенсацию (в т.ч. от страхования) за потерянные или поврежденные товары</t>
  </si>
  <si>
    <t xml:space="preserve">F00301</t>
  </si>
  <si>
    <t xml:space="preserve">Adeguamento da studi di settore</t>
  </si>
  <si>
    <t xml:space="preserve">Уточнение дохода компании с учетом разницы между декларируемым доходом и доходом, подсчитанным по данной методике</t>
  </si>
  <si>
    <t xml:space="preserve">Incrementi di immobilizzazioni per lavori interni</t>
  </si>
  <si>
    <t xml:space="preserve">F00501</t>
  </si>
  <si>
    <t xml:space="preserve">Altri proventi e componenti positivi</t>
  </si>
  <si>
    <t xml:space="preserve">F00601</t>
  </si>
  <si>
    <t xml:space="preserve">Esistenze iniziali relative ad opere, forniture e servizi di durata ultrannuale</t>
  </si>
  <si>
    <t xml:space="preserve">F00701</t>
  </si>
  <si>
    <t xml:space="preserve">Rimanenze finali relative ad opere, forniture e servizi di durata ultrannuale</t>
  </si>
  <si>
    <t xml:space="preserve">остатки на конец года по работам, поставкам и услугам продолжительностью более одного года</t>
  </si>
  <si>
    <t xml:space="preserve">F00801</t>
  </si>
  <si>
    <t xml:space="preserve">Ricavi derivanti dalla vendita di generi soggetti ad aggio o ricavo fisso</t>
  </si>
  <si>
    <t xml:space="preserve">Поступления от продаж товаров, подлежащие премии и фиксированным доходам.</t>
  </si>
  <si>
    <t xml:space="preserve">F00901</t>
  </si>
  <si>
    <t xml:space="preserve">Esistenze iniziali relative a prodotti soggetti ad aggio o ricavo fisso</t>
  </si>
  <si>
    <t xml:space="preserve">остатки на начало года по товарам, подлежащей премии и фиксированным доходам</t>
  </si>
  <si>
    <t xml:space="preserve">F01001</t>
  </si>
  <si>
    <t xml:space="preserve">Rimanenze finali relative a prodotti soggetti ad aggio o ricavo fisso</t>
  </si>
  <si>
    <t xml:space="preserve">остатки на конец года по товарам, подлежащей премии и фиксированным доходам</t>
  </si>
  <si>
    <t xml:space="preserve">F01101</t>
  </si>
  <si>
    <t xml:space="preserve">Costi per l'acquisto di prodotti soggetti ad aggio o ricavo fisso</t>
  </si>
  <si>
    <t xml:space="preserve">Расходы на приобретение товаров, подлежащих премии и фиксированным доходам </t>
  </si>
  <si>
    <t xml:space="preserve">F01201</t>
  </si>
  <si>
    <t xml:space="preserve">Esistenze iniziali relative a merci, prodotti finiti, materie prime e sussidiarie, semilavorati e ai servizi non di durata ultrannuale (escluse quelle relative a prodotti soggetti ad aggio o ricavo fisso)</t>
  </si>
  <si>
    <t xml:space="preserve">остатки на начало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</si>
  <si>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F01301</t>
  </si>
  <si>
    <t xml:space="preserve">Rimanenze finali relative a merci, prodotti finiti, materie prime e sussidiarie, semilavorati e ai servizi non di durata ultrannuale (escluse quelle relative a prodotti soggetti ad aggio o ricavo fisso)</t>
  </si>
  <si>
    <t xml:space="preserve">остатки на конец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</si>
  <si>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Costi per l'acquisto di materie prime, sussidiarie, semilavorati e merci (esclusi quelli relativi a prodotti soggetti ad aggio o ricavo fisso)</t>
  </si>
  <si>
    <t xml:space="preserve">Затраты на закупку сырья и материалов, полуфабрикатов и товаров (за исключением тех, которые касаются товаров, подлежащих премии и фиксированным доходам )</t>
  </si>
  <si>
    <t xml:space="preserve">Costo per la produzione di servizi</t>
  </si>
  <si>
    <t xml:space="preserve">Spese per acquisti di servizi</t>
  </si>
  <si>
    <t xml:space="preserve">Затраты на управление деятельностью компании (администрация, бухгалтерия, транспорт, страховки,телефон, стоимость электроэнергии, покупка горючего)</t>
  </si>
  <si>
    <t xml:space="preserve">-   di cui per compensi corrisposti ai soci per l'attivita' di amministratore (società ed enti soggetti all'Ires)</t>
  </si>
  <si>
    <t xml:space="preserve">в том числе выплаты владельцам компании (для компаний, подпадающих под подоходный налог)</t>
  </si>
  <si>
    <t xml:space="preserve">Altri costi per servizi</t>
  </si>
  <si>
    <t xml:space="preserve">другие расходы (не вошедшие в F015 e F016, такие как оплата ревизоров, расходы на рекламу, на отопление,охрану, уборку помещений сторонними компаниями, банковские расходы,почтовые расходы, обучение персонала и т.п) </t>
  </si>
  <si>
    <t xml:space="preserve">Costo per il godimento di beni di terzi (canoni di locazione finanziaria e non finanziaria, di noleggio, ecc.)</t>
  </si>
  <si>
    <t xml:space="preserve">Затраты за пользование арендованными активами ( комерческая и некомерческая аренда, лизинг и т.д.).</t>
  </si>
  <si>
    <t xml:space="preserve">-   di cui per canoni relativi a beni immobili</t>
  </si>
  <si>
    <t xml:space="preserve">в том числе расходы на аренду недвижимого имущества</t>
  </si>
  <si>
    <t xml:space="preserve">-   di cui per beni mobili acquisiti in dipendenza di contratti di locazione non finanziaria e di noleggio</t>
  </si>
  <si>
    <t xml:space="preserve">В том числе расходы на движимое имущество, приобретенное по контрактам  некомерческой аренды и проката</t>
  </si>
  <si>
    <t xml:space="preserve">-   di cui per beni mobili acquisiti in dipendenza di contratti di locazione finanziaria</t>
  </si>
  <si>
    <t xml:space="preserve">В том числе расходы на движимое имущество, приобретенное по контрактам  комерческой аренды</t>
  </si>
  <si>
    <t xml:space="preserve">Spese per lavoro dipendente e per altre prestazioni diverse da lavoro dipendente afferenti l'attivita' dell'impresa</t>
  </si>
  <si>
    <t xml:space="preserve">Затраты на оплату постоянных сотрудников и не постоянных сотрудников, занятых на основной деятельности компании. </t>
  </si>
  <si>
    <t xml:space="preserve">-   di cui per prestazioni rese da professionisti esterni</t>
  </si>
  <si>
    <t xml:space="preserve">в том числе выплаты внешним специалистам</t>
  </si>
  <si>
    <t xml:space="preserve">-   di cui per personale di terzi distaccato presso l'impresa o con contratto di somministrazione di lavoro</t>
  </si>
  <si>
    <t xml:space="preserve">в том числе выплаты персоналу, командированному из других компаний или  взятому в долг от трудовых агенств</t>
  </si>
  <si>
    <t xml:space="preserve">-   di cui per collaboratori coordinati e continuativi</t>
  </si>
  <si>
    <t xml:space="preserve">в том числе выплаты постоянным сотрудникам</t>
  </si>
  <si>
    <t xml:space="preserve">F01905</t>
  </si>
  <si>
    <t xml:space="preserve">-   di cui per compensi corrisposti ai soci per l'attivita' di amministratore (societa' di persone)</t>
  </si>
  <si>
    <t xml:space="preserve">в том числе выплаты совладельцам компании за работу в качестве управляющих компании ( для компаний , не являющимися ООО и ОАО)</t>
  </si>
  <si>
    <t xml:space="preserve">Ammortamenti</t>
  </si>
  <si>
    <t xml:space="preserve">Амортизация. </t>
  </si>
  <si>
    <t xml:space="preserve">-   di cui per beni mobili strumentali</t>
  </si>
  <si>
    <t xml:space="preserve">в том числе на движимое имущество, необходимое для производства</t>
  </si>
  <si>
    <t xml:space="preserve">Accantonamenti</t>
  </si>
  <si>
    <t xml:space="preserve">амортизационные отчисления (в точ числе в фонды страхования рисков)</t>
  </si>
  <si>
    <t xml:space="preserve">Oneri diversi di gestione</t>
  </si>
  <si>
    <t xml:space="preserve">Прочие операционные расходы</t>
  </si>
  <si>
    <t xml:space="preserve">F02202</t>
  </si>
  <si>
    <t xml:space="preserve">-   di cui per abbonamenti a riviste e giornali, acquisto di libri, spese per cancelleria</t>
  </si>
  <si>
    <t xml:space="preserve"> в том числе  расходы на подписку на газеты и журналы, книги и канцелярские принадлежности. </t>
  </si>
  <si>
    <t xml:space="preserve">F02203</t>
  </si>
  <si>
    <t xml:space="preserve">-   di cui per spese per omaggio a clienti ed articoli promozionali</t>
  </si>
  <si>
    <t xml:space="preserve">в том числе  расходы на подарки клиентам и рекламную продукцию . </t>
  </si>
  <si>
    <t xml:space="preserve">F02204</t>
  </si>
  <si>
    <t xml:space="preserve">-   di cui per perdite su crediti</t>
  </si>
  <si>
    <t xml:space="preserve">в том числе  потери по кредитам. </t>
  </si>
  <si>
    <t xml:space="preserve">F02301</t>
  </si>
  <si>
    <t xml:space="preserve">Altri componenti negativi</t>
  </si>
  <si>
    <t xml:space="preserve">Другие отрицательные составляющие</t>
  </si>
  <si>
    <t xml:space="preserve">F02302</t>
  </si>
  <si>
    <t xml:space="preserve">-   di cui 'Utili spettanti agli associati in partecipazione con apporti di solo lavoro'</t>
  </si>
  <si>
    <t xml:space="preserve">Не заполнять</t>
  </si>
  <si>
    <t xml:space="preserve">F02401</t>
  </si>
  <si>
    <t xml:space="preserve">Risultato della gestione finanziaria</t>
  </si>
  <si>
    <t xml:space="preserve">результат финансовой деятельности компании (разница между процентной ставкой по вкладам (доходами) и процентной ставкой по привлекаемым кредитам (расходами))</t>
  </si>
  <si>
    <t xml:space="preserve">F02402</t>
  </si>
  <si>
    <t xml:space="preserve">Risultato della gestione finanziaria - Segno</t>
  </si>
  <si>
    <t xml:space="preserve">Результаты финансовых операций. Степень. </t>
  </si>
  <si>
    <t xml:space="preserve">Interessi e altri oneri finanziari</t>
  </si>
  <si>
    <t xml:space="preserve">Интересы и прочие финансовые расходы. </t>
  </si>
  <si>
    <t xml:space="preserve">F02601</t>
  </si>
  <si>
    <t xml:space="preserve">Proventi straordinari</t>
  </si>
  <si>
    <t xml:space="preserve">непредвиденные чрезвычайные доходы</t>
  </si>
  <si>
    <t xml:space="preserve">N1</t>
  </si>
  <si>
    <t xml:space="preserve">F02701</t>
  </si>
  <si>
    <t xml:space="preserve">Oneri straordinari</t>
  </si>
  <si>
    <t xml:space="preserve">Сверхзатраты 
(чрезвычайные расходы)</t>
  </si>
  <si>
    <t xml:space="preserve">Reddito d'impresa (o perdita)</t>
  </si>
  <si>
    <t xml:space="preserve">Reddito d'impresa (o perdita) - Segno</t>
  </si>
  <si>
    <t xml:space="preserve">Прибыль компании (или убытки). Степень. </t>
  </si>
  <si>
    <t xml:space="preserve">Valore dei beni strumentali</t>
  </si>
  <si>
    <t xml:space="preserve">Стоимость оборудования и техники. </t>
  </si>
  <si>
    <t xml:space="preserve">-   di cui 'valore relativo a beni acquisiti in dipendenza di contratti di locazione non finanziaria'</t>
  </si>
  <si>
    <t xml:space="preserve"> в том числе стоимость оборудования, полученного в некоммерческую аренду</t>
  </si>
  <si>
    <t xml:space="preserve">-   di cui 'valore relativo a beni acquisiti in dipendenza di contratti di locazione finanziaria'</t>
  </si>
  <si>
    <t xml:space="preserve"> в том числе стоимость оборудования, полученного в коммерческую аренду</t>
  </si>
  <si>
    <t xml:space="preserve">Esenzione I.V.A.</t>
  </si>
  <si>
    <t xml:space="preserve">ваша компания освобождена от уплаты НДС?
</t>
  </si>
  <si>
    <t xml:space="preserve">Volume di affari</t>
  </si>
  <si>
    <t xml:space="preserve">Объемы операций (термин не применяется для неналогооблагаемых видов деятельности)</t>
  </si>
  <si>
    <t xml:space="preserve">F03201</t>
  </si>
  <si>
    <t xml:space="preserve">Altre operazioni, sempre che diano luogo a ricavi, quali operazioni fuori campo e operazioni non soggette a dichiarazione</t>
  </si>
  <si>
    <t xml:space="preserve">Прочие операции, приносящие доход, вне основной деятельности компании и не подлежащие декларации. </t>
  </si>
  <si>
    <t xml:space="preserve">I.V.A. sulle operazioni imponibili</t>
  </si>
  <si>
    <t xml:space="preserve">НДС на налогооблагаемые операции</t>
  </si>
  <si>
    <t xml:space="preserve">F03401</t>
  </si>
  <si>
    <t xml:space="preserve">I.V.A. sulle operazioni di intrattenimento</t>
  </si>
  <si>
    <t xml:space="preserve">НДС на развлекательные услуги. </t>
  </si>
  <si>
    <t xml:space="preserve">F03501</t>
  </si>
  <si>
    <t xml:space="preserve">Altra I.V.A. (I.V.A. sulle cessioni dei beni ammortizzabili + I.V.A. sui passaggi interni + I.V.A. detraibile forfettariamente)</t>
  </si>
  <si>
    <t xml:space="preserve">Другие НДС (НДС от продажи амортизирумого имущества + НДС на продажи внутри компании + НДС учитываемая единовременно)</t>
  </si>
  <si>
    <t xml:space="preserve">Beni distrutti o sottratti (esclusi quelli soggetti ad aggio o ricavo fisso)</t>
  </si>
  <si>
    <t xml:space="preserve">Украденное или уничтоженное имущество (не считая товаров без учета премий или фиксированного дохода)</t>
  </si>
  <si>
    <t xml:space="preserve">F03701</t>
  </si>
  <si>
    <t xml:space="preserve">Beni soggetti ad aggio o ricavo fisso distrutti o sottratti</t>
  </si>
  <si>
    <t xml:space="preserve">Имущество, подлежащее премии и фиксированному доходу, которое было уничтожено или украдено</t>
  </si>
  <si>
    <t xml:space="preserve">F03801</t>
  </si>
  <si>
    <t xml:space="preserve">Beni distrutti o sottratti</t>
  </si>
  <si>
    <t xml:space="preserve">Уничтоженное или украденное имущество. </t>
  </si>
  <si>
    <t xml:space="preserve">Spese per l'acquisto di beni strumentali di costo unitario non superiore a 516,46 euro </t>
  </si>
  <si>
    <t xml:space="preserve">Расходы на покупку необходимого оборудования, амортизируемого в течение одного года</t>
  </si>
  <si>
    <t xml:space="preserve">Поля для добавления в анкету</t>
  </si>
  <si>
    <t xml:space="preserve">WG40U</t>
  </si>
  <si>
    <t xml:space="preserve">D03300</t>
  </si>
  <si>
    <t xml:space="preserve">с ценой аренды до 5000 руб./м2/год</t>
  </si>
  <si>
    <t xml:space="preserve">Количество сданных в аренду за год объектов недвижимости</t>
  </si>
  <si>
    <t xml:space="preserve">Общая площадь сданных в аренду за год объектов недвижимости</t>
  </si>
  <si>
    <t xml:space="preserve">Расчет нормальности, когерентности, верхней и нижней границ дохода и прибыли</t>
  </si>
  <si>
    <t xml:space="preserve">ID Банка</t>
  </si>
  <si>
    <t xml:space="preserve">Normalita</t>
  </si>
  <si>
    <t xml:space="preserve">Минимальное значение</t>
  </si>
  <si>
    <t xml:space="preserve">Максимальное значение</t>
  </si>
  <si>
    <t xml:space="preserve">Рассчитанное значение</t>
  </si>
  <si>
    <t xml:space="preserve">Нормальность</t>
  </si>
  <si>
    <t xml:space="preserve">Coerenza</t>
  </si>
  <si>
    <t xml:space="preserve">Когерентность</t>
  </si>
  <si>
    <t xml:space="preserve">Точность попадания</t>
  </si>
  <si>
    <t xml:space="preserve">Доход</t>
  </si>
  <si>
    <t xml:space="preserve">коеф</t>
  </si>
  <si>
    <t xml:space="preserve">Степень отклонения</t>
  </si>
  <si>
    <t xml:space="preserve">Нижняя граница Дохода</t>
  </si>
  <si>
    <t xml:space="preserve">Верхняя граница Дохода</t>
  </si>
  <si>
    <t xml:space="preserve">Redditività</t>
  </si>
  <si>
    <t xml:space="preserve">Нижняя граница Прибыли</t>
  </si>
  <si>
    <t xml:space="preserve">Верхняя граница Прибыли</t>
  </si>
  <si>
    <t xml:space="preserve">Lower line</t>
  </si>
  <si>
    <t xml:space="preserve">Upper line</t>
  </si>
  <si>
    <t xml:space="preserve">Client</t>
  </si>
  <si>
    <t xml:space="preserve">Estimated revenue</t>
  </si>
  <si>
    <t xml:space="preserve">Estimated profit</t>
  </si>
  <si>
    <t xml:space="preserve">BG40U</t>
  </si>
  <si>
    <t xml:space="preserve">PERSONE FISICHE</t>
  </si>
  <si>
    <t xml:space="preserve">SOCIETA' DI PERSONE</t>
  </si>
  <si>
    <t xml:space="preserve">SOCIETA' DI CAPITALI ED ENTI NON COMMERCIALI</t>
  </si>
  <si>
    <t xml:space="preserve">TOTALI</t>
  </si>
  <si>
    <t xml:space="preserve">Ricavi/Compensi (media)</t>
  </si>
  <si>
    <t xml:space="preserve">Stimati</t>
  </si>
  <si>
    <t xml:space="preserve">Reddito (media)</t>
  </si>
  <si>
    <t xml:space="preserve">Stimato</t>
  </si>
  <si>
    <t xml:space="preserve">Рентабельность по группам</t>
  </si>
  <si>
    <t xml:space="preserve">Подготовленный отчет</t>
  </si>
  <si>
    <t xml:space="preserve">ОТЧЕТ ДЛЯ КРЕДИТНОГО КОМИТЕТА БАНКА</t>
  </si>
  <si>
    <t xml:space="preserve">Общая информация</t>
  </si>
  <si>
    <t xml:space="preserve">Проверка входных данных заполненной клиентом анкеты</t>
  </si>
  <si>
    <t xml:space="preserve">мин. уровень
Банка</t>
  </si>
  <si>
    <r>
      <rPr>
        <b val="true"/>
        <sz val="12"/>
        <color rgb="FF000000"/>
        <rFont val="Candara"/>
        <family val="2"/>
        <charset val="204"/>
      </rPr>
      <t xml:space="preserve">НОРМАЛЬНОСТЬ
</t>
    </r>
    <r>
      <rPr>
        <sz val="12"/>
        <color rgb="FF808080"/>
        <rFont val="Candara"/>
        <family val="2"/>
        <charset val="204"/>
      </rPr>
      <t xml:space="preserve">Согласованность введенных в анкете данных между собой
(доля нормальных показателей)</t>
    </r>
  </si>
  <si>
    <r>
      <rPr>
        <b val="true"/>
        <sz val="12"/>
        <color rgb="FF000000"/>
        <rFont val="Candara"/>
        <family val="2"/>
        <charset val="204"/>
      </rPr>
      <t xml:space="preserve">КОГЕРЕНТНОСТЬ
</t>
    </r>
    <r>
      <rPr>
        <sz val="12"/>
        <color rgb="FF808080"/>
        <rFont val="Candara"/>
        <family val="2"/>
        <charset val="204"/>
      </rPr>
      <t xml:space="preserve">Соответствие введенных данных сегментному и территориальному кластеру компании
(совокупная степень попадания в проверочные интервалы)</t>
    </r>
  </si>
  <si>
    <t xml:space="preserve">Годовой доход и прибыль, соответствующие текущей структуре бизнеса:</t>
  </si>
  <si>
    <t xml:space="preserve">  Доход          Прибыль</t>
  </si>
  <si>
    <t xml:space="preserve"> Расчет ECOLO
(нижняя граница)</t>
  </si>
  <si>
    <t xml:space="preserve">        Расчет ECOLO
     (верхняя граница)</t>
  </si>
  <si>
    <t xml:space="preserve">По заявлению клиента на 21/01/2020</t>
  </si>
  <si>
    <t xml:space="preserve">Качество входных данных не соответствует установленному Банком уровню – расчет предполагаемого годового дохода и прибыли не произведен</t>
  </si>
  <si>
    <t xml:space="preserve">Bank 1</t>
  </si>
  <si>
    <t xml:space="preserve">Bank 2</t>
  </si>
  <si>
    <t xml:space="preserve">Bank 3</t>
  </si>
  <si>
    <t xml:space="preserve">Bank 4</t>
  </si>
  <si>
    <t xml:space="preserve">bank 5</t>
  </si>
  <si>
    <t xml:space="preserve">Bank 6</t>
  </si>
  <si>
    <t xml:space="preserve">Bank 7</t>
  </si>
  <si>
    <t xml:space="preserve">Bank 8</t>
  </si>
  <si>
    <t xml:space="preserve">Bank 9</t>
  </si>
  <si>
    <t xml:space="preserve">Current</t>
  </si>
  <si>
    <t xml:space="preserve">Качество входных данных соответствует установленному Банком уровню – осуществлен расчет предполагаемого годового дохода и прибыли</t>
  </si>
  <si>
    <t xml:space="preserve">OTP</t>
  </si>
  <si>
    <t xml:space="preserve">Alfa</t>
  </si>
  <si>
    <t xml:space="preserve">Expo</t>
  </si>
  <si>
    <t xml:space="preserve">MTB</t>
  </si>
  <si>
    <t xml:space="preserve">KB</t>
  </si>
  <si>
    <t xml:space="preserve">MIN</t>
  </si>
  <si>
    <t xml:space="preserve">Уровень качества входных данных в серой зоне - расчет осуществлен по отдельной просьбе Банка и может быть нерепрезентативным</t>
  </si>
  <si>
    <t xml:space="preserve">min уровень по индексу нормальности показателей</t>
  </si>
  <si>
    <t xml:space="preserve">min уровень по индексу когерентности показателей</t>
  </si>
  <si>
    <t xml:space="preserve">min Уровень "серого диапазона" по обобщенному индексу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</si>
</sst>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0%"/>
    <numFmt numFmtId="166" formatCode="_-* #,##0.00_-;\-* #,##0.00_-;_-* \-??_-;_-@_-"/>
    <numFmt numFmtId="167" formatCode="#,##0.00"/>
    <numFmt numFmtId="168" formatCode="0.000"/>
    <numFmt numFmtId="169" formatCode="General"/>
    <numFmt numFmtId="170" formatCode="0.00"/>
    <numFmt numFmtId="171" formatCode="_-* #,##0.00\ _₽_-;\-* #,##0.00\ _₽_-;_-* \-??\ _₽_-;_-@_-"/>
    <numFmt numFmtId="172" formatCode="#,##0"/>
    <numFmt numFmtId="173" formatCode="0.0000"/>
    <numFmt numFmtId="174" formatCode="#,##0.0000"/>
    <numFmt numFmtId="175" formatCode="_-* #,##0_-;\-* #,##0_-;_-* \-??_-;_-@_-"/>
    <numFmt numFmtId="176" formatCode="#,##0.000000000"/>
    <numFmt numFmtId="177" formatCode="m/d/yyyy"/>
    <numFmt numFmtId="178" formatCode="#,##0_);\(#,##0\)"/>
    <numFmt numFmtId="179" formatCode="_-* #\ ##0_-;\-* #\ ##0_-;_-* \-??_-;_-@_-"/>
    <numFmt numFmtId="180" formatCode="0.00%"/>
  </numFmts>
  <fonts count="7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2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9"/>
      <color rgb="FF000000"/>
      <name val="Tahoma"/>
      <family val="2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 val="true"/>
      <sz val="11"/>
      <name val="Garamond"/>
      <family val="1"/>
      <charset val="204"/>
    </font>
    <font>
      <b val="true"/>
      <sz val="11"/>
      <name val="Garamond"/>
      <family val="1"/>
      <charset val="1"/>
    </font>
    <font>
      <b val="true"/>
      <sz val="9"/>
      <name val="Garamond"/>
      <family val="1"/>
      <charset val="1"/>
    </font>
    <font>
      <sz val="9"/>
      <name val="Times New Roman"/>
      <family val="1"/>
      <charset val="1"/>
    </font>
    <font>
      <b val="true"/>
      <sz val="8"/>
      <name val="Garamond"/>
      <family val="1"/>
      <charset val="1"/>
    </font>
    <font>
      <sz val="8"/>
      <name val="Times New Roman"/>
      <family val="1"/>
      <charset val="1"/>
    </font>
    <font>
      <sz val="11"/>
      <name val="Garamond"/>
      <family val="1"/>
      <charset val="204"/>
    </font>
    <font>
      <sz val="14"/>
      <color rgb="FF000000"/>
      <name val="Times New Roman"/>
      <family val="1"/>
      <charset val="204"/>
    </font>
    <font>
      <sz val="11"/>
      <color rgb="FF000000"/>
      <name val="Candara"/>
      <family val="2"/>
      <charset val="204"/>
    </font>
    <font>
      <b val="true"/>
      <sz val="14"/>
      <name val="Garamond"/>
      <family val="1"/>
      <charset val="1"/>
    </font>
    <font>
      <sz val="14"/>
      <name val="Times New Roman"/>
      <family val="1"/>
      <charset val="1"/>
    </font>
    <font>
      <sz val="14"/>
      <name val="Garamond"/>
      <family val="1"/>
      <charset val="1"/>
    </font>
    <font>
      <sz val="14"/>
      <name val="Garamond"/>
      <family val="1"/>
      <charset val="204"/>
    </font>
    <font>
      <b val="true"/>
      <sz val="14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000000"/>
      <name val="Garamond"/>
      <family val="2"/>
      <charset val="1"/>
    </font>
    <font>
      <sz val="16"/>
      <color rgb="FF000000"/>
      <name val="Calibri"/>
      <family val="2"/>
      <charset val="204"/>
    </font>
    <font>
      <b val="true"/>
      <sz val="22"/>
      <name val="Calibri"/>
      <family val="2"/>
      <charset val="204"/>
    </font>
    <font>
      <sz val="11"/>
      <name val="Times New Roman"/>
      <family val="1"/>
      <charset val="1"/>
    </font>
    <font>
      <sz val="10"/>
      <name val="Calibri"/>
      <family val="2"/>
      <charset val="204"/>
    </font>
    <font>
      <sz val="10"/>
      <name val="Garamond"/>
      <family val="1"/>
      <charset val="1"/>
    </font>
    <font>
      <sz val="10"/>
      <name val="Garamond"/>
      <family val="1"/>
      <charset val="204"/>
    </font>
    <font>
      <b val="true"/>
      <sz val="10"/>
      <name val="Garamond"/>
      <family val="1"/>
      <charset val="1"/>
    </font>
    <font>
      <sz val="10"/>
      <name val="Times New Roman"/>
      <family val="1"/>
      <charset val="1"/>
    </font>
    <font>
      <sz val="9"/>
      <name val="Garamond"/>
      <family val="1"/>
      <charset val="1"/>
    </font>
    <font>
      <sz val="9"/>
      <color rgb="FF000000"/>
      <name val="Garamond"/>
      <family val="2"/>
      <charset val="1"/>
    </font>
    <font>
      <sz val="9"/>
      <name val="Garamond"/>
      <family val="1"/>
      <charset val="204"/>
    </font>
    <font>
      <sz val="9"/>
      <name val="Times New Roman"/>
      <family val="1"/>
      <charset val="204"/>
    </font>
    <font>
      <sz val="38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204"/>
    </font>
    <font>
      <sz val="10"/>
      <name val="Candara"/>
      <family val="2"/>
      <charset val="204"/>
    </font>
    <font>
      <b val="true"/>
      <sz val="11"/>
      <color rgb="FFFFFFFF"/>
      <name val="Garamond"/>
      <family val="1"/>
      <charset val="204"/>
    </font>
    <font>
      <b val="true"/>
      <sz val="11"/>
      <name val="Calibri"/>
      <family val="2"/>
      <charset val="204"/>
    </font>
    <font>
      <sz val="9"/>
      <name val="Arial"/>
      <family val="2"/>
      <charset val="1"/>
    </font>
    <font>
      <b val="true"/>
      <sz val="11"/>
      <color rgb="FF808080"/>
      <name val="Calibri"/>
      <family val="2"/>
      <charset val="204"/>
    </font>
    <font>
      <b val="true"/>
      <sz val="10"/>
      <color rgb="FF0066CC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4"/>
      <color rgb="FF000000"/>
      <name val="Century Gothic"/>
      <family val="2"/>
      <charset val="204"/>
    </font>
    <font>
      <sz val="12"/>
      <color rgb="FF000000"/>
      <name val="Century Gothic"/>
      <family val="2"/>
      <charset val="204"/>
    </font>
    <font>
      <b val="true"/>
      <sz val="12"/>
      <color rgb="FF000000"/>
      <name val="Candara"/>
      <family val="2"/>
      <charset val="204"/>
    </font>
    <font>
      <sz val="12"/>
      <color rgb="FF808080"/>
      <name val="Candara"/>
      <family val="2"/>
      <charset val="204"/>
    </font>
    <font>
      <sz val="24"/>
      <color rgb="FFC00000"/>
      <name val="Century Gothic"/>
      <family val="2"/>
      <charset val="204"/>
    </font>
    <font>
      <sz val="24"/>
      <color rgb="FF000000"/>
      <name val="Century Gothic"/>
      <family val="2"/>
      <charset val="204"/>
    </font>
    <font>
      <sz val="12"/>
      <color rgb="FF000000"/>
      <name val="Candara"/>
      <family val="2"/>
      <charset val="204"/>
    </font>
    <font>
      <b val="true"/>
      <sz val="11"/>
      <color rgb="FF000000"/>
      <name val="Candara"/>
      <family val="2"/>
      <charset val="204"/>
    </font>
    <font>
      <sz val="10"/>
      <color rgb="FFFFFFFF"/>
      <name val="Arial"/>
      <family val="2"/>
      <charset val="1"/>
    </font>
    <font>
      <sz val="14"/>
      <name val="Century Gothic"/>
      <family val="2"/>
      <charset val="204"/>
    </font>
    <font>
      <sz val="11"/>
      <color rgb="FF000000"/>
      <name val="Candara"/>
      <family val="2"/>
      <charset val="1"/>
    </font>
    <font>
      <sz val="12"/>
      <color rgb="FF7F7F7F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  <fill>
      <patternFill patternType="solid">
        <fgColor rgb="FFD3D3D3"/>
        <bgColor rgb="FFC6D9F1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D3D3D3"/>
      </patternFill>
    </fill>
    <fill>
      <patternFill patternType="solid">
        <fgColor rgb="FF8EB4E3"/>
        <bgColor rgb="FFA6A6A6"/>
      </patternFill>
    </fill>
    <fill>
      <patternFill patternType="solid">
        <fgColor rgb="FF558ED5"/>
        <bgColor rgb="FF4F81BD"/>
      </patternFill>
    </fill>
    <fill>
      <patternFill patternType="solid">
        <fgColor rgb="FFF2DCDB"/>
        <bgColor rgb="FFFDEADA"/>
      </patternFill>
    </fill>
    <fill>
      <patternFill patternType="solid">
        <fgColor rgb="FFFFFF99"/>
        <bgColor rgb="FFFDEADA"/>
      </patternFill>
    </fill>
    <fill>
      <patternFill patternType="solid">
        <fgColor rgb="FFCCC1DA"/>
        <bgColor rgb="FFC0C0C0"/>
      </patternFill>
    </fill>
    <fill>
      <patternFill patternType="solid">
        <fgColor rgb="FFFCD5B5"/>
        <bgColor rgb="FFFFC7CE"/>
      </patternFill>
    </fill>
    <fill>
      <patternFill patternType="solid">
        <fgColor rgb="FFFF0000"/>
        <bgColor rgb="FFC00000"/>
      </patternFill>
    </fill>
    <fill>
      <patternFill patternType="solid">
        <fgColor rgb="FFE6B9B8"/>
        <bgColor rgb="FFFFC7CE"/>
      </patternFill>
    </fill>
    <fill>
      <patternFill patternType="solid">
        <fgColor rgb="FFFF33CC"/>
        <bgColor rgb="FFFF00FF"/>
      </patternFill>
    </fill>
    <fill>
      <patternFill patternType="solid">
        <fgColor rgb="FFA3FFFF"/>
        <bgColor rgb="FFC6EFCE"/>
      </patternFill>
    </fill>
    <fill>
      <patternFill patternType="solid">
        <fgColor rgb="FF0070C0"/>
        <bgColor rgb="FF0066CC"/>
      </patternFill>
    </fill>
    <fill>
      <patternFill patternType="solid">
        <fgColor rgb="FF92D050"/>
        <bgColor rgb="FFA6A6A6"/>
      </patternFill>
    </fill>
    <fill>
      <patternFill patternType="solid">
        <fgColor rgb="FFBFBFBF"/>
        <bgColor rgb="FFC0C0C0"/>
      </patternFill>
    </fill>
    <fill>
      <patternFill patternType="solid">
        <fgColor rgb="FFFDEADA"/>
        <bgColor rgb="FFEBF1DE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FF00"/>
      </patternFill>
    </fill>
    <fill>
      <patternFill patternType="solid">
        <fgColor rgb="FFF2F2F2"/>
        <bgColor rgb="FFEBF1DE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medium">
        <color rgb="FFBFBFB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BFBFB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 diagonalUp="false" diagonalDown="false"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 diagonalUp="false" diagonalDown="false">
      <left/>
      <right/>
      <top style="medium">
        <color rgb="FF0066CC"/>
      </top>
      <bottom style="medium">
        <color rgb="FF0066CC"/>
      </bottom>
      <diagonal/>
    </border>
    <border diagonalUp="false" diagonalDown="false">
      <left/>
      <right/>
      <top/>
      <bottom style="medium">
        <color rgb="FFC0C0C0"/>
      </bottom>
      <diagonal/>
    </border>
    <border diagonalUp="false" diagonalDown="false">
      <left/>
      <right style="thin"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5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5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5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1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8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9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11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1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1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6" borderId="1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1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31" fillId="1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2" fillId="17" borderId="1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3" fillId="0" borderId="18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72" fontId="3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3" fillId="0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5" fillId="1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18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31" fillId="0" borderId="18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31" fillId="0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1" fillId="1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19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31" fillId="19" borderId="18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4" fontId="31" fillId="19" borderId="18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1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2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43" fillId="0" borderId="18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2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3" fillId="0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19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19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4" fontId="31" fillId="19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31" fillId="0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3" fontId="31" fillId="0" borderId="18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73" fontId="31" fillId="19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1" fillId="1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43" fillId="0" borderId="0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8" fillId="0" borderId="0" xfId="3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8" fillId="0" borderId="0" xfId="3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3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3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2" fontId="6" fillId="0" borderId="0" xfId="31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9" fillId="0" borderId="0" xfId="3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3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0" fillId="0" borderId="5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0" borderId="5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0" fillId="0" borderId="18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0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5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8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1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5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22" borderId="5" xfId="2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0" xfId="24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16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16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1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2" fillId="1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6" borderId="1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4" borderId="1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6" borderId="1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6" fillId="0" borderId="32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6" fillId="0" borderId="32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6" fillId="0" borderId="0" xfId="25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33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33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8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59" fillId="0" borderId="0" xfId="2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2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9" fillId="0" borderId="0" xfId="22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0" fillId="0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2" fillId="0" borderId="3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3" fillId="0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0" xfId="22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5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2" fillId="0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6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7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8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5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8" fillId="23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9" fillId="23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9" fillId="2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9" fillId="2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70" fillId="23" borderId="0" xfId="2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8" fontId="70" fillId="23" borderId="0" xfId="2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5" fontId="70" fillId="23" borderId="0" xfId="2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8" fontId="70" fillId="23" borderId="0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0" fillId="23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5" fillId="23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4" fillId="23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0" fillId="23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9" fillId="23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9" fillId="23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9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0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3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3" fillId="19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3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3 2" xfId="22"/>
    <cellStyle name="Обычный 4" xfId="23"/>
    <cellStyle name="Обычный 5" xfId="24"/>
    <cellStyle name="Обычный 6" xfId="25"/>
    <cellStyle name="Обычный 7" xfId="26"/>
    <cellStyle name="Процентный 2" xfId="27"/>
    <cellStyle name="Процентный 3" xfId="28"/>
    <cellStyle name="Финансовый 2" xfId="29"/>
    <cellStyle name="Финансовый 3" xfId="30"/>
    <cellStyle name="Excel Built-in Normal" xfId="3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48235"/>
      </font>
    </dxf>
    <dxf>
      <font>
        <color rgb="FF548235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9C0006"/>
      <rgbColor rgb="FF006100"/>
      <rgbColor rgb="FF000080"/>
      <rgbColor rgb="FF548235"/>
      <rgbColor rgb="FF800080"/>
      <rgbColor rgb="FF0070C0"/>
      <rgbColor rgb="FFC0C0C0"/>
      <rgbColor rgb="FF808080"/>
      <rgbColor rgb="FFA6A6A6"/>
      <rgbColor rgb="FF993366"/>
      <rgbColor rgb="FFEBF1DE"/>
      <rgbColor rgb="FFA3FFFF"/>
      <rgbColor rgb="FF660066"/>
      <rgbColor rgb="FFFFC7CE"/>
      <rgbColor rgb="FF0066CC"/>
      <rgbColor rgb="FFC6D9F1"/>
      <rgbColor rgb="FF000080"/>
      <rgbColor rgb="FFFF00FF"/>
      <rgbColor rgb="FFFDEADA"/>
      <rgbColor rgb="FF00FFFF"/>
      <rgbColor rgb="FF800080"/>
      <rgbColor rgb="FFC00000"/>
      <rgbColor rgb="FF008080"/>
      <rgbColor rgb="FF0000FF"/>
      <rgbColor rgb="FF00CCFF"/>
      <rgbColor rgb="FFF2F2F2"/>
      <rgbColor rgb="FFC6EFCE"/>
      <rgbColor rgb="FFFFFF99"/>
      <rgbColor rgb="FF8EB4E3"/>
      <rgbColor rgb="FFE6B9B8"/>
      <rgbColor rgb="FFCCC1DA"/>
      <rgbColor rgb="FFFCD5B5"/>
      <rgbColor rgb="FF4F81BD"/>
      <rgbColor rgb="FFBFBFBF"/>
      <rgbColor rgb="FF92D050"/>
      <rgbColor rgb="FFFFC000"/>
      <rgbColor rgb="FFD3D3D3"/>
      <rgbColor rgb="FFF2DCDB"/>
      <rgbColor rgb="FF7F7F7F"/>
      <rgbColor rgb="FF878787"/>
      <rgbColor rgb="FF003366"/>
      <rgbColor rgb="FF558ED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204839983278369"/>
          <c:y val="0.151330690826727"/>
          <c:w val="0.959032003344326"/>
          <c:h val="0.8329558323895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'!$J$28:$L$28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808080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'!$J$29:$L$29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</c:ser>
        <c:gapWidth val="64"/>
        <c:overlap val="0"/>
        <c:axId val="29077729"/>
        <c:axId val="69954418"/>
      </c:barChart>
      <c:catAx>
        <c:axId val="2907772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9954418"/>
        <c:auto val="1"/>
        <c:lblAlgn val="ctr"/>
        <c:lblOffset val="100"/>
        <c:noMultiLvlLbl val="0"/>
      </c:catAx>
      <c:valAx>
        <c:axId val="69954418"/>
        <c:scaling>
          <c:orientation val="minMax"/>
        </c:scaling>
        <c:delete val="1"/>
        <c:axPos val="l"/>
        <c:numFmt formatCode="_-* #,##0_-;\-* #,##0_-;_-* \-??_-;_-@_-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9077729"/>
        <c:crossBetween val="between"/>
      </c:valAx>
      <c:spPr>
        <a:solidFill>
          <a:srgbClr val="f2f2f2"/>
        </a:solidFill>
        <a:ln w="25560">
          <a:noFill/>
        </a:ln>
      </c:spPr>
    </c:plotArea>
    <c:plotVisOnly val="1"/>
    <c:dispBlanksAs val="gap"/>
  </c:chart>
  <c:spPr>
    <a:noFill/>
    <a:ln w="9360">
      <a:noFill/>
    </a:ln>
  </c:spPr>
</c:chartSpace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chart" Target="../charts/chart3.xml"/><Relationship Id="rId6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</xdr:col>
      <xdr:colOff>1866600</xdr:colOff>
      <xdr:row>1</xdr:row>
      <xdr:rowOff>360</xdr:rowOff>
    </xdr:to>
    <xdr:sp>
      <xdr:nvSpPr>
        <xdr:cNvPr id="0" name="Shape 44"/>
        <xdr:cNvSpPr/>
      </xdr:nvSpPr>
      <xdr:spPr>
        <a:xfrm>
          <a:off x="654840" y="657360"/>
          <a:ext cx="1866600" cy="360"/>
        </a:xfrm>
        <a:custGeom>
          <a:avLst/>
          <a:gdLst/>
          <a:ahLst/>
          <a:rect l="l" t="t" r="r" b="b"/>
          <a:pathLst>
            <a:path w="1828800" h="0">
              <a:moveTo>
                <a:pt x="0" y="0"/>
              </a:moveTo>
              <a:lnTo>
                <a:pt x="1828800" y="0"/>
              </a:lnTo>
            </a:path>
          </a:pathLst>
        </a:custGeom>
        <a:noFill/>
        <a:ln w="6096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0</xdr:row>
      <xdr:rowOff>0</xdr:rowOff>
    </xdr:from>
    <xdr:to>
      <xdr:col>18</xdr:col>
      <xdr:colOff>483480</xdr:colOff>
      <xdr:row>0</xdr:row>
      <xdr:rowOff>11160</xdr:rowOff>
    </xdr:to>
    <xdr:sp>
      <xdr:nvSpPr>
        <xdr:cNvPr id="1" name="Shape 41"/>
        <xdr:cNvSpPr/>
      </xdr:nvSpPr>
      <xdr:spPr>
        <a:xfrm>
          <a:off x="12597840" y="0"/>
          <a:ext cx="10504800" cy="11160"/>
        </a:xfrm>
        <a:custGeom>
          <a:avLst/>
          <a:gdLst/>
          <a:ahLst/>
          <a:rect l="l" t="t" r="r" b="b"/>
          <a:pathLst>
            <a:path w="9287510" h="0">
              <a:moveTo>
                <a:pt x="0" y="0"/>
              </a:moveTo>
              <a:lnTo>
                <a:pt x="9287256" y="0"/>
              </a:lnTo>
            </a:path>
          </a:pathLst>
        </a:custGeom>
        <a:noFill/>
        <a:ln w="6096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191880</xdr:rowOff>
    </xdr:from>
    <xdr:to>
      <xdr:col>13</xdr:col>
      <xdr:colOff>370080</xdr:colOff>
      <xdr:row>0</xdr:row>
      <xdr:rowOff>196560</xdr:rowOff>
    </xdr:to>
    <xdr:sp>
      <xdr:nvSpPr>
        <xdr:cNvPr id="2" name="Shape 55"/>
        <xdr:cNvSpPr/>
      </xdr:nvSpPr>
      <xdr:spPr>
        <a:xfrm>
          <a:off x="8584560" y="191880"/>
          <a:ext cx="10400400" cy="4680"/>
        </a:xfrm>
        <a:custGeom>
          <a:avLst/>
          <a:gdLst/>
          <a:ahLst/>
          <a:rect l="l" t="t" r="r" b="b"/>
          <a:pathLst>
            <a:path w="9200515" h="0">
              <a:moveTo>
                <a:pt x="0" y="0"/>
              </a:moveTo>
              <a:lnTo>
                <a:pt x="9200388" y="0"/>
              </a:lnTo>
            </a:path>
          </a:pathLst>
        </a:custGeom>
        <a:noFill/>
        <a:ln w="6096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3</xdr:col>
      <xdr:colOff>1517400</xdr:colOff>
      <xdr:row>48</xdr:row>
      <xdr:rowOff>11160</xdr:rowOff>
    </xdr:to>
    <xdr:sp>
      <xdr:nvSpPr>
        <xdr:cNvPr id="3" name="Shape 55"/>
        <xdr:cNvSpPr/>
      </xdr:nvSpPr>
      <xdr:spPr>
        <a:xfrm>
          <a:off x="0" y="22812480"/>
          <a:ext cx="10101960" cy="11160"/>
        </a:xfrm>
        <a:custGeom>
          <a:avLst/>
          <a:gdLst/>
          <a:ahLst/>
          <a:rect l="l" t="t" r="r" b="b"/>
          <a:pathLst>
            <a:path w="9200515" h="0">
              <a:moveTo>
                <a:pt x="0" y="0"/>
              </a:moveTo>
              <a:lnTo>
                <a:pt x="9200388" y="0"/>
              </a:lnTo>
            </a:path>
          </a:pathLst>
        </a:custGeom>
        <a:noFill/>
        <a:ln w="6096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28440</xdr:colOff>
      <xdr:row>14</xdr:row>
      <xdr:rowOff>114480</xdr:rowOff>
    </xdr:from>
    <xdr:to>
      <xdr:col>1</xdr:col>
      <xdr:colOff>675720</xdr:colOff>
      <xdr:row>14</xdr:row>
      <xdr:rowOff>838080</xdr:rowOff>
    </xdr:to>
    <xdr:pic>
      <xdr:nvPicPr>
        <xdr:cNvPr id="4" name="Рисунок 5" descr=""/>
        <xdr:cNvPicPr/>
      </xdr:nvPicPr>
      <xdr:blipFill>
        <a:blip r:embed="rId1"/>
        <a:stretch/>
      </xdr:blipFill>
      <xdr:spPr>
        <a:xfrm>
          <a:off x="28440" y="6277320"/>
          <a:ext cx="731880" cy="72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28440</xdr:colOff>
      <xdr:row>1</xdr:row>
      <xdr:rowOff>66600</xdr:rowOff>
    </xdr:from>
    <xdr:to>
      <xdr:col>2</xdr:col>
      <xdr:colOff>47160</xdr:colOff>
      <xdr:row>1</xdr:row>
      <xdr:rowOff>1123560</xdr:rowOff>
    </xdr:to>
    <xdr:pic>
      <xdr:nvPicPr>
        <xdr:cNvPr id="5" name="Рисунок 1" descr=""/>
        <xdr:cNvPicPr/>
      </xdr:nvPicPr>
      <xdr:blipFill>
        <a:blip r:embed="rId2"/>
        <a:stretch/>
      </xdr:blipFill>
      <xdr:spPr>
        <a:xfrm>
          <a:off x="113040" y="447480"/>
          <a:ext cx="821160" cy="1056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743040</xdr:colOff>
      <xdr:row>1</xdr:row>
      <xdr:rowOff>276120</xdr:rowOff>
    </xdr:from>
    <xdr:to>
      <xdr:col>5</xdr:col>
      <xdr:colOff>885600</xdr:colOff>
      <xdr:row>1</xdr:row>
      <xdr:rowOff>780480</xdr:rowOff>
    </xdr:to>
    <xdr:pic>
      <xdr:nvPicPr>
        <xdr:cNvPr id="6" name="Рисунок 2" descr=""/>
        <xdr:cNvPicPr/>
      </xdr:nvPicPr>
      <xdr:blipFill>
        <a:blip r:embed="rId3"/>
        <a:stretch/>
      </xdr:blipFill>
      <xdr:spPr>
        <a:xfrm>
          <a:off x="6181200" y="657000"/>
          <a:ext cx="1472760" cy="504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9360</xdr:colOff>
      <xdr:row>14</xdr:row>
      <xdr:rowOff>162000</xdr:rowOff>
    </xdr:from>
    <xdr:to>
      <xdr:col>1</xdr:col>
      <xdr:colOff>637560</xdr:colOff>
      <xdr:row>14</xdr:row>
      <xdr:rowOff>790200</xdr:rowOff>
    </xdr:to>
    <xdr:pic>
      <xdr:nvPicPr>
        <xdr:cNvPr id="7" name="imageno" descr=""/>
        <xdr:cNvPicPr/>
      </xdr:nvPicPr>
      <xdr:blipFill>
        <a:blip r:embed="rId4"/>
        <a:stretch/>
      </xdr:blipFill>
      <xdr:spPr>
        <a:xfrm>
          <a:off x="93960" y="6324840"/>
          <a:ext cx="628200" cy="628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550080</xdr:colOff>
      <xdr:row>18</xdr:row>
      <xdr:rowOff>49320</xdr:rowOff>
    </xdr:from>
    <xdr:to>
      <xdr:col>2</xdr:col>
      <xdr:colOff>39240</xdr:colOff>
      <xdr:row>18</xdr:row>
      <xdr:rowOff>198360</xdr:rowOff>
    </xdr:to>
    <xdr:sp>
      <xdr:nvSpPr>
        <xdr:cNvPr id="8" name="Прямоугольник 5"/>
        <xdr:cNvSpPr/>
      </xdr:nvSpPr>
      <xdr:spPr>
        <a:xfrm>
          <a:off x="634680" y="7964640"/>
          <a:ext cx="291600" cy="149040"/>
        </a:xfrm>
        <a:prstGeom prst="rect">
          <a:avLst/>
        </a:prstGeom>
        <a:solidFill>
          <a:srgbClr val="4472c4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0</xdr:colOff>
      <xdr:row>18</xdr:row>
      <xdr:rowOff>152280</xdr:rowOff>
    </xdr:from>
    <xdr:to>
      <xdr:col>5</xdr:col>
      <xdr:colOff>1066320</xdr:colOff>
      <xdr:row>22</xdr:row>
      <xdr:rowOff>256680</xdr:rowOff>
    </xdr:to>
    <xdr:graphicFrame>
      <xdr:nvGraphicFramePr>
        <xdr:cNvPr id="9" name="Диаграмма 6"/>
        <xdr:cNvGraphicFramePr/>
      </xdr:nvGraphicFramePr>
      <xdr:xfrm>
        <a:off x="84600" y="8067600"/>
        <a:ext cx="7750080" cy="254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2</xdr:col>
      <xdr:colOff>714240</xdr:colOff>
      <xdr:row>18</xdr:row>
      <xdr:rowOff>44640</xdr:rowOff>
    </xdr:from>
    <xdr:to>
      <xdr:col>2</xdr:col>
      <xdr:colOff>928080</xdr:colOff>
      <xdr:row>18</xdr:row>
      <xdr:rowOff>204480</xdr:rowOff>
    </xdr:to>
    <xdr:sp>
      <xdr:nvSpPr>
        <xdr:cNvPr id="10" name="Прямоугольник 7"/>
        <xdr:cNvSpPr/>
      </xdr:nvSpPr>
      <xdr:spPr>
        <a:xfrm>
          <a:off x="1601280" y="7959960"/>
          <a:ext cx="213840" cy="159840"/>
        </a:xfrm>
        <a:prstGeom prst="rect">
          <a:avLst/>
        </a:prstGeom>
        <a:solidFill>
          <a:schemeClr val="bg1">
            <a:lumMod val="7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352440</xdr:colOff>
      <xdr:row>21</xdr:row>
      <xdr:rowOff>85680</xdr:rowOff>
    </xdr:from>
    <xdr:to>
      <xdr:col>3</xdr:col>
      <xdr:colOff>1875960</xdr:colOff>
      <xdr:row>22</xdr:row>
      <xdr:rowOff>285480</xdr:rowOff>
    </xdr:to>
    <xdr:pic>
      <xdr:nvPicPr>
        <xdr:cNvPr id="11" name="imagexx" descr=""/>
        <xdr:cNvPicPr/>
      </xdr:nvPicPr>
      <xdr:blipFill>
        <a:blip r:embed="rId6"/>
        <a:stretch/>
      </xdr:blipFill>
      <xdr:spPr>
        <a:xfrm>
          <a:off x="437040" y="8820000"/>
          <a:ext cx="4331880" cy="1819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3125" defaultRowHeight="15" zeroHeight="false" outlineLevelRow="0" outlineLevelCol="0"/>
  <cols>
    <col collapsed="false" customWidth="false" hidden="false" outlineLevel="0" max="2" min="1" style="1" width="9.33"/>
    <col collapsed="false" customWidth="true" hidden="false" outlineLevel="0" max="3" min="3" style="1" width="43.01"/>
    <col collapsed="false" customWidth="true" hidden="false" outlineLevel="0" max="4" min="4" style="1" width="13.33"/>
    <col collapsed="false" customWidth="false" hidden="false" outlineLevel="0" max="6" min="5" style="1" width="9.33"/>
    <col collapsed="false" customWidth="true" hidden="false" outlineLevel="0" max="7" min="7" style="1" width="39.49"/>
    <col collapsed="false" customWidth="false" hidden="false" outlineLevel="0" max="1024" min="8" style="1" width="9.33"/>
  </cols>
  <sheetData>
    <row r="1" customFormat="false" ht="15" hidden="false" customHeight="false" outlineLevel="0" collapsed="false">
      <c r="G1" s="2" t="s">
        <v>0</v>
      </c>
    </row>
    <row r="2" customFormat="false" ht="27" hidden="false" customHeight="true" outlineLevel="0" collapsed="false">
      <c r="G2" s="3" t="s">
        <v>1</v>
      </c>
      <c r="Q2" s="1" t="n">
        <f aca="false">MEDIAN(O:O)</f>
        <v>0.667308074151679</v>
      </c>
    </row>
    <row r="3" customFormat="false" ht="15" hidden="false" customHeight="false" outlineLevel="0" collapsed="false">
      <c r="A3" s="1" t="n">
        <v>1</v>
      </c>
      <c r="B3" s="1" t="s">
        <v>2</v>
      </c>
      <c r="C3" s="1" t="s">
        <v>3</v>
      </c>
      <c r="D3" s="1" t="n">
        <f aca="false">O4/$Q$2</f>
        <v>0.894013097975569</v>
      </c>
      <c r="H3" s="2" t="s">
        <v>4</v>
      </c>
      <c r="I3" s="1" t="n">
        <v>60</v>
      </c>
      <c r="O3" s="1" t="n">
        <v>0.673437834992636</v>
      </c>
    </row>
    <row r="4" customFormat="false" ht="15" hidden="false" customHeight="false" outlineLevel="0" collapsed="false">
      <c r="A4" s="1" t="n">
        <v>2</v>
      </c>
      <c r="B4" s="1" t="s">
        <v>5</v>
      </c>
      <c r="C4" s="1" t="s">
        <v>6</v>
      </c>
      <c r="D4" s="1" t="n">
        <f aca="false">O5/$Q$2</f>
        <v>0.916939414107162</v>
      </c>
      <c r="O4" s="1" t="n">
        <v>0.596582158676453</v>
      </c>
    </row>
    <row r="5" customFormat="false" ht="15" hidden="false" customHeight="false" outlineLevel="0" collapsed="false">
      <c r="A5" s="1" t="n">
        <v>3</v>
      </c>
      <c r="B5" s="1" t="s">
        <v>7</v>
      </c>
      <c r="C5" s="1" t="s">
        <v>8</v>
      </c>
      <c r="D5" s="1" t="n">
        <f aca="false">O6/$Q$2</f>
        <v>0.895155526994122</v>
      </c>
      <c r="O5" s="1" t="n">
        <v>0.611881074541619</v>
      </c>
    </row>
    <row r="6" customFormat="false" ht="15" hidden="false" customHeight="false" outlineLevel="0" collapsed="false">
      <c r="A6" s="1" t="n">
        <v>4</v>
      </c>
      <c r="B6" s="1" t="s">
        <v>9</v>
      </c>
      <c r="C6" s="1" t="s">
        <v>10</v>
      </c>
      <c r="D6" s="1" t="n">
        <f aca="false">O7/$Q$2</f>
        <v>0.928466101343843</v>
      </c>
      <c r="O6" s="1" t="n">
        <v>0.597344510784679</v>
      </c>
    </row>
    <row r="7" customFormat="false" ht="15" hidden="false" customHeight="false" outlineLevel="0" collapsed="false">
      <c r="A7" s="1" t="n">
        <v>5</v>
      </c>
      <c r="B7" s="1" t="s">
        <v>11</v>
      </c>
      <c r="C7" s="1" t="s">
        <v>12</v>
      </c>
      <c r="D7" s="1" t="n">
        <f aca="false">O8/$Q$2</f>
        <v>0.938929107067752</v>
      </c>
      <c r="O7" s="1" t="n">
        <v>0.619572926002878</v>
      </c>
    </row>
    <row r="8" customFormat="false" ht="15" hidden="false" customHeight="false" outlineLevel="0" collapsed="false">
      <c r="A8" s="1" t="n">
        <v>6</v>
      </c>
      <c r="B8" s="1" t="s">
        <v>13</v>
      </c>
      <c r="C8" s="1" t="s">
        <v>14</v>
      </c>
      <c r="D8" s="1" t="n">
        <f aca="false">O9/$Q$2</f>
        <v>0.895018519824</v>
      </c>
      <c r="O8" s="1" t="n">
        <v>0.626554974202337</v>
      </c>
    </row>
    <row r="9" customFormat="false" ht="15" hidden="false" customHeight="false" outlineLevel="0" collapsed="false">
      <c r="A9" s="1" t="n">
        <v>7</v>
      </c>
      <c r="B9" s="1" t="s">
        <v>15</v>
      </c>
      <c r="C9" s="1" t="s">
        <v>16</v>
      </c>
      <c r="D9" s="1" t="n">
        <f aca="false">O10/$Q$2</f>
        <v>0.911251129340022</v>
      </c>
      <c r="O9" s="1" t="n">
        <v>0.59725308479384</v>
      </c>
    </row>
    <row r="10" customFormat="false" ht="15" hidden="false" customHeight="false" outlineLevel="0" collapsed="false">
      <c r="A10" s="1" t="n">
        <v>8</v>
      </c>
      <c r="B10" s="1" t="s">
        <v>17</v>
      </c>
      <c r="C10" s="1" t="s">
        <v>18</v>
      </c>
      <c r="D10" s="1" t="n">
        <f aca="false">O11/$Q$2</f>
        <v>0.892506904381329</v>
      </c>
      <c r="O10" s="1" t="n">
        <v>0.608085236188433</v>
      </c>
    </row>
    <row r="11" customFormat="false" ht="15" hidden="false" customHeight="false" outlineLevel="0" collapsed="false">
      <c r="A11" s="1" t="n">
        <v>9</v>
      </c>
      <c r="B11" s="1" t="s">
        <v>19</v>
      </c>
      <c r="C11" s="1" t="s">
        <v>20</v>
      </c>
      <c r="D11" s="1" t="n">
        <f aca="false">O12/$Q$2</f>
        <v>0.90049197734839</v>
      </c>
      <c r="O11" s="1" t="n">
        <v>0.595577063529781</v>
      </c>
    </row>
    <row r="12" customFormat="false" ht="15" hidden="false" customHeight="false" outlineLevel="0" collapsed="false">
      <c r="A12" s="1" t="n">
        <v>10</v>
      </c>
      <c r="B12" s="1" t="s">
        <v>21</v>
      </c>
      <c r="C12" s="1" t="s">
        <v>22</v>
      </c>
      <c r="D12" s="1" t="n">
        <f aca="false">O13/$Q$2</f>
        <v>0.93042091964714</v>
      </c>
      <c r="O12" s="1" t="n">
        <v>0.600905567193391</v>
      </c>
    </row>
    <row r="13" customFormat="false" ht="15" hidden="false" customHeight="false" outlineLevel="0" collapsed="false">
      <c r="A13" s="1" t="n">
        <v>11</v>
      </c>
      <c r="B13" s="1" t="s">
        <v>23</v>
      </c>
      <c r="C13" s="1" t="s">
        <v>24</v>
      </c>
      <c r="D13" s="1" t="n">
        <f aca="false">O14/$Q$2</f>
        <v>0.920537939047449</v>
      </c>
      <c r="O13" s="1" t="n">
        <v>0.620877392040167</v>
      </c>
    </row>
    <row r="14" customFormat="false" ht="15" hidden="false" customHeight="false" outlineLevel="0" collapsed="false">
      <c r="A14" s="1" t="n">
        <v>12</v>
      </c>
      <c r="B14" s="1" t="s">
        <v>25</v>
      </c>
      <c r="C14" s="1" t="s">
        <v>26</v>
      </c>
      <c r="D14" s="1" t="n">
        <f aca="false">O15/$Q$2</f>
        <v>0.899950777948383</v>
      </c>
      <c r="O14" s="1" t="n">
        <v>0.614282399289309</v>
      </c>
    </row>
    <row r="15" customFormat="false" ht="15" hidden="false" customHeight="false" outlineLevel="0" collapsed="false">
      <c r="A15" s="1" t="n">
        <v>13</v>
      </c>
      <c r="B15" s="1" t="s">
        <v>27</v>
      </c>
      <c r="C15" s="1" t="s">
        <v>28</v>
      </c>
      <c r="D15" s="1" t="n">
        <f aca="false">O16/$Q$2</f>
        <v>0.910632952988433</v>
      </c>
      <c r="O15" s="1" t="n">
        <v>0.60054442046404</v>
      </c>
    </row>
    <row r="16" customFormat="false" ht="15" hidden="false" customHeight="false" outlineLevel="0" collapsed="false">
      <c r="A16" s="1" t="n">
        <v>14</v>
      </c>
      <c r="B16" s="1" t="s">
        <v>29</v>
      </c>
      <c r="C16" s="1" t="s">
        <v>30</v>
      </c>
      <c r="D16" s="1" t="n">
        <f aca="false">O17/$Q$2</f>
        <v>1.1276406753908</v>
      </c>
      <c r="O16" s="1" t="n">
        <v>0.607672722117768</v>
      </c>
    </row>
    <row r="17" customFormat="false" ht="15" hidden="false" customHeight="false" outlineLevel="0" collapsed="false">
      <c r="A17" s="1" t="n">
        <v>15</v>
      </c>
      <c r="B17" s="1" t="s">
        <v>31</v>
      </c>
      <c r="C17" s="1" t="s">
        <v>32</v>
      </c>
      <c r="D17" s="1" t="n">
        <f aca="false">O18/$Q$2</f>
        <v>0.934609165603683</v>
      </c>
      <c r="O17" s="1" t="n">
        <v>0.752483727430134</v>
      </c>
    </row>
    <row r="18" customFormat="false" ht="15" hidden="false" customHeight="false" outlineLevel="0" collapsed="false">
      <c r="A18" s="1" t="n">
        <v>16</v>
      </c>
      <c r="B18" s="1" t="s">
        <v>33</v>
      </c>
      <c r="C18" s="1" t="s">
        <v>34</v>
      </c>
      <c r="D18" s="1" t="n">
        <f aca="false">O19/$Q$2</f>
        <v>0.896585881850193</v>
      </c>
      <c r="O18" s="1" t="n">
        <v>0.623672242383501</v>
      </c>
    </row>
    <row r="19" customFormat="false" ht="15" hidden="false" customHeight="false" outlineLevel="0" collapsed="false">
      <c r="A19" s="1" t="n">
        <v>17</v>
      </c>
      <c r="B19" s="1" t="s">
        <v>35</v>
      </c>
      <c r="C19" s="1" t="s">
        <v>36</v>
      </c>
      <c r="D19" s="1" t="n">
        <f aca="false">O20/$Q$2</f>
        <v>0.917287454475324</v>
      </c>
      <c r="O19" s="1" t="n">
        <v>0.598298998129037</v>
      </c>
    </row>
    <row r="20" customFormat="false" ht="15" hidden="false" customHeight="false" outlineLevel="0" collapsed="false">
      <c r="A20" s="1" t="n">
        <v>18</v>
      </c>
      <c r="B20" s="1" t="s">
        <v>37</v>
      </c>
      <c r="C20" s="1" t="s">
        <v>38</v>
      </c>
      <c r="D20" s="1" t="n">
        <f aca="false">O21/$Q$2</f>
        <v>0.903395686233923</v>
      </c>
      <c r="O20" s="1" t="n">
        <v>0.612113324689424</v>
      </c>
    </row>
    <row r="21" customFormat="false" ht="15" hidden="false" customHeight="false" outlineLevel="0" collapsed="false">
      <c r="A21" s="1" t="n">
        <v>19</v>
      </c>
      <c r="B21" s="1" t="s">
        <v>39</v>
      </c>
      <c r="C21" s="1" t="s">
        <v>40</v>
      </c>
      <c r="D21" s="1" t="n">
        <f aca="false">O22/$Q$2</f>
        <v>0.888600555946818</v>
      </c>
      <c r="O21" s="1" t="n">
        <v>0.602843235577693</v>
      </c>
    </row>
    <row r="22" customFormat="false" ht="15" hidden="false" customHeight="false" outlineLevel="0" collapsed="false">
      <c r="A22" s="1" t="n">
        <v>20</v>
      </c>
      <c r="B22" s="1" t="s">
        <v>41</v>
      </c>
      <c r="C22" s="1" t="s">
        <v>42</v>
      </c>
      <c r="D22" s="1" t="n">
        <f aca="false">O23/$Q$2</f>
        <v>0.887912695640702</v>
      </c>
      <c r="O22" s="1" t="n">
        <v>0.592970325678982</v>
      </c>
    </row>
    <row r="23" customFormat="false" ht="15" hidden="false" customHeight="false" outlineLevel="0" collapsed="false">
      <c r="A23" s="1" t="n">
        <v>21</v>
      </c>
      <c r="B23" s="1" t="s">
        <v>43</v>
      </c>
      <c r="C23" s="1" t="s">
        <v>44</v>
      </c>
      <c r="D23" s="1" t="n">
        <f aca="false">O24/$Q$2</f>
        <v>0.897723083518255</v>
      </c>
      <c r="O23" s="1" t="n">
        <v>0.592511310942823</v>
      </c>
    </row>
    <row r="24" customFormat="false" ht="15" hidden="false" customHeight="false" outlineLevel="0" collapsed="false">
      <c r="A24" s="1" t="n">
        <v>22</v>
      </c>
      <c r="B24" s="1" t="s">
        <v>45</v>
      </c>
      <c r="C24" s="1" t="s">
        <v>46</v>
      </c>
      <c r="D24" s="1" t="n">
        <f aca="false">O25/$Q$2</f>
        <v>0.908451250811415</v>
      </c>
      <c r="O24" s="1" t="n">
        <v>0.599057861984074</v>
      </c>
    </row>
    <row r="25" customFormat="false" ht="15" hidden="false" customHeight="false" outlineLevel="0" collapsed="false">
      <c r="A25" s="1" t="n">
        <v>23</v>
      </c>
      <c r="B25" s="1" t="s">
        <v>47</v>
      </c>
      <c r="C25" s="1" t="s">
        <v>48</v>
      </c>
      <c r="D25" s="1" t="n">
        <f aca="false">O26/$Q$2</f>
        <v>0.947625900666556</v>
      </c>
      <c r="O25" s="1" t="n">
        <v>0.606216854639649</v>
      </c>
    </row>
    <row r="26" customFormat="false" ht="15" hidden="false" customHeight="false" outlineLevel="0" collapsed="false">
      <c r="A26" s="1" t="n">
        <v>24</v>
      </c>
      <c r="B26" s="1" t="s">
        <v>49</v>
      </c>
      <c r="C26" s="1" t="s">
        <v>50</v>
      </c>
      <c r="D26" s="1" t="n">
        <f aca="false">O27/$Q$2</f>
        <v>0.923879607160797</v>
      </c>
      <c r="O26" s="1" t="n">
        <v>0.632358414790049</v>
      </c>
    </row>
    <row r="27" customFormat="false" ht="15" hidden="false" customHeight="false" outlineLevel="0" collapsed="false">
      <c r="A27" s="1" t="n">
        <v>25</v>
      </c>
      <c r="B27" s="1" t="s">
        <v>51</v>
      </c>
      <c r="C27" s="1" t="s">
        <v>52</v>
      </c>
      <c r="D27" s="1" t="n">
        <f aca="false">O28/$Q$2</f>
        <v>0.896585881850193</v>
      </c>
      <c r="O27" s="1" t="n">
        <v>0.616512321402481</v>
      </c>
    </row>
    <row r="28" customFormat="false" ht="15" hidden="false" customHeight="false" outlineLevel="0" collapsed="false">
      <c r="A28" s="1" t="n">
        <v>26</v>
      </c>
      <c r="B28" s="1" t="s">
        <v>53</v>
      </c>
      <c r="C28" s="1" t="s">
        <v>54</v>
      </c>
      <c r="D28" s="1" t="n">
        <f aca="false">O29/$Q$2</f>
        <v>0.897414501215089</v>
      </c>
      <c r="O28" s="1" t="n">
        <v>0.598298998129037</v>
      </c>
    </row>
    <row r="29" customFormat="false" ht="15" hidden="false" customHeight="false" outlineLevel="0" collapsed="false">
      <c r="A29" s="1" t="n">
        <v>27</v>
      </c>
      <c r="B29" s="1" t="s">
        <v>55</v>
      </c>
      <c r="C29" s="1" t="s">
        <v>56</v>
      </c>
      <c r="D29" s="1" t="n">
        <f aca="false">O30/$Q$2</f>
        <v>0.909006066616329</v>
      </c>
      <c r="O29" s="1" t="n">
        <v>0.59885194252163</v>
      </c>
    </row>
    <row r="30" customFormat="false" ht="15" hidden="false" customHeight="false" outlineLevel="0" collapsed="false">
      <c r="A30" s="1" t="n">
        <v>28</v>
      </c>
      <c r="B30" s="1" t="s">
        <v>57</v>
      </c>
      <c r="C30" s="1" t="s">
        <v>58</v>
      </c>
      <c r="D30" s="1" t="n">
        <f aca="false">O31/$Q$2</f>
        <v>0.901266594810232</v>
      </c>
      <c r="O30" s="1" t="n">
        <v>0.606587087705935</v>
      </c>
    </row>
    <row r="31" customFormat="false" ht="15" hidden="false" customHeight="false" outlineLevel="0" collapsed="false">
      <c r="A31" s="1" t="n">
        <v>29</v>
      </c>
      <c r="B31" s="1" t="s">
        <v>59</v>
      </c>
      <c r="C31" s="1" t="s">
        <v>60</v>
      </c>
      <c r="D31" s="1" t="n">
        <f aca="false">O32/$Q$2</f>
        <v>0.944984613206871</v>
      </c>
      <c r="O31" s="1" t="n">
        <v>0.601422475680057</v>
      </c>
    </row>
    <row r="32" customFormat="false" ht="15" hidden="false" customHeight="false" outlineLevel="0" collapsed="false">
      <c r="A32" s="1" t="n">
        <v>30</v>
      </c>
      <c r="B32" s="1" t="s">
        <v>61</v>
      </c>
      <c r="C32" s="1" t="s">
        <v>62</v>
      </c>
      <c r="D32" s="1" t="n">
        <f aca="false">O33/$Q$2</f>
        <v>0.939854432416728</v>
      </c>
      <c r="O32" s="1" t="n">
        <v>0.630595862342046</v>
      </c>
    </row>
    <row r="33" customFormat="false" ht="15" hidden="false" customHeight="false" outlineLevel="0" collapsed="false">
      <c r="A33" s="1" t="n">
        <v>31</v>
      </c>
      <c r="B33" s="1" t="s">
        <v>63</v>
      </c>
      <c r="C33" s="1" t="s">
        <v>64</v>
      </c>
      <c r="D33" s="1" t="n">
        <f aca="false">O34/$Q$2</f>
        <v>0.919018803545139</v>
      </c>
      <c r="O33" s="1" t="n">
        <v>0.627172451278926</v>
      </c>
    </row>
    <row r="34" customFormat="false" ht="15" hidden="false" customHeight="false" outlineLevel="0" collapsed="false">
      <c r="A34" s="1" t="n">
        <v>32</v>
      </c>
      <c r="B34" s="1" t="s">
        <v>65</v>
      </c>
      <c r="C34" s="1" t="s">
        <v>66</v>
      </c>
      <c r="D34" s="1" t="n">
        <f aca="false">O35/$Q$2</f>
        <v>0.909099020711751</v>
      </c>
      <c r="O34" s="1" t="n">
        <v>0.613268667902887</v>
      </c>
    </row>
    <row r="35" customFormat="false" ht="15" hidden="false" customHeight="false" outlineLevel="0" collapsed="false">
      <c r="A35" s="1" t="n">
        <v>33</v>
      </c>
      <c r="B35" s="1" t="s">
        <v>67</v>
      </c>
      <c r="C35" s="1" t="s">
        <v>68</v>
      </c>
      <c r="D35" s="1" t="n">
        <f aca="false">O36/$Q$2</f>
        <v>0.962861097984092</v>
      </c>
      <c r="O35" s="1" t="n">
        <v>0.606649116724335</v>
      </c>
    </row>
    <row r="36" customFormat="false" ht="15" hidden="false" customHeight="false" outlineLevel="0" collapsed="false">
      <c r="A36" s="1" t="n">
        <v>34</v>
      </c>
      <c r="B36" s="1" t="s">
        <v>69</v>
      </c>
      <c r="C36" s="1" t="s">
        <v>70</v>
      </c>
      <c r="D36" s="1" t="n">
        <f aca="false">O37/$Q$2</f>
        <v>0.904329527105473</v>
      </c>
      <c r="O36" s="1" t="n">
        <v>0.642524984971335</v>
      </c>
    </row>
    <row r="37" customFormat="false" ht="15" hidden="false" customHeight="false" outlineLevel="0" collapsed="false">
      <c r="A37" s="1" t="n">
        <v>35</v>
      </c>
      <c r="B37" s="1" t="s">
        <v>71</v>
      </c>
      <c r="C37" s="1" t="s">
        <v>72</v>
      </c>
      <c r="D37" s="1" t="n">
        <f aca="false">O38/$Q$2</f>
        <v>0.908724717122978</v>
      </c>
      <c r="O37" s="1" t="n">
        <v>0.603466395131251</v>
      </c>
    </row>
    <row r="38" customFormat="false" ht="15" hidden="false" customHeight="false" outlineLevel="0" collapsed="false">
      <c r="A38" s="1" t="n">
        <v>36</v>
      </c>
      <c r="B38" s="1" t="s">
        <v>73</v>
      </c>
      <c r="C38" s="1" t="s">
        <v>74</v>
      </c>
      <c r="D38" s="1" t="n">
        <f aca="false">O39/$Q$2</f>
        <v>0.89230577785559</v>
      </c>
      <c r="O38" s="1" t="n">
        <v>0.606399340917363</v>
      </c>
    </row>
    <row r="39" customFormat="false" ht="15" hidden="false" customHeight="false" outlineLevel="0" collapsed="false">
      <c r="A39" s="1" t="n">
        <v>37</v>
      </c>
      <c r="B39" s="1" t="s">
        <v>75</v>
      </c>
      <c r="C39" s="1" t="s">
        <v>76</v>
      </c>
      <c r="D39" s="1" t="n">
        <f aca="false">O40/$Q$2</f>
        <v>0.890168255221429</v>
      </c>
      <c r="O39" s="1" t="n">
        <v>0.595442850175229</v>
      </c>
    </row>
    <row r="40" customFormat="false" ht="15" hidden="false" customHeight="false" outlineLevel="0" collapsed="false">
      <c r="A40" s="1" t="n">
        <v>38</v>
      </c>
      <c r="B40" s="1" t="s">
        <v>77</v>
      </c>
      <c r="C40" s="1" t="s">
        <v>78</v>
      </c>
      <c r="D40" s="1" t="n">
        <f aca="false">O41/$Q$2</f>
        <v>0.94750786371999</v>
      </c>
      <c r="O40" s="1" t="n">
        <v>0.594016464062772</v>
      </c>
    </row>
    <row r="41" customFormat="false" ht="15" hidden="false" customHeight="false" outlineLevel="0" collapsed="false">
      <c r="A41" s="1" t="n">
        <v>39</v>
      </c>
      <c r="B41" s="1" t="s">
        <v>79</v>
      </c>
      <c r="C41" s="1" t="s">
        <v>80</v>
      </c>
      <c r="D41" s="1" t="n">
        <f aca="false">O42/$Q$2</f>
        <v>0.893503220522454</v>
      </c>
      <c r="O41" s="1" t="n">
        <v>0.632279647782558</v>
      </c>
    </row>
    <row r="42" customFormat="false" ht="15" hidden="false" customHeight="false" outlineLevel="0" collapsed="false">
      <c r="A42" s="1" t="n">
        <v>41</v>
      </c>
      <c r="B42" s="1" t="s">
        <v>81</v>
      </c>
      <c r="C42" s="1" t="s">
        <v>82</v>
      </c>
      <c r="D42" s="1" t="n">
        <f aca="false">O43/$Q$2</f>
        <v>0.85590571289765</v>
      </c>
      <c r="O42" s="1" t="n">
        <v>0.596241913335161</v>
      </c>
    </row>
    <row r="43" customFormat="false" ht="15" hidden="false" customHeight="false" outlineLevel="0" collapsed="false">
      <c r="A43" s="1" t="n">
        <v>42</v>
      </c>
      <c r="B43" s="1" t="s">
        <v>83</v>
      </c>
      <c r="C43" s="1" t="s">
        <v>84</v>
      </c>
      <c r="D43" s="1" t="n">
        <f aca="false">O44/$Q$2</f>
        <v>0.896107452812128</v>
      </c>
      <c r="O43" s="1" t="n">
        <v>0.57115279292915</v>
      </c>
    </row>
    <row r="44" customFormat="false" ht="15" hidden="false" customHeight="false" outlineLevel="0" collapsed="false">
      <c r="A44" s="1" t="n">
        <v>43</v>
      </c>
      <c r="B44" s="1" t="s">
        <v>85</v>
      </c>
      <c r="C44" s="1" t="s">
        <v>86</v>
      </c>
      <c r="D44" s="1" t="n">
        <f aca="false">O45/$Q$2</f>
        <v>0.90170446972594</v>
      </c>
      <c r="O44" s="1" t="n">
        <v>0.597979738569027</v>
      </c>
    </row>
    <row r="45" customFormat="false" ht="15" hidden="false" customHeight="false" outlineLevel="0" collapsed="false">
      <c r="A45" s="1" t="n">
        <v>44</v>
      </c>
      <c r="B45" s="1" t="s">
        <v>87</v>
      </c>
      <c r="C45" s="1" t="s">
        <v>88</v>
      </c>
      <c r="D45" s="1" t="n">
        <f aca="false">O46/$Q$2</f>
        <v>0.915207896413138</v>
      </c>
      <c r="O45" s="1" t="n">
        <v>0.601714673146778</v>
      </c>
    </row>
    <row r="46" customFormat="false" ht="15" hidden="false" customHeight="false" outlineLevel="0" collapsed="false">
      <c r="A46" s="1" t="n">
        <v>45</v>
      </c>
      <c r="B46" s="1" t="s">
        <v>89</v>
      </c>
      <c r="C46" s="1" t="s">
        <v>90</v>
      </c>
      <c r="D46" s="1" t="n">
        <f aca="false">O47/$Q$2</f>
        <v>0.88534083919923</v>
      </c>
      <c r="O46" s="1" t="n">
        <v>0.61072561880386</v>
      </c>
    </row>
    <row r="47" customFormat="false" ht="15" hidden="false" customHeight="false" outlineLevel="0" collapsed="false">
      <c r="A47" s="1" t="n">
        <v>46</v>
      </c>
      <c r="B47" s="1" t="s">
        <v>91</v>
      </c>
      <c r="C47" s="1" t="s">
        <v>92</v>
      </c>
      <c r="D47" s="1" t="n">
        <f aca="false">O48/$Q$2</f>
        <v>0.916804599051763</v>
      </c>
      <c r="O47" s="1" t="n">
        <v>0.590795090373869</v>
      </c>
    </row>
    <row r="48" customFormat="false" ht="15" hidden="false" customHeight="false" outlineLevel="0" collapsed="false">
      <c r="A48" s="1" t="n">
        <v>47</v>
      </c>
      <c r="B48" s="1" t="s">
        <v>93</v>
      </c>
      <c r="C48" s="1" t="s">
        <v>94</v>
      </c>
      <c r="D48" s="1" t="n">
        <f aca="false">O49/$Q$2</f>
        <v>0.910549231068476</v>
      </c>
      <c r="O48" s="1" t="n">
        <v>0.611791111366634</v>
      </c>
    </row>
    <row r="49" customFormat="false" ht="15" hidden="false" customHeight="false" outlineLevel="0" collapsed="false">
      <c r="A49" s="1" t="n">
        <v>48</v>
      </c>
      <c r="B49" s="1" t="s">
        <v>95</v>
      </c>
      <c r="C49" s="1" t="s">
        <v>96</v>
      </c>
      <c r="D49" s="1" t="n">
        <f aca="false">O50/$Q$2</f>
        <v>0.900671182726909</v>
      </c>
      <c r="O49" s="1" t="n">
        <v>0.607616853804597</v>
      </c>
    </row>
    <row r="50" customFormat="false" ht="15" hidden="false" customHeight="false" outlineLevel="0" collapsed="false">
      <c r="A50" s="1" t="n">
        <v>50</v>
      </c>
      <c r="B50" s="1" t="s">
        <v>97</v>
      </c>
      <c r="C50" s="1" t="s">
        <v>98</v>
      </c>
      <c r="D50" s="1" t="n">
        <f aca="false">O51/$Q$2</f>
        <v>0.914322282065471</v>
      </c>
      <c r="O50" s="1" t="n">
        <v>0.601025152389408</v>
      </c>
    </row>
    <row r="51" customFormat="false" ht="15" hidden="false" customHeight="false" outlineLevel="0" collapsed="false">
      <c r="A51" s="1" t="n">
        <v>51</v>
      </c>
      <c r="B51" s="1" t="s">
        <v>99</v>
      </c>
      <c r="C51" s="1" t="s">
        <v>100</v>
      </c>
      <c r="D51" s="1" t="n">
        <f aca="false">O52/$Q$2</f>
        <v>0.874892672405747</v>
      </c>
      <c r="O51" s="1" t="n">
        <v>0.610134641199077</v>
      </c>
    </row>
    <row r="52" customFormat="false" ht="15" hidden="false" customHeight="false" outlineLevel="0" collapsed="false">
      <c r="A52" s="1" t="n">
        <v>52</v>
      </c>
      <c r="B52" s="1" t="s">
        <v>101</v>
      </c>
      <c r="C52" s="1" t="s">
        <v>102</v>
      </c>
      <c r="D52" s="1" t="n">
        <f aca="false">O53/$Q$2</f>
        <v>0.903209019234139</v>
      </c>
      <c r="O52" s="1" t="n">
        <v>0.583822944312494</v>
      </c>
    </row>
    <row r="53" customFormat="false" ht="15" hidden="false" customHeight="false" outlineLevel="0" collapsed="false">
      <c r="A53" s="1" t="n">
        <v>53</v>
      </c>
      <c r="B53" s="1" t="s">
        <v>103</v>
      </c>
      <c r="C53" s="1" t="s">
        <v>104</v>
      </c>
      <c r="D53" s="1" t="n">
        <f aca="false">O54/$Q$2</f>
        <v>0.858881508632693</v>
      </c>
      <c r="O53" s="1" t="n">
        <v>0.60271867118156</v>
      </c>
    </row>
    <row r="54" customFormat="false" ht="15" hidden="false" customHeight="false" outlineLevel="0" collapsed="false">
      <c r="A54" s="1" t="n">
        <v>54</v>
      </c>
      <c r="B54" s="1" t="s">
        <v>105</v>
      </c>
      <c r="C54" s="1" t="s">
        <v>106</v>
      </c>
      <c r="D54" s="1" t="n">
        <f aca="false">O55/$Q$2</f>
        <v>0.903250500789646</v>
      </c>
      <c r="O54" s="1" t="n">
        <v>0.573138565450171</v>
      </c>
    </row>
    <row r="55" customFormat="false" ht="15" hidden="false" customHeight="false" outlineLevel="0" collapsed="false">
      <c r="A55" s="1" t="n">
        <v>55</v>
      </c>
      <c r="B55" s="1" t="s">
        <v>107</v>
      </c>
      <c r="C55" s="1" t="s">
        <v>108</v>
      </c>
      <c r="D55" s="1" t="n">
        <f aca="false">O56/$Q$2</f>
        <v>0.923965352571266</v>
      </c>
      <c r="O55" s="1" t="n">
        <v>0.602746352158478</v>
      </c>
    </row>
    <row r="56" customFormat="false" ht="15" hidden="false" customHeight="false" outlineLevel="0" collapsed="false">
      <c r="A56" s="1" t="n">
        <v>56</v>
      </c>
      <c r="B56" s="1" t="s">
        <v>109</v>
      </c>
      <c r="C56" s="1" t="s">
        <v>110</v>
      </c>
      <c r="D56" s="1" t="n">
        <f aca="false">O57/$Q$2</f>
        <v>0.906181864045518</v>
      </c>
      <c r="O56" s="1" t="n">
        <v>0.616569540007209</v>
      </c>
    </row>
    <row r="57" customFormat="false" ht="15" hidden="false" customHeight="false" outlineLevel="0" collapsed="false">
      <c r="A57" s="1" t="n">
        <v>57</v>
      </c>
      <c r="B57" s="1" t="s">
        <v>111</v>
      </c>
      <c r="C57" s="1" t="s">
        <v>112</v>
      </c>
      <c r="D57" s="1" t="n">
        <f aca="false">O58/$Q$2</f>
        <v>0.91282397165302</v>
      </c>
      <c r="O57" s="1" t="n">
        <v>0.604702474527393</v>
      </c>
    </row>
    <row r="58" customFormat="false" ht="15" hidden="false" customHeight="false" outlineLevel="0" collapsed="false">
      <c r="A58" s="1" t="n">
        <v>58</v>
      </c>
      <c r="B58" s="1" t="s">
        <v>113</v>
      </c>
      <c r="C58" s="1" t="s">
        <v>114</v>
      </c>
      <c r="D58" s="1" t="n">
        <f aca="false">O59/$Q$2</f>
        <v>0.913933518950744</v>
      </c>
      <c r="O58" s="1" t="n">
        <v>0.609134806563263</v>
      </c>
    </row>
    <row r="59" customFormat="false" ht="15" hidden="false" customHeight="false" outlineLevel="0" collapsed="false">
      <c r="A59" s="1" t="n">
        <v>59</v>
      </c>
      <c r="B59" s="1" t="s">
        <v>115</v>
      </c>
      <c r="C59" s="1" t="s">
        <v>116</v>
      </c>
      <c r="D59" s="1" t="n">
        <f aca="false">O60/$Q$2</f>
        <v>0.871065998910168</v>
      </c>
      <c r="O59" s="1" t="n">
        <v>0.609875216433688</v>
      </c>
    </row>
    <row r="60" customFormat="false" ht="15" hidden="false" customHeight="false" outlineLevel="0" collapsed="false">
      <c r="A60" s="1" t="n">
        <v>60</v>
      </c>
      <c r="B60" s="1" t="s">
        <v>117</v>
      </c>
      <c r="C60" s="1" t="s">
        <v>118</v>
      </c>
      <c r="D60" s="1" t="n">
        <f aca="false">O61/$Q$2</f>
        <v>0.926029059957771</v>
      </c>
      <c r="O60" s="1" t="n">
        <v>0.581269374191753</v>
      </c>
    </row>
    <row r="61" customFormat="false" ht="15" hidden="false" customHeight="false" outlineLevel="0" collapsed="false">
      <c r="A61" s="1" t="n">
        <v>61</v>
      </c>
      <c r="B61" s="1" t="s">
        <v>119</v>
      </c>
      <c r="C61" s="1" t="s">
        <v>120</v>
      </c>
      <c r="D61" s="1" t="n">
        <f aca="false">O62/$Q$2</f>
        <v>0.885185283366076</v>
      </c>
      <c r="O61" s="1" t="n">
        <v>0.617946668608909</v>
      </c>
    </row>
    <row r="62" customFormat="false" ht="15" hidden="false" customHeight="false" outlineLevel="0" collapsed="false">
      <c r="A62" s="1" t="n">
        <v>62</v>
      </c>
      <c r="B62" s="1" t="s">
        <v>121</v>
      </c>
      <c r="C62" s="1" t="s">
        <v>122</v>
      </c>
      <c r="D62" s="1" t="n">
        <f aca="false">O63/$Q$2</f>
        <v>0.967376011190257</v>
      </c>
      <c r="O62" s="1" t="n">
        <v>0.590691286710424</v>
      </c>
    </row>
    <row r="63" customFormat="false" ht="15" hidden="false" customHeight="false" outlineLevel="0" collapsed="false">
      <c r="A63" s="1" t="n">
        <v>63</v>
      </c>
      <c r="B63" s="1" t="s">
        <v>123</v>
      </c>
      <c r="C63" s="1" t="s">
        <v>124</v>
      </c>
      <c r="D63" s="1" t="n">
        <f aca="false">O64/$Q$2</f>
        <v>1.14667750550882</v>
      </c>
      <c r="O63" s="1" t="n">
        <v>0.645537823007903</v>
      </c>
    </row>
    <row r="64" customFormat="false" ht="15" hidden="false" customHeight="false" outlineLevel="0" collapsed="false">
      <c r="A64" s="1" t="n">
        <v>64</v>
      </c>
      <c r="B64" s="1" t="s">
        <v>125</v>
      </c>
      <c r="C64" s="1" t="s">
        <v>126</v>
      </c>
      <c r="D64" s="1" t="n">
        <f aca="false">O65/$Q$2</f>
        <v>1.13695294735384</v>
      </c>
      <c r="O64" s="1" t="n">
        <v>0.765187157874144</v>
      </c>
    </row>
    <row r="65" customFormat="false" ht="15" hidden="false" customHeight="false" outlineLevel="0" collapsed="false">
      <c r="A65" s="1" t="n">
        <v>65</v>
      </c>
      <c r="B65" s="1" t="s">
        <v>127</v>
      </c>
      <c r="C65" s="1" t="s">
        <v>128</v>
      </c>
      <c r="D65" s="1" t="n">
        <f aca="false">O66/$Q$2</f>
        <v>0.965061643916509</v>
      </c>
      <c r="O65" s="1" t="n">
        <v>0.758697881699769</v>
      </c>
    </row>
    <row r="66" customFormat="false" ht="15" hidden="false" customHeight="false" outlineLevel="0" collapsed="false">
      <c r="A66" s="1" t="n">
        <v>66</v>
      </c>
      <c r="B66" s="1" t="s">
        <v>129</v>
      </c>
      <c r="C66" s="1" t="s">
        <v>130</v>
      </c>
      <c r="D66" s="1" t="n">
        <f aca="false">O67/$Q$2</f>
        <v>1.14223139098009</v>
      </c>
      <c r="O66" s="1" t="n">
        <v>0.643993427039579</v>
      </c>
    </row>
    <row r="67" customFormat="false" ht="15" hidden="false" customHeight="false" outlineLevel="0" collapsed="false">
      <c r="A67" s="1" t="n">
        <v>67</v>
      </c>
      <c r="B67" s="1" t="s">
        <v>131</v>
      </c>
      <c r="C67" s="1" t="s">
        <v>132</v>
      </c>
      <c r="D67" s="1" t="n">
        <f aca="false">O68/$Q$2</f>
        <v>0.916739088546418</v>
      </c>
      <c r="O67" s="1" t="n">
        <v>0.762220229750514</v>
      </c>
    </row>
    <row r="68" customFormat="false" ht="15" hidden="false" customHeight="false" outlineLevel="0" collapsed="false">
      <c r="A68" s="1" t="n">
        <v>68</v>
      </c>
      <c r="B68" s="1" t="s">
        <v>133</v>
      </c>
      <c r="C68" s="1" t="s">
        <v>134</v>
      </c>
      <c r="D68" s="1" t="n">
        <f aca="false">O69/$Q$2</f>
        <v>0.916739088546418</v>
      </c>
      <c r="O68" s="1" t="n">
        <v>0.611747395677476</v>
      </c>
    </row>
    <row r="69" customFormat="false" ht="15" hidden="false" customHeight="false" outlineLevel="0" collapsed="false">
      <c r="A69" s="1" t="n">
        <v>69</v>
      </c>
      <c r="B69" s="1" t="s">
        <v>135</v>
      </c>
      <c r="C69" s="1" t="s">
        <v>136</v>
      </c>
      <c r="D69" s="1" t="n">
        <f aca="false">O70/$Q$2</f>
        <v>1.15273617335187</v>
      </c>
      <c r="O69" s="1" t="n">
        <v>0.611747395677476</v>
      </c>
    </row>
    <row r="70" customFormat="false" ht="15" hidden="false" customHeight="false" outlineLevel="0" collapsed="false">
      <c r="A70" s="1" t="n">
        <v>70</v>
      </c>
      <c r="B70" s="1" t="s">
        <v>137</v>
      </c>
      <c r="C70" s="1" t="s">
        <v>138</v>
      </c>
      <c r="D70" s="1" t="n">
        <f aca="false">O71/$Q$2</f>
        <v>0.946569259214525</v>
      </c>
      <c r="O70" s="1" t="n">
        <v>0.769230155844411</v>
      </c>
    </row>
    <row r="71" customFormat="false" ht="15" hidden="false" customHeight="false" outlineLevel="0" collapsed="false">
      <c r="A71" s="1" t="n">
        <v>71</v>
      </c>
      <c r="B71" s="1" t="s">
        <v>139</v>
      </c>
      <c r="C71" s="1" t="s">
        <v>140</v>
      </c>
      <c r="D71" s="1" t="n">
        <f aca="false">O72/$Q$2</f>
        <v>0.910675572757354</v>
      </c>
      <c r="O71" s="1" t="n">
        <v>0.631653309417626</v>
      </c>
    </row>
    <row r="72" customFormat="false" ht="15" hidden="false" customHeight="false" outlineLevel="0" collapsed="false">
      <c r="A72" s="1" t="n">
        <v>72</v>
      </c>
      <c r="B72" s="1" t="s">
        <v>141</v>
      </c>
      <c r="C72" s="1" t="s">
        <v>142</v>
      </c>
      <c r="D72" s="1" t="n">
        <f aca="false">O73/$Q$2</f>
        <v>0.916739088546418</v>
      </c>
      <c r="O72" s="1" t="n">
        <v>0.607701162633687</v>
      </c>
    </row>
    <row r="73" customFormat="false" ht="15" hidden="false" customHeight="false" outlineLevel="0" collapsed="false">
      <c r="A73" s="1" t="n">
        <v>73</v>
      </c>
      <c r="B73" s="1" t="s">
        <v>143</v>
      </c>
      <c r="C73" s="1" t="s">
        <v>144</v>
      </c>
      <c r="D73" s="1" t="n">
        <f aca="false">O74/$Q$2</f>
        <v>1.20228073431328</v>
      </c>
      <c r="O73" s="1" t="n">
        <v>0.611747395677476</v>
      </c>
    </row>
    <row r="74" customFormat="false" ht="15" hidden="false" customHeight="false" outlineLevel="0" collapsed="false">
      <c r="A74" s="1" t="n">
        <v>74</v>
      </c>
      <c r="B74" s="1" t="s">
        <v>145</v>
      </c>
      <c r="C74" s="1" t="s">
        <v>146</v>
      </c>
      <c r="D74" s="1" t="n">
        <f aca="false">O75/$Q$2</f>
        <v>1.08687128714947</v>
      </c>
      <c r="O74" s="1" t="n">
        <v>0.802291641404261</v>
      </c>
    </row>
    <row r="75" customFormat="false" ht="15" hidden="false" customHeight="false" outlineLevel="0" collapsed="false">
      <c r="A75" s="1" t="n">
        <v>75</v>
      </c>
      <c r="B75" s="1" t="s">
        <v>147</v>
      </c>
      <c r="C75" s="1" t="s">
        <v>148</v>
      </c>
      <c r="D75" s="1" t="n">
        <f aca="false">O76/$Q$2</f>
        <v>1.08384966594778</v>
      </c>
      <c r="O75" s="1" t="n">
        <v>0.72527798547847</v>
      </c>
    </row>
    <row r="76" customFormat="false" ht="15" hidden="false" customHeight="false" outlineLevel="0" collapsed="false">
      <c r="A76" s="1" t="n">
        <v>76</v>
      </c>
      <c r="B76" s="1" t="s">
        <v>149</v>
      </c>
      <c r="C76" s="1" t="s">
        <v>150</v>
      </c>
      <c r="D76" s="1" t="n">
        <f aca="false">O77/$Q$2</f>
        <v>1.08635824037892</v>
      </c>
      <c r="O76" s="1" t="n">
        <v>0.723261633253553</v>
      </c>
    </row>
    <row r="77" customFormat="false" ht="15" hidden="false" customHeight="false" outlineLevel="0" collapsed="false">
      <c r="A77" s="1" t="n">
        <v>77</v>
      </c>
      <c r="B77" s="1" t="s">
        <v>151</v>
      </c>
      <c r="C77" s="1" t="s">
        <v>152</v>
      </c>
      <c r="D77" s="1" t="n">
        <f aca="false">O78/$Q$2</f>
        <v>1.08595057154785</v>
      </c>
      <c r="O77" s="1" t="n">
        <v>0.724935625226061</v>
      </c>
    </row>
    <row r="78" customFormat="false" ht="15" hidden="false" customHeight="false" outlineLevel="0" collapsed="false">
      <c r="A78" s="1" t="n">
        <v>78</v>
      </c>
      <c r="B78" s="1" t="s">
        <v>153</v>
      </c>
      <c r="C78" s="1" t="s">
        <v>154</v>
      </c>
      <c r="D78" s="1" t="n">
        <f aca="false">O79/$Q$2</f>
        <v>1.08764294984076</v>
      </c>
      <c r="O78" s="1" t="n">
        <v>0.724663584523509</v>
      </c>
    </row>
    <row r="79" customFormat="false" ht="15" hidden="false" customHeight="false" outlineLevel="0" collapsed="false">
      <c r="A79" s="1" t="n">
        <v>79</v>
      </c>
      <c r="B79" s="1" t="s">
        <v>155</v>
      </c>
      <c r="C79" s="1" t="s">
        <v>156</v>
      </c>
      <c r="D79" s="1" t="n">
        <f aca="false">O80/$Q$2</f>
        <v>1.08634783135638</v>
      </c>
      <c r="O79" s="1" t="n">
        <v>0.72579292222289</v>
      </c>
    </row>
    <row r="80" customFormat="false" ht="15" hidden="false" customHeight="false" outlineLevel="0" collapsed="false">
      <c r="A80" s="1" t="n">
        <v>80</v>
      </c>
      <c r="B80" s="1" t="s">
        <v>157</v>
      </c>
      <c r="C80" s="1" t="s">
        <v>158</v>
      </c>
      <c r="D80" s="1" t="n">
        <f aca="false">O81/$Q$2</f>
        <v>1.05908896214425</v>
      </c>
      <c r="O80" s="1" t="n">
        <v>0.724928679201279</v>
      </c>
    </row>
    <row r="81" customFormat="false" ht="15" hidden="false" customHeight="false" outlineLevel="0" collapsed="false">
      <c r="A81" s="1" t="n">
        <v>81</v>
      </c>
      <c r="B81" s="1" t="s">
        <v>159</v>
      </c>
      <c r="C81" s="1" t="s">
        <v>160</v>
      </c>
      <c r="D81" s="1" t="n">
        <f aca="false">O82/$Q$2</f>
        <v>1.08363161302208</v>
      </c>
      <c r="O81" s="1" t="n">
        <v>0.706738615683781</v>
      </c>
    </row>
    <row r="82" customFormat="false" ht="15" hidden="false" customHeight="false" outlineLevel="0" collapsed="false">
      <c r="A82" s="1" t="n">
        <v>82</v>
      </c>
      <c r="B82" s="1" t="s">
        <v>161</v>
      </c>
      <c r="C82" s="1" t="s">
        <v>162</v>
      </c>
      <c r="D82" s="1" t="n">
        <f aca="false">O83/$Q$2</f>
        <v>1.07778324469009</v>
      </c>
      <c r="O82" s="1" t="n">
        <v>0.723116124775641</v>
      </c>
    </row>
    <row r="83" customFormat="false" ht="15" hidden="false" customHeight="false" outlineLevel="0" collapsed="false">
      <c r="A83" s="1" t="n">
        <v>83</v>
      </c>
      <c r="B83" s="1" t="s">
        <v>163</v>
      </c>
      <c r="C83" s="1" t="s">
        <v>164</v>
      </c>
      <c r="D83" s="1" t="n">
        <f aca="false">O84/$Q$2</f>
        <v>1.07839651854362</v>
      </c>
      <c r="O83" s="1" t="n">
        <v>0.71921346136709</v>
      </c>
    </row>
    <row r="84" customFormat="false" ht="15" hidden="false" customHeight="false" outlineLevel="0" collapsed="false">
      <c r="A84" s="1" t="n">
        <v>84</v>
      </c>
      <c r="B84" s="1" t="s">
        <v>165</v>
      </c>
      <c r="C84" s="1" t="s">
        <v>166</v>
      </c>
      <c r="D84" s="1" t="n">
        <f aca="false">O85/$Q$2</f>
        <v>1.08020400417165</v>
      </c>
      <c r="O84" s="1" t="n">
        <v>0.719622703961216</v>
      </c>
    </row>
    <row r="85" customFormat="false" ht="15" hidden="false" customHeight="false" outlineLevel="0" collapsed="false">
      <c r="A85" s="1" t="n">
        <v>85</v>
      </c>
      <c r="B85" s="1" t="s">
        <v>167</v>
      </c>
      <c r="C85" s="1" t="s">
        <v>168</v>
      </c>
      <c r="D85" s="1" t="n">
        <f aca="false">O86/$Q$2</f>
        <v>1.08946184604677</v>
      </c>
      <c r="O85" s="1" t="n">
        <v>0.720828853714717</v>
      </c>
    </row>
    <row r="86" customFormat="false" ht="15" hidden="false" customHeight="false" outlineLevel="0" collapsed="false">
      <c r="A86" s="1" t="n">
        <v>86</v>
      </c>
      <c r="B86" s="1" t="s">
        <v>169</v>
      </c>
      <c r="C86" s="1" t="s">
        <v>170</v>
      </c>
      <c r="D86" s="1" t="n">
        <f aca="false">O87/$Q$2</f>
        <v>1.07658438283678</v>
      </c>
      <c r="O86" s="1" t="n">
        <v>0.727006686347201</v>
      </c>
    </row>
    <row r="87" customFormat="false" ht="15" hidden="false" customHeight="false" outlineLevel="0" collapsed="false">
      <c r="A87" s="1" t="n">
        <v>87</v>
      </c>
      <c r="B87" s="1" t="s">
        <v>171</v>
      </c>
      <c r="C87" s="1" t="s">
        <v>172</v>
      </c>
      <c r="D87" s="1" t="n">
        <f aca="false">O88/$Q$2</f>
        <v>1.06495825583083</v>
      </c>
      <c r="O87" s="1" t="n">
        <v>0.718413451172588</v>
      </c>
    </row>
    <row r="88" customFormat="false" ht="15" hidden="false" customHeight="false" outlineLevel="0" collapsed="false">
      <c r="A88" s="1" t="n">
        <v>88</v>
      </c>
      <c r="B88" s="1" t="s">
        <v>173</v>
      </c>
      <c r="C88" s="1" t="s">
        <v>174</v>
      </c>
      <c r="D88" s="1" t="n">
        <f aca="false">O89/$Q$2</f>
        <v>1.02377064790243</v>
      </c>
      <c r="O88" s="1" t="n">
        <v>0.7106552427504</v>
      </c>
    </row>
    <row r="89" customFormat="false" ht="15" hidden="false" customHeight="false" outlineLevel="0" collapsed="false">
      <c r="A89" s="1" t="n">
        <v>89</v>
      </c>
      <c r="B89" s="1" t="s">
        <v>175</v>
      </c>
      <c r="C89" s="1" t="s">
        <v>176</v>
      </c>
      <c r="D89" s="1" t="n">
        <f aca="false">O90/$Q$2</f>
        <v>1.08482274859061</v>
      </c>
      <c r="O89" s="1" t="n">
        <v>0.683170419424789</v>
      </c>
    </row>
    <row r="90" customFormat="false" ht="15" hidden="false" customHeight="false" outlineLevel="0" collapsed="false">
      <c r="A90" s="1" t="n">
        <v>90</v>
      </c>
      <c r="B90" s="1" t="s">
        <v>177</v>
      </c>
      <c r="C90" s="1" t="s">
        <v>178</v>
      </c>
      <c r="D90" s="1" t="n">
        <f aca="false">O91/$Q$2</f>
        <v>1.03422867511482</v>
      </c>
      <c r="O90" s="1" t="n">
        <v>0.723910979157933</v>
      </c>
    </row>
    <row r="91" customFormat="false" ht="15" hidden="false" customHeight="false" outlineLevel="0" collapsed="false">
      <c r="A91" s="1" t="n">
        <v>91</v>
      </c>
      <c r="B91" s="1" t="s">
        <v>179</v>
      </c>
      <c r="C91" s="1" t="s">
        <v>180</v>
      </c>
      <c r="D91" s="1" t="n">
        <f aca="false">O92/$Q$2</f>
        <v>1.08277689276952</v>
      </c>
      <c r="O91" s="1" t="n">
        <v>0.69014914542331</v>
      </c>
    </row>
    <row r="92" customFormat="false" ht="15" hidden="false" customHeight="false" outlineLevel="0" collapsed="false">
      <c r="A92" s="1" t="n">
        <v>92</v>
      </c>
      <c r="B92" s="1" t="s">
        <v>181</v>
      </c>
      <c r="C92" s="1" t="s">
        <v>182</v>
      </c>
      <c r="D92" s="1" t="n">
        <f aca="false">O93/$Q$2</f>
        <v>1.04417841294495</v>
      </c>
      <c r="O92" s="1" t="n">
        <v>0.722545763049969</v>
      </c>
    </row>
    <row r="93" customFormat="false" ht="15" hidden="false" customHeight="false" outlineLevel="0" collapsed="false">
      <c r="A93" s="1" t="n">
        <v>93</v>
      </c>
      <c r="B93" s="1" t="s">
        <v>183</v>
      </c>
      <c r="C93" s="1" t="s">
        <v>184</v>
      </c>
      <c r="D93" s="1" t="n">
        <f aca="false">O94/$Q$2</f>
        <v>1.10156796849399</v>
      </c>
      <c r="O93" s="1" t="n">
        <v>0.696788685813051</v>
      </c>
    </row>
    <row r="94" customFormat="false" ht="15" hidden="false" customHeight="false" outlineLevel="0" collapsed="false">
      <c r="A94" s="1" t="n">
        <v>94</v>
      </c>
      <c r="B94" s="1" t="s">
        <v>185</v>
      </c>
      <c r="C94" s="1" t="s">
        <v>186</v>
      </c>
      <c r="D94" s="1" t="n">
        <f aca="false">O95/$Q$2</f>
        <v>1.09193704722008</v>
      </c>
      <c r="O94" s="1" t="n">
        <v>0.735085199602902</v>
      </c>
    </row>
    <row r="95" customFormat="false" ht="15" hidden="false" customHeight="false" outlineLevel="0" collapsed="false">
      <c r="A95" s="1" t="n">
        <v>95</v>
      </c>
      <c r="B95" s="1" t="s">
        <v>187</v>
      </c>
      <c r="C95" s="1" t="s">
        <v>188</v>
      </c>
      <c r="D95" s="1" t="n">
        <f aca="false">O96/$Q$2</f>
        <v>1.06066845083193</v>
      </c>
      <c r="O95" s="1" t="n">
        <v>0.728658408075304</v>
      </c>
    </row>
    <row r="96" customFormat="false" ht="15" hidden="false" customHeight="false" outlineLevel="0" collapsed="false">
      <c r="A96" s="1" t="n">
        <v>96</v>
      </c>
      <c r="B96" s="1" t="s">
        <v>189</v>
      </c>
      <c r="C96" s="1" t="s">
        <v>190</v>
      </c>
      <c r="D96" s="1" t="n">
        <f aca="false">O97/$Q$2</f>
        <v>1.04735584755615</v>
      </c>
      <c r="O96" s="1" t="n">
        <v>0.707792621238102</v>
      </c>
    </row>
    <row r="97" customFormat="false" ht="15" hidden="false" customHeight="false" outlineLevel="0" collapsed="false">
      <c r="A97" s="1" t="n">
        <v>97</v>
      </c>
      <c r="B97" s="1" t="s">
        <v>191</v>
      </c>
      <c r="C97" s="1" t="s">
        <v>192</v>
      </c>
      <c r="D97" s="1" t="n">
        <f aca="false">O98/$Q$2</f>
        <v>1.04868577009183</v>
      </c>
      <c r="O97" s="1" t="n">
        <v>0.698909013584192</v>
      </c>
    </row>
    <row r="98" customFormat="false" ht="15" hidden="false" customHeight="false" outlineLevel="0" collapsed="false">
      <c r="A98" s="1" t="n">
        <v>98</v>
      </c>
      <c r="B98" s="1" t="s">
        <v>193</v>
      </c>
      <c r="C98" s="1" t="s">
        <v>194</v>
      </c>
      <c r="D98" s="1" t="n">
        <f aca="false">O99/$Q$2</f>
        <v>1.06666522821719</v>
      </c>
      <c r="O98" s="1" t="n">
        <v>0.699796481630247</v>
      </c>
    </row>
    <row r="99" customFormat="false" ht="15" hidden="false" customHeight="false" outlineLevel="0" collapsed="false">
      <c r="A99" s="1" t="n">
        <v>99</v>
      </c>
      <c r="B99" s="1" t="s">
        <v>195</v>
      </c>
      <c r="C99" s="1" t="s">
        <v>64</v>
      </c>
      <c r="D99" s="1" t="n">
        <f aca="false">O100/$Q$2</f>
        <v>1.04216635961972</v>
      </c>
      <c r="O99" s="1" t="n">
        <v>0.711794319206176</v>
      </c>
    </row>
    <row r="100" customFormat="false" ht="15" hidden="false" customHeight="false" outlineLevel="0" collapsed="false">
      <c r="A100" s="1" t="n">
        <v>100</v>
      </c>
      <c r="B100" s="1" t="s">
        <v>196</v>
      </c>
      <c r="C100" s="1" t="s">
        <v>197</v>
      </c>
      <c r="D100" s="1" t="n">
        <f aca="false">O101/$Q$2</f>
        <v>1.24510867542191</v>
      </c>
      <c r="O100" s="1" t="n">
        <v>0.695446026383503</v>
      </c>
    </row>
    <row r="101" customFormat="false" ht="15" hidden="false" customHeight="false" outlineLevel="0" collapsed="false">
      <c r="A101" s="1" t="n">
        <v>101</v>
      </c>
      <c r="B101" s="1" t="s">
        <v>198</v>
      </c>
      <c r="C101" s="1" t="s">
        <v>199</v>
      </c>
      <c r="D101" s="1" t="n">
        <f aca="false">O102/$Q$2</f>
        <v>1.09857274543193</v>
      </c>
      <c r="O101" s="1" t="n">
        <v>0.830871072305342</v>
      </c>
    </row>
    <row r="102" customFormat="false" ht="15" hidden="false" customHeight="false" outlineLevel="0" collapsed="false">
      <c r="A102" s="1" t="n">
        <v>102</v>
      </c>
      <c r="B102" s="1" t="s">
        <v>200</v>
      </c>
      <c r="C102" s="1" t="s">
        <v>201</v>
      </c>
      <c r="D102" s="1" t="n">
        <f aca="false">O103/$Q$2</f>
        <v>1.0872865749558</v>
      </c>
      <c r="O102" s="1" t="n">
        <v>0.733086463069701</v>
      </c>
    </row>
    <row r="103" customFormat="false" ht="15" hidden="false" customHeight="false" outlineLevel="0" collapsed="false">
      <c r="A103" s="1" t="n">
        <v>103</v>
      </c>
      <c r="B103" s="1" t="s">
        <v>202</v>
      </c>
      <c r="C103" s="1" t="s">
        <v>203</v>
      </c>
      <c r="D103" s="1" t="n">
        <f aca="false">O104/$Q$2</f>
        <v>1.0561983658551</v>
      </c>
      <c r="O103" s="1" t="n">
        <v>0.725555110384729</v>
      </c>
    </row>
    <row r="104" customFormat="false" ht="15" hidden="false" customHeight="false" outlineLevel="0" collapsed="false">
      <c r="A104" s="1" t="n">
        <v>104</v>
      </c>
      <c r="B104" s="1" t="s">
        <v>204</v>
      </c>
      <c r="C104" s="1" t="s">
        <v>205</v>
      </c>
      <c r="D104" s="1" t="n">
        <f aca="false">O105/$Q$2</f>
        <v>1.16883307523145</v>
      </c>
      <c r="O104" s="1" t="n">
        <v>0.704809697440916</v>
      </c>
    </row>
    <row r="105" customFormat="false" ht="15" hidden="false" customHeight="false" outlineLevel="0" collapsed="false">
      <c r="A105" s="1" t="n">
        <v>105</v>
      </c>
      <c r="B105" s="1" t="s">
        <v>206</v>
      </c>
      <c r="C105" s="1" t="s">
        <v>207</v>
      </c>
      <c r="D105" s="1" t="n">
        <f aca="false">O106/$Q$2</f>
        <v>1.09552279451941</v>
      </c>
      <c r="O105" s="1" t="n">
        <v>0.779971748437483</v>
      </c>
    </row>
    <row r="106" customFormat="false" ht="15" hidden="false" customHeight="false" outlineLevel="0" collapsed="false">
      <c r="A106" s="1" t="n">
        <v>106</v>
      </c>
      <c r="B106" s="1" t="s">
        <v>208</v>
      </c>
      <c r="C106" s="1" t="s">
        <v>209</v>
      </c>
      <c r="D106" s="1" t="n">
        <f aca="false">O107/$Q$2</f>
        <v>1.09289360419827</v>
      </c>
      <c r="O106" s="1" t="n">
        <v>0.731051206200015</v>
      </c>
    </row>
    <row r="107" customFormat="false" ht="15" hidden="false" customHeight="false" outlineLevel="0" collapsed="false">
      <c r="A107" s="1" t="n">
        <v>107</v>
      </c>
      <c r="B107" s="1" t="s">
        <v>210</v>
      </c>
      <c r="C107" s="1" t="s">
        <v>211</v>
      </c>
      <c r="D107" s="1" t="n">
        <f aca="false">O108/$Q$2</f>
        <v>1.14634815576056</v>
      </c>
      <c r="O107" s="1" t="n">
        <v>0.729296726270237</v>
      </c>
    </row>
    <row r="108" customFormat="false" ht="15" hidden="false" customHeight="false" outlineLevel="0" collapsed="false">
      <c r="A108" s="1" t="n">
        <v>108</v>
      </c>
      <c r="B108" s="1" t="s">
        <v>212</v>
      </c>
      <c r="C108" s="1" t="s">
        <v>213</v>
      </c>
      <c r="D108" s="1" t="n">
        <f aca="false">O109/$Q$2</f>
        <v>1.10852634640444</v>
      </c>
      <c r="O108" s="1" t="n">
        <v>0.764967380127909</v>
      </c>
    </row>
    <row r="109" customFormat="false" ht="15" hidden="false" customHeight="false" outlineLevel="0" collapsed="false">
      <c r="A109" s="1" t="n">
        <v>109</v>
      </c>
      <c r="B109" s="1" t="s">
        <v>214</v>
      </c>
      <c r="C109" s="1" t="s">
        <v>215</v>
      </c>
      <c r="D109" s="1" t="n">
        <f aca="false">O110/$Q$2</f>
        <v>1.09823793975861</v>
      </c>
      <c r="O109" s="1" t="n">
        <v>0.739728581365546</v>
      </c>
    </row>
    <row r="110" customFormat="false" ht="15" hidden="false" customHeight="false" outlineLevel="0" collapsed="false">
      <c r="A110" s="1" t="n">
        <v>110</v>
      </c>
      <c r="B110" s="1" t="s">
        <v>216</v>
      </c>
      <c r="C110" s="1" t="s">
        <v>217</v>
      </c>
      <c r="D110" s="1" t="n">
        <f aca="false">O111/$Q$2</f>
        <v>1.09967170213079</v>
      </c>
      <c r="O110" s="1" t="n">
        <v>0.732863044540624</v>
      </c>
    </row>
    <row r="111" customFormat="false" ht="15" hidden="false" customHeight="false" outlineLevel="0" collapsed="false">
      <c r="A111" s="1" t="n">
        <v>111</v>
      </c>
      <c r="B111" s="1" t="s">
        <v>218</v>
      </c>
      <c r="C111" s="1" t="s">
        <v>219</v>
      </c>
      <c r="D111" s="1" t="n">
        <f aca="false">O112/$Q$2</f>
        <v>1.12167251262917</v>
      </c>
      <c r="O111" s="1" t="n">
        <v>0.733819805747994</v>
      </c>
    </row>
    <row r="112" customFormat="false" ht="15" hidden="false" customHeight="false" outlineLevel="0" collapsed="false">
      <c r="A112" s="1" t="n">
        <v>112</v>
      </c>
      <c r="B112" s="1" t="s">
        <v>220</v>
      </c>
      <c r="C112" s="1" t="s">
        <v>221</v>
      </c>
      <c r="D112" s="1" t="n">
        <f aca="false">O113/$Q$2</f>
        <v>1.12770008784399</v>
      </c>
      <c r="O112" s="1" t="n">
        <v>0.748501124231444</v>
      </c>
    </row>
    <row r="113" customFormat="false" ht="15" hidden="false" customHeight="false" outlineLevel="0" collapsed="false">
      <c r="A113" s="1" t="n">
        <v>113</v>
      </c>
      <c r="B113" s="1" t="s">
        <v>222</v>
      </c>
      <c r="C113" s="1" t="s">
        <v>223</v>
      </c>
      <c r="D113" s="1" t="n">
        <f aca="false">O114/$Q$2</f>
        <v>1.31391911065282</v>
      </c>
      <c r="O113" s="1" t="n">
        <v>0.752523373839853</v>
      </c>
    </row>
    <row r="114" customFormat="false" ht="15" hidden="false" customHeight="false" outlineLevel="0" collapsed="false">
      <c r="A114" s="1" t="n">
        <v>114</v>
      </c>
      <c r="B114" s="1" t="s">
        <v>224</v>
      </c>
      <c r="C114" s="1" t="s">
        <v>225</v>
      </c>
      <c r="D114" s="1" t="n">
        <f aca="false">O115/$Q$2</f>
        <v>1.08114900749253</v>
      </c>
      <c r="O114" s="1" t="n">
        <v>0.876788831320818</v>
      </c>
    </row>
    <row r="115" customFormat="false" ht="15" hidden="false" customHeight="false" outlineLevel="0" collapsed="false">
      <c r="A115" s="1" t="n">
        <v>115</v>
      </c>
      <c r="B115" s="1" t="s">
        <v>226</v>
      </c>
      <c r="C115" s="1" t="s">
        <v>227</v>
      </c>
      <c r="D115" s="1" t="n">
        <f aca="false">O116/$Q$2</f>
        <v>1.09309008791233</v>
      </c>
      <c r="O115" s="1" t="n">
        <v>0.721459462060837</v>
      </c>
    </row>
    <row r="116" customFormat="false" ht="15" hidden="false" customHeight="false" outlineLevel="0" collapsed="false">
      <c r="A116" s="1" t="n">
        <v>116</v>
      </c>
      <c r="B116" s="1" t="s">
        <v>228</v>
      </c>
      <c r="C116" s="1" t="s">
        <v>229</v>
      </c>
      <c r="D116" s="1" t="n">
        <f aca="false">O117/$Q$2</f>
        <v>1.31391911065282</v>
      </c>
      <c r="O116" s="1" t="n">
        <v>0.729427841439064</v>
      </c>
    </row>
    <row r="117" customFormat="false" ht="15" hidden="false" customHeight="false" outlineLevel="0" collapsed="false">
      <c r="A117" s="1" t="n">
        <v>117</v>
      </c>
      <c r="B117" s="1" t="s">
        <v>230</v>
      </c>
      <c r="C117" s="1" t="s">
        <v>231</v>
      </c>
      <c r="D117" s="1" t="n">
        <f aca="false">O118/$Q$2</f>
        <v>1.39583951303351</v>
      </c>
      <c r="O117" s="1" t="n">
        <v>0.876788831320818</v>
      </c>
    </row>
    <row r="118" customFormat="false" ht="15" hidden="false" customHeight="false" outlineLevel="0" collapsed="false">
      <c r="A118" s="1" t="n">
        <v>118</v>
      </c>
      <c r="B118" s="1" t="s">
        <v>232</v>
      </c>
      <c r="C118" s="1" t="s">
        <v>233</v>
      </c>
      <c r="D118" s="1" t="n">
        <f aca="false">O119/$Q$2</f>
        <v>1.36937283839905</v>
      </c>
      <c r="O118" s="1" t="n">
        <v>0.931454977267209</v>
      </c>
    </row>
    <row r="119" customFormat="false" ht="15" hidden="false" customHeight="false" outlineLevel="0" collapsed="false">
      <c r="A119" s="1" t="n">
        <v>120</v>
      </c>
      <c r="B119" s="1" t="s">
        <v>234</v>
      </c>
      <c r="C119" s="1" t="s">
        <v>235</v>
      </c>
      <c r="D119" s="1" t="n">
        <f aca="false">O120/$Q$2</f>
        <v>1.31391911065282</v>
      </c>
      <c r="O119" s="1" t="n">
        <v>0.913793551587688</v>
      </c>
    </row>
    <row r="120" customFormat="false" ht="15" hidden="false" customHeight="false" outlineLevel="0" collapsed="false">
      <c r="A120" s="1" t="n">
        <v>122</v>
      </c>
      <c r="B120" s="1" t="s">
        <v>236</v>
      </c>
      <c r="C120" s="1" t="s">
        <v>237</v>
      </c>
      <c r="D120" s="1" t="n">
        <f aca="false">O121/$Q$2</f>
        <v>1.07795549547722</v>
      </c>
      <c r="O120" s="1" t="n">
        <v>0.876788831320818</v>
      </c>
    </row>
    <row r="121" customFormat="false" ht="15" hidden="false" customHeight="false" outlineLevel="0" collapsed="false">
      <c r="A121" s="1" t="n">
        <v>123</v>
      </c>
      <c r="B121" s="1" t="s">
        <v>238</v>
      </c>
      <c r="C121" s="1" t="s">
        <v>239</v>
      </c>
      <c r="D121" s="1" t="n">
        <f aca="false">O122/$Q$2</f>
        <v>0.917150775122029</v>
      </c>
      <c r="O121" s="1" t="n">
        <v>0.71932840570812</v>
      </c>
    </row>
    <row r="122" customFormat="false" ht="15" hidden="false" customHeight="false" outlineLevel="0" collapsed="false">
      <c r="A122" s="1" t="n">
        <v>124</v>
      </c>
      <c r="B122" s="1" t="s">
        <v>240</v>
      </c>
      <c r="C122" s="1" t="s">
        <v>241</v>
      </c>
      <c r="D122" s="1" t="n">
        <f aca="false">O123/$Q$2</f>
        <v>0.928758354667328</v>
      </c>
      <c r="O122" s="1" t="n">
        <v>0.612022117453401</v>
      </c>
    </row>
    <row r="123" customFormat="false" ht="15" hidden="false" customHeight="false" outlineLevel="0" collapsed="false">
      <c r="A123" s="1" t="n">
        <v>125</v>
      </c>
      <c r="B123" s="1" t="s">
        <v>242</v>
      </c>
      <c r="C123" s="1" t="s">
        <v>243</v>
      </c>
      <c r="D123" s="1" t="n">
        <f aca="false">O124/$Q$2</f>
        <v>1.07795549547722</v>
      </c>
      <c r="O123" s="1" t="n">
        <v>0.619767949005337</v>
      </c>
    </row>
    <row r="124" customFormat="false" ht="15" hidden="false" customHeight="false" outlineLevel="0" collapsed="false">
      <c r="A124" s="1" t="n">
        <v>126</v>
      </c>
      <c r="B124" s="1" t="s">
        <v>244</v>
      </c>
      <c r="C124" s="1" t="s">
        <v>245</v>
      </c>
      <c r="D124" s="1" t="n">
        <f aca="false">O125/$Q$2</f>
        <v>1.07795549547722</v>
      </c>
      <c r="O124" s="1" t="n">
        <v>0.71932840570812</v>
      </c>
    </row>
    <row r="125" customFormat="false" ht="15" hidden="false" customHeight="false" outlineLevel="0" collapsed="false">
      <c r="A125" s="1" t="n">
        <v>127</v>
      </c>
      <c r="B125" s="1" t="s">
        <v>246</v>
      </c>
      <c r="C125" s="1" t="s">
        <v>247</v>
      </c>
      <c r="D125" s="1" t="n">
        <f aca="false">O126/$Q$2</f>
        <v>1.07795549547722</v>
      </c>
      <c r="O125" s="1" t="n">
        <v>0.71932840570812</v>
      </c>
    </row>
    <row r="126" customFormat="false" ht="15" hidden="false" customHeight="false" outlineLevel="0" collapsed="false">
      <c r="A126" s="1" t="n">
        <v>128</v>
      </c>
      <c r="B126" s="1" t="s">
        <v>248</v>
      </c>
      <c r="C126" s="1" t="s">
        <v>249</v>
      </c>
      <c r="D126" s="1" t="n">
        <f aca="false">O127/$Q$2</f>
        <v>1.07795549547722</v>
      </c>
      <c r="O126" s="1" t="n">
        <v>0.71932840570812</v>
      </c>
    </row>
    <row r="127" customFormat="false" ht="15" hidden="false" customHeight="false" outlineLevel="0" collapsed="false">
      <c r="A127" s="1" t="n">
        <v>129</v>
      </c>
      <c r="B127" s="1" t="s">
        <v>250</v>
      </c>
      <c r="C127" s="1" t="s">
        <v>251</v>
      </c>
      <c r="D127" s="1" t="n">
        <f aca="false">O128/$Q$2</f>
        <v>0.961450361500329</v>
      </c>
      <c r="O127" s="1" t="n">
        <v>0.71932840570812</v>
      </c>
    </row>
    <row r="128" customFormat="false" ht="15" hidden="false" customHeight="false" outlineLevel="0" collapsed="false">
      <c r="A128" s="1" t="n">
        <v>130</v>
      </c>
      <c r="B128" s="1" t="s">
        <v>252</v>
      </c>
      <c r="C128" s="1" t="s">
        <v>253</v>
      </c>
      <c r="D128" s="1" t="n">
        <f aca="false">O129/$Q$2</f>
        <v>0.939306709809733</v>
      </c>
      <c r="O128" s="1" t="n">
        <v>0.64158358912522</v>
      </c>
    </row>
    <row r="129" customFormat="false" ht="15" hidden="false" customHeight="false" outlineLevel="0" collapsed="false">
      <c r="A129" s="1" t="n">
        <v>131</v>
      </c>
      <c r="B129" s="1" t="s">
        <v>254</v>
      </c>
      <c r="C129" s="1" t="s">
        <v>255</v>
      </c>
      <c r="D129" s="1" t="n">
        <f aca="false">O130/$Q$2</f>
        <v>1.20937105260973</v>
      </c>
      <c r="O129" s="1" t="n">
        <v>0.626806951560883</v>
      </c>
    </row>
    <row r="130" customFormat="false" ht="15" hidden="false" customHeight="false" outlineLevel="0" collapsed="false">
      <c r="A130" s="1" t="n">
        <v>132</v>
      </c>
      <c r="B130" s="1" t="s">
        <v>256</v>
      </c>
      <c r="C130" s="1" t="s">
        <v>257</v>
      </c>
      <c r="D130" s="1" t="n">
        <f aca="false">O131/$Q$2</f>
        <v>0.949689966154077</v>
      </c>
      <c r="O130" s="1" t="n">
        <v>0.807023068051786</v>
      </c>
    </row>
    <row r="131" customFormat="false" ht="15" hidden="false" customHeight="false" outlineLevel="0" collapsed="false">
      <c r="A131" s="1" t="n">
        <v>133</v>
      </c>
      <c r="B131" s="1" t="s">
        <v>258</v>
      </c>
      <c r="C131" s="1" t="s">
        <v>259</v>
      </c>
      <c r="D131" s="1" t="n">
        <f aca="false">O132/$Q$2</f>
        <v>1.22214177601547</v>
      </c>
      <c r="O131" s="1" t="n">
        <v>0.63373578235545</v>
      </c>
    </row>
    <row r="132" customFormat="false" ht="15" hidden="false" customHeight="false" outlineLevel="0" collapsed="false">
      <c r="A132" s="1" t="n">
        <v>134</v>
      </c>
      <c r="B132" s="1" t="s">
        <v>260</v>
      </c>
      <c r="C132" s="1" t="s">
        <v>261</v>
      </c>
      <c r="D132" s="1" t="n">
        <f aca="false">O133/$Q$2</f>
        <v>0.953082783273741</v>
      </c>
      <c r="O132" s="1" t="n">
        <v>0.815545074893196</v>
      </c>
    </row>
    <row r="133" customFormat="false" ht="15" hidden="false" customHeight="false" outlineLevel="0" collapsed="false">
      <c r="A133" s="1" t="n">
        <v>135</v>
      </c>
      <c r="B133" s="1" t="s">
        <v>262</v>
      </c>
      <c r="C133" s="1" t="s">
        <v>263</v>
      </c>
      <c r="D133" s="1" t="n">
        <f aca="false">O134/$Q$2</f>
        <v>1.22265306681596</v>
      </c>
      <c r="O133" s="1" t="n">
        <v>0.635999836613522</v>
      </c>
    </row>
    <row r="134" customFormat="false" ht="15" hidden="false" customHeight="false" outlineLevel="0" collapsed="false">
      <c r="A134" s="1" t="n">
        <v>136</v>
      </c>
      <c r="B134" s="1" t="s">
        <v>264</v>
      </c>
      <c r="C134" s="1" t="s">
        <v>265</v>
      </c>
      <c r="D134" s="1" t="n">
        <f aca="false">O135/$Q$2</f>
        <v>0.976932593337221</v>
      </c>
      <c r="O134" s="1" t="n">
        <v>0.815886263372599</v>
      </c>
    </row>
    <row r="135" customFormat="false" ht="15" hidden="false" customHeight="false" outlineLevel="0" collapsed="false">
      <c r="A135" s="1" t="n">
        <v>137</v>
      </c>
      <c r="B135" s="1" t="s">
        <v>266</v>
      </c>
      <c r="C135" s="1" t="s">
        <v>267</v>
      </c>
      <c r="D135" s="1" t="n">
        <f aca="false">O136/$Q$2</f>
        <v>0.953463379450321</v>
      </c>
      <c r="O135" s="1" t="n">
        <v>0.651915007435866</v>
      </c>
    </row>
    <row r="136" customFormat="false" ht="15" hidden="false" customHeight="false" outlineLevel="0" collapsed="false">
      <c r="A136" s="1" t="n">
        <v>138</v>
      </c>
      <c r="B136" s="1" t="s">
        <v>268</v>
      </c>
      <c r="C136" s="1" t="s">
        <v>269</v>
      </c>
      <c r="D136" s="1" t="n">
        <f aca="false">O137/$Q$2</f>
        <v>0.926321785073126</v>
      </c>
      <c r="O136" s="1" t="n">
        <v>0.636253811515145</v>
      </c>
    </row>
    <row r="137" customFormat="false" ht="15" hidden="false" customHeight="false" outlineLevel="0" collapsed="false">
      <c r="A137" s="1" t="n">
        <v>139</v>
      </c>
      <c r="B137" s="1" t="s">
        <v>270</v>
      </c>
      <c r="C137" s="1" t="s">
        <v>271</v>
      </c>
      <c r="D137" s="1" t="n">
        <f aca="false">O138/$Q$2</f>
        <v>0.996843272738198</v>
      </c>
      <c r="O137" s="1" t="n">
        <v>0.618142006441893</v>
      </c>
    </row>
    <row r="138" customFormat="false" ht="15" hidden="false" customHeight="false" outlineLevel="0" collapsed="false">
      <c r="A138" s="1" t="n">
        <v>140</v>
      </c>
      <c r="B138" s="1" t="s">
        <v>272</v>
      </c>
      <c r="C138" s="1" t="s">
        <v>273</v>
      </c>
      <c r="D138" s="1" t="n">
        <f aca="false">O139/$Q$2</f>
        <v>0.96435754367198</v>
      </c>
      <c r="O138" s="1" t="n">
        <v>0.665201564561984</v>
      </c>
    </row>
    <row r="139" customFormat="false" ht="15" hidden="false" customHeight="false" outlineLevel="0" collapsed="false">
      <c r="A139" s="1" t="n">
        <v>141</v>
      </c>
      <c r="B139" s="1" t="s">
        <v>274</v>
      </c>
      <c r="C139" s="1" t="s">
        <v>275</v>
      </c>
      <c r="D139" s="1" t="n">
        <f aca="false">O140/$Q$2</f>
        <v>0.91312625259234</v>
      </c>
      <c r="O139" s="1" t="n">
        <v>0.643523575261392</v>
      </c>
    </row>
    <row r="140" customFormat="false" ht="15" hidden="false" customHeight="false" outlineLevel="0" collapsed="false">
      <c r="A140" s="1" t="n">
        <v>142</v>
      </c>
      <c r="B140" s="1" t="s">
        <v>276</v>
      </c>
      <c r="C140" s="1" t="s">
        <v>277</v>
      </c>
      <c r="D140" s="1" t="n">
        <f aca="false">O141/$Q$2</f>
        <v>0.903356174067659</v>
      </c>
      <c r="O140" s="1" t="n">
        <v>0.609336521074734</v>
      </c>
    </row>
    <row r="141" customFormat="false" ht="15" hidden="false" customHeight="false" outlineLevel="0" collapsed="false">
      <c r="A141" s="1" t="n">
        <v>143</v>
      </c>
      <c r="B141" s="1" t="s">
        <v>278</v>
      </c>
      <c r="C141" s="1" t="s">
        <v>279</v>
      </c>
      <c r="D141" s="1" t="n">
        <f aca="false">O142/$Q$2</f>
        <v>0.954155498354515</v>
      </c>
      <c r="O141" s="1" t="n">
        <v>0.602816868790118</v>
      </c>
    </row>
    <row r="142" customFormat="false" ht="15" hidden="false" customHeight="false" outlineLevel="0" collapsed="false">
      <c r="A142" s="1" t="n">
        <v>144</v>
      </c>
      <c r="B142" s="1" t="s">
        <v>280</v>
      </c>
      <c r="C142" s="1" t="s">
        <v>281</v>
      </c>
      <c r="D142" s="1" t="n">
        <f aca="false">O143/$Q$2</f>
        <v>1.20448188955939</v>
      </c>
      <c r="O142" s="1" t="n">
        <v>0.636715668048187</v>
      </c>
    </row>
    <row r="143" customFormat="false" ht="15" hidden="false" customHeight="false" outlineLevel="0" collapsed="false">
      <c r="A143" s="1" t="n">
        <v>145</v>
      </c>
      <c r="B143" s="1" t="s">
        <v>282</v>
      </c>
      <c r="C143" s="1" t="s">
        <v>283</v>
      </c>
      <c r="D143" s="1" t="n">
        <f aca="false">O144/$Q$2</f>
        <v>0.988572279517647</v>
      </c>
      <c r="O143" s="1" t="n">
        <v>0.803760490072451</v>
      </c>
    </row>
    <row r="144" customFormat="false" ht="15" hidden="false" customHeight="false" outlineLevel="0" collapsed="false">
      <c r="A144" s="1" t="n">
        <v>146</v>
      </c>
      <c r="B144" s="1" t="s">
        <v>284</v>
      </c>
      <c r="C144" s="1" t="s">
        <v>285</v>
      </c>
      <c r="D144" s="1" t="n">
        <f aca="false">O145/$Q$2</f>
        <v>0.934508505740376</v>
      </c>
      <c r="O144" s="1" t="n">
        <v>0.659682264004656</v>
      </c>
    </row>
    <row r="145" customFormat="false" ht="15" hidden="false" customHeight="false" outlineLevel="0" collapsed="false">
      <c r="A145" s="1" t="n">
        <v>147</v>
      </c>
      <c r="B145" s="1" t="s">
        <v>286</v>
      </c>
      <c r="C145" s="1" t="s">
        <v>287</v>
      </c>
      <c r="D145" s="1" t="n">
        <f aca="false">O146/$Q$2</f>
        <v>0.9466090546852</v>
      </c>
      <c r="O145" s="1" t="n">
        <v>0.623605071243974</v>
      </c>
    </row>
    <row r="146" customFormat="false" ht="15" hidden="false" customHeight="false" outlineLevel="0" collapsed="false">
      <c r="A146" s="1" t="n">
        <v>148</v>
      </c>
      <c r="B146" s="1" t="s">
        <v>288</v>
      </c>
      <c r="C146" s="1" t="s">
        <v>289</v>
      </c>
      <c r="D146" s="1" t="n">
        <f aca="false">O147/$Q$2</f>
        <v>0.933421180667838</v>
      </c>
      <c r="O146" s="1" t="n">
        <v>0.631679865256522</v>
      </c>
    </row>
    <row r="147" customFormat="false" ht="15" hidden="false" customHeight="false" outlineLevel="0" collapsed="false">
      <c r="A147" s="1" t="n">
        <v>149</v>
      </c>
      <c r="B147" s="1" t="s">
        <v>290</v>
      </c>
      <c r="C147" s="1" t="s">
        <v>291</v>
      </c>
      <c r="D147" s="1" t="n">
        <f aca="false">O148/$Q$2</f>
        <v>0.945807154653375</v>
      </c>
      <c r="O147" s="1" t="n">
        <v>0.622879490443841</v>
      </c>
    </row>
    <row r="148" customFormat="false" ht="15" hidden="false" customHeight="false" outlineLevel="0" collapsed="false">
      <c r="A148" s="1" t="n">
        <v>150</v>
      </c>
      <c r="B148" s="1" t="s">
        <v>292</v>
      </c>
      <c r="C148" s="1" t="s">
        <v>293</v>
      </c>
      <c r="D148" s="1" t="n">
        <f aca="false">O149/$Q$2</f>
        <v>1.24422598624764</v>
      </c>
      <c r="O148" s="1" t="n">
        <v>0.631144750890623</v>
      </c>
    </row>
    <row r="149" customFormat="false" ht="15" hidden="false" customHeight="false" outlineLevel="0" collapsed="false">
      <c r="A149" s="1" t="n">
        <v>151</v>
      </c>
      <c r="B149" s="1" t="s">
        <v>294</v>
      </c>
      <c r="C149" s="1" t="s">
        <v>295</v>
      </c>
      <c r="D149" s="1" t="n">
        <f aca="false">O150/$Q$2</f>
        <v>0.90884667377498</v>
      </c>
      <c r="O149" s="1" t="n">
        <v>0.830282046692385</v>
      </c>
    </row>
    <row r="150" customFormat="false" ht="15" hidden="false" customHeight="false" outlineLevel="0" collapsed="false">
      <c r="A150" s="1" t="n">
        <v>152</v>
      </c>
      <c r="B150" s="1" t="s">
        <v>296</v>
      </c>
      <c r="C150" s="1" t="s">
        <v>297</v>
      </c>
      <c r="D150" s="1" t="n">
        <f aca="false">O151/$Q$2</f>
        <v>0.96037897192284</v>
      </c>
      <c r="O150" s="1" t="n">
        <v>0.606480723575941</v>
      </c>
    </row>
    <row r="151" customFormat="false" ht="15" hidden="false" customHeight="false" outlineLevel="0" collapsed="false">
      <c r="A151" s="1" t="n">
        <v>153</v>
      </c>
      <c r="B151" s="1" t="s">
        <v>298</v>
      </c>
      <c r="C151" s="1" t="s">
        <v>299</v>
      </c>
      <c r="D151" s="1" t="n">
        <f aca="false">O152/$Q$2</f>
        <v>0.91616283334024</v>
      </c>
      <c r="O151" s="1" t="n">
        <v>0.640868642209599</v>
      </c>
    </row>
    <row r="152" customFormat="false" ht="15" hidden="false" customHeight="false" outlineLevel="0" collapsed="false">
      <c r="A152" s="1" t="n">
        <v>154</v>
      </c>
      <c r="B152" s="1" t="s">
        <v>300</v>
      </c>
      <c r="C152" s="1" t="s">
        <v>301</v>
      </c>
      <c r="D152" s="1" t="n">
        <f aca="false">O153/$Q$2</f>
        <v>0.985043613039081</v>
      </c>
      <c r="O152" s="1" t="n">
        <v>0.611362855925621</v>
      </c>
    </row>
    <row r="153" customFormat="false" ht="15" hidden="false" customHeight="false" outlineLevel="0" collapsed="false">
      <c r="A153" s="1" t="n">
        <v>155</v>
      </c>
      <c r="B153" s="1" t="s">
        <v>302</v>
      </c>
      <c r="C153" s="1" t="s">
        <v>303</v>
      </c>
      <c r="D153" s="1" t="n">
        <f aca="false">O154/$Q$2</f>
        <v>1.02926005696312</v>
      </c>
      <c r="O153" s="1" t="n">
        <v>0.65732755637252</v>
      </c>
    </row>
    <row r="154" customFormat="false" ht="15" hidden="false" customHeight="false" outlineLevel="0" collapsed="false">
      <c r="A154" s="1" t="n">
        <v>155</v>
      </c>
      <c r="B154" s="1" t="s">
        <v>304</v>
      </c>
      <c r="C154" s="1" t="s">
        <v>303</v>
      </c>
      <c r="D154" s="1" t="n">
        <f aca="false">O155/$Q$2</f>
        <v>0.985043613039081</v>
      </c>
      <c r="O154" s="1" t="n">
        <v>0.686833546413305</v>
      </c>
    </row>
    <row r="155" customFormat="false" ht="15" hidden="false" customHeight="false" outlineLevel="0" collapsed="false">
      <c r="A155" s="1" t="n">
        <v>156</v>
      </c>
      <c r="B155" s="1" t="s">
        <v>305</v>
      </c>
      <c r="C155" s="1" t="s">
        <v>306</v>
      </c>
      <c r="D155" s="1" t="n">
        <f aca="false">O156/$Q$2</f>
        <v>0.993921303841012</v>
      </c>
      <c r="O155" s="1" t="n">
        <v>0.65732755637252</v>
      </c>
    </row>
    <row r="156" customFormat="false" ht="15" hidden="false" customHeight="false" outlineLevel="0" collapsed="false">
      <c r="A156" s="1" t="n">
        <v>157</v>
      </c>
      <c r="B156" s="1" t="s">
        <v>307</v>
      </c>
      <c r="C156" s="1" t="s">
        <v>308</v>
      </c>
      <c r="D156" s="1" t="n">
        <f aca="false">O157/$Q$2</f>
        <v>0.973910652036713</v>
      </c>
      <c r="O156" s="1" t="n">
        <v>0.663251711124471</v>
      </c>
    </row>
    <row r="157" customFormat="false" ht="15" hidden="false" customHeight="false" outlineLevel="0" collapsed="false">
      <c r="A157" s="1" t="n">
        <v>158</v>
      </c>
      <c r="B157" s="1" t="s">
        <v>309</v>
      </c>
      <c r="C157" s="1" t="s">
        <v>310</v>
      </c>
      <c r="D157" s="1" t="n">
        <f aca="false">O158/$Q$2</f>
        <v>1.29438901004642</v>
      </c>
      <c r="O157" s="1" t="n">
        <v>0.649898441606425</v>
      </c>
    </row>
    <row r="158" customFormat="false" ht="15" hidden="false" customHeight="false" outlineLevel="0" collapsed="false">
      <c r="A158" s="1" t="n">
        <v>159</v>
      </c>
      <c r="B158" s="1" t="s">
        <v>311</v>
      </c>
      <c r="C158" s="1" t="s">
        <v>312</v>
      </c>
      <c r="D158" s="1" t="n">
        <f aca="false">O159/$Q$2</f>
        <v>0.928758354667328</v>
      </c>
      <c r="O158" s="1" t="n">
        <v>0.863756237497172</v>
      </c>
    </row>
    <row r="159" customFormat="false" ht="15" hidden="false" customHeight="false" outlineLevel="0" collapsed="false">
      <c r="A159" s="1" t="n">
        <v>160</v>
      </c>
      <c r="B159" s="1" t="s">
        <v>313</v>
      </c>
      <c r="C159" s="1" t="s">
        <v>314</v>
      </c>
      <c r="D159" s="1" t="n">
        <f aca="false">O160/$Q$2</f>
        <v>0.911069955162804</v>
      </c>
      <c r="O159" s="1" t="n">
        <v>0.619767949005337</v>
      </c>
    </row>
    <row r="160" customFormat="false" ht="15" hidden="false" customHeight="false" outlineLevel="0" collapsed="false">
      <c r="A160" s="1" t="n">
        <v>161</v>
      </c>
      <c r="B160" s="1" t="s">
        <v>315</v>
      </c>
      <c r="C160" s="1" t="s">
        <v>316</v>
      </c>
      <c r="D160" s="1" t="n">
        <f aca="false">O161/$Q$2</f>
        <v>1.37165642576352</v>
      </c>
      <c r="O160" s="1" t="n">
        <v>0.607964337197147</v>
      </c>
    </row>
    <row r="161" customFormat="false" ht="15" hidden="false" customHeight="false" outlineLevel="0" collapsed="false">
      <c r="A161" s="1" t="n">
        <v>162</v>
      </c>
      <c r="B161" s="1" t="s">
        <v>317</v>
      </c>
      <c r="C161" s="1" t="s">
        <v>318</v>
      </c>
      <c r="D161" s="1" t="n">
        <f aca="false">O162/$Q$2</f>
        <v>0.92143951463987</v>
      </c>
      <c r="O161" s="1" t="n">
        <v>0.91531740787403</v>
      </c>
    </row>
    <row r="162" customFormat="false" ht="15" hidden="false" customHeight="false" outlineLevel="0" collapsed="false">
      <c r="A162" s="1" t="n">
        <v>163</v>
      </c>
      <c r="B162" s="1" t="s">
        <v>319</v>
      </c>
      <c r="C162" s="1" t="s">
        <v>320</v>
      </c>
      <c r="D162" s="1" t="n">
        <f aca="false">O163/$Q$2</f>
        <v>0.98482260745802</v>
      </c>
      <c r="O162" s="1" t="n">
        <v>0.614884027961589</v>
      </c>
    </row>
    <row r="163" customFormat="false" ht="15" hidden="false" customHeight="false" outlineLevel="0" collapsed="false">
      <c r="A163" s="1" t="n">
        <v>164</v>
      </c>
      <c r="B163" s="1" t="s">
        <v>321</v>
      </c>
      <c r="C163" s="1" t="s">
        <v>322</v>
      </c>
      <c r="D163" s="1" t="n">
        <f aca="false">O164/$Q$2</f>
        <v>0.97477803193082</v>
      </c>
      <c r="O163" s="1" t="n">
        <v>0.657180077563846</v>
      </c>
    </row>
    <row r="164" customFormat="false" ht="15" hidden="false" customHeight="false" outlineLevel="0" collapsed="false">
      <c r="A164" s="1" t="n">
        <v>165</v>
      </c>
      <c r="B164" s="1" t="s">
        <v>323</v>
      </c>
      <c r="C164" s="1" t="s">
        <v>324</v>
      </c>
      <c r="D164" s="1" t="n">
        <f aca="false">O165/$Q$2</f>
        <v>1.20190157649783</v>
      </c>
      <c r="O164" s="1" t="n">
        <v>0.650477251213119</v>
      </c>
    </row>
    <row r="165" customFormat="false" ht="15" hidden="false" customHeight="false" outlineLevel="0" collapsed="false">
      <c r="A165" s="1" t="n">
        <v>166</v>
      </c>
      <c r="B165" s="1" t="s">
        <v>325</v>
      </c>
      <c r="C165" s="1" t="s">
        <v>326</v>
      </c>
      <c r="D165" s="1" t="n">
        <f aca="false">O166/$Q$2</f>
        <v>0.917150775122029</v>
      </c>
      <c r="O165" s="1" t="n">
        <v>0.802038626332634</v>
      </c>
    </row>
    <row r="166" customFormat="false" ht="15" hidden="false" customHeight="false" outlineLevel="0" collapsed="false">
      <c r="A166" s="1" t="n">
        <v>167</v>
      </c>
      <c r="B166" s="1" t="s">
        <v>327</v>
      </c>
      <c r="C166" s="1" t="s">
        <v>328</v>
      </c>
      <c r="D166" s="1" t="n">
        <f aca="false">O167/$Q$2</f>
        <v>1.0119342749166</v>
      </c>
      <c r="O166" s="1" t="n">
        <v>0.612022117453401</v>
      </c>
    </row>
    <row r="167" customFormat="false" ht="15" hidden="false" customHeight="false" outlineLevel="0" collapsed="false">
      <c r="A167" s="1" t="n">
        <v>168</v>
      </c>
      <c r="B167" s="1" t="s">
        <v>329</v>
      </c>
      <c r="C167" s="1" t="s">
        <v>330</v>
      </c>
      <c r="D167" s="1" t="n">
        <f aca="false">O168/$Q$2</f>
        <v>1.04258197276089</v>
      </c>
      <c r="O167" s="1" t="n">
        <v>0.675271912162673</v>
      </c>
    </row>
    <row r="168" customFormat="false" ht="15" hidden="false" customHeight="false" outlineLevel="0" collapsed="false">
      <c r="A168" s="1" t="n">
        <v>169</v>
      </c>
      <c r="B168" s="1" t="s">
        <v>331</v>
      </c>
      <c r="C168" s="1" t="s">
        <v>332</v>
      </c>
      <c r="D168" s="1" t="n">
        <f aca="false">O169/$Q$2</f>
        <v>0.978828210312981</v>
      </c>
      <c r="O168" s="1" t="n">
        <v>0.695723368388326</v>
      </c>
    </row>
    <row r="169" customFormat="false" ht="15" hidden="false" customHeight="false" outlineLevel="0" collapsed="false">
      <c r="A169" s="1" t="n">
        <v>170</v>
      </c>
      <c r="B169" s="1" t="s">
        <v>333</v>
      </c>
      <c r="C169" s="1" t="s">
        <v>334</v>
      </c>
      <c r="D169" s="1" t="n">
        <f aca="false">O170/$Q$2</f>
        <v>0.989662726886813</v>
      </c>
      <c r="O169" s="1" t="n">
        <v>0.65317996794929</v>
      </c>
    </row>
    <row r="170" customFormat="false" ht="15" hidden="false" customHeight="false" outlineLevel="0" collapsed="false">
      <c r="A170" s="1" t="n">
        <v>171</v>
      </c>
      <c r="B170" s="1" t="s">
        <v>335</v>
      </c>
      <c r="C170" s="1" t="s">
        <v>336</v>
      </c>
      <c r="D170" s="1" t="n">
        <f aca="false">O171/$Q$2</f>
        <v>0.978362811381787</v>
      </c>
      <c r="O170" s="1" t="n">
        <v>0.660409928338538</v>
      </c>
    </row>
    <row r="171" customFormat="false" ht="15" hidden="false" customHeight="false" outlineLevel="0" collapsed="false">
      <c r="A171" s="1" t="n">
        <v>172</v>
      </c>
      <c r="B171" s="1" t="s">
        <v>337</v>
      </c>
      <c r="C171" s="1" t="s">
        <v>338</v>
      </c>
      <c r="D171" s="1" t="n">
        <f aca="false">O172/$Q$2</f>
        <v>0.990503537803961</v>
      </c>
      <c r="O171" s="1" t="n">
        <v>0.652869403484802</v>
      </c>
    </row>
    <row r="172" customFormat="false" ht="15" hidden="false" customHeight="false" outlineLevel="0" collapsed="false">
      <c r="A172" s="1" t="n">
        <v>173</v>
      </c>
      <c r="B172" s="1" t="s">
        <v>339</v>
      </c>
      <c r="C172" s="1" t="s">
        <v>340</v>
      </c>
      <c r="D172" s="1" t="n">
        <f aca="false">O173/$Q$2</f>
        <v>1.22875038192717</v>
      </c>
      <c r="O172" s="1" t="n">
        <v>0.660971008252386</v>
      </c>
    </row>
    <row r="173" customFormat="false" ht="15" hidden="false" customHeight="false" outlineLevel="0" collapsed="false">
      <c r="A173" s="1" t="n">
        <v>174</v>
      </c>
      <c r="B173" s="1" t="s">
        <v>341</v>
      </c>
      <c r="C173" s="1" t="s">
        <v>342</v>
      </c>
      <c r="D173" s="1" t="n">
        <f aca="false">O174/$Q$2</f>
        <v>1.00630221145844</v>
      </c>
      <c r="O173" s="1" t="n">
        <v>0.819955050976961</v>
      </c>
    </row>
    <row r="174" customFormat="false" ht="15" hidden="false" customHeight="false" outlineLevel="0" collapsed="false">
      <c r="A174" s="1" t="n">
        <v>175</v>
      </c>
      <c r="B174" s="1" t="s">
        <v>343</v>
      </c>
      <c r="C174" s="1" t="s">
        <v>344</v>
      </c>
      <c r="D174" s="1" t="n">
        <f aca="false">O175/$Q$2</f>
        <v>0.968395468512661</v>
      </c>
      <c r="O174" s="1" t="n">
        <v>0.671513590742905</v>
      </c>
    </row>
    <row r="175" customFormat="false" ht="15" hidden="false" customHeight="false" outlineLevel="0" collapsed="false">
      <c r="A175" s="1" t="n">
        <v>176</v>
      </c>
      <c r="B175" s="1" t="s">
        <v>345</v>
      </c>
      <c r="C175" s="1" t="s">
        <v>346</v>
      </c>
      <c r="D175" s="1" t="n">
        <f aca="false">O176/$Q$2</f>
        <v>0.996758587806098</v>
      </c>
      <c r="O175" s="1" t="n">
        <v>0.646218115110397</v>
      </c>
    </row>
    <row r="176" customFormat="false" ht="15" hidden="false" customHeight="false" outlineLevel="0" collapsed="false">
      <c r="A176" s="1" t="n">
        <v>177</v>
      </c>
      <c r="B176" s="1" t="s">
        <v>347</v>
      </c>
      <c r="C176" s="1" t="s">
        <v>348</v>
      </c>
      <c r="D176" s="1" t="n">
        <f aca="false">O177/$Q$2</f>
        <v>1.29882620593218</v>
      </c>
      <c r="O176" s="1" t="n">
        <v>0.665145053623034</v>
      </c>
    </row>
    <row r="177" customFormat="false" ht="15" hidden="false" customHeight="false" outlineLevel="0" collapsed="false">
      <c r="A177" s="1" t="n">
        <v>178</v>
      </c>
      <c r="B177" s="1" t="s">
        <v>349</v>
      </c>
      <c r="C177" s="1" t="s">
        <v>350</v>
      </c>
      <c r="D177" s="1" t="n">
        <f aca="false">O178/$Q$2</f>
        <v>0.978672360582288</v>
      </c>
      <c r="O177" s="1" t="n">
        <v>0.866717214138336</v>
      </c>
    </row>
    <row r="178" customFormat="false" ht="15" hidden="false" customHeight="false" outlineLevel="0" collapsed="false">
      <c r="A178" s="1" t="n">
        <v>179</v>
      </c>
      <c r="B178" s="1" t="s">
        <v>351</v>
      </c>
      <c r="C178" s="1" t="s">
        <v>352</v>
      </c>
      <c r="D178" s="1" t="n">
        <f aca="false">O179/$Q$2</f>
        <v>0.991413363258817</v>
      </c>
      <c r="O178" s="1" t="n">
        <v>0.653075968165644</v>
      </c>
    </row>
    <row r="179" customFormat="false" ht="15" hidden="false" customHeight="false" outlineLevel="0" collapsed="false">
      <c r="A179" s="1" t="n">
        <v>180</v>
      </c>
      <c r="B179" s="1" t="s">
        <v>353</v>
      </c>
      <c r="C179" s="1" t="s">
        <v>354</v>
      </c>
      <c r="D179" s="1" t="n">
        <f aca="false">O180/$Q$2</f>
        <v>0.924033495113078</v>
      </c>
      <c r="O179" s="1" t="n">
        <v>0.66157814212448</v>
      </c>
    </row>
    <row r="180" customFormat="false" ht="15" hidden="false" customHeight="false" outlineLevel="0" collapsed="false">
      <c r="A180" s="1" t="n">
        <v>181</v>
      </c>
      <c r="B180" s="1" t="s">
        <v>355</v>
      </c>
      <c r="C180" s="1" t="s">
        <v>356</v>
      </c>
      <c r="D180" s="1" t="n">
        <f aca="false">O181/$Q$2</f>
        <v>1.15296616739898</v>
      </c>
      <c r="O180" s="1" t="n">
        <v>0.616615012075553</v>
      </c>
    </row>
    <row r="181" customFormat="false" ht="15" hidden="false" customHeight="false" outlineLevel="0" collapsed="false">
      <c r="A181" s="1" t="n">
        <v>182</v>
      </c>
      <c r="B181" s="1" t="s">
        <v>357</v>
      </c>
      <c r="C181" s="1" t="s">
        <v>358</v>
      </c>
      <c r="D181" s="1" t="n">
        <f aca="false">O182/$Q$2</f>
        <v>1.04063373368684</v>
      </c>
      <c r="O181" s="1" t="n">
        <v>0.769383632729056</v>
      </c>
    </row>
    <row r="182" customFormat="false" ht="15" hidden="false" customHeight="false" outlineLevel="0" collapsed="false">
      <c r="A182" s="1" t="n">
        <v>183</v>
      </c>
      <c r="B182" s="1" t="s">
        <v>359</v>
      </c>
      <c r="C182" s="1" t="s">
        <v>360</v>
      </c>
      <c r="D182" s="1" t="n">
        <f aca="false">O183/$Q$2</f>
        <v>0.982445924680698</v>
      </c>
      <c r="O182" s="1" t="n">
        <v>0.694423292723837</v>
      </c>
    </row>
    <row r="183" customFormat="false" ht="15" hidden="false" customHeight="false" outlineLevel="0" collapsed="false">
      <c r="A183" s="1" t="n">
        <v>184</v>
      </c>
      <c r="B183" s="1" t="s">
        <v>361</v>
      </c>
      <c r="C183" s="1" t="s">
        <v>362</v>
      </c>
      <c r="D183" s="1" t="n">
        <f aca="false">O184/$Q$2</f>
        <v>0.998797406934899</v>
      </c>
      <c r="O183" s="1" t="n">
        <v>0.655594097956842</v>
      </c>
    </row>
    <row r="184" customFormat="false" ht="15" hidden="false" customHeight="false" outlineLevel="0" collapsed="false">
      <c r="A184" s="1" t="n">
        <v>185</v>
      </c>
      <c r="B184" s="1" t="s">
        <v>363</v>
      </c>
      <c r="C184" s="1" t="s">
        <v>364</v>
      </c>
      <c r="D184" s="1" t="n">
        <f aca="false">O185/$Q$2</f>
        <v>1.00043598800214</v>
      </c>
      <c r="O184" s="1" t="n">
        <v>0.666505574089418</v>
      </c>
    </row>
    <row r="185" customFormat="false" ht="15" hidden="false" customHeight="false" outlineLevel="0" collapsed="false">
      <c r="A185" s="1" t="n">
        <v>186</v>
      </c>
      <c r="B185" s="1" t="s">
        <v>365</v>
      </c>
      <c r="C185" s="1" t="s">
        <v>366</v>
      </c>
      <c r="D185" s="1" t="n">
        <f aca="false">O186/$Q$2</f>
        <v>1.0097133862899</v>
      </c>
      <c r="O185" s="1" t="n">
        <v>0.667599012465739</v>
      </c>
    </row>
    <row r="186" customFormat="false" ht="15" hidden="false" customHeight="false" outlineLevel="0" collapsed="false">
      <c r="A186" s="1" t="n">
        <v>186</v>
      </c>
      <c r="B186" s="1" t="s">
        <v>367</v>
      </c>
      <c r="C186" s="1" t="s">
        <v>366</v>
      </c>
      <c r="D186" s="1" t="n">
        <f aca="false">O187/$Q$2</f>
        <v>1.00043598800214</v>
      </c>
      <c r="O186" s="1" t="n">
        <v>0.673789895250284</v>
      </c>
    </row>
    <row r="187" customFormat="false" ht="15" hidden="false" customHeight="false" outlineLevel="0" collapsed="false">
      <c r="A187" s="1" t="n">
        <v>187</v>
      </c>
      <c r="B187" s="1" t="s">
        <v>368</v>
      </c>
      <c r="C187" s="1" t="s">
        <v>174</v>
      </c>
      <c r="D187" s="1" t="n">
        <f aca="false">O188/$Q$2</f>
        <v>1.10560310013586</v>
      </c>
      <c r="O187" s="1" t="n">
        <v>0.667599012465739</v>
      </c>
    </row>
    <row r="188" customFormat="false" ht="15" hidden="false" customHeight="false" outlineLevel="0" collapsed="false">
      <c r="A188" s="1" t="n">
        <v>188</v>
      </c>
      <c r="B188" s="1" t="s">
        <v>369</v>
      </c>
      <c r="C188" s="1" t="s">
        <v>370</v>
      </c>
      <c r="D188" s="1" t="n">
        <f aca="false">O189/$Q$2</f>
        <v>1.05183934291253</v>
      </c>
      <c r="O188" s="1" t="n">
        <v>0.737777875527786</v>
      </c>
    </row>
    <row r="189" customFormat="false" ht="15" hidden="false" customHeight="false" outlineLevel="0" collapsed="false">
      <c r="A189" s="1" t="n">
        <v>189</v>
      </c>
      <c r="B189" s="1" t="s">
        <v>371</v>
      </c>
      <c r="C189" s="1" t="s">
        <v>58</v>
      </c>
      <c r="D189" s="1" t="n">
        <f aca="false">O190/$Q$2</f>
        <v>1.03494328991661</v>
      </c>
      <c r="O189" s="1" t="n">
        <v>0.701900886235926</v>
      </c>
    </row>
    <row r="190" customFormat="false" ht="15" hidden="false" customHeight="false" outlineLevel="0" collapsed="false">
      <c r="A190" s="1" t="n">
        <v>190</v>
      </c>
      <c r="B190" s="1" t="s">
        <v>372</v>
      </c>
      <c r="C190" s="1" t="s">
        <v>373</v>
      </c>
      <c r="D190" s="1" t="n">
        <f aca="false">O191/$Q$2</f>
        <v>1.01847378446521</v>
      </c>
      <c r="O190" s="1" t="n">
        <v>0.690626013650453</v>
      </c>
    </row>
    <row r="191" customFormat="false" ht="15" hidden="false" customHeight="false" outlineLevel="0" collapsed="false">
      <c r="A191" s="1" t="n">
        <v>191</v>
      </c>
      <c r="B191" s="1" t="s">
        <v>374</v>
      </c>
      <c r="C191" s="1" t="s">
        <v>375</v>
      </c>
      <c r="D191" s="1" t="n">
        <f aca="false">O192/$Q$2</f>
        <v>1.01939176367625</v>
      </c>
      <c r="O191" s="1" t="n">
        <v>0.679635779685452</v>
      </c>
    </row>
    <row r="192" customFormat="false" ht="15" hidden="false" customHeight="false" outlineLevel="0" collapsed="false">
      <c r="A192" s="1" t="n">
        <v>191</v>
      </c>
      <c r="B192" s="1" t="s">
        <v>376</v>
      </c>
      <c r="C192" s="1" t="s">
        <v>375</v>
      </c>
      <c r="D192" s="1" t="n">
        <f aca="false">O193/$Q$2</f>
        <v>1.02926005696312</v>
      </c>
      <c r="O192" s="1" t="n">
        <v>0.680248354624883</v>
      </c>
    </row>
    <row r="193" customFormat="false" ht="15" hidden="false" customHeight="false" outlineLevel="0" collapsed="false">
      <c r="A193" s="1" t="n">
        <v>192</v>
      </c>
      <c r="B193" s="1" t="s">
        <v>377</v>
      </c>
      <c r="C193" s="1" t="s">
        <v>378</v>
      </c>
      <c r="D193" s="1" t="n">
        <f aca="false">O194/$Q$2</f>
        <v>1.00525195075673</v>
      </c>
      <c r="O193" s="1" t="n">
        <v>0.686833546413305</v>
      </c>
    </row>
    <row r="194" customFormat="false" ht="15" hidden="false" customHeight="false" outlineLevel="0" collapsed="false">
      <c r="A194" s="1" t="n">
        <v>194</v>
      </c>
      <c r="B194" s="1" t="s">
        <v>379</v>
      </c>
      <c r="C194" s="1" t="s">
        <v>380</v>
      </c>
      <c r="D194" s="1" t="n">
        <f aca="false">O195/$Q$2</f>
        <v>1.29785456818965</v>
      </c>
      <c r="O194" s="1" t="n">
        <v>0.670812743296689</v>
      </c>
    </row>
    <row r="195" customFormat="false" ht="15" hidden="false" customHeight="false" outlineLevel="0" collapsed="false">
      <c r="A195" s="1" t="n">
        <v>195</v>
      </c>
      <c r="B195" s="1" t="s">
        <v>381</v>
      </c>
      <c r="C195" s="1" t="s">
        <v>382</v>
      </c>
      <c r="D195" s="1" t="n">
        <f aca="false">O196/$Q$2</f>
        <v>1.01794378943427</v>
      </c>
      <c r="O195" s="1" t="n">
        <v>0.866068832427596</v>
      </c>
    </row>
    <row r="196" customFormat="false" ht="15" hidden="false" customHeight="false" outlineLevel="0" collapsed="false">
      <c r="A196" s="1" t="n">
        <v>196</v>
      </c>
      <c r="B196" s="1" t="s">
        <v>383</v>
      </c>
      <c r="C196" s="1" t="s">
        <v>384</v>
      </c>
      <c r="D196" s="1" t="n">
        <f aca="false">O197/$Q$2</f>
        <v>1.15330769817554</v>
      </c>
      <c r="O196" s="1" t="n">
        <v>0.679282109722043</v>
      </c>
    </row>
    <row r="197" customFormat="false" ht="15" hidden="false" customHeight="false" outlineLevel="0" collapsed="false">
      <c r="A197" s="1" t="n">
        <v>196</v>
      </c>
      <c r="B197" s="1" t="s">
        <v>385</v>
      </c>
      <c r="C197" s="1" t="s">
        <v>384</v>
      </c>
      <c r="D197" s="1" t="n">
        <f aca="false">O198/$Q$2</f>
        <v>1.11698324810538</v>
      </c>
      <c r="O197" s="1" t="n">
        <v>0.769611538973827</v>
      </c>
    </row>
    <row r="198" customFormat="false" ht="15" hidden="false" customHeight="false" outlineLevel="0" collapsed="false">
      <c r="A198" s="1" t="n">
        <v>197</v>
      </c>
      <c r="B198" s="1" t="s">
        <v>386</v>
      </c>
      <c r="C198" s="1" t="s">
        <v>387</v>
      </c>
      <c r="D198" s="1" t="n">
        <f aca="false">O199/$Q$2</f>
        <v>1.01314499088878</v>
      </c>
      <c r="O198" s="1" t="n">
        <v>0.74537194015289</v>
      </c>
    </row>
    <row r="199" customFormat="false" ht="15" hidden="false" customHeight="false" outlineLevel="0" collapsed="false">
      <c r="A199" s="1" t="n">
        <v>198</v>
      </c>
      <c r="B199" s="1" t="s">
        <v>388</v>
      </c>
      <c r="C199" s="1" t="s">
        <v>389</v>
      </c>
      <c r="D199" s="1" t="n">
        <f aca="false">O200/$Q$2</f>
        <v>1.12549139555836</v>
      </c>
      <c r="O199" s="1" t="n">
        <v>0.676079832706409</v>
      </c>
    </row>
    <row r="200" customFormat="false" ht="15" hidden="false" customHeight="false" outlineLevel="0" collapsed="false">
      <c r="A200" s="1" t="n">
        <v>199</v>
      </c>
      <c r="B200" s="1" t="s">
        <v>390</v>
      </c>
      <c r="C200" s="1" t="s">
        <v>391</v>
      </c>
      <c r="D200" s="1" t="n">
        <f aca="false">O201/$Q$2</f>
        <v>1.03249682003454</v>
      </c>
      <c r="O200" s="1" t="n">
        <v>0.751049495644337</v>
      </c>
    </row>
    <row r="201" customFormat="false" ht="15" hidden="false" customHeight="false" outlineLevel="0" collapsed="false">
      <c r="A201" s="1" t="n">
        <v>200</v>
      </c>
      <c r="B201" s="1" t="s">
        <v>392</v>
      </c>
      <c r="C201" s="1" t="s">
        <v>393</v>
      </c>
      <c r="D201" s="1" t="n">
        <f aca="false">O202/$Q$2</f>
        <v>1.05008803890656</v>
      </c>
      <c r="O201" s="1" t="n">
        <v>0.688993464544978</v>
      </c>
    </row>
    <row r="202" customFormat="false" ht="15" hidden="false" customHeight="false" outlineLevel="0" collapsed="false">
      <c r="A202" s="1" t="n">
        <v>201</v>
      </c>
      <c r="B202" s="1" t="s">
        <v>394</v>
      </c>
      <c r="C202" s="1" t="s">
        <v>395</v>
      </c>
      <c r="D202" s="1" t="n">
        <f aca="false">O203/$Q$2</f>
        <v>1.04038838102469</v>
      </c>
      <c r="O202" s="1" t="n">
        <v>0.70073222693245</v>
      </c>
    </row>
    <row r="203" customFormat="false" ht="15" hidden="false" customHeight="false" outlineLevel="0" collapsed="false">
      <c r="A203" s="1" t="n">
        <v>202</v>
      </c>
      <c r="B203" s="1" t="s">
        <v>396</v>
      </c>
      <c r="C203" s="1" t="s">
        <v>397</v>
      </c>
      <c r="D203" s="1" t="n">
        <f aca="false">O204/$Q$2</f>
        <v>1.17680529319944</v>
      </c>
      <c r="O203" s="1" t="n">
        <v>0.694259566911368</v>
      </c>
    </row>
    <row r="204" customFormat="false" ht="15" hidden="false" customHeight="false" outlineLevel="0" collapsed="false">
      <c r="A204" s="1" t="n">
        <v>203</v>
      </c>
      <c r="B204" s="1" t="s">
        <v>398</v>
      </c>
      <c r="C204" s="1" t="s">
        <v>399</v>
      </c>
      <c r="D204" s="1" t="n">
        <f aca="false">O205/$Q$2</f>
        <v>0.99850176344825</v>
      </c>
      <c r="O204" s="1" t="n">
        <v>0.785291673856423</v>
      </c>
    </row>
    <row r="205" customFormat="false" ht="15" hidden="false" customHeight="false" outlineLevel="0" collapsed="false">
      <c r="A205" s="1" t="n">
        <v>204</v>
      </c>
      <c r="B205" s="1" t="s">
        <v>400</v>
      </c>
      <c r="C205" s="1" t="s">
        <v>401</v>
      </c>
      <c r="D205" s="1" t="n">
        <f aca="false">O206/$Q$2</f>
        <v>1.07736859248263</v>
      </c>
      <c r="O205" s="1" t="n">
        <v>0.666308288803707</v>
      </c>
    </row>
    <row r="206" customFormat="false" ht="15" hidden="false" customHeight="false" outlineLevel="0" collapsed="false">
      <c r="A206" s="1" t="n">
        <v>205</v>
      </c>
      <c r="B206" s="1" t="s">
        <v>402</v>
      </c>
      <c r="C206" s="1" t="s">
        <v>403</v>
      </c>
      <c r="D206" s="1" t="n">
        <f aca="false">O207/$Q$2</f>
        <v>1.07773745349318</v>
      </c>
      <c r="O206" s="1" t="n">
        <v>0.718936760601091</v>
      </c>
    </row>
    <row r="207" customFormat="false" ht="15" hidden="false" customHeight="false" outlineLevel="0" collapsed="false">
      <c r="A207" s="1" t="n">
        <v>206</v>
      </c>
      <c r="B207" s="1" t="s">
        <v>404</v>
      </c>
      <c r="C207" s="1" t="s">
        <v>405</v>
      </c>
      <c r="D207" s="1" t="n">
        <f aca="false">O208/$Q$2</f>
        <v>1.15536698033078</v>
      </c>
      <c r="O207" s="1" t="n">
        <v>0.719182904531669</v>
      </c>
    </row>
    <row r="208" customFormat="false" ht="15" hidden="false" customHeight="false" outlineLevel="0" collapsed="false">
      <c r="A208" s="1" t="n">
        <v>207</v>
      </c>
      <c r="B208" s="1" t="s">
        <v>406</v>
      </c>
      <c r="C208" s="1" t="s">
        <v>407</v>
      </c>
      <c r="D208" s="1" t="n">
        <f aca="false">O209/$Q$2</f>
        <v>1.31537703777893</v>
      </c>
      <c r="O208" s="1" t="n">
        <v>0.770985714582973</v>
      </c>
    </row>
    <row r="209" customFormat="false" ht="15" hidden="false" customHeight="false" outlineLevel="0" collapsed="false">
      <c r="A209" s="1" t="n">
        <v>208</v>
      </c>
      <c r="B209" s="1" t="s">
        <v>408</v>
      </c>
      <c r="C209" s="1" t="s">
        <v>409</v>
      </c>
      <c r="D209" s="1" t="n">
        <f aca="false">O210/$Q$2</f>
        <v>1.01554295724281</v>
      </c>
      <c r="O209" s="1" t="n">
        <v>0.877761717863595</v>
      </c>
    </row>
    <row r="210" customFormat="false" ht="15" hidden="false" customHeight="false" outlineLevel="0" collapsed="false">
      <c r="A210" s="1" t="n">
        <v>209</v>
      </c>
      <c r="B210" s="1" t="s">
        <v>410</v>
      </c>
      <c r="C210" s="1" t="s">
        <v>411</v>
      </c>
      <c r="D210" s="1" t="n">
        <f aca="false">O211/$Q$2</f>
        <v>1.07423974513878</v>
      </c>
      <c r="O210" s="1" t="n">
        <v>0.677680015015999</v>
      </c>
    </row>
    <row r="211" customFormat="false" ht="15" hidden="false" customHeight="false" outlineLevel="0" collapsed="false">
      <c r="A211" s="1" t="n">
        <v>210</v>
      </c>
      <c r="B211" s="1" t="s">
        <v>412</v>
      </c>
      <c r="C211" s="1" t="s">
        <v>413</v>
      </c>
      <c r="D211" s="1" t="n">
        <f aca="false">O212/$Q$2</f>
        <v>1.04194822860137</v>
      </c>
      <c r="O211" s="1" t="n">
        <v>0.716848855505748</v>
      </c>
    </row>
    <row r="212" customFormat="false" ht="15" hidden="false" customHeight="false" outlineLevel="0" collapsed="false">
      <c r="A212" s="1" t="n">
        <v>211</v>
      </c>
      <c r="B212" s="1" t="s">
        <v>414</v>
      </c>
      <c r="C212" s="1" t="s">
        <v>415</v>
      </c>
      <c r="D212" s="1" t="n">
        <f aca="false">O213/$Q$2</f>
        <v>1.26056786620448</v>
      </c>
      <c r="O212" s="1" t="n">
        <v>0.695300465793735</v>
      </c>
    </row>
    <row r="213" customFormat="false" ht="15" hidden="false" customHeight="false" outlineLevel="0" collapsed="false">
      <c r="A213" s="1" t="n">
        <v>212</v>
      </c>
      <c r="B213" s="1" t="s">
        <v>416</v>
      </c>
      <c r="C213" s="1" t="s">
        <v>417</v>
      </c>
      <c r="D213" s="1" t="n">
        <f aca="false">O214/$Q$2</f>
        <v>1.04987550470524</v>
      </c>
      <c r="O213" s="1" t="n">
        <v>0.841187115134403</v>
      </c>
    </row>
    <row r="214" customFormat="false" ht="15" hidden="false" customHeight="false" outlineLevel="0" collapsed="false">
      <c r="A214" s="1" t="n">
        <v>213</v>
      </c>
      <c r="B214" s="1" t="s">
        <v>418</v>
      </c>
      <c r="C214" s="1" t="s">
        <v>419</v>
      </c>
      <c r="D214" s="1" t="n">
        <f aca="false">O215/$Q$2</f>
        <v>1.01363893183598</v>
      </c>
      <c r="O214" s="1" t="n">
        <v>0.700590401143878</v>
      </c>
    </row>
    <row r="215" customFormat="false" ht="15" hidden="false" customHeight="false" outlineLevel="0" collapsed="false">
      <c r="A215" s="1" t="n">
        <v>214</v>
      </c>
      <c r="B215" s="1" t="s">
        <v>420</v>
      </c>
      <c r="C215" s="1" t="s">
        <v>421</v>
      </c>
      <c r="D215" s="1" t="n">
        <f aca="false">O216/$Q$2</f>
        <v>1.03017056124705</v>
      </c>
      <c r="O215" s="1" t="n">
        <v>0.676409443488634</v>
      </c>
    </row>
    <row r="216" customFormat="false" ht="15" hidden="false" customHeight="false" outlineLevel="0" collapsed="false">
      <c r="A216" s="1" t="n">
        <v>215</v>
      </c>
      <c r="B216" s="1" t="s">
        <v>422</v>
      </c>
      <c r="C216" s="1" t="s">
        <v>423</v>
      </c>
      <c r="D216" s="1" t="n">
        <f aca="false">O217/$Q$2</f>
        <v>1.08785160477016</v>
      </c>
      <c r="O216" s="1" t="n">
        <v>0.687441133273522</v>
      </c>
    </row>
    <row r="217" customFormat="false" ht="15" hidden="false" customHeight="false" outlineLevel="0" collapsed="false">
      <c r="A217" s="1" t="n">
        <v>216</v>
      </c>
      <c r="B217" s="1" t="s">
        <v>424</v>
      </c>
      <c r="C217" s="1" t="s">
        <v>425</v>
      </c>
      <c r="D217" s="1" t="n">
        <f aca="false">O218/$Q$2</f>
        <v>0.985998530804856</v>
      </c>
      <c r="O217" s="1" t="n">
        <v>0.725932159341992</v>
      </c>
    </row>
    <row r="218" customFormat="false" ht="15" hidden="false" customHeight="false" outlineLevel="0" collapsed="false">
      <c r="A218" s="1" t="n">
        <v>217</v>
      </c>
      <c r="B218" s="1" t="s">
        <v>426</v>
      </c>
      <c r="C218" s="1" t="s">
        <v>427</v>
      </c>
      <c r="D218" s="1" t="n">
        <f aca="false">O219/$Q$2</f>
        <v>0.987997099484466</v>
      </c>
      <c r="O218" s="1" t="n">
        <v>0.657964780707773</v>
      </c>
    </row>
    <row r="219" customFormat="false" ht="15" hidden="false" customHeight="false" outlineLevel="0" collapsed="false">
      <c r="A219" s="1" t="n">
        <v>218</v>
      </c>
      <c r="B219" s="1" t="s">
        <v>428</v>
      </c>
      <c r="C219" s="1" t="s">
        <v>429</v>
      </c>
      <c r="D219" s="1" t="n">
        <f aca="false">O220/$Q$2</f>
        <v>0.953084863663055</v>
      </c>
      <c r="O219" s="1" t="n">
        <v>0.659298441724424</v>
      </c>
    </row>
    <row r="220" customFormat="false" ht="15" hidden="false" customHeight="false" outlineLevel="0" collapsed="false">
      <c r="A220" s="1" t="n">
        <v>219</v>
      </c>
      <c r="B220" s="1" t="s">
        <v>430</v>
      </c>
      <c r="C220" s="1" t="s">
        <v>431</v>
      </c>
      <c r="D220" s="1" t="n">
        <f aca="false">O221/$Q$2</f>
        <v>1.00288799372062</v>
      </c>
      <c r="O220" s="1" t="n">
        <v>0.636001224874109</v>
      </c>
    </row>
    <row r="221" customFormat="false" ht="15" hidden="false" customHeight="false" outlineLevel="0" collapsed="false">
      <c r="A221" s="1" t="n">
        <v>220</v>
      </c>
      <c r="B221" s="1" t="s">
        <v>432</v>
      </c>
      <c r="C221" s="1" t="s">
        <v>433</v>
      </c>
      <c r="D221" s="1" t="n">
        <f aca="false">O222/$Q$2</f>
        <v>0.973184868885098</v>
      </c>
      <c r="O221" s="1" t="n">
        <v>0.669235255679549</v>
      </c>
    </row>
    <row r="222" customFormat="false" ht="15" hidden="false" customHeight="false" outlineLevel="0" collapsed="false">
      <c r="A222" s="1" t="n">
        <v>221</v>
      </c>
      <c r="B222" s="1" t="s">
        <v>434</v>
      </c>
      <c r="C222" s="1" t="s">
        <v>435</v>
      </c>
      <c r="D222" s="1" t="n">
        <f aca="false">O223/$Q$2</f>
        <v>1.03687679942342</v>
      </c>
      <c r="O222" s="1" t="n">
        <v>0.649414120649269</v>
      </c>
    </row>
    <row r="223" customFormat="false" ht="15" hidden="false" customHeight="false" outlineLevel="0" collapsed="false">
      <c r="A223" s="1" t="n">
        <v>222</v>
      </c>
      <c r="B223" s="1" t="s">
        <v>436</v>
      </c>
      <c r="C223" s="1" t="s">
        <v>437</v>
      </c>
      <c r="D223" s="1" t="n">
        <f aca="false">O224/$Q$2</f>
        <v>0.99828617096853</v>
      </c>
      <c r="O223" s="1" t="n">
        <v>0.691916260155797</v>
      </c>
    </row>
    <row r="224" customFormat="false" ht="15" hidden="false" customHeight="false" outlineLevel="0" collapsed="false">
      <c r="A224" s="1" t="n">
        <v>223</v>
      </c>
      <c r="B224" s="1" t="s">
        <v>438</v>
      </c>
      <c r="C224" s="1" t="s">
        <v>439</v>
      </c>
      <c r="D224" s="1" t="n">
        <f aca="false">O225/$Q$2</f>
        <v>1.00688558554413</v>
      </c>
      <c r="O224" s="1" t="n">
        <v>0.666164422201264</v>
      </c>
    </row>
    <row r="225" customFormat="false" ht="15" hidden="false" customHeight="false" outlineLevel="0" collapsed="false">
      <c r="A225" s="1" t="n">
        <v>224</v>
      </c>
      <c r="B225" s="1" t="s">
        <v>440</v>
      </c>
      <c r="C225" s="1" t="s">
        <v>441</v>
      </c>
      <c r="D225" s="1" t="n">
        <f aca="false">O226/$Q$2</f>
        <v>1.26001198926323</v>
      </c>
      <c r="O225" s="1" t="n">
        <v>0.67190288098054</v>
      </c>
    </row>
    <row r="226" customFormat="false" ht="15" hidden="false" customHeight="false" outlineLevel="0" collapsed="false">
      <c r="A226" s="1" t="n">
        <v>225</v>
      </c>
      <c r="B226" s="1" t="s">
        <v>442</v>
      </c>
      <c r="C226" s="1" t="s">
        <v>443</v>
      </c>
      <c r="D226" s="1" t="n">
        <f aca="false">O227/$Q$2</f>
        <v>1.0097133862899</v>
      </c>
      <c r="O226" s="1" t="n">
        <v>0.840816173963271</v>
      </c>
    </row>
    <row r="227" customFormat="false" ht="15" hidden="false" customHeight="false" outlineLevel="0" collapsed="false">
      <c r="A227" s="1" t="n">
        <v>226</v>
      </c>
      <c r="B227" s="1" t="s">
        <v>444</v>
      </c>
      <c r="C227" s="1" t="s">
        <v>445</v>
      </c>
      <c r="D227" s="1" t="n">
        <f aca="false">O228/$Q$2</f>
        <v>1.00379737676124</v>
      </c>
      <c r="O227" s="1" t="n">
        <v>0.673789895250284</v>
      </c>
    </row>
    <row r="228" customFormat="false" ht="15" hidden="false" customHeight="false" outlineLevel="0" collapsed="false">
      <c r="A228" s="1" t="n">
        <v>228</v>
      </c>
      <c r="B228" s="1" t="s">
        <v>446</v>
      </c>
      <c r="C228" s="1" t="s">
        <v>447</v>
      </c>
      <c r="D228" s="1" t="n">
        <f aca="false">O229/$Q$2</f>
        <v>1.05924470538821</v>
      </c>
      <c r="O228" s="1" t="n">
        <v>0.669842094325051</v>
      </c>
    </row>
    <row r="229" customFormat="false" ht="15" hidden="false" customHeight="false" outlineLevel="0" collapsed="false">
      <c r="A229" s="1" t="n">
        <v>229</v>
      </c>
      <c r="B229" s="1" t="s">
        <v>448</v>
      </c>
      <c r="C229" s="1" t="s">
        <v>449</v>
      </c>
      <c r="D229" s="1" t="n">
        <f aca="false">O230/$Q$2</f>
        <v>0.989502946245835</v>
      </c>
      <c r="O229" s="1" t="n">
        <v>0.706842544407969</v>
      </c>
    </row>
    <row r="230" customFormat="false" ht="15" hidden="false" customHeight="false" outlineLevel="0" collapsed="false">
      <c r="A230" s="1" t="n">
        <v>230</v>
      </c>
      <c r="B230" s="1" t="s">
        <v>450</v>
      </c>
      <c r="C230" s="1" t="s">
        <v>451</v>
      </c>
      <c r="D230" s="1" t="n">
        <f aca="false">O231/$Q$2</f>
        <v>0.976028906400437</v>
      </c>
      <c r="O230" s="1" t="n">
        <v>0.66030330542672</v>
      </c>
    </row>
    <row r="231" customFormat="false" ht="15" hidden="false" customHeight="false" outlineLevel="0" collapsed="false">
      <c r="A231" s="1" t="n">
        <v>231</v>
      </c>
      <c r="B231" s="1" t="s">
        <v>452</v>
      </c>
      <c r="C231" s="1" t="s">
        <v>453</v>
      </c>
      <c r="D231" s="1" t="n">
        <f aca="false">O232/$Q$2</f>
        <v>1.14917492502908</v>
      </c>
      <c r="O231" s="1" t="n">
        <v>0.651311969846445</v>
      </c>
    </row>
    <row r="232" customFormat="false" ht="15" hidden="false" customHeight="false" outlineLevel="0" collapsed="false">
      <c r="A232" s="1" t="n">
        <v>232</v>
      </c>
      <c r="B232" s="1" t="s">
        <v>454</v>
      </c>
      <c r="C232" s="1" t="s">
        <v>455</v>
      </c>
      <c r="D232" s="1" t="n">
        <f aca="false">O233/$Q$2</f>
        <v>1.11982066350713</v>
      </c>
      <c r="O232" s="1" t="n">
        <v>0.766853706084556</v>
      </c>
    </row>
    <row r="233" customFormat="false" ht="15" hidden="false" customHeight="false" outlineLevel="0" collapsed="false">
      <c r="A233" s="1" t="n">
        <v>233</v>
      </c>
      <c r="B233" s="1" t="s">
        <v>456</v>
      </c>
      <c r="C233" s="1" t="s">
        <v>457</v>
      </c>
      <c r="D233" s="1" t="n">
        <f aca="false">O234/$Q$2</f>
        <v>1.0180780494032</v>
      </c>
      <c r="O233" s="1" t="n">
        <v>0.747265370360196</v>
      </c>
    </row>
    <row r="234" customFormat="false" ht="15" hidden="false" customHeight="false" outlineLevel="0" collapsed="false">
      <c r="A234" s="1" t="n">
        <v>234</v>
      </c>
      <c r="B234" s="1" t="s">
        <v>458</v>
      </c>
      <c r="C234" s="1" t="s">
        <v>459</v>
      </c>
      <c r="D234" s="1" t="n">
        <f aca="false">O235/$Q$2</f>
        <v>1.00354514908131</v>
      </c>
      <c r="O234" s="1" t="n">
        <v>0.679371702483345</v>
      </c>
    </row>
    <row r="235" customFormat="false" ht="15" hidden="false" customHeight="false" outlineLevel="0" collapsed="false">
      <c r="A235" s="1" t="n">
        <v>235</v>
      </c>
      <c r="B235" s="1" t="s">
        <v>460</v>
      </c>
      <c r="C235" s="1" t="s">
        <v>461</v>
      </c>
      <c r="D235" s="1" t="n">
        <f aca="false">O236/$Q$2</f>
        <v>0.970924735350181</v>
      </c>
      <c r="O235" s="1" t="n">
        <v>0.669673780757708</v>
      </c>
    </row>
    <row r="236" customFormat="false" ht="15" hidden="false" customHeight="false" outlineLevel="0" collapsed="false">
      <c r="A236" s="1" t="n">
        <v>236</v>
      </c>
      <c r="B236" s="1" t="s">
        <v>462</v>
      </c>
      <c r="C236" s="1" t="s">
        <v>463</v>
      </c>
      <c r="D236" s="1" t="n">
        <f aca="false">O237/$Q$2</f>
        <v>0.991248584891613</v>
      </c>
      <c r="O236" s="1" t="n">
        <v>0.647905915292758</v>
      </c>
    </row>
    <row r="237" customFormat="false" ht="15" hidden="false" customHeight="false" outlineLevel="0" collapsed="false">
      <c r="A237" s="1" t="n">
        <v>237</v>
      </c>
      <c r="B237" s="1" t="s">
        <v>464</v>
      </c>
      <c r="C237" s="1" t="s">
        <v>465</v>
      </c>
      <c r="D237" s="1" t="n">
        <f aca="false">O238/$Q$2</f>
        <v>1.00138727001123</v>
      </c>
      <c r="O237" s="1" t="n">
        <v>0.661468184189599</v>
      </c>
    </row>
    <row r="238" customFormat="false" ht="15" hidden="false" customHeight="false" outlineLevel="0" collapsed="false">
      <c r="A238" s="1" t="n">
        <v>238</v>
      </c>
      <c r="B238" s="1" t="s">
        <v>466</v>
      </c>
      <c r="C238" s="1" t="s">
        <v>86</v>
      </c>
      <c r="D238" s="1" t="n">
        <f aca="false">O239/$Q$2</f>
        <v>0.983146560821942</v>
      </c>
      <c r="O238" s="1" t="n">
        <v>0.668233810631201</v>
      </c>
    </row>
    <row r="239" customFormat="false" ht="15" hidden="false" customHeight="false" outlineLevel="0" collapsed="false">
      <c r="A239" s="1" t="n">
        <v>239</v>
      </c>
      <c r="B239" s="1" t="s">
        <v>467</v>
      </c>
      <c r="C239" s="1" t="s">
        <v>468</v>
      </c>
      <c r="D239" s="1" t="n">
        <f aca="false">O240/$Q$2</f>
        <v>0.976707380267733</v>
      </c>
      <c r="O239" s="1" t="n">
        <v>0.656061638110936</v>
      </c>
    </row>
    <row r="240" customFormat="false" ht="15" hidden="false" customHeight="false" outlineLevel="0" collapsed="false">
      <c r="A240" s="1" t="n">
        <v>240</v>
      </c>
      <c r="B240" s="1" t="s">
        <v>469</v>
      </c>
      <c r="C240" s="1" t="s">
        <v>470</v>
      </c>
      <c r="D240" s="1" t="n">
        <f aca="false">O241/$Q$2</f>
        <v>0.968548341587364</v>
      </c>
      <c r="O240" s="1" t="n">
        <v>0.651764720936192</v>
      </c>
    </row>
    <row r="241" customFormat="false" ht="15" hidden="false" customHeight="false" outlineLevel="0" collapsed="false">
      <c r="A241" s="1" t="n">
        <v>241</v>
      </c>
      <c r="B241" s="1" t="s">
        <v>471</v>
      </c>
      <c r="C241" s="1" t="s">
        <v>472</v>
      </c>
      <c r="D241" s="1" t="n">
        <f aca="false">O242/$Q$2</f>
        <v>1.08749585813798</v>
      </c>
      <c r="O241" s="1" t="n">
        <v>0.646320128547466</v>
      </c>
    </row>
    <row r="242" customFormat="false" ht="15" hidden="false" customHeight="false" outlineLevel="0" collapsed="false">
      <c r="A242" s="1" t="n">
        <v>242</v>
      </c>
      <c r="B242" s="1" t="s">
        <v>473</v>
      </c>
      <c r="C242" s="1" t="s">
        <v>474</v>
      </c>
      <c r="D242" s="1" t="n">
        <f aca="false">O243/$Q$2</f>
        <v>1.26157233042424</v>
      </c>
      <c r="O242" s="1" t="n">
        <v>0.725694766741984</v>
      </c>
    </row>
    <row r="243" customFormat="false" ht="15" hidden="false" customHeight="false" outlineLevel="0" collapsed="false">
      <c r="A243" s="1" t="n">
        <v>243</v>
      </c>
      <c r="B243" s="1" t="s">
        <v>475</v>
      </c>
      <c r="C243" s="1" t="s">
        <v>476</v>
      </c>
      <c r="D243" s="1" t="n">
        <f aca="false">O244/$Q$2</f>
        <v>1.12663349633608</v>
      </c>
      <c r="O243" s="1" t="n">
        <v>0.841857402218446</v>
      </c>
    </row>
    <row r="244" customFormat="false" ht="15" hidden="false" customHeight="false" outlineLevel="0" collapsed="false">
      <c r="A244" s="1" t="n">
        <v>244</v>
      </c>
      <c r="B244" s="1" t="s">
        <v>477</v>
      </c>
      <c r="C244" s="1" t="s">
        <v>478</v>
      </c>
      <c r="D244" s="1" t="n">
        <f aca="false">O245/$Q$2</f>
        <v>1.02878320360054</v>
      </c>
      <c r="O244" s="1" t="n">
        <v>0.751811628714801</v>
      </c>
    </row>
    <row r="245" customFormat="false" ht="15" hidden="false" customHeight="false" outlineLevel="0" collapsed="false">
      <c r="A245" s="1" t="n">
        <v>245</v>
      </c>
      <c r="B245" s="1" t="s">
        <v>479</v>
      </c>
      <c r="C245" s="1" t="s">
        <v>480</v>
      </c>
      <c r="D245" s="1" t="n">
        <f aca="false">O246/$Q$2</f>
        <v>1.24418241969733</v>
      </c>
      <c r="O245" s="1" t="n">
        <v>0.686515338314274</v>
      </c>
    </row>
    <row r="246" customFormat="false" ht="15" hidden="false" customHeight="false" outlineLevel="0" collapsed="false">
      <c r="A246" s="1" t="n">
        <v>246</v>
      </c>
      <c r="B246" s="1" t="s">
        <v>481</v>
      </c>
      <c r="C246" s="1" t="s">
        <v>482</v>
      </c>
      <c r="D246" s="1" t="n">
        <f aca="false">O247/$Q$2</f>
        <v>1.02062164470912</v>
      </c>
      <c r="O246" s="1" t="n">
        <v>0.830252974381604</v>
      </c>
    </row>
    <row r="247" customFormat="false" ht="15" hidden="false" customHeight="false" outlineLevel="0" collapsed="false">
      <c r="A247" s="1" t="n">
        <v>247</v>
      </c>
      <c r="B247" s="1" t="s">
        <v>483</v>
      </c>
      <c r="C247" s="1" t="s">
        <v>484</v>
      </c>
      <c r="D247" s="1" t="n">
        <f aca="false">O248/$Q$2</f>
        <v>1.14917492502908</v>
      </c>
      <c r="O247" s="1" t="n">
        <v>0.681069064168364</v>
      </c>
    </row>
    <row r="248" customFormat="false" ht="15" hidden="false" customHeight="false" outlineLevel="0" collapsed="false">
      <c r="A248" s="1" t="n">
        <v>248</v>
      </c>
      <c r="B248" s="1" t="s">
        <v>485</v>
      </c>
      <c r="C248" s="1" t="s">
        <v>486</v>
      </c>
      <c r="D248" s="1" t="n">
        <f aca="false">O249/$Q$2</f>
        <v>1.12271270897727</v>
      </c>
      <c r="O248" s="1" t="n">
        <v>0.766853706084556</v>
      </c>
    </row>
    <row r="249" customFormat="false" ht="15" hidden="false" customHeight="false" outlineLevel="0" collapsed="false">
      <c r="A249" s="1" t="n">
        <v>249</v>
      </c>
      <c r="B249" s="1" t="s">
        <v>487</v>
      </c>
      <c r="C249" s="1" t="s">
        <v>488</v>
      </c>
      <c r="D249" s="1" t="n">
        <f aca="false">O250/$Q$2</f>
        <v>1.18622615899515</v>
      </c>
      <c r="O249" s="1" t="n">
        <v>0.749195255653236</v>
      </c>
    </row>
    <row r="250" customFormat="false" ht="15" hidden="false" customHeight="false" outlineLevel="0" collapsed="false">
      <c r="A250" s="1" t="n">
        <v>250</v>
      </c>
      <c r="B250" s="1" t="s">
        <v>489</v>
      </c>
      <c r="C250" s="1" t="s">
        <v>490</v>
      </c>
      <c r="D250" s="1" t="n">
        <f aca="false">O251/$Q$2</f>
        <v>1.22768170780996</v>
      </c>
      <c r="O250" s="1" t="n">
        <v>0.791578293667393</v>
      </c>
    </row>
    <row r="251" customFormat="false" ht="15" hidden="false" customHeight="false" outlineLevel="0" collapsed="false">
      <c r="A251" s="1" t="n">
        <v>251</v>
      </c>
      <c r="B251" s="1" t="s">
        <v>491</v>
      </c>
      <c r="C251" s="1" t="s">
        <v>492</v>
      </c>
      <c r="D251" s="1" t="n">
        <f aca="false">O252/$Q$2</f>
        <v>1.10578840454695</v>
      </c>
      <c r="O251" s="1" t="n">
        <v>0.81924191610991</v>
      </c>
    </row>
    <row r="252" customFormat="false" ht="15" hidden="false" customHeight="false" outlineLevel="0" collapsed="false">
      <c r="A252" s="1" t="n">
        <v>252</v>
      </c>
      <c r="B252" s="1" t="s">
        <v>493</v>
      </c>
      <c r="C252" s="1" t="s">
        <v>494</v>
      </c>
      <c r="D252" s="1" t="n">
        <f aca="false">O253/$Q$2</f>
        <v>1.39058298901287</v>
      </c>
      <c r="O252" s="1" t="n">
        <v>0.737901530657485</v>
      </c>
    </row>
    <row r="253" customFormat="false" ht="15" hidden="false" customHeight="false" outlineLevel="0" collapsed="false">
      <c r="A253" s="1" t="n">
        <v>253</v>
      </c>
      <c r="B253" s="1" t="s">
        <v>495</v>
      </c>
      <c r="C253" s="1" t="s">
        <v>496</v>
      </c>
      <c r="D253" s="1" t="n">
        <f aca="false">O254/$Q$2</f>
        <v>1.07541009957058</v>
      </c>
      <c r="O253" s="1" t="n">
        <v>0.927947256346262</v>
      </c>
    </row>
    <row r="254" customFormat="false" ht="15" hidden="false" customHeight="false" outlineLevel="0" collapsed="false">
      <c r="A254" s="1" t="n">
        <v>254</v>
      </c>
      <c r="B254" s="1" t="s">
        <v>497</v>
      </c>
      <c r="C254" s="1" t="s">
        <v>498</v>
      </c>
      <c r="D254" s="1" t="n">
        <f aca="false">O255/$Q$2</f>
        <v>1.25253384841004</v>
      </c>
      <c r="O254" s="1" t="n">
        <v>0.717629842467707</v>
      </c>
    </row>
    <row r="255" customFormat="false" ht="15" hidden="false" customHeight="false" outlineLevel="0" collapsed="false">
      <c r="A255" s="1" t="n">
        <v>255</v>
      </c>
      <c r="B255" s="1" t="s">
        <v>499</v>
      </c>
      <c r="C255" s="1" t="s">
        <v>500</v>
      </c>
      <c r="D255" s="1" t="n">
        <f aca="false">O256/$Q$2</f>
        <v>1.27676530977381</v>
      </c>
      <c r="O255" s="1" t="n">
        <v>0.835825950192298</v>
      </c>
    </row>
    <row r="256" customFormat="false" ht="15" hidden="false" customHeight="false" outlineLevel="0" collapsed="false">
      <c r="A256" s="1" t="n">
        <v>256</v>
      </c>
      <c r="B256" s="1" t="s">
        <v>501</v>
      </c>
      <c r="C256" s="1" t="s">
        <v>502</v>
      </c>
      <c r="D256" s="1" t="n">
        <f aca="false">O257/$Q$2</f>
        <v>1.07745892146089</v>
      </c>
      <c r="O256" s="1" t="n">
        <v>0.85199580000883</v>
      </c>
    </row>
    <row r="257" customFormat="false" ht="15" hidden="false" customHeight="false" outlineLevel="0" collapsed="false">
      <c r="A257" s="1" t="n">
        <v>257</v>
      </c>
      <c r="B257" s="1" t="s">
        <v>503</v>
      </c>
      <c r="C257" s="1" t="s">
        <v>504</v>
      </c>
      <c r="D257" s="1" t="n">
        <f aca="false">O258/$Q$2</f>
        <v>1.12668018418526</v>
      </c>
      <c r="O257" s="1" t="n">
        <v>0.718997037857609</v>
      </c>
    </row>
    <row r="258" customFormat="false" ht="15" hidden="false" customHeight="false" outlineLevel="0" collapsed="false">
      <c r="A258" s="1" t="n">
        <v>258</v>
      </c>
      <c r="B258" s="1" t="s">
        <v>505</v>
      </c>
      <c r="C258" s="1" t="s">
        <v>506</v>
      </c>
      <c r="D258" s="1" t="n">
        <f aca="false">O259/$Q$2</f>
        <v>1.01825327621209</v>
      </c>
      <c r="O258" s="1" t="n">
        <v>0.751842783893522</v>
      </c>
    </row>
    <row r="259" customFormat="false" ht="15" hidden="false" customHeight="false" outlineLevel="0" collapsed="false">
      <c r="A259" s="1" t="n">
        <v>259</v>
      </c>
      <c r="B259" s="1" t="s">
        <v>507</v>
      </c>
      <c r="C259" s="1" t="s">
        <v>508</v>
      </c>
      <c r="D259" s="1" t="n">
        <f aca="false">O260/$Q$2</f>
        <v>1.23467880323849</v>
      </c>
      <c r="O259" s="1" t="n">
        <v>0.679488632747727</v>
      </c>
    </row>
    <row r="260" customFormat="false" ht="15" hidden="false" customHeight="false" outlineLevel="0" collapsed="false">
      <c r="A260" s="1" t="n">
        <v>260</v>
      </c>
      <c r="B260" s="1" t="s">
        <v>509</v>
      </c>
      <c r="C260" s="1" t="s">
        <v>510</v>
      </c>
      <c r="D260" s="1" t="n">
        <f aca="false">O261/$Q$2</f>
        <v>1.07745892146089</v>
      </c>
      <c r="O260" s="1" t="n">
        <v>0.823911134384973</v>
      </c>
    </row>
    <row r="261" customFormat="false" ht="15" hidden="false" customHeight="false" outlineLevel="0" collapsed="false">
      <c r="A261" s="1" t="n">
        <v>261</v>
      </c>
      <c r="B261" s="1" t="s">
        <v>511</v>
      </c>
      <c r="C261" s="1" t="s">
        <v>512</v>
      </c>
      <c r="D261" s="1" t="n">
        <f aca="false">O262/$Q$2</f>
        <v>1.07745892146089</v>
      </c>
      <c r="O261" s="1" t="n">
        <v>0.718997037857609</v>
      </c>
    </row>
    <row r="262" customFormat="false" ht="15" hidden="false" customHeight="false" outlineLevel="0" collapsed="false">
      <c r="A262" s="1" t="n">
        <v>262</v>
      </c>
      <c r="B262" s="1" t="s">
        <v>513</v>
      </c>
      <c r="C262" s="1" t="s">
        <v>514</v>
      </c>
      <c r="D262" s="1" t="n">
        <f aca="false">O263/$Q$2</f>
        <v>1.48453756490069</v>
      </c>
      <c r="O262" s="1" t="n">
        <v>0.718997037857609</v>
      </c>
    </row>
    <row r="263" customFormat="false" ht="15" hidden="false" customHeight="false" outlineLevel="0" collapsed="false">
      <c r="A263" s="1" t="n">
        <v>263</v>
      </c>
      <c r="B263" s="1" t="s">
        <v>515</v>
      </c>
      <c r="C263" s="1" t="s">
        <v>516</v>
      </c>
      <c r="D263" s="1" t="n">
        <f aca="false">O264/$Q$2</f>
        <v>1.10771590715544</v>
      </c>
      <c r="O263" s="1" t="n">
        <v>0.990643903439702</v>
      </c>
    </row>
    <row r="264" customFormat="false" ht="15" hidden="false" customHeight="false" outlineLevel="0" collapsed="false">
      <c r="A264" s="1" t="n">
        <v>264</v>
      </c>
      <c r="B264" s="1" t="s">
        <v>517</v>
      </c>
      <c r="C264" s="1" t="s">
        <v>518</v>
      </c>
      <c r="D264" s="1" t="n">
        <f aca="false">O265/$Q$2</f>
        <v>1.15507578007088</v>
      </c>
      <c r="O264" s="1" t="n">
        <v>0.739187768711073</v>
      </c>
    </row>
    <row r="265" customFormat="false" ht="15" hidden="false" customHeight="false" outlineLevel="0" collapsed="false">
      <c r="A265" s="1" t="n">
        <v>265</v>
      </c>
      <c r="B265" s="1" t="s">
        <v>519</v>
      </c>
      <c r="C265" s="1" t="s">
        <v>520</v>
      </c>
      <c r="D265" s="1" t="n">
        <f aca="false">O266/$Q$2</f>
        <v>1.23672238793683</v>
      </c>
      <c r="O265" s="1" t="n">
        <v>0.770791394298345</v>
      </c>
    </row>
    <row r="266" customFormat="false" ht="15" hidden="false" customHeight="false" outlineLevel="0" collapsed="false">
      <c r="A266" s="1" t="n">
        <v>266</v>
      </c>
      <c r="B266" s="1" t="s">
        <v>521</v>
      </c>
      <c r="C266" s="1" t="s">
        <v>522</v>
      </c>
      <c r="D266" s="1" t="n">
        <f aca="false">O267/$Q$2</f>
        <v>1.10398861923316</v>
      </c>
      <c r="O266" s="1" t="n">
        <v>0.825274834954393</v>
      </c>
    </row>
    <row r="267" customFormat="false" ht="15" hidden="false" customHeight="false" outlineLevel="0" collapsed="false">
      <c r="A267" s="1" t="n">
        <v>267</v>
      </c>
      <c r="B267" s="1" t="s">
        <v>523</v>
      </c>
      <c r="C267" s="1" t="s">
        <v>524</v>
      </c>
      <c r="D267" s="1" t="n">
        <f aca="false">O268/$Q$2</f>
        <v>1.10997594445763</v>
      </c>
      <c r="O267" s="1" t="n">
        <v>0.736700519385852</v>
      </c>
    </row>
    <row r="268" customFormat="false" ht="15" hidden="false" customHeight="false" outlineLevel="0" collapsed="false">
      <c r="A268" s="1" t="n">
        <v>268</v>
      </c>
      <c r="B268" s="1" t="s">
        <v>525</v>
      </c>
      <c r="C268" s="1" t="s">
        <v>526</v>
      </c>
      <c r="D268" s="1" t="n">
        <f aca="false">O269/$Q$2</f>
        <v>1.1350668722156</v>
      </c>
      <c r="O268" s="1" t="n">
        <v>0.740695909850713</v>
      </c>
    </row>
    <row r="269" customFormat="false" ht="15" hidden="false" customHeight="false" outlineLevel="0" collapsed="false">
      <c r="A269" s="1" t="n">
        <v>269</v>
      </c>
      <c r="B269" s="1" t="s">
        <v>527</v>
      </c>
      <c r="C269" s="1" t="s">
        <v>528</v>
      </c>
      <c r="D269" s="1" t="n">
        <f aca="false">O270/$Q$2</f>
        <v>1.32233967817209</v>
      </c>
      <c r="O269" s="1" t="n">
        <v>0.75743928853156</v>
      </c>
    </row>
    <row r="270" customFormat="false" ht="15" hidden="false" customHeight="false" outlineLevel="0" collapsed="false">
      <c r="A270" s="1" t="n">
        <v>270</v>
      </c>
      <c r="B270" s="1" t="s">
        <v>529</v>
      </c>
      <c r="C270" s="1" t="s">
        <v>530</v>
      </c>
      <c r="D270" s="1" t="n">
        <f aca="false">O271/$Q$2</f>
        <v>1.09618318988833</v>
      </c>
      <c r="O270" s="1" t="n">
        <v>0.88240794401537</v>
      </c>
    </row>
    <row r="271" customFormat="false" ht="15" hidden="false" customHeight="false" outlineLevel="0" collapsed="false">
      <c r="A271" s="1" t="n">
        <v>271</v>
      </c>
      <c r="B271" s="1" t="s">
        <v>531</v>
      </c>
      <c r="C271" s="1" t="s">
        <v>532</v>
      </c>
      <c r="D271" s="1" t="n">
        <f aca="false">O272/$Q$2</f>
        <v>0.988633355392408</v>
      </c>
      <c r="O271" s="1" t="n">
        <v>0.731491893361824</v>
      </c>
    </row>
    <row r="272" customFormat="false" ht="15" hidden="false" customHeight="false" outlineLevel="0" collapsed="false">
      <c r="A272" s="1" t="n">
        <v>272</v>
      </c>
      <c r="B272" s="1" t="s">
        <v>533</v>
      </c>
      <c r="C272" s="1" t="s">
        <v>534</v>
      </c>
      <c r="D272" s="1" t="n">
        <f aca="false">O273/$Q$2</f>
        <v>0.9753280486593</v>
      </c>
      <c r="O272" s="1" t="n">
        <v>0.65972302042902</v>
      </c>
    </row>
    <row r="273" customFormat="false" ht="15" hidden="false" customHeight="false" outlineLevel="0" collapsed="false">
      <c r="A273" s="1" t="n">
        <v>273</v>
      </c>
      <c r="B273" s="1" t="s">
        <v>535</v>
      </c>
      <c r="C273" s="1" t="s">
        <v>536</v>
      </c>
      <c r="D273" s="1" t="n">
        <f aca="false">O274/$Q$2</f>
        <v>0.999877102358999</v>
      </c>
      <c r="O273" s="1" t="n">
        <v>0.650844281816952</v>
      </c>
    </row>
    <row r="274" customFormat="false" ht="15" hidden="false" customHeight="false" outlineLevel="0" collapsed="false">
      <c r="A274" s="1" t="n">
        <v>274</v>
      </c>
      <c r="B274" s="1" t="s">
        <v>537</v>
      </c>
      <c r="C274" s="1" t="s">
        <v>14</v>
      </c>
      <c r="D274" s="1" t="n">
        <f aca="false">O275/$Q$2</f>
        <v>1.24121223262538</v>
      </c>
      <c r="O274" s="1" t="n">
        <v>0.667226063563544</v>
      </c>
    </row>
    <row r="275" customFormat="false" ht="15" hidden="false" customHeight="false" outlineLevel="0" collapsed="false">
      <c r="A275" s="1" t="n">
        <v>275</v>
      </c>
      <c r="B275" s="1" t="s">
        <v>538</v>
      </c>
      <c r="C275" s="1" t="s">
        <v>539</v>
      </c>
      <c r="D275" s="1" t="n">
        <f aca="false">O276/$Q$2</f>
        <v>1.02049111420898</v>
      </c>
      <c r="O275" s="1" t="n">
        <v>0.828270944566746</v>
      </c>
    </row>
    <row r="276" customFormat="false" ht="15" hidden="false" customHeight="false" outlineLevel="0" collapsed="false">
      <c r="A276" s="1" t="n">
        <v>276</v>
      </c>
      <c r="B276" s="1" t="s">
        <v>540</v>
      </c>
      <c r="C276" s="1" t="s">
        <v>541</v>
      </c>
      <c r="D276" s="1" t="n">
        <f aca="false">O277/$Q$2</f>
        <v>1.25793154576445</v>
      </c>
      <c r="O276" s="1" t="n">
        <v>0.680981960111692</v>
      </c>
    </row>
    <row r="277" customFormat="false" ht="15" hidden="false" customHeight="false" outlineLevel="0" collapsed="false">
      <c r="A277" s="1" t="n">
        <v>277</v>
      </c>
      <c r="B277" s="1" t="s">
        <v>542</v>
      </c>
      <c r="C277" s="1" t="s">
        <v>543</v>
      </c>
      <c r="D277" s="1" t="n">
        <f aca="false">O278/$Q$2</f>
        <v>0.987960652582441</v>
      </c>
      <c r="O277" s="1" t="n">
        <v>0.839427877218718</v>
      </c>
    </row>
    <row r="278" customFormat="false" ht="15" hidden="false" customHeight="false" outlineLevel="0" collapsed="false">
      <c r="A278" s="1" t="n">
        <v>278</v>
      </c>
      <c r="B278" s="1" t="s">
        <v>544</v>
      </c>
      <c r="C278" s="1" t="s">
        <v>545</v>
      </c>
      <c r="D278" s="1" t="n">
        <f aca="false">O279/$Q$2</f>
        <v>0.993611546483988</v>
      </c>
      <c r="O278" s="1" t="n">
        <v>0.659274120412425</v>
      </c>
    </row>
    <row r="279" customFormat="false" ht="15" hidden="false" customHeight="false" outlineLevel="0" collapsed="false">
      <c r="A279" s="1" t="n">
        <v>279</v>
      </c>
      <c r="B279" s="1" t="s">
        <v>546</v>
      </c>
      <c r="C279" s="1" t="s">
        <v>547</v>
      </c>
      <c r="D279" s="1" t="n">
        <f aca="false">O280/$Q$2</f>
        <v>1.25327042256496</v>
      </c>
      <c r="O279" s="1" t="n">
        <v>0.663045007539101</v>
      </c>
    </row>
    <row r="280" customFormat="false" ht="15" hidden="false" customHeight="false" outlineLevel="0" collapsed="false">
      <c r="A280" s="1" t="n">
        <v>280</v>
      </c>
      <c r="B280" s="1" t="s">
        <v>548</v>
      </c>
      <c r="C280" s="1" t="s">
        <v>549</v>
      </c>
      <c r="D280" s="1" t="n">
        <f aca="false">O281/$Q$2</f>
        <v>0.98293031988692</v>
      </c>
      <c r="O280" s="1" t="n">
        <v>0.836317472073083</v>
      </c>
    </row>
    <row r="281" customFormat="false" ht="15" hidden="false" customHeight="false" outlineLevel="0" collapsed="false">
      <c r="A281" s="1" t="n">
        <v>281</v>
      </c>
      <c r="B281" s="1" t="s">
        <v>550</v>
      </c>
      <c r="C281" s="1" t="s">
        <v>551</v>
      </c>
      <c r="D281" s="1" t="n">
        <f aca="false">O282/$Q$2</f>
        <v>1.01939176367625</v>
      </c>
      <c r="O281" s="1" t="n">
        <v>0.655917338789034</v>
      </c>
    </row>
    <row r="282" customFormat="false" ht="15" hidden="false" customHeight="false" outlineLevel="0" collapsed="false">
      <c r="A282" s="1" t="n">
        <v>282</v>
      </c>
      <c r="B282" s="1" t="s">
        <v>552</v>
      </c>
      <c r="C282" s="1" t="s">
        <v>58</v>
      </c>
      <c r="D282" s="1" t="n">
        <f aca="false">O283/$Q$2</f>
        <v>1.00090661359009</v>
      </c>
      <c r="O282" s="1" t="n">
        <v>0.680248354624883</v>
      </c>
    </row>
    <row r="283" customFormat="false" ht="15" hidden="false" customHeight="false" outlineLevel="0" collapsed="false">
      <c r="A283" s="1" t="n">
        <v>284</v>
      </c>
      <c r="B283" s="1" t="s">
        <v>553</v>
      </c>
      <c r="C283" s="1" t="s">
        <v>554</v>
      </c>
      <c r="D283" s="1" t="n">
        <f aca="false">O284/$Q$2</f>
        <v>1.24304927267517</v>
      </c>
      <c r="O283" s="1" t="n">
        <v>0.667913064720484</v>
      </c>
    </row>
    <row r="284" customFormat="false" ht="15" hidden="false" customHeight="false" outlineLevel="0" collapsed="false">
      <c r="A284" s="1" t="n">
        <v>285</v>
      </c>
      <c r="B284" s="1" t="s">
        <v>555</v>
      </c>
      <c r="C284" s="1" t="s">
        <v>556</v>
      </c>
      <c r="D284" s="1" t="n">
        <f aca="false">O285/$Q$2</f>
        <v>1.30903104710149</v>
      </c>
      <c r="O284" s="1" t="n">
        <v>0.829496816224512</v>
      </c>
    </row>
    <row r="285" customFormat="false" ht="15" hidden="false" customHeight="false" outlineLevel="0" collapsed="false">
      <c r="A285" s="1" t="n">
        <v>286</v>
      </c>
      <c r="B285" s="1" t="s">
        <v>557</v>
      </c>
      <c r="C285" s="1" t="s">
        <v>558</v>
      </c>
      <c r="D285" s="1" t="n">
        <f aca="false">O286/$Q$2</f>
        <v>0.987717547111512</v>
      </c>
      <c r="O285" s="1" t="n">
        <v>0.873526987046048</v>
      </c>
    </row>
    <row r="286" customFormat="false" ht="15" hidden="false" customHeight="false" outlineLevel="0" collapsed="false">
      <c r="A286" s="1" t="n">
        <v>287</v>
      </c>
      <c r="B286" s="1" t="s">
        <v>559</v>
      </c>
      <c r="C286" s="1" t="s">
        <v>560</v>
      </c>
      <c r="D286" s="1" t="n">
        <f aca="false">O287/$Q$2</f>
        <v>1.32773082141749</v>
      </c>
      <c r="O286" s="1" t="n">
        <v>0.659111894168803</v>
      </c>
    </row>
    <row r="287" customFormat="false" ht="15" hidden="false" customHeight="false" outlineLevel="0" collapsed="false">
      <c r="A287" s="1" t="n">
        <v>288</v>
      </c>
      <c r="B287" s="1" t="s">
        <v>561</v>
      </c>
      <c r="C287" s="1" t="s">
        <v>562</v>
      </c>
      <c r="D287" s="1" t="n">
        <f aca="false">O288/$Q$2</f>
        <v>0.989185789977227</v>
      </c>
      <c r="O287" s="1" t="n">
        <v>0.886005497431932</v>
      </c>
    </row>
    <row r="288" customFormat="false" ht="15" hidden="false" customHeight="false" outlineLevel="0" collapsed="false">
      <c r="A288" s="1" t="n">
        <v>289</v>
      </c>
      <c r="B288" s="1" t="s">
        <v>563</v>
      </c>
      <c r="C288" s="1" t="s">
        <v>564</v>
      </c>
      <c r="D288" s="1" t="n">
        <f aca="false">O289/$Q$2</f>
        <v>1.2801001639762</v>
      </c>
      <c r="O288" s="1" t="n">
        <v>0.66009166448791</v>
      </c>
    </row>
    <row r="289" customFormat="false" ht="15" hidden="false" customHeight="false" outlineLevel="0" collapsed="false">
      <c r="A289" s="1" t="n">
        <v>290</v>
      </c>
      <c r="B289" s="1" t="s">
        <v>565</v>
      </c>
      <c r="C289" s="1" t="s">
        <v>566</v>
      </c>
      <c r="D289" s="1" t="n">
        <f aca="false">O290/$Q$2</f>
        <v>1.25346550955148</v>
      </c>
      <c r="O289" s="1" t="n">
        <v>0.854221175144209</v>
      </c>
    </row>
    <row r="290" customFormat="false" ht="15" hidden="false" customHeight="false" outlineLevel="0" collapsed="false">
      <c r="A290" s="1" t="n">
        <v>291</v>
      </c>
      <c r="B290" s="1" t="s">
        <v>567</v>
      </c>
      <c r="C290" s="1" t="s">
        <v>568</v>
      </c>
      <c r="D290" s="1" t="n">
        <f aca="false">O291/$Q$2</f>
        <v>1.22535623728392</v>
      </c>
      <c r="O290" s="1" t="n">
        <v>0.83644765519435</v>
      </c>
    </row>
    <row r="291" customFormat="false" ht="15" hidden="false" customHeight="false" outlineLevel="0" collapsed="false">
      <c r="A291" s="1" t="n">
        <v>292</v>
      </c>
      <c r="B291" s="1" t="s">
        <v>569</v>
      </c>
      <c r="C291" s="1" t="s">
        <v>570</v>
      </c>
      <c r="D291" s="1" t="n">
        <f aca="false">O292/$Q$2</f>
        <v>1.24487445082723</v>
      </c>
      <c r="O291" s="1" t="n">
        <v>0.817690110851677</v>
      </c>
    </row>
    <row r="292" customFormat="false" ht="15" hidden="false" customHeight="false" outlineLevel="0" collapsed="false">
      <c r="A292" s="1" t="n">
        <v>293</v>
      </c>
      <c r="B292" s="1" t="s">
        <v>571</v>
      </c>
      <c r="C292" s="1" t="s">
        <v>572</v>
      </c>
      <c r="D292" s="1" t="n">
        <f aca="false">O293/$Q$2</f>
        <v>1.25646580848676</v>
      </c>
      <c r="O292" s="1" t="n">
        <v>0.830714772342146</v>
      </c>
    </row>
    <row r="293" customFormat="false" ht="15" hidden="false" customHeight="false" outlineLevel="0" collapsed="false">
      <c r="A293" s="1" t="n">
        <v>294</v>
      </c>
      <c r="B293" s="1" t="s">
        <v>573</v>
      </c>
      <c r="C293" s="1" t="s">
        <v>574</v>
      </c>
      <c r="D293" s="1" t="n">
        <f aca="false">O294/$Q$2</f>
        <v>1.06240103844709</v>
      </c>
      <c r="O293" s="1" t="n">
        <v>0.83844977889873</v>
      </c>
    </row>
    <row r="294" customFormat="false" ht="15" hidden="false" customHeight="false" outlineLevel="0" collapsed="false">
      <c r="B294" s="1" t="s">
        <v>575</v>
      </c>
      <c r="C294" s="1" t="s">
        <v>576</v>
      </c>
      <c r="D294" s="1" t="n">
        <f aca="false">O295/$Q$2</f>
        <v>0.996452026962905</v>
      </c>
      <c r="O294" s="1" t="n">
        <v>0.708948790942868</v>
      </c>
    </row>
    <row r="295" customFormat="false" ht="15" hidden="false" customHeight="false" outlineLevel="0" collapsed="false">
      <c r="A295" s="1" t="n">
        <v>295</v>
      </c>
      <c r="B295" s="1" t="s">
        <v>577</v>
      </c>
      <c r="C295" s="1" t="s">
        <v>578</v>
      </c>
      <c r="D295" s="1" t="n">
        <f aca="false">O296/$Q$2</f>
        <v>1.15557719663289</v>
      </c>
      <c r="O295" s="1" t="n">
        <v>0.664940483097153</v>
      </c>
    </row>
    <row r="296" customFormat="false" ht="15" hidden="false" customHeight="false" outlineLevel="0" collapsed="false">
      <c r="A296" s="1" t="n">
        <v>296</v>
      </c>
      <c r="B296" s="1" t="s">
        <v>579</v>
      </c>
      <c r="C296" s="1" t="s">
        <v>580</v>
      </c>
      <c r="D296" s="1" t="n">
        <f aca="false">O297/$Q$2</f>
        <v>1.39158709600822</v>
      </c>
      <c r="O296" s="1" t="n">
        <v>0.771125993618689</v>
      </c>
    </row>
    <row r="297" customFormat="false" ht="15" hidden="false" customHeight="false" outlineLevel="0" collapsed="false">
      <c r="A297" s="1" t="n">
        <v>297</v>
      </c>
      <c r="B297" s="1" t="s">
        <v>581</v>
      </c>
      <c r="C297" s="1" t="s">
        <v>582</v>
      </c>
      <c r="D297" s="1" t="n">
        <f aca="false">O298/$Q$2</f>
        <v>1.06276260431383</v>
      </c>
      <c r="O297" s="1" t="n">
        <v>0.928617305051574</v>
      </c>
    </row>
    <row r="298" customFormat="false" ht="15" hidden="false" customHeight="false" outlineLevel="0" collapsed="false">
      <c r="A298" s="1" t="n">
        <v>298</v>
      </c>
      <c r="B298" s="1" t="s">
        <v>583</v>
      </c>
      <c r="C298" s="1" t="s">
        <v>584</v>
      </c>
      <c r="D298" s="1" t="n">
        <f aca="false">O299/$Q$2</f>
        <v>1.07346418824868</v>
      </c>
      <c r="O298" s="1" t="n">
        <v>0.709190066765084</v>
      </c>
    </row>
    <row r="299" customFormat="false" ht="15" hidden="false" customHeight="false" outlineLevel="0" collapsed="false">
      <c r="A299" s="1" t="n">
        <v>300</v>
      </c>
      <c r="B299" s="1" t="s">
        <v>585</v>
      </c>
      <c r="C299" s="1" t="s">
        <v>586</v>
      </c>
      <c r="D299" s="1" t="n">
        <f aca="false">O300/$Q$2</f>
        <v>0.963423007799302</v>
      </c>
      <c r="O299" s="1" t="n">
        <v>0.716331320131023</v>
      </c>
    </row>
    <row r="300" customFormat="false" ht="15" hidden="false" customHeight="false" outlineLevel="0" collapsed="false">
      <c r="A300" s="1" t="n">
        <v>301</v>
      </c>
      <c r="B300" s="1" t="s">
        <v>587</v>
      </c>
      <c r="C300" s="1" t="s">
        <v>588</v>
      </c>
      <c r="D300" s="1" t="n">
        <f aca="false">O301/$Q$2</f>
        <v>0.803239632509005</v>
      </c>
      <c r="O300" s="1" t="n">
        <v>0.64289995192797</v>
      </c>
    </row>
    <row r="301" customFormat="false" ht="15" hidden="false" customHeight="false" outlineLevel="0" collapsed="false">
      <c r="A301" s="1" t="n">
        <v>302</v>
      </c>
      <c r="B301" s="1" t="s">
        <v>589</v>
      </c>
      <c r="C301" s="1" t="s">
        <v>590</v>
      </c>
      <c r="D301" s="1" t="n">
        <f aca="false">O302/$Q$2</f>
        <v>0.932912761848335</v>
      </c>
      <c r="O301" s="1" t="n">
        <v>0.536008292251886</v>
      </c>
    </row>
    <row r="302" customFormat="false" ht="15" hidden="false" customHeight="false" outlineLevel="0" collapsed="false">
      <c r="A302" s="1" t="n">
        <v>303</v>
      </c>
      <c r="B302" s="1" t="s">
        <v>591</v>
      </c>
      <c r="C302" s="1" t="s">
        <v>592</v>
      </c>
      <c r="D302" s="1" t="n">
        <f aca="false">O303/$Q$2</f>
        <v>0.932315072153047</v>
      </c>
      <c r="O302" s="1" t="n">
        <v>0.622540218460536</v>
      </c>
    </row>
    <row r="303" customFormat="false" ht="15" hidden="false" customHeight="false" outlineLevel="0" collapsed="false">
      <c r="A303" s="1" t="n">
        <v>304</v>
      </c>
      <c r="B303" s="1" t="s">
        <v>593</v>
      </c>
      <c r="C303" s="1" t="s">
        <v>594</v>
      </c>
      <c r="D303" s="1" t="n">
        <f aca="false">O304/$Q$2</f>
        <v>0.860772164269086</v>
      </c>
      <c r="O303" s="1" t="n">
        <v>0.622141375301033</v>
      </c>
    </row>
    <row r="304" customFormat="false" ht="15" hidden="false" customHeight="false" outlineLevel="0" collapsed="false">
      <c r="A304" s="1" t="n">
        <v>305</v>
      </c>
      <c r="B304" s="1" t="s">
        <v>595</v>
      </c>
      <c r="C304" s="1" t="s">
        <v>596</v>
      </c>
      <c r="D304" s="1" t="n">
        <f aca="false">O305/$Q$2</f>
        <v>0.951462716818049</v>
      </c>
      <c r="O304" s="1" t="n">
        <v>0.574400215221776</v>
      </c>
    </row>
    <row r="305" customFormat="false" ht="15" hidden="false" customHeight="false" outlineLevel="0" collapsed="false">
      <c r="A305" s="1" t="n">
        <v>306</v>
      </c>
      <c r="B305" s="1" t="s">
        <v>597</v>
      </c>
      <c r="C305" s="1" t="s">
        <v>598</v>
      </c>
      <c r="D305" s="1" t="n">
        <f aca="false">O306/$Q$2</f>
        <v>0.968027990538564</v>
      </c>
      <c r="O305" s="1" t="n">
        <v>0.634918753186977</v>
      </c>
    </row>
    <row r="306" customFormat="false" ht="15" hidden="false" customHeight="false" outlineLevel="0" collapsed="false">
      <c r="A306" s="1" t="n">
        <v>307</v>
      </c>
      <c r="B306" s="1" t="s">
        <v>599</v>
      </c>
      <c r="C306" s="1" t="s">
        <v>600</v>
      </c>
      <c r="D306" s="1" t="n">
        <f aca="false">O307/$Q$2</f>
        <v>0.904768214530136</v>
      </c>
      <c r="O306" s="1" t="n">
        <v>0.645972894091208</v>
      </c>
    </row>
    <row r="307" customFormat="false" ht="15" hidden="false" customHeight="false" outlineLevel="0" collapsed="false">
      <c r="A307" s="1" t="n">
        <v>308</v>
      </c>
      <c r="B307" s="1" t="s">
        <v>601</v>
      </c>
      <c r="C307" s="1" t="s">
        <v>602</v>
      </c>
      <c r="D307" s="1" t="n">
        <f aca="false">O308/$Q$2</f>
        <v>1.00456983263048</v>
      </c>
      <c r="O307" s="1" t="n">
        <v>0.603759134791758</v>
      </c>
    </row>
    <row r="308" customFormat="false" ht="15" hidden="false" customHeight="false" outlineLevel="0" collapsed="false">
      <c r="A308" s="1" t="n">
        <v>309</v>
      </c>
      <c r="B308" s="1" t="s">
        <v>603</v>
      </c>
      <c r="C308" s="1" t="s">
        <v>604</v>
      </c>
      <c r="D308" s="1" t="n">
        <f aca="false">O309/$Q$2</f>
        <v>0.942478148295496</v>
      </c>
      <c r="O308" s="1" t="n">
        <v>0.670357560363517</v>
      </c>
    </row>
    <row r="309" customFormat="false" ht="15" hidden="false" customHeight="false" outlineLevel="0" collapsed="false">
      <c r="A309" s="1" t="n">
        <v>310</v>
      </c>
      <c r="B309" s="1" t="s">
        <v>605</v>
      </c>
      <c r="C309" s="1" t="s">
        <v>606</v>
      </c>
      <c r="D309" s="1" t="n">
        <f aca="false">O310/$Q$2</f>
        <v>1.12342892011292</v>
      </c>
      <c r="O309" s="1" t="n">
        <v>0.628923278069108</v>
      </c>
    </row>
    <row r="310" customFormat="false" ht="15" hidden="false" customHeight="false" outlineLevel="0" collapsed="false">
      <c r="A310" s="1" t="n">
        <v>311</v>
      </c>
      <c r="B310" s="1" t="s">
        <v>607</v>
      </c>
      <c r="C310" s="1" t="s">
        <v>608</v>
      </c>
      <c r="D310" s="1" t="n">
        <f aca="false">O311/$Q$2</f>
        <v>0.976013164468825</v>
      </c>
      <c r="O310" s="1" t="n">
        <v>0.749673189126852</v>
      </c>
    </row>
    <row r="311" customFormat="false" ht="15" hidden="false" customHeight="false" outlineLevel="0" collapsed="false">
      <c r="A311" s="1" t="n">
        <v>312</v>
      </c>
      <c r="B311" s="1" t="s">
        <v>609</v>
      </c>
      <c r="C311" s="1" t="s">
        <v>610</v>
      </c>
      <c r="D311" s="1" t="n">
        <f aca="false">O312/$Q$2</f>
        <v>0.943913321336337</v>
      </c>
      <c r="O311" s="1" t="n">
        <v>0.651301465128377</v>
      </c>
    </row>
    <row r="312" customFormat="false" ht="15" hidden="false" customHeight="false" outlineLevel="0" collapsed="false">
      <c r="A312" s="1" t="n">
        <v>313</v>
      </c>
      <c r="B312" s="1" t="s">
        <v>611</v>
      </c>
      <c r="C312" s="1" t="s">
        <v>612</v>
      </c>
      <c r="D312" s="1" t="n">
        <f aca="false">O313/$Q$2</f>
        <v>0.960435631855965</v>
      </c>
      <c r="O312" s="1" t="n">
        <v>0.629880980627066</v>
      </c>
    </row>
    <row r="313" customFormat="false" ht="15" hidden="false" customHeight="false" outlineLevel="0" collapsed="false">
      <c r="A313" s="1" t="n">
        <v>314</v>
      </c>
      <c r="B313" s="1" t="s">
        <v>613</v>
      </c>
      <c r="C313" s="1" t="s">
        <v>614</v>
      </c>
      <c r="D313" s="1" t="n">
        <f aca="false">O314/$Q$2</f>
        <v>0.909398133663959</v>
      </c>
      <c r="O313" s="1" t="n">
        <v>0.640906451840454</v>
      </c>
    </row>
    <row r="314" customFormat="false" ht="15" hidden="false" customHeight="false" outlineLevel="0" collapsed="false">
      <c r="A314" s="1" t="n">
        <v>315</v>
      </c>
      <c r="B314" s="1" t="s">
        <v>615</v>
      </c>
      <c r="C314" s="1" t="s">
        <v>616</v>
      </c>
      <c r="D314" s="1" t="n">
        <f aca="false">O315/$Q$2</f>
        <v>0.964285551293236</v>
      </c>
      <c r="O314" s="1" t="n">
        <v>0.606848717212427</v>
      </c>
    </row>
    <row r="315" customFormat="false" ht="15" hidden="false" customHeight="false" outlineLevel="0" collapsed="false">
      <c r="A315" s="1" t="n">
        <v>316</v>
      </c>
      <c r="B315" s="1" t="s">
        <v>617</v>
      </c>
      <c r="C315" s="1" t="s">
        <v>618</v>
      </c>
      <c r="D315" s="1" t="n">
        <f aca="false">O316/$Q$2</f>
        <v>0.952961458070667</v>
      </c>
      <c r="O315" s="1" t="n">
        <v>0.643475534165779</v>
      </c>
    </row>
    <row r="316" customFormat="false" ht="15" hidden="false" customHeight="false" outlineLevel="0" collapsed="false">
      <c r="A316" s="1" t="n">
        <v>317</v>
      </c>
      <c r="B316" s="1" t="s">
        <v>619</v>
      </c>
      <c r="C316" s="1" t="s">
        <v>620</v>
      </c>
      <c r="D316" s="1" t="n">
        <f aca="false">O317/$Q$2</f>
        <v>0.915595168035488</v>
      </c>
      <c r="O316" s="1" t="n">
        <v>0.635918875325913</v>
      </c>
    </row>
    <row r="317" customFormat="false" ht="15" hidden="false" customHeight="false" outlineLevel="0" collapsed="false">
      <c r="A317" s="1" t="n">
        <v>318</v>
      </c>
      <c r="B317" s="1" t="s">
        <v>621</v>
      </c>
      <c r="C317" s="1" t="s">
        <v>622</v>
      </c>
      <c r="D317" s="1" t="n">
        <f aca="false">O318/$Q$2</f>
        <v>0.918652650517381</v>
      </c>
      <c r="O317" s="1" t="n">
        <v>0.610984048284344</v>
      </c>
    </row>
    <row r="318" customFormat="false" ht="15" hidden="false" customHeight="false" outlineLevel="0" collapsed="false">
      <c r="A318" s="1" t="n">
        <v>319</v>
      </c>
      <c r="B318" s="1" t="s">
        <v>623</v>
      </c>
      <c r="C318" s="1" t="s">
        <v>624</v>
      </c>
      <c r="D318" s="1" t="n">
        <f aca="false">O319/$Q$2</f>
        <v>1.05418659572721</v>
      </c>
      <c r="O318" s="1" t="n">
        <v>0.613024331031089</v>
      </c>
    </row>
    <row r="319" customFormat="false" ht="15" hidden="false" customHeight="false" outlineLevel="0" collapsed="false">
      <c r="A319" s="1" t="n">
        <v>320</v>
      </c>
      <c r="B319" s="1" t="s">
        <v>625</v>
      </c>
      <c r="C319" s="1" t="s">
        <v>626</v>
      </c>
      <c r="D319" s="1" t="n">
        <f aca="false">O320/$Q$2</f>
        <v>1.15476300482984</v>
      </c>
      <c r="O319" s="1" t="n">
        <v>0.703467226991238</v>
      </c>
    </row>
    <row r="320" customFormat="false" ht="15" hidden="false" customHeight="false" outlineLevel="0" collapsed="false">
      <c r="A320" s="1" t="n">
        <v>320</v>
      </c>
      <c r="B320" s="1" t="s">
        <v>627</v>
      </c>
      <c r="C320" s="1" t="s">
        <v>626</v>
      </c>
      <c r="D320" s="1" t="n">
        <f aca="false">O321/$Q$2</f>
        <v>1.22139345401905</v>
      </c>
      <c r="O320" s="1" t="n">
        <v>0.770582676854609</v>
      </c>
    </row>
    <row r="321" customFormat="false" ht="15" hidden="false" customHeight="false" outlineLevel="0" collapsed="false">
      <c r="A321" s="1" t="n">
        <v>321</v>
      </c>
      <c r="B321" s="1" t="s">
        <v>628</v>
      </c>
      <c r="C321" s="1" t="s">
        <v>629</v>
      </c>
      <c r="D321" s="1" t="n">
        <f aca="false">O322/$Q$2</f>
        <v>0.988529976374856</v>
      </c>
      <c r="O321" s="1" t="n">
        <v>0.815045713582917</v>
      </c>
    </row>
    <row r="322" customFormat="false" ht="15" hidden="false" customHeight="false" outlineLevel="0" collapsed="false">
      <c r="A322" s="1" t="n">
        <v>322</v>
      </c>
      <c r="B322" s="1" t="s">
        <v>630</v>
      </c>
      <c r="C322" s="1" t="s">
        <v>631</v>
      </c>
      <c r="D322" s="1" t="n">
        <f aca="false">O323/$Q$2</f>
        <v>0.933124401504741</v>
      </c>
      <c r="O322" s="1" t="n">
        <v>0.65965403477591</v>
      </c>
    </row>
    <row r="323" customFormat="false" ht="15" hidden="false" customHeight="false" outlineLevel="0" collapsed="false">
      <c r="A323" s="1" t="n">
        <v>323</v>
      </c>
      <c r="B323" s="1" t="s">
        <v>632</v>
      </c>
      <c r="C323" s="1" t="s">
        <v>633</v>
      </c>
      <c r="D323" s="1" t="n">
        <f aca="false">O324/$Q$2</f>
        <v>1.32321749828343</v>
      </c>
      <c r="O323" s="1" t="n">
        <v>0.622681447312067</v>
      </c>
    </row>
    <row r="324" customFormat="false" ht="15" hidden="false" customHeight="false" outlineLevel="0" collapsed="false">
      <c r="A324" s="1" t="n">
        <v>324</v>
      </c>
      <c r="B324" s="1" t="s">
        <v>634</v>
      </c>
      <c r="C324" s="1" t="s">
        <v>635</v>
      </c>
      <c r="D324" s="1" t="n">
        <f aca="false">O325/$Q$2</f>
        <v>0.940630297519017</v>
      </c>
      <c r="O324" s="1" t="n">
        <v>0.882993720463318</v>
      </c>
    </row>
    <row r="325" customFormat="false" ht="15" hidden="false" customHeight="false" outlineLevel="0" collapsed="false">
      <c r="A325" s="1" t="n">
        <v>325</v>
      </c>
      <c r="B325" s="1" t="s">
        <v>636</v>
      </c>
      <c r="C325" s="1" t="s">
        <v>637</v>
      </c>
      <c r="D325" s="1" t="n">
        <f aca="false">O326/$Q$2</f>
        <v>0.951918708390394</v>
      </c>
      <c r="O325" s="1" t="n">
        <v>0.627690192326136</v>
      </c>
    </row>
    <row r="326" customFormat="false" ht="15" hidden="false" customHeight="false" outlineLevel="0" collapsed="false">
      <c r="A326" s="1" t="n">
        <v>326</v>
      </c>
      <c r="B326" s="1" t="s">
        <v>638</v>
      </c>
      <c r="C326" s="1" t="s">
        <v>639</v>
      </c>
      <c r="D326" s="1" t="n">
        <f aca="false">O327/$Q$2</f>
        <v>1.00761067858223</v>
      </c>
      <c r="O326" s="1" t="n">
        <v>0.635223040044947</v>
      </c>
    </row>
    <row r="327" customFormat="false" ht="15" hidden="false" customHeight="false" outlineLevel="0" collapsed="false">
      <c r="A327" s="1" t="n">
        <v>327</v>
      </c>
      <c r="B327" s="1" t="s">
        <v>640</v>
      </c>
      <c r="C327" s="1" t="s">
        <v>641</v>
      </c>
      <c r="D327" s="1" t="n">
        <f aca="false">O328/$Q$2</f>
        <v>0.914179247631393</v>
      </c>
      <c r="O327" s="1" t="n">
        <v>0.672386741419371</v>
      </c>
    </row>
    <row r="328" customFormat="false" ht="15" hidden="false" customHeight="false" outlineLevel="0" collapsed="false">
      <c r="A328" s="1" t="n">
        <v>328</v>
      </c>
      <c r="B328" s="1" t="s">
        <v>642</v>
      </c>
      <c r="C328" s="1" t="s">
        <v>643</v>
      </c>
      <c r="D328" s="1" t="n">
        <f aca="false">O329/$Q$2</f>
        <v>0.883958712568809</v>
      </c>
      <c r="O328" s="1" t="n">
        <v>0.610039193166335</v>
      </c>
    </row>
    <row r="329" customFormat="false" ht="15" hidden="false" customHeight="false" outlineLevel="0" collapsed="false">
      <c r="A329" s="1" t="n">
        <v>329</v>
      </c>
      <c r="B329" s="1" t="s">
        <v>644</v>
      </c>
      <c r="C329" s="1" t="s">
        <v>645</v>
      </c>
      <c r="D329" s="1" t="n">
        <f aca="false">O330/$Q$2</f>
        <v>0.907803283818974</v>
      </c>
      <c r="O329" s="1" t="n">
        <v>0.58987278611389</v>
      </c>
    </row>
    <row r="330" customFormat="false" ht="15" hidden="false" customHeight="false" outlineLevel="0" collapsed="false">
      <c r="A330" s="1" t="n">
        <v>330</v>
      </c>
      <c r="B330" s="1" t="s">
        <v>646</v>
      </c>
      <c r="C330" s="1" t="s">
        <v>647</v>
      </c>
      <c r="D330" s="1" t="n">
        <f aca="false">O331/$Q$2</f>
        <v>0.880308570392395</v>
      </c>
      <c r="O330" s="1" t="n">
        <v>0.605784461033809</v>
      </c>
    </row>
    <row r="331" customFormat="false" ht="15" hidden="false" customHeight="false" outlineLevel="0" collapsed="false">
      <c r="A331" s="1" t="n">
        <v>331</v>
      </c>
      <c r="B331" s="1" t="s">
        <v>648</v>
      </c>
      <c r="C331" s="1" t="s">
        <v>649</v>
      </c>
      <c r="D331" s="1" t="n">
        <f aca="false">O332/$Q$2</f>
        <v>0.885327221486518</v>
      </c>
      <c r="O331" s="1" t="n">
        <v>0.587437016767767</v>
      </c>
    </row>
    <row r="332" customFormat="false" ht="15" hidden="false" customHeight="false" outlineLevel="0" collapsed="false">
      <c r="A332" s="1" t="n">
        <v>332</v>
      </c>
      <c r="B332" s="1" t="s">
        <v>650</v>
      </c>
      <c r="C332" s="1" t="s">
        <v>651</v>
      </c>
      <c r="D332" s="1" t="n">
        <f aca="false">O333/$Q$2</f>
        <v>1.2185082527799</v>
      </c>
      <c r="O332" s="1" t="n">
        <v>0.590786003164225</v>
      </c>
    </row>
    <row r="333" customFormat="false" ht="15" hidden="false" customHeight="false" outlineLevel="0" collapsed="false">
      <c r="A333" s="1" t="n">
        <v>333</v>
      </c>
      <c r="B333" s="1" t="s">
        <v>652</v>
      </c>
      <c r="C333" s="1" t="s">
        <v>653</v>
      </c>
      <c r="D333" s="1" t="n">
        <f aca="false">O334/$Q$2</f>
        <v>0.899103728175297</v>
      </c>
      <c r="O333" s="1" t="n">
        <v>0.813120395500481</v>
      </c>
    </row>
    <row r="334" customFormat="false" ht="15" hidden="false" customHeight="false" outlineLevel="0" collapsed="false">
      <c r="A334" s="1" t="n">
        <v>334</v>
      </c>
      <c r="B334" s="1" t="s">
        <v>654</v>
      </c>
      <c r="C334" s="1" t="s">
        <v>655</v>
      </c>
      <c r="D334" s="1" t="n">
        <f aca="false">O335/$Q$2</f>
        <v>1.14709592177383</v>
      </c>
      <c r="O334" s="1" t="n">
        <v>0.599979177311252</v>
      </c>
    </row>
    <row r="335" customFormat="false" ht="15" hidden="false" customHeight="false" outlineLevel="0" collapsed="false">
      <c r="A335" s="1" t="n">
        <v>335</v>
      </c>
      <c r="B335" s="1" t="s">
        <v>656</v>
      </c>
      <c r="C335" s="1" t="s">
        <v>657</v>
      </c>
      <c r="D335" s="1" t="n">
        <f aca="false">O336/$Q$2</f>
        <v>0.923614708809202</v>
      </c>
      <c r="O335" s="1" t="n">
        <v>0.765466370426142</v>
      </c>
    </row>
    <row r="336" customFormat="false" ht="15" hidden="false" customHeight="false" outlineLevel="0" collapsed="false">
      <c r="A336" s="1" t="n">
        <v>336</v>
      </c>
      <c r="B336" s="1" t="s">
        <v>658</v>
      </c>
      <c r="C336" s="1" t="s">
        <v>659</v>
      </c>
      <c r="D336" s="1" t="n">
        <f aca="false">O337/$Q$2</f>
        <v>0.880763157828694</v>
      </c>
      <c r="O336" s="1" t="n">
        <v>0.616335552593632</v>
      </c>
    </row>
    <row r="337" customFormat="false" ht="15" hidden="false" customHeight="false" outlineLevel="0" collapsed="false">
      <c r="A337" s="1" t="n">
        <v>337</v>
      </c>
      <c r="B337" s="1" t="s">
        <v>660</v>
      </c>
      <c r="C337" s="1" t="s">
        <v>661</v>
      </c>
      <c r="D337" s="1" t="n">
        <f aca="false">O338/$Q$2</f>
        <v>0.872489238930928</v>
      </c>
      <c r="O337" s="1" t="n">
        <v>0.587740366634417</v>
      </c>
    </row>
    <row r="338" customFormat="false" ht="15" hidden="false" customHeight="false" outlineLevel="0" collapsed="false">
      <c r="A338" s="1" t="n">
        <v>338</v>
      </c>
      <c r="B338" s="1" t="s">
        <v>662</v>
      </c>
      <c r="C338" s="1" t="s">
        <v>663</v>
      </c>
      <c r="D338" s="1" t="n">
        <f aca="false">O339/$Q$2</f>
        <v>1.15752313432411</v>
      </c>
      <c r="O338" s="1" t="n">
        <v>0.582219113749062</v>
      </c>
    </row>
    <row r="339" customFormat="false" ht="15" hidden="false" customHeight="false" outlineLevel="0" collapsed="false">
      <c r="A339" s="1" t="n">
        <v>339</v>
      </c>
      <c r="B339" s="1" t="s">
        <v>664</v>
      </c>
      <c r="C339" s="1" t="s">
        <v>665</v>
      </c>
      <c r="D339" s="1" t="n">
        <f aca="false">O340/$Q$2</f>
        <v>1.11181166159028</v>
      </c>
      <c r="O339" s="1" t="n">
        <v>0.772424533551835</v>
      </c>
    </row>
    <row r="340" customFormat="false" ht="15" hidden="false" customHeight="false" outlineLevel="0" collapsed="false">
      <c r="A340" s="1" t="n">
        <v>340</v>
      </c>
      <c r="B340" s="1" t="s">
        <v>666</v>
      </c>
      <c r="C340" s="1" t="s">
        <v>667</v>
      </c>
      <c r="D340" s="1" t="n">
        <f aca="false">O341/$Q$2</f>
        <v>1.02077694456995</v>
      </c>
      <c r="O340" s="1" t="n">
        <v>0.741920898715189</v>
      </c>
    </row>
    <row r="341" customFormat="false" ht="15" hidden="false" customHeight="false" outlineLevel="0" collapsed="false">
      <c r="A341" s="1" t="n">
        <v>341</v>
      </c>
      <c r="B341" s="1" t="s">
        <v>668</v>
      </c>
      <c r="C341" s="1" t="s">
        <v>669</v>
      </c>
      <c r="D341" s="1" t="n">
        <f aca="false">O342/$Q$2</f>
        <v>1.25149960074055</v>
      </c>
      <c r="O341" s="1" t="n">
        <v>0.681172697019406</v>
      </c>
    </row>
    <row r="342" customFormat="false" ht="15" hidden="false" customHeight="false" outlineLevel="0" collapsed="false">
      <c r="A342" s="1" t="n">
        <v>342</v>
      </c>
      <c r="B342" s="1" t="s">
        <v>670</v>
      </c>
      <c r="C342" s="1" t="s">
        <v>671</v>
      </c>
      <c r="D342" s="1" t="n">
        <f aca="false">O343/$Q$2</f>
        <v>1.04124979345269</v>
      </c>
      <c r="O342" s="1" t="n">
        <v>0.835135788371769</v>
      </c>
    </row>
    <row r="343" customFormat="false" ht="15" hidden="false" customHeight="false" outlineLevel="0" collapsed="false">
      <c r="A343" s="1" t="n">
        <v>343</v>
      </c>
      <c r="B343" s="1" t="s">
        <v>672</v>
      </c>
      <c r="C343" s="1" t="s">
        <v>673</v>
      </c>
      <c r="D343" s="1" t="n">
        <f aca="false">O344/$Q$2</f>
        <v>1.01295547716511</v>
      </c>
      <c r="O343" s="1" t="n">
        <v>0.694834394379748</v>
      </c>
    </row>
    <row r="344" customFormat="false" ht="15" hidden="false" customHeight="false" outlineLevel="0" collapsed="false">
      <c r="A344" s="1" t="n">
        <v>344</v>
      </c>
      <c r="B344" s="1" t="s">
        <v>674</v>
      </c>
      <c r="C344" s="1" t="s">
        <v>675</v>
      </c>
      <c r="D344" s="1" t="n">
        <f aca="false">O345/$Q$2</f>
        <v>1.02000037977232</v>
      </c>
      <c r="O344" s="1" t="n">
        <v>0.675953368668444</v>
      </c>
    </row>
    <row r="345" customFormat="false" ht="15" hidden="false" customHeight="false" outlineLevel="0" collapsed="false">
      <c r="A345" s="1" t="n">
        <v>345</v>
      </c>
      <c r="B345" s="1" t="s">
        <v>676</v>
      </c>
      <c r="C345" s="1" t="s">
        <v>375</v>
      </c>
      <c r="D345" s="1" t="n">
        <f aca="false">O346/$Q$2</f>
        <v>0.960871043096238</v>
      </c>
      <c r="O345" s="1" t="n">
        <v>0.680654489059848</v>
      </c>
    </row>
    <row r="346" customFormat="false" ht="15" hidden="false" customHeight="false" outlineLevel="0" collapsed="false">
      <c r="A346" s="1" t="n">
        <v>346</v>
      </c>
      <c r="B346" s="1" t="s">
        <v>677</v>
      </c>
      <c r="C346" s="1" t="s">
        <v>678</v>
      </c>
      <c r="D346" s="1" t="n">
        <f aca="false">O347/$Q$2</f>
        <v>0.990088373506432</v>
      </c>
      <c r="O346" s="1" t="n">
        <v>0.641197005276666</v>
      </c>
    </row>
    <row r="347" customFormat="false" ht="15" hidden="false" customHeight="false" outlineLevel="0" collapsed="false">
      <c r="A347" s="1" t="n">
        <v>347</v>
      </c>
      <c r="B347" s="1" t="s">
        <v>679</v>
      </c>
      <c r="C347" s="1" t="s">
        <v>680</v>
      </c>
      <c r="D347" s="1" t="n">
        <f aca="false">O348/$Q$2</f>
        <v>1.04225975706982</v>
      </c>
      <c r="O347" s="1" t="n">
        <v>0.660693965764545</v>
      </c>
    </row>
    <row r="348" customFormat="false" ht="15" hidden="false" customHeight="false" outlineLevel="0" collapsed="false">
      <c r="A348" s="1" t="n">
        <v>348</v>
      </c>
      <c r="B348" s="1" t="s">
        <v>681</v>
      </c>
      <c r="C348" s="1" t="s">
        <v>682</v>
      </c>
      <c r="D348" s="1" t="n">
        <f aca="false">O349/$Q$2</f>
        <v>0.998205346512578</v>
      </c>
      <c r="O348" s="1" t="n">
        <v>0.69550835125606</v>
      </c>
    </row>
    <row r="349" customFormat="false" ht="15" hidden="false" customHeight="false" outlineLevel="0" collapsed="false">
      <c r="A349" s="1" t="n">
        <v>349</v>
      </c>
      <c r="B349" s="1" t="s">
        <v>683</v>
      </c>
      <c r="C349" s="1" t="s">
        <v>116</v>
      </c>
      <c r="D349" s="1" t="n">
        <f aca="false">O350/$Q$2</f>
        <v>1.33750445877774</v>
      </c>
      <c r="O349" s="1" t="n">
        <v>0.666110487389217</v>
      </c>
    </row>
    <row r="350" customFormat="false" ht="15" hidden="false" customHeight="false" outlineLevel="0" collapsed="false">
      <c r="A350" s="1" t="n">
        <v>350</v>
      </c>
      <c r="B350" s="1" t="s">
        <v>684</v>
      </c>
      <c r="C350" s="1" t="s">
        <v>685</v>
      </c>
      <c r="D350" s="1" t="n">
        <f aca="false">O351/$Q$2</f>
        <v>0.973137669227137</v>
      </c>
      <c r="O350" s="1" t="n">
        <v>0.892527524556259</v>
      </c>
    </row>
    <row r="351" customFormat="false" ht="15" hidden="false" customHeight="false" outlineLevel="0" collapsed="false">
      <c r="A351" s="1" t="n">
        <v>351</v>
      </c>
      <c r="B351" s="1" t="s">
        <v>686</v>
      </c>
      <c r="C351" s="1" t="s">
        <v>687</v>
      </c>
      <c r="D351" s="1" t="n">
        <f aca="false">O352/$Q$2</f>
        <v>0.985372398541704</v>
      </c>
      <c r="O351" s="1" t="n">
        <v>0.649382623936414</v>
      </c>
    </row>
    <row r="352" customFormat="false" ht="15" hidden="false" customHeight="false" outlineLevel="0" collapsed="false">
      <c r="A352" s="1" t="n">
        <v>352</v>
      </c>
      <c r="B352" s="1" t="s">
        <v>688</v>
      </c>
      <c r="C352" s="1" t="s">
        <v>689</v>
      </c>
      <c r="D352" s="1" t="n">
        <f aca="false">O353/$Q$2</f>
        <v>1.01628675203749</v>
      </c>
      <c r="O352" s="1" t="n">
        <v>0.657546957593085</v>
      </c>
    </row>
    <row r="353" customFormat="false" ht="15" hidden="false" customHeight="false" outlineLevel="0" collapsed="false">
      <c r="A353" s="1" t="n">
        <v>353</v>
      </c>
      <c r="B353" s="1" t="s">
        <v>690</v>
      </c>
      <c r="C353" s="1" t="s">
        <v>691</v>
      </c>
      <c r="D353" s="1" t="n">
        <f aca="false">O354/$Q$2</f>
        <v>1.27201334297756</v>
      </c>
      <c r="O353" s="1" t="n">
        <v>0.678176355288004</v>
      </c>
    </row>
    <row r="354" customFormat="false" ht="15" hidden="false" customHeight="false" outlineLevel="0" collapsed="false">
      <c r="A354" s="1" t="n">
        <v>354</v>
      </c>
      <c r="B354" s="1" t="s">
        <v>692</v>
      </c>
      <c r="C354" s="1" t="s">
        <v>693</v>
      </c>
      <c r="D354" s="1" t="n">
        <f aca="false">O355/$Q$2</f>
        <v>1.00577287503551</v>
      </c>
      <c r="O354" s="1" t="n">
        <v>0.848824774197596</v>
      </c>
    </row>
    <row r="355" customFormat="false" ht="15" hidden="false" customHeight="false" outlineLevel="0" collapsed="false">
      <c r="A355" s="1" t="n">
        <v>355</v>
      </c>
      <c r="B355" s="1" t="s">
        <v>694</v>
      </c>
      <c r="C355" s="1" t="s">
        <v>695</v>
      </c>
      <c r="D355" s="1" t="n">
        <f aca="false">O356/$Q$2</f>
        <v>0.968265896317408</v>
      </c>
      <c r="O355" s="1" t="n">
        <v>0.671160360273942</v>
      </c>
    </row>
    <row r="356" customFormat="false" ht="15" hidden="false" customHeight="false" outlineLevel="0" collapsed="false">
      <c r="A356" s="1" t="n">
        <v>356</v>
      </c>
      <c r="B356" s="1" t="s">
        <v>696</v>
      </c>
      <c r="C356" s="1" t="s">
        <v>697</v>
      </c>
      <c r="D356" s="1" t="n">
        <f aca="false">O357/$Q$2</f>
        <v>0.929693661743908</v>
      </c>
      <c r="O356" s="1" t="n">
        <v>0.646131650538319</v>
      </c>
    </row>
    <row r="357" customFormat="false" ht="15" hidden="false" customHeight="false" outlineLevel="0" collapsed="false">
      <c r="A357" s="1" t="n">
        <v>357</v>
      </c>
      <c r="B357" s="1" t="s">
        <v>698</v>
      </c>
      <c r="C357" s="1" t="s">
        <v>699</v>
      </c>
      <c r="D357" s="1" t="n">
        <f aca="false">O358/$Q$2</f>
        <v>0.937395647019511</v>
      </c>
      <c r="O357" s="1" t="n">
        <v>0.62039208696935</v>
      </c>
    </row>
    <row r="358" customFormat="false" ht="15" hidden="false" customHeight="false" outlineLevel="0" collapsed="false">
      <c r="A358" s="1" t="n">
        <v>358</v>
      </c>
      <c r="B358" s="1" t="s">
        <v>700</v>
      </c>
      <c r="C358" s="1" t="s">
        <v>701</v>
      </c>
      <c r="D358" s="1" t="n">
        <f aca="false">O359/$Q$2</f>
        <v>0.896490628222604</v>
      </c>
      <c r="O358" s="1" t="n">
        <v>0.625531683930756</v>
      </c>
    </row>
    <row r="359" customFormat="false" ht="15" hidden="false" customHeight="false" outlineLevel="0" collapsed="false">
      <c r="A359" s="1" t="n">
        <v>359</v>
      </c>
      <c r="B359" s="1" t="s">
        <v>702</v>
      </c>
      <c r="C359" s="1" t="s">
        <v>703</v>
      </c>
      <c r="D359" s="1" t="n">
        <f aca="false">O360/$Q$2</f>
        <v>0.90761035648338</v>
      </c>
      <c r="O359" s="1" t="n">
        <v>0.598235434614254</v>
      </c>
    </row>
    <row r="360" customFormat="false" ht="15" hidden="false" customHeight="false" outlineLevel="0" collapsed="false">
      <c r="A360" s="1" t="n">
        <v>360</v>
      </c>
      <c r="B360" s="1" t="s">
        <v>704</v>
      </c>
      <c r="C360" s="1" t="s">
        <v>705</v>
      </c>
      <c r="D360" s="1" t="n">
        <f aca="false">O361/$Q$2</f>
        <v>0.899912594318805</v>
      </c>
      <c r="O360" s="1" t="n">
        <v>0.605655719065043</v>
      </c>
    </row>
    <row r="361" customFormat="false" ht="15" hidden="false" customHeight="false" outlineLevel="0" collapsed="false">
      <c r="A361" s="1" t="n">
        <v>361</v>
      </c>
      <c r="B361" s="1" t="s">
        <v>706</v>
      </c>
      <c r="C361" s="1" t="s">
        <v>707</v>
      </c>
      <c r="D361" s="1" t="n">
        <f aca="false">O362/$Q$2</f>
        <v>0.915940546832159</v>
      </c>
      <c r="O361" s="1" t="n">
        <v>0.600518940219723</v>
      </c>
    </row>
    <row r="362" customFormat="false" ht="15" hidden="false" customHeight="false" outlineLevel="0" collapsed="false">
      <c r="A362" s="1" t="n">
        <v>362</v>
      </c>
      <c r="B362" s="1" t="s">
        <v>708</v>
      </c>
      <c r="C362" s="1" t="s">
        <v>709</v>
      </c>
      <c r="D362" s="1" t="n">
        <f aca="false">O363/$Q$2</f>
        <v>0.939541125884148</v>
      </c>
      <c r="O362" s="1" t="n">
        <v>0.611214522344003</v>
      </c>
    </row>
    <row r="363" customFormat="false" ht="15" hidden="false" customHeight="false" outlineLevel="0" collapsed="false">
      <c r="A363" s="1" t="n">
        <v>364</v>
      </c>
      <c r="B363" s="1" t="s">
        <v>710</v>
      </c>
      <c r="C363" s="1" t="s">
        <v>711</v>
      </c>
      <c r="D363" s="1" t="n">
        <f aca="false">O364/$Q$2</f>
        <v>0.970169757846209</v>
      </c>
      <c r="O363" s="1" t="n">
        <v>0.626963379300051</v>
      </c>
    </row>
    <row r="364" customFormat="false" ht="15" hidden="false" customHeight="false" outlineLevel="0" collapsed="false">
      <c r="A364" s="1" t="n">
        <v>365</v>
      </c>
      <c r="B364" s="1" t="s">
        <v>712</v>
      </c>
      <c r="C364" s="1" t="s">
        <v>713</v>
      </c>
      <c r="D364" s="1" t="n">
        <f aca="false">O365/$Q$2</f>
        <v>0.895683737091034</v>
      </c>
      <c r="O364" s="1" t="n">
        <v>0.647402112708554</v>
      </c>
    </row>
    <row r="365" customFormat="false" ht="15" hidden="false" customHeight="false" outlineLevel="0" collapsed="false">
      <c r="A365" s="1" t="n">
        <v>366</v>
      </c>
      <c r="B365" s="1" t="s">
        <v>714</v>
      </c>
      <c r="C365" s="1" t="s">
        <v>715</v>
      </c>
      <c r="D365" s="1" t="n">
        <f aca="false">O366/$Q$2</f>
        <v>0.935430342686826</v>
      </c>
      <c r="O365" s="1" t="n">
        <v>0.597696989647196</v>
      </c>
    </row>
    <row r="366" customFormat="false" ht="15" hidden="false" customHeight="false" outlineLevel="0" collapsed="false">
      <c r="A366" s="1" t="n">
        <v>367</v>
      </c>
      <c r="B366" s="1" t="s">
        <v>716</v>
      </c>
      <c r="C366" s="1" t="s">
        <v>449</v>
      </c>
      <c r="D366" s="1" t="n">
        <f aca="false">O367/$Q$2</f>
        <v>0.920503202909425</v>
      </c>
      <c r="O366" s="1" t="n">
        <v>0.624220220481391</v>
      </c>
    </row>
    <row r="367" customFormat="false" ht="15" hidden="false" customHeight="false" outlineLevel="0" collapsed="false">
      <c r="A367" s="1" t="n">
        <v>368</v>
      </c>
      <c r="B367" s="1" t="s">
        <v>717</v>
      </c>
      <c r="C367" s="1" t="s">
        <v>718</v>
      </c>
      <c r="D367" s="1" t="n">
        <f aca="false">O368/$Q$2</f>
        <v>0.928095629607962</v>
      </c>
      <c r="O367" s="1" t="n">
        <v>0.614259219583941</v>
      </c>
    </row>
    <row r="368" customFormat="false" ht="15" hidden="false" customHeight="false" outlineLevel="0" collapsed="false">
      <c r="A368" s="1" t="n">
        <v>369</v>
      </c>
      <c r="B368" s="1" t="s">
        <v>719</v>
      </c>
      <c r="C368" s="1" t="s">
        <v>720</v>
      </c>
      <c r="D368" s="1" t="n">
        <f aca="false">O369/$Q$2</f>
        <v>0.918232415340529</v>
      </c>
      <c r="O368" s="1" t="n">
        <v>0.619325707222279</v>
      </c>
    </row>
    <row r="369" customFormat="false" ht="15" hidden="false" customHeight="false" outlineLevel="0" collapsed="false">
      <c r="A369" s="1" t="n">
        <v>370</v>
      </c>
      <c r="B369" s="1" t="s">
        <v>721</v>
      </c>
      <c r="C369" s="1" t="s">
        <v>722</v>
      </c>
      <c r="D369" s="1" t="n">
        <f aca="false">O370/$Q$2</f>
        <v>1.02877753883552</v>
      </c>
      <c r="O369" s="1" t="n">
        <v>0.612743904704533</v>
      </c>
    </row>
    <row r="370" customFormat="false" ht="15" hidden="false" customHeight="false" outlineLevel="0" collapsed="false">
      <c r="A370" s="1" t="n">
        <v>371</v>
      </c>
      <c r="B370" s="1" t="s">
        <v>723</v>
      </c>
      <c r="C370" s="1" t="s">
        <v>724</v>
      </c>
      <c r="D370" s="1" t="n">
        <f aca="false">O371/$Q$2</f>
        <v>0.933828191286844</v>
      </c>
      <c r="O370" s="1" t="n">
        <v>0.686511558170837</v>
      </c>
    </row>
    <row r="371" customFormat="false" ht="15" hidden="false" customHeight="false" outlineLevel="0" collapsed="false">
      <c r="A371" s="1" t="n">
        <v>372</v>
      </c>
      <c r="B371" s="1" t="s">
        <v>725</v>
      </c>
      <c r="C371" s="1" t="s">
        <v>726</v>
      </c>
      <c r="D371" s="1" t="n">
        <f aca="false">O372/$Q$2</f>
        <v>0.938106998917999</v>
      </c>
      <c r="O371" s="1" t="n">
        <v>0.623151091916169</v>
      </c>
    </row>
    <row r="372" customFormat="false" ht="15" hidden="false" customHeight="false" outlineLevel="0" collapsed="false">
      <c r="A372" s="1" t="n">
        <v>374</v>
      </c>
      <c r="B372" s="1" t="s">
        <v>727</v>
      </c>
      <c r="C372" s="1" t="s">
        <v>728</v>
      </c>
      <c r="D372" s="1" t="n">
        <f aca="false">O373/$Q$2</f>
        <v>0.926009343529037</v>
      </c>
      <c r="O372" s="1" t="n">
        <v>0.626006374796181</v>
      </c>
    </row>
    <row r="373" customFormat="false" ht="15" hidden="false" customHeight="false" outlineLevel="0" collapsed="false">
      <c r="A373" s="1" t="n">
        <v>375</v>
      </c>
      <c r="B373" s="1" t="s">
        <v>729</v>
      </c>
      <c r="C373" s="1" t="s">
        <v>730</v>
      </c>
      <c r="D373" s="1" t="n">
        <f aca="false">O374/$Q$2</f>
        <v>0.936152944676166</v>
      </c>
      <c r="O373" s="1" t="n">
        <v>0.617933511676822</v>
      </c>
    </row>
    <row r="374" customFormat="false" ht="15" hidden="false" customHeight="false" outlineLevel="0" collapsed="false">
      <c r="A374" s="1" t="n">
        <v>376</v>
      </c>
      <c r="B374" s="1" t="s">
        <v>731</v>
      </c>
      <c r="C374" s="1" t="s">
        <v>401</v>
      </c>
      <c r="D374" s="1" t="n">
        <f aca="false">O375/$Q$2</f>
        <v>1.10340198763168</v>
      </c>
      <c r="O374" s="1" t="n">
        <v>0.624702418623276</v>
      </c>
    </row>
    <row r="375" customFormat="false" ht="15" hidden="false" customHeight="false" outlineLevel="0" collapsed="false">
      <c r="A375" s="1" t="n">
        <v>377</v>
      </c>
      <c r="B375" s="1" t="s">
        <v>732</v>
      </c>
      <c r="C375" s="1" t="s">
        <v>733</v>
      </c>
      <c r="D375" s="1" t="n">
        <f aca="false">O376/$Q$2</f>
        <v>1.07270481665458</v>
      </c>
      <c r="O375" s="1" t="n">
        <v>0.736309055381627</v>
      </c>
    </row>
    <row r="376" customFormat="false" ht="15" hidden="false" customHeight="false" outlineLevel="0" collapsed="false">
      <c r="A376" s="1" t="n">
        <v>378</v>
      </c>
      <c r="B376" s="1" t="s">
        <v>734</v>
      </c>
      <c r="C376" s="1" t="s">
        <v>735</v>
      </c>
      <c r="D376" s="1" t="n">
        <f aca="false">O377/$Q$2</f>
        <v>1.07986679756928</v>
      </c>
      <c r="O376" s="1" t="n">
        <v>0.715824585334996</v>
      </c>
    </row>
    <row r="377" customFormat="false" ht="15" hidden="false" customHeight="false" outlineLevel="0" collapsed="false">
      <c r="A377" s="1" t="n">
        <v>379</v>
      </c>
      <c r="B377" s="1" t="s">
        <v>736</v>
      </c>
      <c r="C377" s="1" t="s">
        <v>737</v>
      </c>
      <c r="D377" s="1" t="n">
        <f aca="false">O378/$Q$2</f>
        <v>1.13713696284157</v>
      </c>
      <c r="O377" s="1" t="n">
        <v>0.720603833026299</v>
      </c>
    </row>
    <row r="378" customFormat="false" ht="15" hidden="false" customHeight="false" outlineLevel="0" collapsed="false">
      <c r="A378" s="1" t="n">
        <v>380</v>
      </c>
      <c r="B378" s="1" t="s">
        <v>738</v>
      </c>
      <c r="C378" s="1" t="s">
        <v>739</v>
      </c>
      <c r="D378" s="1" t="n">
        <f aca="false">O379/$Q$2</f>
        <v>0.981410042115939</v>
      </c>
      <c r="O378" s="1" t="n">
        <v>0.758820676720494</v>
      </c>
    </row>
    <row r="379" customFormat="false" ht="15" hidden="false" customHeight="false" outlineLevel="0" collapsed="false">
      <c r="A379" s="1" t="n">
        <v>381</v>
      </c>
      <c r="B379" s="1" t="s">
        <v>740</v>
      </c>
      <c r="C379" s="1" t="s">
        <v>741</v>
      </c>
      <c r="D379" s="1" t="n">
        <f aca="false">O380/$Q$2</f>
        <v>1.28127468065748</v>
      </c>
      <c r="O379" s="1" t="n">
        <v>0.654902845157505</v>
      </c>
    </row>
    <row r="380" customFormat="false" ht="15" hidden="false" customHeight="false" outlineLevel="0" collapsed="false">
      <c r="A380" s="1" t="n">
        <v>382</v>
      </c>
      <c r="B380" s="1" t="s">
        <v>742</v>
      </c>
      <c r="C380" s="1" t="s">
        <v>743</v>
      </c>
      <c r="D380" s="1" t="n">
        <f aca="false">O381/$Q$2</f>
        <v>1.33582561441966</v>
      </c>
      <c r="O380" s="1" t="n">
        <v>0.855004939608853</v>
      </c>
    </row>
    <row r="381" customFormat="false" ht="15" hidden="false" customHeight="false" outlineLevel="0" collapsed="false">
      <c r="A381" s="1" t="n">
        <v>383</v>
      </c>
      <c r="B381" s="1" t="s">
        <v>744</v>
      </c>
      <c r="C381" s="1" t="s">
        <v>745</v>
      </c>
      <c r="D381" s="1" t="n">
        <f aca="false">O382/$Q$2</f>
        <v>1.00263144181785</v>
      </c>
      <c r="O381" s="1" t="n">
        <v>0.891407218160863</v>
      </c>
    </row>
    <row r="382" customFormat="false" ht="15" hidden="false" customHeight="false" outlineLevel="0" collapsed="false">
      <c r="A382" s="1" t="n">
        <v>384</v>
      </c>
      <c r="B382" s="1" t="s">
        <v>746</v>
      </c>
      <c r="C382" s="1" t="s">
        <v>747</v>
      </c>
      <c r="D382" s="1" t="n">
        <f aca="false">O383/$Q$2</f>
        <v>1.00487995385708</v>
      </c>
      <c r="O382" s="1" t="n">
        <v>0.669064056523392</v>
      </c>
    </row>
    <row r="383" customFormat="false" ht="15" hidden="false" customHeight="false" outlineLevel="0" collapsed="false">
      <c r="A383" s="1" t="n">
        <v>385</v>
      </c>
      <c r="B383" s="1" t="s">
        <v>748</v>
      </c>
      <c r="C383" s="1" t="s">
        <v>749</v>
      </c>
      <c r="D383" s="1" t="n">
        <f aca="false">O384/$Q$2</f>
        <v>1.03890169733529</v>
      </c>
      <c r="O383" s="1" t="n">
        <v>0.670564506761999</v>
      </c>
    </row>
    <row r="384" customFormat="false" ht="15" hidden="false" customHeight="false" outlineLevel="0" collapsed="false">
      <c r="A384" s="1" t="n">
        <v>386</v>
      </c>
      <c r="B384" s="1" t="s">
        <v>750</v>
      </c>
      <c r="C384" s="1" t="s">
        <v>751</v>
      </c>
      <c r="D384" s="1" t="n">
        <f aca="false">O385/$Q$2</f>
        <v>1.07010383402147</v>
      </c>
      <c r="O384" s="1" t="n">
        <v>0.69326749088172</v>
      </c>
    </row>
    <row r="385" customFormat="false" ht="15" hidden="false" customHeight="false" outlineLevel="0" collapsed="false">
      <c r="A385" s="1" t="n">
        <v>387</v>
      </c>
      <c r="B385" s="1" t="s">
        <v>752</v>
      </c>
      <c r="C385" s="1" t="s">
        <v>753</v>
      </c>
      <c r="D385" s="1" t="n">
        <f aca="false">O386/$Q$2</f>
        <v>1.04088974573848</v>
      </c>
      <c r="O385" s="1" t="n">
        <v>0.714088928623195</v>
      </c>
    </row>
    <row r="386" customFormat="false" ht="15" hidden="false" customHeight="false" outlineLevel="0" collapsed="false">
      <c r="A386" s="1" t="n">
        <v>388</v>
      </c>
      <c r="B386" s="1" t="s">
        <v>754</v>
      </c>
      <c r="C386" s="1" t="s">
        <v>755</v>
      </c>
      <c r="D386" s="1" t="n">
        <f aca="false">O387/$Q$2</f>
        <v>0.992350903228353</v>
      </c>
      <c r="O386" s="1" t="n">
        <v>0.694594131632977</v>
      </c>
    </row>
    <row r="387" customFormat="false" ht="15" hidden="false" customHeight="false" outlineLevel="0" collapsed="false">
      <c r="A387" s="1" t="n">
        <v>389</v>
      </c>
      <c r="B387" s="1" t="s">
        <v>756</v>
      </c>
      <c r="C387" s="1" t="s">
        <v>757</v>
      </c>
      <c r="D387" s="1" t="n">
        <f aca="false">O388/$Q$2</f>
        <v>1.06041743760671</v>
      </c>
      <c r="O387" s="1" t="n">
        <v>0.662203770115991</v>
      </c>
    </row>
    <row r="388" customFormat="false" ht="15" hidden="false" customHeight="false" outlineLevel="0" collapsed="false">
      <c r="A388" s="1" t="n">
        <v>390</v>
      </c>
      <c r="B388" s="1" t="s">
        <v>758</v>
      </c>
      <c r="C388" s="1" t="s">
        <v>759</v>
      </c>
      <c r="D388" s="1" t="n">
        <f aca="false">O389/$Q$2</f>
        <v>1.00118833998792</v>
      </c>
      <c r="O388" s="1" t="n">
        <v>0.70762511808619</v>
      </c>
    </row>
    <row r="389" customFormat="false" ht="15" hidden="false" customHeight="false" outlineLevel="0" collapsed="false">
      <c r="A389" s="1" t="n">
        <v>391</v>
      </c>
      <c r="B389" s="1" t="s">
        <v>760</v>
      </c>
      <c r="C389" s="1" t="s">
        <v>761</v>
      </c>
      <c r="D389" s="1" t="n">
        <f aca="false">O390/$Q$2</f>
        <v>1.00571674188181</v>
      </c>
      <c r="O389" s="1" t="n">
        <v>0.668101063020454</v>
      </c>
    </row>
    <row r="390" customFormat="false" ht="15" hidden="false" customHeight="false" outlineLevel="0" collapsed="false">
      <c r="A390" s="1" t="n">
        <v>392</v>
      </c>
      <c r="B390" s="1" t="s">
        <v>762</v>
      </c>
      <c r="C390" s="1" t="s">
        <v>763</v>
      </c>
      <c r="D390" s="1" t="n">
        <f aca="false">O391/$Q$2</f>
        <v>0.983399710317866</v>
      </c>
      <c r="O390" s="1" t="n">
        <v>0.671122902167252</v>
      </c>
    </row>
    <row r="391" customFormat="false" ht="15" hidden="false" customHeight="false" outlineLevel="0" collapsed="false">
      <c r="A391" s="1" t="n">
        <v>393</v>
      </c>
      <c r="B391" s="1" t="s">
        <v>764</v>
      </c>
      <c r="C391" s="1" t="s">
        <v>765</v>
      </c>
      <c r="D391" s="1" t="n">
        <f aca="false">O392/$Q$2</f>
        <v>1.01321451253045</v>
      </c>
      <c r="O391" s="1" t="n">
        <v>0.656230566813534</v>
      </c>
    </row>
    <row r="392" customFormat="false" ht="15" hidden="false" customHeight="false" outlineLevel="0" collapsed="false">
      <c r="A392" s="1" t="n">
        <v>394</v>
      </c>
      <c r="B392" s="1" t="s">
        <v>766</v>
      </c>
      <c r="C392" s="1" t="s">
        <v>767</v>
      </c>
      <c r="D392" s="1" t="n">
        <f aca="false">O393/$Q$2</f>
        <v>1.01679940480318</v>
      </c>
      <c r="O392" s="1" t="n">
        <v>0.676126225059224</v>
      </c>
    </row>
    <row r="393" customFormat="false" ht="15" hidden="false" customHeight="false" outlineLevel="0" collapsed="false">
      <c r="A393" s="1" t="n">
        <v>395</v>
      </c>
      <c r="B393" s="1" t="s">
        <v>768</v>
      </c>
      <c r="C393" s="1" t="s">
        <v>44</v>
      </c>
      <c r="D393" s="1" t="n">
        <f aca="false">O394/$Q$2</f>
        <v>1.00307267499233</v>
      </c>
      <c r="O393" s="1" t="n">
        <v>0.678518452617785</v>
      </c>
    </row>
    <row r="394" customFormat="false" ht="15" hidden="false" customHeight="false" outlineLevel="0" collapsed="false">
      <c r="A394" s="1" t="n">
        <v>396</v>
      </c>
      <c r="B394" s="1" t="s">
        <v>769</v>
      </c>
      <c r="C394" s="1" t="s">
        <v>770</v>
      </c>
      <c r="D394" s="1" t="n">
        <f aca="false">O395/$Q$2</f>
        <v>1.04531859943033</v>
      </c>
      <c r="O394" s="1" t="n">
        <v>0.669358494983305</v>
      </c>
    </row>
    <row r="395" customFormat="false" ht="15" hidden="false" customHeight="false" outlineLevel="0" collapsed="false">
      <c r="A395" s="1" t="n">
        <v>397</v>
      </c>
      <c r="B395" s="1" t="s">
        <v>771</v>
      </c>
      <c r="C395" s="1" t="s">
        <v>772</v>
      </c>
      <c r="D395" s="1" t="n">
        <f aca="false">O396/$Q$2</f>
        <v>0.991605194172304</v>
      </c>
      <c r="O395" s="1" t="n">
        <v>0.697549541460783</v>
      </c>
    </row>
    <row r="396" customFormat="false" ht="15" hidden="false" customHeight="false" outlineLevel="0" collapsed="false">
      <c r="A396" s="1" t="n">
        <v>398</v>
      </c>
      <c r="B396" s="1" t="s">
        <v>773</v>
      </c>
      <c r="C396" s="1" t="s">
        <v>774</v>
      </c>
      <c r="D396" s="1" t="n">
        <f aca="false">O397/$Q$2</f>
        <v>1.04794892117057</v>
      </c>
      <c r="O396" s="1" t="n">
        <v>0.661706152441921</v>
      </c>
    </row>
    <row r="397" customFormat="false" ht="15" hidden="false" customHeight="false" outlineLevel="0" collapsed="false">
      <c r="A397" s="1" t="n">
        <v>399</v>
      </c>
      <c r="B397" s="1" t="s">
        <v>775</v>
      </c>
      <c r="C397" s="1" t="s">
        <v>776</v>
      </c>
      <c r="D397" s="1" t="n">
        <f aca="false">O398/$Q$2</f>
        <v>1.05783038763258</v>
      </c>
      <c r="O397" s="1" t="n">
        <v>0.699304776395664</v>
      </c>
    </row>
    <row r="398" customFormat="false" ht="15" hidden="false" customHeight="false" outlineLevel="0" collapsed="false">
      <c r="A398" s="1" t="n">
        <v>400</v>
      </c>
      <c r="B398" s="1" t="s">
        <v>777</v>
      </c>
      <c r="C398" s="1" t="s">
        <v>778</v>
      </c>
      <c r="D398" s="1" t="n">
        <f aca="false">O399/$Q$2</f>
        <v>1.16580617107874</v>
      </c>
      <c r="O398" s="1" t="n">
        <v>0.70589875875022</v>
      </c>
    </row>
    <row r="399" customFormat="false" ht="15" hidden="false" customHeight="false" outlineLevel="0" collapsed="false">
      <c r="A399" s="1" t="n">
        <v>401</v>
      </c>
      <c r="B399" s="1" t="s">
        <v>779</v>
      </c>
      <c r="C399" s="1" t="s">
        <v>780</v>
      </c>
      <c r="D399" s="1" t="n">
        <f aca="false">O400/$Q$2</f>
        <v>1.15144087032794</v>
      </c>
      <c r="O399" s="1" t="n">
        <v>0.777951870856696</v>
      </c>
    </row>
    <row r="400" customFormat="false" ht="15" hidden="false" customHeight="false" outlineLevel="0" collapsed="false">
      <c r="A400" s="1" t="n">
        <v>402</v>
      </c>
      <c r="B400" s="1" t="s">
        <v>781</v>
      </c>
      <c r="C400" s="1" t="s">
        <v>782</v>
      </c>
      <c r="D400" s="1" t="n">
        <f aca="false">O401/$Q$2</f>
        <v>1.0321496357427</v>
      </c>
      <c r="O400" s="1" t="n">
        <v>0.768365789678071</v>
      </c>
    </row>
    <row r="401" customFormat="false" ht="15" hidden="false" customHeight="false" outlineLevel="0" collapsed="false">
      <c r="A401" s="1" t="n">
        <v>403</v>
      </c>
      <c r="B401" s="1" t="s">
        <v>783</v>
      </c>
      <c r="C401" s="1" t="s">
        <v>784</v>
      </c>
      <c r="D401" s="1" t="n">
        <f aca="false">O402/$Q$2</f>
        <v>1.03447103872485</v>
      </c>
      <c r="O401" s="1" t="n">
        <v>0.688761785663818</v>
      </c>
    </row>
    <row r="402" customFormat="false" ht="15" hidden="false" customHeight="false" outlineLevel="0" collapsed="false">
      <c r="A402" s="1" t="n">
        <v>404</v>
      </c>
      <c r="B402" s="1" t="s">
        <v>785</v>
      </c>
      <c r="C402" s="1" t="s">
        <v>786</v>
      </c>
      <c r="D402" s="1" t="n">
        <f aca="false">O403/$Q$2</f>
        <v>1.02606382050839</v>
      </c>
      <c r="O402" s="1" t="n">
        <v>0.690310876617168</v>
      </c>
    </row>
    <row r="403" customFormat="false" ht="15" hidden="false" customHeight="false" outlineLevel="0" collapsed="false">
      <c r="A403" s="1" t="n">
        <v>405</v>
      </c>
      <c r="B403" s="1" t="s">
        <v>787</v>
      </c>
      <c r="C403" s="1" t="s">
        <v>788</v>
      </c>
      <c r="D403" s="1" t="n">
        <f aca="false">O404/$Q$2</f>
        <v>1.02438385782394</v>
      </c>
      <c r="O403" s="1" t="n">
        <v>0.684700672020168</v>
      </c>
    </row>
    <row r="404" customFormat="false" ht="15" hidden="false" customHeight="false" outlineLevel="0" collapsed="false">
      <c r="A404" s="1" t="n">
        <v>406</v>
      </c>
      <c r="B404" s="1" t="s">
        <v>789</v>
      </c>
      <c r="C404" s="1" t="s">
        <v>790</v>
      </c>
      <c r="D404" s="1" t="n">
        <f aca="false">O405/$Q$2</f>
        <v>1.10598468992384</v>
      </c>
      <c r="O404" s="1" t="n">
        <v>0.683579619356559</v>
      </c>
    </row>
    <row r="405" customFormat="false" ht="15" hidden="false" customHeight="false" outlineLevel="0" collapsed="false">
      <c r="A405" s="1" t="n">
        <v>407</v>
      </c>
      <c r="B405" s="1" t="s">
        <v>791</v>
      </c>
      <c r="C405" s="1" t="s">
        <v>792</v>
      </c>
      <c r="D405" s="1" t="n">
        <f aca="false">O406/$Q$2</f>
        <v>1.28618822440978</v>
      </c>
      <c r="O405" s="1" t="n">
        <v>0.738032513474316</v>
      </c>
    </row>
    <row r="406" customFormat="false" ht="15" hidden="false" customHeight="false" outlineLevel="0" collapsed="false">
      <c r="A406" s="1" t="n">
        <v>408</v>
      </c>
      <c r="B406" s="1" t="s">
        <v>793</v>
      </c>
      <c r="C406" s="1" t="s">
        <v>794</v>
      </c>
      <c r="D406" s="1" t="n">
        <f aca="false">O407/$Q$2</f>
        <v>1.01287879767334</v>
      </c>
      <c r="O406" s="1" t="n">
        <v>0.858283787027456</v>
      </c>
    </row>
    <row r="407" customFormat="false" ht="15" hidden="false" customHeight="false" outlineLevel="0" collapsed="false">
      <c r="A407" s="1" t="n">
        <v>409</v>
      </c>
      <c r="B407" s="1" t="s">
        <v>795</v>
      </c>
      <c r="C407" s="1" t="s">
        <v>796</v>
      </c>
      <c r="D407" s="1" t="n">
        <f aca="false">O408/$Q$2</f>
        <v>1.01586191157732</v>
      </c>
      <c r="O407" s="1" t="n">
        <v>0.675902199824463</v>
      </c>
    </row>
    <row r="408" customFormat="false" ht="15" hidden="false" customHeight="false" outlineLevel="0" collapsed="false">
      <c r="A408" s="1" t="n">
        <v>410</v>
      </c>
      <c r="B408" s="1" t="s">
        <v>797</v>
      </c>
      <c r="C408" s="1" t="s">
        <v>798</v>
      </c>
      <c r="D408" s="1" t="n">
        <f aca="false">O409/$Q$2</f>
        <v>1.00202221237493</v>
      </c>
      <c r="O408" s="1" t="n">
        <v>0.677892855818702</v>
      </c>
    </row>
    <row r="409" customFormat="false" ht="15" hidden="false" customHeight="false" outlineLevel="0" collapsed="false">
      <c r="A409" s="1" t="n">
        <v>411</v>
      </c>
      <c r="B409" s="1" t="s">
        <v>799</v>
      </c>
      <c r="C409" s="1" t="s">
        <v>800</v>
      </c>
      <c r="D409" s="1" t="n">
        <f aca="false">O410/$Q$2</f>
        <v>1.07160862704309</v>
      </c>
      <c r="O409" s="1" t="n">
        <v>0.668657512797118</v>
      </c>
    </row>
    <row r="410" customFormat="false" ht="15" hidden="false" customHeight="false" outlineLevel="0" collapsed="false">
      <c r="A410" s="1" t="n">
        <v>412</v>
      </c>
      <c r="B410" s="1" t="s">
        <v>801</v>
      </c>
      <c r="C410" s="1" t="s">
        <v>802</v>
      </c>
      <c r="D410" s="1" t="n">
        <f aca="false">O411/$Q$2</f>
        <v>1.0483198550801</v>
      </c>
      <c r="O410" s="1" t="n">
        <v>0.715093089156452</v>
      </c>
    </row>
    <row r="411" customFormat="false" ht="15" hidden="false" customHeight="false" outlineLevel="0" collapsed="false">
      <c r="A411" s="1" t="n">
        <v>413</v>
      </c>
      <c r="B411" s="1" t="s">
        <v>803</v>
      </c>
      <c r="C411" s="1" t="s">
        <v>804</v>
      </c>
      <c r="D411" s="1" t="n">
        <f aca="false">O412/$Q$2</f>
        <v>1.13275625438701</v>
      </c>
      <c r="O411" s="1" t="n">
        <v>0.699552303588469</v>
      </c>
    </row>
    <row r="412" customFormat="false" ht="15" hidden="false" customHeight="false" outlineLevel="0" collapsed="false">
      <c r="A412" s="1" t="n">
        <v>414</v>
      </c>
      <c r="B412" s="1" t="s">
        <v>805</v>
      </c>
      <c r="C412" s="1" t="s">
        <v>806</v>
      </c>
      <c r="D412" s="1" t="n">
        <f aca="false">O413/$Q$2</f>
        <v>1.03043299612036</v>
      </c>
      <c r="O412" s="1" t="n">
        <v>0.755897394598262</v>
      </c>
    </row>
    <row r="413" customFormat="false" ht="15" hidden="false" customHeight="false" outlineLevel="0" collapsed="false">
      <c r="A413" s="1" t="n">
        <v>415</v>
      </c>
      <c r="B413" s="1" t="s">
        <v>807</v>
      </c>
      <c r="C413" s="1" t="s">
        <v>427</v>
      </c>
      <c r="D413" s="1" t="n">
        <f aca="false">O414/$Q$2</f>
        <v>1.03351749414769</v>
      </c>
      <c r="O413" s="1" t="n">
        <v>0.687616258183421</v>
      </c>
    </row>
    <row r="414" customFormat="false" ht="15" hidden="false" customHeight="false" outlineLevel="0" collapsed="false">
      <c r="A414" s="1" t="n">
        <v>416</v>
      </c>
      <c r="B414" s="1" t="s">
        <v>808</v>
      </c>
      <c r="C414" s="1" t="s">
        <v>809</v>
      </c>
      <c r="D414" s="1" t="n">
        <f aca="false">O415/$Q$2</f>
        <v>1.04243000519856</v>
      </c>
      <c r="O414" s="1" t="n">
        <v>0.689674568621765</v>
      </c>
    </row>
    <row r="415" customFormat="false" ht="15" hidden="false" customHeight="false" outlineLevel="0" collapsed="false">
      <c r="A415" s="1" t="n">
        <v>417</v>
      </c>
      <c r="B415" s="1" t="s">
        <v>810</v>
      </c>
      <c r="C415" s="1" t="s">
        <v>811</v>
      </c>
      <c r="D415" s="1" t="n">
        <f aca="false">O416/$Q$2</f>
        <v>1.01657151556828</v>
      </c>
      <c r="O415" s="1" t="n">
        <v>0.695621959206973</v>
      </c>
    </row>
    <row r="416" customFormat="false" ht="15" hidden="false" customHeight="false" outlineLevel="0" collapsed="false">
      <c r="A416" s="1" t="n">
        <v>418</v>
      </c>
      <c r="B416" s="1" t="s">
        <v>812</v>
      </c>
      <c r="C416" s="1" t="s">
        <v>813</v>
      </c>
      <c r="D416" s="1" t="n">
        <f aca="false">O417/$Q$2</f>
        <v>1.06553538612789</v>
      </c>
      <c r="O416" s="1" t="n">
        <v>0.678366380291324</v>
      </c>
    </row>
    <row r="417" customFormat="false" ht="15" hidden="false" customHeight="false" outlineLevel="0" collapsed="false">
      <c r="A417" s="1" t="n">
        <v>419</v>
      </c>
      <c r="B417" s="1" t="s">
        <v>814</v>
      </c>
      <c r="C417" s="1" t="s">
        <v>815</v>
      </c>
      <c r="D417" s="1" t="n">
        <f aca="false">O418/$Q$2</f>
        <v>1.1643464798063</v>
      </c>
      <c r="O417" s="1" t="n">
        <v>0.711040366457469</v>
      </c>
    </row>
    <row r="418" customFormat="false" ht="15" hidden="false" customHeight="false" outlineLevel="0" collapsed="false">
      <c r="A418" s="1" t="n">
        <v>420</v>
      </c>
      <c r="B418" s="1" t="s">
        <v>816</v>
      </c>
      <c r="C418" s="1" t="s">
        <v>817</v>
      </c>
      <c r="D418" s="1" t="n">
        <f aca="false">O419/$Q$2</f>
        <v>1.04008763714456</v>
      </c>
      <c r="O418" s="1" t="n">
        <v>0.776977807084831</v>
      </c>
    </row>
    <row r="419" customFormat="false" ht="15" hidden="false" customHeight="false" outlineLevel="0" collapsed="false">
      <c r="A419" s="1" t="n">
        <v>421</v>
      </c>
      <c r="B419" s="1" t="s">
        <v>818</v>
      </c>
      <c r="C419" s="1" t="s">
        <v>819</v>
      </c>
      <c r="D419" s="1" t="n">
        <f aca="false">O420/$Q$2</f>
        <v>1.04413654640587</v>
      </c>
      <c r="O419" s="1" t="n">
        <v>0.694058878091908</v>
      </c>
    </row>
    <row r="420" customFormat="false" ht="15" hidden="false" customHeight="false" outlineLevel="0" collapsed="false">
      <c r="A420" s="1" t="n">
        <v>422</v>
      </c>
      <c r="B420" s="1" t="s">
        <v>820</v>
      </c>
      <c r="C420" s="1" t="s">
        <v>821</v>
      </c>
      <c r="D420" s="1" t="n">
        <f aca="false">O421/$Q$2</f>
        <v>1.01111603097791</v>
      </c>
      <c r="O420" s="1" t="n">
        <v>0.696760747933487</v>
      </c>
    </row>
    <row r="421" customFormat="false" ht="15" hidden="false" customHeight="false" outlineLevel="0" collapsed="false">
      <c r="A421" s="1" t="n">
        <v>423</v>
      </c>
      <c r="B421" s="1" t="s">
        <v>822</v>
      </c>
      <c r="C421" s="1" t="s">
        <v>823</v>
      </c>
      <c r="D421" s="1" t="n">
        <f aca="false">O422/$Q$2</f>
        <v>0.99527735292127</v>
      </c>
      <c r="O421" s="1" t="n">
        <v>0.674725891375755</v>
      </c>
    </row>
    <row r="422" customFormat="false" ht="15" hidden="false" customHeight="false" outlineLevel="0" collapsed="false">
      <c r="A422" s="1" t="n">
        <v>424</v>
      </c>
      <c r="B422" s="1" t="s">
        <v>824</v>
      </c>
      <c r="C422" s="1" t="s">
        <v>825</v>
      </c>
      <c r="D422" s="1" t="n">
        <f aca="false">O423/$Q$2</f>
        <v>1.26522692746657</v>
      </c>
      <c r="O422" s="1" t="n">
        <v>0.664156613624673</v>
      </c>
    </row>
    <row r="423" customFormat="false" ht="15" hidden="false" customHeight="false" outlineLevel="0" collapsed="false">
      <c r="A423" s="1" t="n">
        <v>425</v>
      </c>
      <c r="B423" s="1" t="s">
        <v>826</v>
      </c>
      <c r="C423" s="1" t="s">
        <v>827</v>
      </c>
      <c r="D423" s="1" t="n">
        <f aca="false">O424/$Q$2</f>
        <v>1.02254042596734</v>
      </c>
      <c r="O423" s="1" t="n">
        <v>0.844296144332564</v>
      </c>
    </row>
    <row r="424" customFormat="false" ht="15" hidden="false" customHeight="false" outlineLevel="0" collapsed="false">
      <c r="A424" s="1" t="n">
        <v>426</v>
      </c>
      <c r="B424" s="1" t="s">
        <v>828</v>
      </c>
      <c r="C424" s="1" t="s">
        <v>829</v>
      </c>
      <c r="D424" s="1" t="n">
        <f aca="false">O425/$Q$2</f>
        <v>1.03382331381188</v>
      </c>
      <c r="O424" s="1" t="n">
        <v>0.682349482394503</v>
      </c>
    </row>
    <row r="425" customFormat="false" ht="15" hidden="false" customHeight="false" outlineLevel="0" collapsed="false">
      <c r="A425" s="1" t="n">
        <v>427</v>
      </c>
      <c r="B425" s="1" t="s">
        <v>830</v>
      </c>
      <c r="C425" s="1" t="s">
        <v>831</v>
      </c>
      <c r="D425" s="1" t="n">
        <f aca="false">O426/$Q$2</f>
        <v>1.02236383675808</v>
      </c>
      <c r="O425" s="1" t="n">
        <v>0.689878644552912</v>
      </c>
    </row>
    <row r="426" customFormat="false" ht="15" hidden="false" customHeight="false" outlineLevel="0" collapsed="false">
      <c r="A426" s="1" t="n">
        <v>428</v>
      </c>
      <c r="B426" s="1" t="s">
        <v>832</v>
      </c>
      <c r="C426" s="1" t="s">
        <v>833</v>
      </c>
      <c r="D426" s="1" t="n">
        <f aca="false">O427/$Q$2</f>
        <v>1.01928645270672</v>
      </c>
      <c r="O426" s="1" t="n">
        <v>0.682231642989358</v>
      </c>
    </row>
    <row r="427" customFormat="false" ht="15" hidden="false" customHeight="false" outlineLevel="0" collapsed="false">
      <c r="A427" s="1" t="n">
        <v>429</v>
      </c>
      <c r="B427" s="1" t="s">
        <v>834</v>
      </c>
      <c r="C427" s="1" t="s">
        <v>835</v>
      </c>
      <c r="D427" s="1" t="n">
        <f aca="false">O428/$Q$2</f>
        <v>1.05922024868113</v>
      </c>
      <c r="O427" s="1" t="n">
        <v>0.680178079764619</v>
      </c>
    </row>
    <row r="428" customFormat="false" ht="15" hidden="false" customHeight="false" outlineLevel="0" collapsed="false">
      <c r="A428" s="1" t="n">
        <v>430</v>
      </c>
      <c r="B428" s="1" t="s">
        <v>836</v>
      </c>
      <c r="C428" s="1" t="s">
        <v>837</v>
      </c>
      <c r="D428" s="1" t="n">
        <f aca="false">O429/$Q$2</f>
        <v>1.26793410020838</v>
      </c>
      <c r="O428" s="1" t="n">
        <v>0.706826224249866</v>
      </c>
    </row>
    <row r="429" customFormat="false" ht="15" hidden="false" customHeight="false" outlineLevel="0" collapsed="false">
      <c r="A429" s="1" t="n">
        <v>431</v>
      </c>
      <c r="B429" s="1" t="s">
        <v>838</v>
      </c>
      <c r="C429" s="1" t="s">
        <v>839</v>
      </c>
      <c r="D429" s="1" t="n">
        <f aca="false">O430/$Q$2</f>
        <v>1.04974642460047</v>
      </c>
      <c r="O429" s="1" t="n">
        <v>0.846102662561296</v>
      </c>
    </row>
    <row r="430" customFormat="false" ht="15" hidden="false" customHeight="false" outlineLevel="0" collapsed="false">
      <c r="A430" s="1" t="n">
        <v>432</v>
      </c>
      <c r="B430" s="1" t="s">
        <v>840</v>
      </c>
      <c r="C430" s="1" t="s">
        <v>841</v>
      </c>
      <c r="D430" s="1" t="n">
        <f aca="false">O431/$Q$2</f>
        <v>1.29394686148901</v>
      </c>
      <c r="O430" s="1" t="n">
        <v>0.700504264947752</v>
      </c>
    </row>
    <row r="431" customFormat="false" ht="15" hidden="false" customHeight="false" outlineLevel="0" collapsed="false">
      <c r="A431" s="1" t="n">
        <v>433</v>
      </c>
      <c r="B431" s="1" t="s">
        <v>842</v>
      </c>
      <c r="C431" s="1" t="s">
        <v>843</v>
      </c>
      <c r="D431" s="1" t="n">
        <f aca="false">O432/$Q$2</f>
        <v>1.07717385081713</v>
      </c>
      <c r="O431" s="1" t="n">
        <v>0.863461188194838</v>
      </c>
    </row>
    <row r="432" customFormat="false" ht="15" hidden="false" customHeight="false" outlineLevel="0" collapsed="false">
      <c r="A432" s="1" t="n">
        <v>434</v>
      </c>
      <c r="B432" s="1" t="s">
        <v>844</v>
      </c>
      <c r="C432" s="1" t="s">
        <v>845</v>
      </c>
      <c r="D432" s="1" t="n">
        <f aca="false">O433/$Q$2</f>
        <v>1.07265110170623</v>
      </c>
      <c r="O432" s="1" t="n">
        <v>0.718806807915326</v>
      </c>
    </row>
    <row r="433" customFormat="false" ht="15" hidden="false" customHeight="false" outlineLevel="0" collapsed="false">
      <c r="A433" s="1" t="n">
        <v>435</v>
      </c>
      <c r="B433" s="1" t="s">
        <v>846</v>
      </c>
      <c r="C433" s="1" t="s">
        <v>847</v>
      </c>
      <c r="D433" s="1" t="n">
        <f aca="false">O434/$Q$2</f>
        <v>0.988506141692549</v>
      </c>
      <c r="O433" s="1" t="n">
        <v>0.715788740916262</v>
      </c>
    </row>
    <row r="434" customFormat="false" ht="15" hidden="false" customHeight="false" outlineLevel="0" collapsed="false">
      <c r="A434" s="1" t="n">
        <v>436</v>
      </c>
      <c r="B434" s="1" t="s">
        <v>848</v>
      </c>
      <c r="C434" s="1" t="s">
        <v>697</v>
      </c>
      <c r="D434" s="1" t="n">
        <f aca="false">O435/$Q$2</f>
        <v>0.96868592655041</v>
      </c>
      <c r="O434" s="1" t="n">
        <v>0.659638129699961</v>
      </c>
    </row>
    <row r="435" customFormat="false" ht="15" hidden="false" customHeight="false" outlineLevel="0" collapsed="false">
      <c r="A435" s="1" t="n">
        <v>437</v>
      </c>
      <c r="B435" s="1" t="s">
        <v>849</v>
      </c>
      <c r="C435" s="1" t="s">
        <v>850</v>
      </c>
      <c r="D435" s="1" t="n">
        <f aca="false">O436/$Q$2</f>
        <v>1.02504890599192</v>
      </c>
      <c r="O435" s="1" t="n">
        <v>0.646411940104188</v>
      </c>
    </row>
    <row r="436" customFormat="false" ht="15" hidden="false" customHeight="false" outlineLevel="0" collapsed="false">
      <c r="A436" s="1" t="n">
        <v>438</v>
      </c>
      <c r="B436" s="1" t="s">
        <v>851</v>
      </c>
      <c r="C436" s="1" t="s">
        <v>852</v>
      </c>
      <c r="D436" s="1" t="n">
        <f aca="false">O437/$Q$2</f>
        <v>0.93075453304397</v>
      </c>
      <c r="O436" s="1" t="n">
        <v>0.684023411368756</v>
      </c>
    </row>
    <row r="437" customFormat="false" ht="15" hidden="false" customHeight="false" outlineLevel="0" collapsed="false">
      <c r="A437" s="1" t="n">
        <v>439</v>
      </c>
      <c r="B437" s="1" t="s">
        <v>853</v>
      </c>
      <c r="C437" s="1" t="s">
        <v>854</v>
      </c>
      <c r="D437" s="1" t="n">
        <f aca="false">O438/$Q$2</f>
        <v>0.942006978253861</v>
      </c>
      <c r="O437" s="1" t="n">
        <v>0.621100014953517</v>
      </c>
    </row>
    <row r="438" customFormat="false" ht="15" hidden="false" customHeight="false" outlineLevel="0" collapsed="false">
      <c r="A438" s="1" t="n">
        <v>440</v>
      </c>
      <c r="B438" s="1" t="s">
        <v>855</v>
      </c>
      <c r="C438" s="1" t="s">
        <v>856</v>
      </c>
      <c r="D438" s="1" t="n">
        <f aca="false">O439/$Q$2</f>
        <v>0.961183000168012</v>
      </c>
      <c r="O438" s="1" t="n">
        <v>0.628608862496026</v>
      </c>
    </row>
    <row r="439" customFormat="false" ht="15" hidden="false" customHeight="false" outlineLevel="0" collapsed="false">
      <c r="A439" s="1" t="n">
        <v>441</v>
      </c>
      <c r="B439" s="1" t="s">
        <v>857</v>
      </c>
      <c r="C439" s="1" t="s">
        <v>858</v>
      </c>
      <c r="D439" s="1" t="n">
        <f aca="false">O440/$Q$2</f>
        <v>1.0104286657222</v>
      </c>
      <c r="O439" s="1" t="n">
        <v>0.641405176749448</v>
      </c>
    </row>
    <row r="440" customFormat="false" ht="15" hidden="false" customHeight="false" outlineLevel="0" collapsed="false">
      <c r="A440" s="1" t="n">
        <v>442</v>
      </c>
      <c r="B440" s="1" t="s">
        <v>859</v>
      </c>
      <c r="C440" s="1" t="s">
        <v>860</v>
      </c>
      <c r="D440" s="1" t="n">
        <f aca="false">O441/$Q$2</f>
        <v>0.990361064668482</v>
      </c>
      <c r="O440" s="1" t="n">
        <v>0.674267206990731</v>
      </c>
    </row>
    <row r="441" customFormat="false" ht="15" hidden="false" customHeight="false" outlineLevel="0" collapsed="false">
      <c r="A441" s="1" t="n">
        <v>443</v>
      </c>
      <c r="B441" s="1" t="s">
        <v>861</v>
      </c>
      <c r="C441" s="1" t="s">
        <v>862</v>
      </c>
      <c r="D441" s="1" t="n">
        <f aca="false">O442/$Q$2</f>
        <v>0.974900427196756</v>
      </c>
      <c r="O441" s="1" t="n">
        <v>0.660875934778731</v>
      </c>
    </row>
    <row r="442" customFormat="false" ht="15" hidden="false" customHeight="false" outlineLevel="0" collapsed="false">
      <c r="A442" s="1" t="n">
        <v>444</v>
      </c>
      <c r="B442" s="1" t="s">
        <v>863</v>
      </c>
      <c r="C442" s="1" t="s">
        <v>864</v>
      </c>
      <c r="D442" s="1" t="n">
        <f aca="false">O443/$Q$2</f>
        <v>1.04059595962838</v>
      </c>
      <c r="O442" s="1" t="n">
        <v>0.650558926562316</v>
      </c>
    </row>
    <row r="443" customFormat="false" ht="15" hidden="false" customHeight="false" outlineLevel="0" collapsed="false">
      <c r="A443" s="1" t="n">
        <v>445</v>
      </c>
      <c r="B443" s="1" t="s">
        <v>865</v>
      </c>
      <c r="C443" s="1" t="s">
        <v>866</v>
      </c>
      <c r="D443" s="1" t="n">
        <f aca="false">O444/$Q$2</f>
        <v>0.941824679426355</v>
      </c>
      <c r="O443" s="1" t="n">
        <v>0.694398085789633</v>
      </c>
    </row>
    <row r="444" customFormat="false" ht="15" hidden="false" customHeight="false" outlineLevel="0" collapsed="false">
      <c r="A444" s="1" t="n">
        <v>446</v>
      </c>
      <c r="B444" s="1" t="s">
        <v>867</v>
      </c>
      <c r="C444" s="1" t="s">
        <v>868</v>
      </c>
      <c r="D444" s="1" t="n">
        <f aca="false">O445/$Q$2</f>
        <v>0.967207110291427</v>
      </c>
      <c r="O444" s="1" t="n">
        <v>0.628487213016523</v>
      </c>
    </row>
    <row r="445" customFormat="false" ht="15" hidden="false" customHeight="false" outlineLevel="0" collapsed="false">
      <c r="A445" s="1" t="n">
        <v>447</v>
      </c>
      <c r="B445" s="1" t="s">
        <v>869</v>
      </c>
      <c r="C445" s="1" t="s">
        <v>870</v>
      </c>
      <c r="D445" s="1" t="n">
        <f aca="false">O446/$Q$2</f>
        <v>1.24734313781867</v>
      </c>
      <c r="O445" s="1" t="n">
        <v>0.645425114074383</v>
      </c>
    </row>
    <row r="446" customFormat="false" ht="15" hidden="false" customHeight="false" outlineLevel="0" collapsed="false">
      <c r="A446" s="1" t="n">
        <v>448</v>
      </c>
      <c r="B446" s="1" t="s">
        <v>871</v>
      </c>
      <c r="C446" s="1" t="s">
        <v>872</v>
      </c>
      <c r="D446" s="1" t="n">
        <f aca="false">O447/$Q$2</f>
        <v>0.987391491007754</v>
      </c>
      <c r="O446" s="1" t="n">
        <v>0.832362147104086</v>
      </c>
    </row>
    <row r="447" customFormat="false" ht="15" hidden="false" customHeight="false" outlineLevel="0" collapsed="false">
      <c r="A447" s="1" t="n">
        <v>449</v>
      </c>
      <c r="B447" s="1" t="s">
        <v>873</v>
      </c>
      <c r="C447" s="1" t="s">
        <v>874</v>
      </c>
      <c r="D447" s="1" t="n">
        <f aca="false">O448/$Q$2</f>
        <v>0.967826242831644</v>
      </c>
      <c r="O447" s="1" t="n">
        <v>0.658894314298139</v>
      </c>
    </row>
    <row r="448" customFormat="false" ht="15" hidden="false" customHeight="false" outlineLevel="0" collapsed="false">
      <c r="A448" s="1" t="n">
        <v>450</v>
      </c>
      <c r="B448" s="1" t="s">
        <v>875</v>
      </c>
      <c r="C448" s="1" t="s">
        <v>876</v>
      </c>
      <c r="D448" s="1" t="n">
        <f aca="false">O449/$Q$2</f>
        <v>1.00071945609409</v>
      </c>
      <c r="O448" s="1" t="n">
        <v>0.645838266217439</v>
      </c>
    </row>
    <row r="449" customFormat="false" ht="15" hidden="false" customHeight="false" outlineLevel="0" collapsed="false">
      <c r="A449" s="1" t="n">
        <v>452</v>
      </c>
      <c r="B449" s="1" t="s">
        <v>877</v>
      </c>
      <c r="C449" s="1" t="s">
        <v>878</v>
      </c>
      <c r="D449" s="1" t="n">
        <f aca="false">O450/$Q$2</f>
        <v>0.970727469162085</v>
      </c>
      <c r="O449" s="1" t="n">
        <v>0.667788173012262</v>
      </c>
    </row>
    <row r="450" customFormat="false" ht="15" hidden="false" customHeight="false" outlineLevel="0" collapsed="false">
      <c r="A450" s="1" t="n">
        <v>453</v>
      </c>
      <c r="B450" s="1" t="s">
        <v>879</v>
      </c>
      <c r="C450" s="1" t="s">
        <v>510</v>
      </c>
      <c r="D450" s="1" t="n">
        <f aca="false">O451/$Q$2</f>
        <v>0.990296252544934</v>
      </c>
      <c r="O450" s="1" t="n">
        <v>0.647774277972684</v>
      </c>
    </row>
    <row r="451" customFormat="false" ht="15" hidden="false" customHeight="false" outlineLevel="0" collapsed="false">
      <c r="A451" s="1" t="n">
        <v>454</v>
      </c>
      <c r="B451" s="1" t="s">
        <v>880</v>
      </c>
      <c r="C451" s="1" t="s">
        <v>881</v>
      </c>
      <c r="D451" s="1" t="n">
        <f aca="false">O452/$Q$2</f>
        <v>0.939987432484117</v>
      </c>
      <c r="O451" s="1" t="n">
        <v>0.660832685125385</v>
      </c>
    </row>
    <row r="452" customFormat="false" ht="15" hidden="false" customHeight="false" outlineLevel="0" collapsed="false">
      <c r="A452" s="1" t="n">
        <v>455</v>
      </c>
      <c r="B452" s="1" t="s">
        <v>882</v>
      </c>
      <c r="C452" s="1" t="s">
        <v>883</v>
      </c>
      <c r="D452" s="1" t="n">
        <f aca="false">O453/$Q$2</f>
        <v>0.999851091478776</v>
      </c>
      <c r="O452" s="1" t="n">
        <v>0.627261203297757</v>
      </c>
    </row>
    <row r="453" customFormat="false" ht="15" hidden="false" customHeight="false" outlineLevel="0" collapsed="false">
      <c r="A453" s="1" t="n">
        <v>456</v>
      </c>
      <c r="B453" s="1" t="s">
        <v>884</v>
      </c>
      <c r="C453" s="1" t="s">
        <v>375</v>
      </c>
      <c r="D453" s="1" t="n">
        <f aca="false">O454/$Q$2</f>
        <v>0.996428422154338</v>
      </c>
      <c r="O453" s="1" t="n">
        <v>0.667208706293156</v>
      </c>
    </row>
    <row r="454" customFormat="false" ht="15" hidden="false" customHeight="false" outlineLevel="0" collapsed="false">
      <c r="A454" s="1" t="n">
        <v>457</v>
      </c>
      <c r="B454" s="1" t="s">
        <v>885</v>
      </c>
      <c r="C454" s="1" t="s">
        <v>886</v>
      </c>
      <c r="D454" s="1" t="n">
        <f aca="false">O455/$Q$2</f>
        <v>0.980222327421589</v>
      </c>
      <c r="O454" s="1" t="n">
        <v>0.664924731417807</v>
      </c>
    </row>
    <row r="455" customFormat="false" ht="15" hidden="false" customHeight="false" outlineLevel="0" collapsed="false">
      <c r="A455" s="1" t="n">
        <v>458</v>
      </c>
      <c r="B455" s="1" t="s">
        <v>887</v>
      </c>
      <c r="C455" s="1" t="s">
        <v>888</v>
      </c>
      <c r="D455" s="1" t="n">
        <f aca="false">O456/$Q$2</f>
        <v>0.945369666903962</v>
      </c>
      <c r="O455" s="1" t="n">
        <v>0.654110273552177</v>
      </c>
    </row>
    <row r="456" customFormat="false" ht="15" hidden="false" customHeight="false" outlineLevel="0" collapsed="false">
      <c r="A456" s="1" t="n">
        <v>459</v>
      </c>
      <c r="B456" s="1" t="s">
        <v>889</v>
      </c>
      <c r="C456" s="1" t="s">
        <v>890</v>
      </c>
      <c r="D456" s="1" t="n">
        <f aca="false">O457/$Q$2</f>
        <v>0.977392512267275</v>
      </c>
      <c r="O456" s="1" t="n">
        <v>0.630852811783097</v>
      </c>
    </row>
    <row r="457" customFormat="false" ht="15" hidden="false" customHeight="false" outlineLevel="0" collapsed="false">
      <c r="A457" s="1" t="n">
        <v>460</v>
      </c>
      <c r="B457" s="1" t="s">
        <v>891</v>
      </c>
      <c r="C457" s="1" t="s">
        <v>892</v>
      </c>
      <c r="D457" s="1" t="n">
        <f aca="false">O458/$Q$2</f>
        <v>0.958957823206284</v>
      </c>
      <c r="O457" s="1" t="n">
        <v>0.652221915051346</v>
      </c>
    </row>
    <row r="458" customFormat="false" ht="15" hidden="false" customHeight="false" outlineLevel="0" collapsed="false">
      <c r="A458" s="1" t="n">
        <v>461</v>
      </c>
      <c r="B458" s="1" t="s">
        <v>893</v>
      </c>
      <c r="C458" s="1" t="s">
        <v>894</v>
      </c>
      <c r="D458" s="1" t="n">
        <f aca="false">O459/$Q$2</f>
        <v>0.952211116825425</v>
      </c>
      <c r="O458" s="1" t="n">
        <v>0.639920298196472</v>
      </c>
    </row>
    <row r="459" customFormat="false" ht="15" hidden="false" customHeight="false" outlineLevel="0" collapsed="false">
      <c r="A459" s="1" t="n">
        <v>462</v>
      </c>
      <c r="B459" s="1" t="s">
        <v>895</v>
      </c>
      <c r="C459" s="1" t="s">
        <v>896</v>
      </c>
      <c r="D459" s="1" t="n">
        <f aca="false">O460/$Q$2</f>
        <v>0.978713383345175</v>
      </c>
      <c r="O459" s="1" t="n">
        <v>0.635418166554593</v>
      </c>
    </row>
    <row r="460" customFormat="false" ht="15" hidden="false" customHeight="false" outlineLevel="0" collapsed="false">
      <c r="A460" s="1" t="n">
        <v>463</v>
      </c>
      <c r="B460" s="1" t="s">
        <v>897</v>
      </c>
      <c r="C460" s="1" t="s">
        <v>898</v>
      </c>
      <c r="D460" s="1" t="n">
        <f aca="false">O461/$Q$2</f>
        <v>0.988673946172425</v>
      </c>
      <c r="O460" s="1" t="n">
        <v>0.653103342986543</v>
      </c>
    </row>
    <row r="461" customFormat="false" ht="15" hidden="false" customHeight="false" outlineLevel="0" collapsed="false">
      <c r="A461" s="1" t="n">
        <v>464</v>
      </c>
      <c r="B461" s="1" t="s">
        <v>899</v>
      </c>
      <c r="C461" s="1" t="s">
        <v>900</v>
      </c>
      <c r="D461" s="1" t="n">
        <f aca="false">O462/$Q$2</f>
        <v>0.979827562669071</v>
      </c>
      <c r="O461" s="1" t="n">
        <v>0.659750106984261</v>
      </c>
    </row>
    <row r="462" customFormat="false" ht="15" hidden="false" customHeight="false" outlineLevel="0" collapsed="false">
      <c r="A462" s="1" t="n">
        <v>465</v>
      </c>
      <c r="B462" s="1" t="s">
        <v>901</v>
      </c>
      <c r="C462" s="1" t="s">
        <v>902</v>
      </c>
      <c r="D462" s="1" t="n">
        <f aca="false">O463/$Q$2</f>
        <v>0.9803309761087</v>
      </c>
      <c r="O462" s="1" t="n">
        <v>0.653846843845431</v>
      </c>
    </row>
    <row r="463" customFormat="false" ht="15" hidden="false" customHeight="false" outlineLevel="0" collapsed="false">
      <c r="A463" s="1" t="n">
        <v>466</v>
      </c>
      <c r="B463" s="1" t="s">
        <v>903</v>
      </c>
      <c r="C463" s="1" t="s">
        <v>904</v>
      </c>
      <c r="D463" s="1" t="n">
        <f aca="false">O464/$Q$2</f>
        <v>0.973388929915475</v>
      </c>
      <c r="O463" s="1" t="n">
        <v>0.654182775698332</v>
      </c>
    </row>
    <row r="464" customFormat="false" ht="15" hidden="false" customHeight="false" outlineLevel="0" collapsed="false">
      <c r="A464" s="1" t="n">
        <v>467</v>
      </c>
      <c r="B464" s="1" t="s">
        <v>905</v>
      </c>
      <c r="C464" s="1" t="s">
        <v>906</v>
      </c>
      <c r="D464" s="1" t="n">
        <f aca="false">O465/$Q$2</f>
        <v>0.938707098443489</v>
      </c>
      <c r="O464" s="1" t="n">
        <v>0.649550292222459</v>
      </c>
    </row>
    <row r="465" customFormat="false" ht="15" hidden="false" customHeight="false" outlineLevel="0" collapsed="false">
      <c r="A465" s="1" t="n">
        <v>468</v>
      </c>
      <c r="B465" s="1" t="s">
        <v>907</v>
      </c>
      <c r="C465" s="1" t="s">
        <v>908</v>
      </c>
      <c r="D465" s="1" t="n">
        <f aca="false">O466/$Q$2</f>
        <v>1.22991056202795</v>
      </c>
      <c r="O465" s="1" t="n">
        <v>0.626406826054835</v>
      </c>
    </row>
    <row r="466" customFormat="false" ht="15" hidden="false" customHeight="false" outlineLevel="0" collapsed="false">
      <c r="A466" s="1" t="n">
        <v>469</v>
      </c>
      <c r="B466" s="1" t="s">
        <v>909</v>
      </c>
      <c r="C466" s="1" t="s">
        <v>910</v>
      </c>
      <c r="D466" s="1" t="n">
        <f aca="false">O467/$Q$2</f>
        <v>1.15437855252561</v>
      </c>
      <c r="O466" s="1" t="n">
        <v>0.820729248525677</v>
      </c>
    </row>
    <row r="467" customFormat="false" ht="15" hidden="false" customHeight="false" outlineLevel="0" collapsed="false">
      <c r="A467" s="1" t="n">
        <v>470</v>
      </c>
      <c r="B467" s="1" t="s">
        <v>911</v>
      </c>
      <c r="C467" s="1" t="s">
        <v>912</v>
      </c>
      <c r="D467" s="1" t="n">
        <f aca="false">O468/$Q$2</f>
        <v>0.988645664518513</v>
      </c>
      <c r="O467" s="1" t="n">
        <v>0.770326128727867</v>
      </c>
    </row>
    <row r="468" customFormat="false" ht="15" hidden="false" customHeight="false" outlineLevel="0" collapsed="false">
      <c r="A468" s="1" t="n">
        <v>471</v>
      </c>
      <c r="B468" s="1" t="s">
        <v>913</v>
      </c>
      <c r="C468" s="1" t="s">
        <v>914</v>
      </c>
      <c r="D468" s="1" t="n">
        <f aca="false">O469/$Q$2</f>
        <v>1.00742393639446</v>
      </c>
      <c r="O468" s="1" t="n">
        <v>0.659731234408256</v>
      </c>
    </row>
    <row r="469" customFormat="false" ht="15" hidden="false" customHeight="false" outlineLevel="0" collapsed="false">
      <c r="A469" s="1" t="n">
        <v>472</v>
      </c>
      <c r="B469" s="1" t="s">
        <v>915</v>
      </c>
      <c r="C469" s="1" t="s">
        <v>916</v>
      </c>
      <c r="D469" s="1" t="n">
        <f aca="false">O470/$Q$2</f>
        <v>0.989469014168017</v>
      </c>
      <c r="O469" s="1" t="n">
        <v>0.672262126849687</v>
      </c>
    </row>
    <row r="470" customFormat="false" ht="15" hidden="false" customHeight="false" outlineLevel="0" collapsed="false">
      <c r="A470" s="1" t="n">
        <v>473</v>
      </c>
      <c r="B470" s="1" t="s">
        <v>917</v>
      </c>
      <c r="C470" s="1" t="s">
        <v>918</v>
      </c>
      <c r="D470" s="1" t="n">
        <f aca="false">O471/$Q$2</f>
        <v>0.967236491787435</v>
      </c>
      <c r="O470" s="1" t="n">
        <v>0.66028066227722</v>
      </c>
    </row>
    <row r="471" customFormat="false" ht="15" hidden="false" customHeight="false" outlineLevel="0" collapsed="false">
      <c r="A471" s="1" t="n">
        <v>474</v>
      </c>
      <c r="B471" s="1" t="s">
        <v>919</v>
      </c>
      <c r="C471" s="1" t="s">
        <v>920</v>
      </c>
      <c r="D471" s="1" t="n">
        <f aca="false">O472/$Q$2</f>
        <v>1.07778694384351</v>
      </c>
      <c r="O471" s="1" t="n">
        <v>0.645444720583899</v>
      </c>
    </row>
    <row r="472" customFormat="false" ht="15" hidden="false" customHeight="false" outlineLevel="0" collapsed="false">
      <c r="A472" s="1" t="n">
        <v>475</v>
      </c>
      <c r="B472" s="1" t="s">
        <v>921</v>
      </c>
      <c r="C472" s="1" t="s">
        <v>922</v>
      </c>
      <c r="D472" s="1" t="n">
        <f aca="false">O473/$Q$2</f>
        <v>1.015384536563</v>
      </c>
      <c r="O472" s="1" t="n">
        <v>0.719215929842033</v>
      </c>
    </row>
    <row r="473" customFormat="false" ht="15" hidden="false" customHeight="false" outlineLevel="0" collapsed="false">
      <c r="A473" s="1" t="n">
        <v>476</v>
      </c>
      <c r="B473" s="1" t="s">
        <v>923</v>
      </c>
      <c r="C473" s="1" t="s">
        <v>924</v>
      </c>
      <c r="D473" s="1" t="n">
        <f aca="false">O474/$Q$2</f>
        <v>0.954176202625937</v>
      </c>
      <c r="O473" s="1" t="n">
        <v>0.677574299617253</v>
      </c>
    </row>
    <row r="474" customFormat="false" ht="15" hidden="false" customHeight="false" outlineLevel="0" collapsed="false">
      <c r="A474" s="1" t="n">
        <v>477</v>
      </c>
      <c r="B474" s="1" t="s">
        <v>925</v>
      </c>
      <c r="C474" s="1" t="s">
        <v>926</v>
      </c>
      <c r="D474" s="1" t="n">
        <f aca="false">O475/$Q$2</f>
        <v>0.948422403104599</v>
      </c>
      <c r="O474" s="1" t="n">
        <v>0.636729484175676</v>
      </c>
    </row>
    <row r="475" customFormat="false" ht="15" hidden="false" customHeight="false" outlineLevel="0" collapsed="false">
      <c r="A475" s="1" t="n">
        <v>478</v>
      </c>
      <c r="B475" s="1" t="s">
        <v>927</v>
      </c>
      <c r="C475" s="1" t="s">
        <v>928</v>
      </c>
      <c r="D475" s="1" t="n">
        <f aca="false">O476/$Q$2</f>
        <v>0.917973939612046</v>
      </c>
      <c r="O475" s="1" t="n">
        <v>0.632889927298037</v>
      </c>
    </row>
    <row r="476" customFormat="false" ht="15" hidden="false" customHeight="false" outlineLevel="0" collapsed="false">
      <c r="A476" s="1" t="n">
        <v>479</v>
      </c>
      <c r="B476" s="1" t="s">
        <v>929</v>
      </c>
      <c r="C476" s="1" t="s">
        <v>930</v>
      </c>
      <c r="D476" s="1" t="n">
        <f aca="false">O477/$Q$2</f>
        <v>0.956657603200195</v>
      </c>
      <c r="O476" s="1" t="n">
        <v>0.612571421763944</v>
      </c>
    </row>
    <row r="477" customFormat="false" ht="15" hidden="false" customHeight="false" outlineLevel="0" collapsed="false">
      <c r="A477" s="1" t="n">
        <v>480</v>
      </c>
      <c r="B477" s="1" t="s">
        <v>931</v>
      </c>
      <c r="C477" s="1" t="s">
        <v>932</v>
      </c>
      <c r="D477" s="1" t="n">
        <f aca="false">O478/$Q$2</f>
        <v>0.918138602216605</v>
      </c>
      <c r="O477" s="1" t="n">
        <v>0.638385342814083</v>
      </c>
    </row>
    <row r="478" customFormat="false" ht="15" hidden="false" customHeight="false" outlineLevel="0" collapsed="false">
      <c r="A478" s="1" t="n">
        <v>481</v>
      </c>
      <c r="B478" s="1" t="s">
        <v>933</v>
      </c>
      <c r="C478" s="1" t="s">
        <v>934</v>
      </c>
      <c r="D478" s="1" t="n">
        <f aca="false">O479/$Q$2</f>
        <v>0.944750427022929</v>
      </c>
      <c r="O478" s="1" t="n">
        <v>0.612681302449477</v>
      </c>
    </row>
    <row r="479" customFormat="false" ht="15" hidden="false" customHeight="false" outlineLevel="0" collapsed="false">
      <c r="A479" s="1" t="n">
        <v>482</v>
      </c>
      <c r="B479" s="1" t="s">
        <v>935</v>
      </c>
      <c r="C479" s="1" t="s">
        <v>936</v>
      </c>
      <c r="D479" s="1" t="n">
        <f aca="false">O480/$Q$2</f>
        <v>0.982975506802058</v>
      </c>
      <c r="O479" s="1" t="n">
        <v>0.630439588010647</v>
      </c>
    </row>
    <row r="480" customFormat="false" ht="15" hidden="false" customHeight="false" outlineLevel="0" collapsed="false">
      <c r="A480" s="1" t="n">
        <v>483</v>
      </c>
      <c r="B480" s="1" t="s">
        <v>937</v>
      </c>
      <c r="C480" s="1" t="s">
        <v>938</v>
      </c>
      <c r="D480" s="1" t="n">
        <f aca="false">O481/$Q$2</f>
        <v>0.971240593041869</v>
      </c>
      <c r="O480" s="1" t="n">
        <v>0.655947492382352</v>
      </c>
    </row>
    <row r="481" customFormat="false" ht="15" hidden="false" customHeight="false" outlineLevel="0" collapsed="false">
      <c r="A481" s="1" t="n">
        <v>484</v>
      </c>
      <c r="B481" s="1" t="s">
        <v>939</v>
      </c>
      <c r="C481" s="1" t="s">
        <v>940</v>
      </c>
      <c r="D481" s="1" t="n">
        <f aca="false">O482/$Q$2</f>
        <v>0.983057807210791</v>
      </c>
      <c r="O481" s="1" t="n">
        <v>0.648116689680704</v>
      </c>
    </row>
    <row r="482" customFormat="false" ht="15" hidden="false" customHeight="false" outlineLevel="0" collapsed="false">
      <c r="A482" s="1" t="n">
        <v>485</v>
      </c>
      <c r="B482" s="1" t="s">
        <v>941</v>
      </c>
      <c r="C482" s="1" t="s">
        <v>942</v>
      </c>
      <c r="D482" s="1" t="n">
        <f aca="false">O483/$Q$2</f>
        <v>0.983053358540048</v>
      </c>
      <c r="O482" s="1" t="n">
        <v>0.656002412109605</v>
      </c>
    </row>
    <row r="483" customFormat="false" ht="15" hidden="false" customHeight="false" outlineLevel="0" collapsed="false">
      <c r="A483" s="1" t="n">
        <v>486</v>
      </c>
      <c r="B483" s="1" t="s">
        <v>943</v>
      </c>
      <c r="C483" s="1" t="s">
        <v>944</v>
      </c>
      <c r="D483" s="1" t="n">
        <f aca="false">O484/$Q$2</f>
        <v>0.934526145915223</v>
      </c>
      <c r="O483" s="1" t="n">
        <v>0.655999443475699</v>
      </c>
    </row>
    <row r="484" customFormat="false" ht="15" hidden="false" customHeight="false" outlineLevel="0" collapsed="false">
      <c r="A484" s="1" t="n">
        <v>487</v>
      </c>
      <c r="B484" s="1" t="s">
        <v>945</v>
      </c>
      <c r="C484" s="1" t="s">
        <v>946</v>
      </c>
      <c r="D484" s="1" t="n">
        <f aca="false">O485/$Q$2</f>
        <v>0.902409585362037</v>
      </c>
      <c r="O484" s="1" t="n">
        <v>0.623616842675078</v>
      </c>
    </row>
    <row r="485" customFormat="false" ht="15" hidden="false" customHeight="false" outlineLevel="0" collapsed="false">
      <c r="A485" s="1" t="n">
        <v>488</v>
      </c>
      <c r="B485" s="1" t="s">
        <v>947</v>
      </c>
      <c r="C485" s="1" t="s">
        <v>948</v>
      </c>
      <c r="D485" s="1" t="n">
        <f aca="false">O486/$Q$2</f>
        <v>1.00689545329963</v>
      </c>
      <c r="O485" s="1" t="n">
        <v>0.602185202503956</v>
      </c>
    </row>
    <row r="486" customFormat="false" ht="15" hidden="false" customHeight="false" outlineLevel="0" collapsed="false">
      <c r="A486" s="1" t="n">
        <v>489</v>
      </c>
      <c r="B486" s="1" t="s">
        <v>949</v>
      </c>
      <c r="C486" s="1" t="s">
        <v>950</v>
      </c>
      <c r="D486" s="1" t="n">
        <f aca="false">O487/$Q$2</f>
        <v>0.896051538958415</v>
      </c>
      <c r="O486" s="1" t="n">
        <v>0.671909465813456</v>
      </c>
    </row>
    <row r="487" customFormat="false" ht="15" hidden="false" customHeight="false" outlineLevel="0" collapsed="false">
      <c r="A487" s="1" t="n">
        <v>490</v>
      </c>
      <c r="B487" s="1" t="s">
        <v>951</v>
      </c>
      <c r="C487" s="1" t="s">
        <v>952</v>
      </c>
      <c r="D487" s="1" t="n">
        <f aca="false">O488/$Q$2</f>
        <v>1.09037846700473</v>
      </c>
      <c r="O487" s="1" t="n">
        <v>0.597942426802988</v>
      </c>
    </row>
    <row r="488" customFormat="false" ht="15" hidden="false" customHeight="false" outlineLevel="0" collapsed="false">
      <c r="A488" s="1" t="n">
        <v>491</v>
      </c>
      <c r="B488" s="1" t="s">
        <v>953</v>
      </c>
      <c r="C488" s="1" t="s">
        <v>954</v>
      </c>
      <c r="D488" s="1" t="n">
        <f aca="false">O489/$Q$2</f>
        <v>0.952014920983843</v>
      </c>
      <c r="O488" s="1" t="n">
        <v>0.727618354913387</v>
      </c>
    </row>
    <row r="489" customFormat="false" ht="15" hidden="false" customHeight="false" outlineLevel="0" collapsed="false">
      <c r="A489" s="1" t="n">
        <v>492</v>
      </c>
      <c r="B489" s="1" t="s">
        <v>955</v>
      </c>
      <c r="C489" s="1" t="s">
        <v>956</v>
      </c>
      <c r="D489" s="1" t="n">
        <f aca="false">O490/$Q$2</f>
        <v>0.975523334544202</v>
      </c>
      <c r="O489" s="1" t="n">
        <v>0.635287243485391</v>
      </c>
    </row>
    <row r="490" customFormat="false" ht="15" hidden="false" customHeight="false" outlineLevel="0" collapsed="false">
      <c r="A490" s="1" t="n">
        <v>493</v>
      </c>
      <c r="B490" s="1" t="s">
        <v>957</v>
      </c>
      <c r="C490" s="1" t="s">
        <v>958</v>
      </c>
      <c r="D490" s="1" t="n">
        <f aca="false">O491/$Q$2</f>
        <v>0.983978125970606</v>
      </c>
      <c r="O490" s="1" t="n">
        <v>0.650974597664715</v>
      </c>
    </row>
    <row r="491" customFormat="false" ht="15" hidden="false" customHeight="false" outlineLevel="0" collapsed="false">
      <c r="A491" s="1" t="n">
        <v>494</v>
      </c>
      <c r="B491" s="1" t="s">
        <v>959</v>
      </c>
      <c r="C491" s="1" t="s">
        <v>960</v>
      </c>
      <c r="D491" s="1" t="n">
        <f aca="false">O492/$Q$2</f>
        <v>0.975565689596894</v>
      </c>
      <c r="O491" s="1" t="n">
        <v>0.656616548248823</v>
      </c>
    </row>
    <row r="492" customFormat="false" ht="15" hidden="false" customHeight="false" outlineLevel="0" collapsed="false">
      <c r="A492" s="1" t="n">
        <v>495</v>
      </c>
      <c r="B492" s="1" t="s">
        <v>961</v>
      </c>
      <c r="C492" s="1" t="s">
        <v>962</v>
      </c>
      <c r="D492" s="1" t="n">
        <f aca="false">O493/$Q$2</f>
        <v>0.919335418220475</v>
      </c>
      <c r="O492" s="1" t="n">
        <v>0.651002861533358</v>
      </c>
    </row>
    <row r="493" customFormat="false" ht="15" hidden="false" customHeight="false" outlineLevel="0" collapsed="false">
      <c r="A493" s="1" t="n">
        <v>496</v>
      </c>
      <c r="B493" s="1" t="s">
        <v>963</v>
      </c>
      <c r="C493" s="1" t="s">
        <v>964</v>
      </c>
      <c r="D493" s="1" t="n">
        <f aca="false">O494/$Q$2</f>
        <v>0.95808822156641</v>
      </c>
      <c r="O493" s="1" t="n">
        <v>0.613479947432133</v>
      </c>
    </row>
    <row r="494" customFormat="false" ht="15" hidden="false" customHeight="false" outlineLevel="0" collapsed="false">
      <c r="A494" s="1" t="n">
        <v>497</v>
      </c>
      <c r="B494" s="1" t="s">
        <v>965</v>
      </c>
      <c r="C494" s="1" t="s">
        <v>966</v>
      </c>
      <c r="D494" s="1" t="n">
        <f aca="false">O495/$Q$2</f>
        <v>0.949067058746125</v>
      </c>
      <c r="O494" s="1" t="n">
        <v>0.639340006000888</v>
      </c>
    </row>
    <row r="495" customFormat="false" ht="15" hidden="false" customHeight="false" outlineLevel="0" collapsed="false">
      <c r="A495" s="1" t="n">
        <v>498</v>
      </c>
      <c r="B495" s="1" t="s">
        <v>967</v>
      </c>
      <c r="C495" s="1" t="s">
        <v>968</v>
      </c>
      <c r="D495" s="1" t="n">
        <f aca="false">O496/$Q$2</f>
        <v>0.939299754983005</v>
      </c>
      <c r="O495" s="1" t="n">
        <v>0.633320111212675</v>
      </c>
    </row>
    <row r="496" customFormat="false" ht="15" hidden="false" customHeight="false" outlineLevel="0" collapsed="false">
      <c r="A496" s="1" t="n">
        <v>499</v>
      </c>
      <c r="B496" s="1" t="s">
        <v>969</v>
      </c>
      <c r="C496" s="1" t="s">
        <v>970</v>
      </c>
      <c r="D496" s="1" t="n">
        <f aca="false">O497/$Q$2</f>
        <v>1.01613228397027</v>
      </c>
      <c r="O496" s="1" t="n">
        <v>0.626802310548853</v>
      </c>
    </row>
    <row r="497" customFormat="false" ht="15" hidden="false" customHeight="false" outlineLevel="0" collapsed="false">
      <c r="A497" s="1" t="n">
        <v>500</v>
      </c>
      <c r="B497" s="1" t="s">
        <v>971</v>
      </c>
      <c r="C497" s="1" t="s">
        <v>972</v>
      </c>
      <c r="D497" s="1" t="n">
        <f aca="false">O498/$Q$2</f>
        <v>0.96502929098565</v>
      </c>
      <c r="O497" s="1" t="n">
        <v>0.67807327749955</v>
      </c>
    </row>
    <row r="498" customFormat="false" ht="15" hidden="false" customHeight="false" outlineLevel="0" collapsed="false">
      <c r="A498" s="1" t="n">
        <v>501</v>
      </c>
      <c r="B498" s="1" t="s">
        <v>973</v>
      </c>
      <c r="C498" s="1" t="s">
        <v>974</v>
      </c>
      <c r="D498" s="1" t="n">
        <f aca="false">O499/$Q$2</f>
        <v>1.04092716660738</v>
      </c>
      <c r="O498" s="1" t="n">
        <v>0.643971837667594</v>
      </c>
    </row>
    <row r="499" customFormat="false" ht="15" hidden="false" customHeight="false" outlineLevel="0" collapsed="false">
      <c r="A499" s="1" t="n">
        <v>502</v>
      </c>
      <c r="B499" s="1" t="s">
        <v>975</v>
      </c>
      <c r="C499" s="1" t="s">
        <v>976</v>
      </c>
      <c r="D499" s="1" t="n">
        <f aca="false">O500/$Q$2</f>
        <v>1.22902441093712</v>
      </c>
      <c r="O499" s="1" t="n">
        <v>0.694619102880933</v>
      </c>
    </row>
    <row r="500" customFormat="false" ht="15" hidden="false" customHeight="false" outlineLevel="0" collapsed="false">
      <c r="A500" s="1" t="n">
        <v>503</v>
      </c>
      <c r="B500" s="1" t="s">
        <v>977</v>
      </c>
      <c r="C500" s="1" t="s">
        <v>978</v>
      </c>
      <c r="D500" s="1" t="n">
        <f aca="false">O501/$Q$2</f>
        <v>1.12716117634716</v>
      </c>
      <c r="O500" s="1" t="n">
        <v>0.820137912747848</v>
      </c>
    </row>
    <row r="501" customFormat="false" ht="15" hidden="false" customHeight="false" outlineLevel="0" collapsed="false">
      <c r="A501" s="1" t="n">
        <v>504</v>
      </c>
      <c r="B501" s="1" t="s">
        <v>979</v>
      </c>
      <c r="C501" s="1" t="s">
        <v>980</v>
      </c>
      <c r="D501" s="1" t="n">
        <f aca="false">O502/$Q$2</f>
        <v>1.03681424048618</v>
      </c>
      <c r="O501" s="1" t="n">
        <v>0.752163753846761</v>
      </c>
    </row>
    <row r="502" customFormat="false" ht="15" hidden="false" customHeight="false" outlineLevel="0" collapsed="false">
      <c r="A502" s="1" t="n">
        <v>505</v>
      </c>
      <c r="B502" s="1" t="s">
        <v>981</v>
      </c>
      <c r="C502" s="1" t="s">
        <v>982</v>
      </c>
      <c r="D502" s="1" t="n">
        <f aca="false">O503/$Q$2</f>
        <v>1.04179679367238</v>
      </c>
      <c r="O502" s="1" t="n">
        <v>0.691874514071869</v>
      </c>
    </row>
    <row r="503" customFormat="false" ht="15" hidden="false" customHeight="false" outlineLevel="0" collapsed="false">
      <c r="A503" s="1" t="n">
        <v>506</v>
      </c>
      <c r="B503" s="1" t="s">
        <v>983</v>
      </c>
      <c r="C503" s="1" t="s">
        <v>984</v>
      </c>
      <c r="D503" s="1" t="n">
        <f aca="false">O504/$Q$2</f>
        <v>1.02725926050784</v>
      </c>
      <c r="O503" s="1" t="n">
        <v>0.695199412042912</v>
      </c>
    </row>
    <row r="504" customFormat="false" ht="15" hidden="false" customHeight="false" outlineLevel="0" collapsed="false">
      <c r="A504" s="1" t="n">
        <v>507</v>
      </c>
      <c r="B504" s="1" t="s">
        <v>985</v>
      </c>
      <c r="C504" s="1" t="s">
        <v>986</v>
      </c>
      <c r="D504" s="1" t="n">
        <f aca="false">O505/$Q$2</f>
        <v>0.973262743218233</v>
      </c>
      <c r="O504" s="1" t="n">
        <v>0.685498398783965</v>
      </c>
    </row>
    <row r="505" customFormat="false" ht="15" hidden="false" customHeight="false" outlineLevel="0" collapsed="false">
      <c r="A505" s="1" t="n">
        <v>508</v>
      </c>
      <c r="B505" s="1" t="s">
        <v>987</v>
      </c>
      <c r="C505" s="1" t="s">
        <v>988</v>
      </c>
      <c r="D505" s="1" t="n">
        <f aca="false">O506/$Q$2</f>
        <v>1.0336885948618</v>
      </c>
      <c r="O505" s="1" t="n">
        <v>0.649466086820539</v>
      </c>
    </row>
    <row r="506" customFormat="false" ht="15" hidden="false" customHeight="false" outlineLevel="0" collapsed="false">
      <c r="A506" s="1" t="n">
        <v>509</v>
      </c>
      <c r="B506" s="1" t="s">
        <v>989</v>
      </c>
      <c r="C506" s="1" t="s">
        <v>990</v>
      </c>
      <c r="D506" s="1" t="n">
        <f aca="false">O507/$Q$2</f>
        <v>1.01847652440444</v>
      </c>
      <c r="O506" s="1" t="n">
        <v>0.689788745509781</v>
      </c>
    </row>
    <row r="507" customFormat="false" ht="15" hidden="false" customHeight="false" outlineLevel="0" collapsed="false">
      <c r="A507" s="1" t="n">
        <v>510</v>
      </c>
      <c r="B507" s="1" t="s">
        <v>991</v>
      </c>
      <c r="C507" s="1" t="s">
        <v>992</v>
      </c>
      <c r="D507" s="1" t="n">
        <f aca="false">O508/$Q$2</f>
        <v>1.00722446553255</v>
      </c>
      <c r="O507" s="1" t="n">
        <v>0.679637608069019</v>
      </c>
    </row>
    <row r="508" customFormat="false" ht="15" hidden="false" customHeight="false" outlineLevel="0" collapsed="false">
      <c r="A508" s="1" t="n">
        <v>511</v>
      </c>
      <c r="B508" s="1" t="s">
        <v>993</v>
      </c>
      <c r="C508" s="1" t="s">
        <v>994</v>
      </c>
      <c r="D508" s="1" t="n">
        <f aca="false">O509/$Q$2</f>
        <v>1.00198835773449</v>
      </c>
      <c r="O508" s="1" t="n">
        <v>0.672129018332981</v>
      </c>
    </row>
    <row r="509" customFormat="false" ht="15" hidden="false" customHeight="false" outlineLevel="0" collapsed="false">
      <c r="A509" s="1" t="n">
        <v>512</v>
      </c>
      <c r="B509" s="1" t="s">
        <v>995</v>
      </c>
      <c r="C509" s="1" t="s">
        <v>996</v>
      </c>
      <c r="D509" s="1" t="n">
        <f aca="false">O510/$Q$2</f>
        <v>1.00574234111966</v>
      </c>
      <c r="O509" s="1" t="n">
        <v>0.668634921322208</v>
      </c>
    </row>
    <row r="510" customFormat="false" ht="15" hidden="false" customHeight="false" outlineLevel="0" collapsed="false">
      <c r="A510" s="1" t="n">
        <v>513</v>
      </c>
      <c r="B510" s="1" t="s">
        <v>997</v>
      </c>
      <c r="C510" s="1" t="s">
        <v>998</v>
      </c>
      <c r="D510" s="1" t="n">
        <f aca="false">O511/$Q$2</f>
        <v>1.00218027276183</v>
      </c>
      <c r="O510" s="1" t="n">
        <v>0.671139984745362</v>
      </c>
    </row>
    <row r="511" customFormat="false" ht="15" hidden="false" customHeight="false" outlineLevel="0" collapsed="false">
      <c r="A511" s="1" t="n">
        <v>514</v>
      </c>
      <c r="B511" s="1" t="s">
        <v>999</v>
      </c>
      <c r="C511" s="1" t="s">
        <v>38</v>
      </c>
      <c r="D511" s="1" t="n">
        <f aca="false">O512/$Q$2</f>
        <v>1.02851629790564</v>
      </c>
      <c r="O511" s="1" t="n">
        <v>0.668762987769502</v>
      </c>
    </row>
    <row r="512" customFormat="false" ht="15" hidden="false" customHeight="false" outlineLevel="0" collapsed="false">
      <c r="A512" s="1" t="n">
        <v>515</v>
      </c>
      <c r="B512" s="1" t="s">
        <v>1000</v>
      </c>
      <c r="C512" s="1" t="s">
        <v>1001</v>
      </c>
      <c r="D512" s="1" t="n">
        <f aca="false">O513/$Q$2</f>
        <v>1.03074412860326</v>
      </c>
      <c r="O512" s="1" t="n">
        <v>0.686337229989026</v>
      </c>
    </row>
    <row r="513" customFormat="false" ht="15" hidden="false" customHeight="false" outlineLevel="0" collapsed="false">
      <c r="A513" s="1" t="n">
        <v>516</v>
      </c>
      <c r="B513" s="1" t="s">
        <v>1002</v>
      </c>
      <c r="C513" s="1" t="s">
        <v>1003</v>
      </c>
      <c r="D513" s="1" t="n">
        <f aca="false">O514/$Q$2</f>
        <v>1.14949582391892</v>
      </c>
      <c r="O513" s="1" t="n">
        <v>0.687823879401391</v>
      </c>
    </row>
    <row r="514" customFormat="false" ht="15" hidden="false" customHeight="false" outlineLevel="0" collapsed="false">
      <c r="A514" s="1" t="n">
        <v>517</v>
      </c>
      <c r="B514" s="1" t="s">
        <v>1004</v>
      </c>
      <c r="C514" s="1" t="s">
        <v>1005</v>
      </c>
      <c r="D514" s="1" t="n">
        <f aca="false">O515/$Q$2</f>
        <v>1.04896660720997</v>
      </c>
      <c r="O514" s="1" t="n">
        <v>0.767067844504729</v>
      </c>
    </row>
    <row r="515" customFormat="false" ht="15" hidden="false" customHeight="false" outlineLevel="0" collapsed="false">
      <c r="A515" s="1" t="n">
        <v>518</v>
      </c>
      <c r="B515" s="1" t="s">
        <v>1006</v>
      </c>
      <c r="C515" s="1" t="s">
        <v>1007</v>
      </c>
      <c r="D515" s="1" t="n">
        <f aca="false">O516/$Q$2</f>
        <v>1.09898996474441</v>
      </c>
      <c r="O515" s="1" t="n">
        <v>0.699983886506705</v>
      </c>
    </row>
    <row r="516" customFormat="false" ht="15" hidden="false" customHeight="false" outlineLevel="0" collapsed="false">
      <c r="A516" s="1" t="n">
        <v>519</v>
      </c>
      <c r="B516" s="1" t="s">
        <v>1008</v>
      </c>
      <c r="C516" s="1" t="s">
        <v>1009</v>
      </c>
      <c r="D516" s="1" t="n">
        <f aca="false">O517/$Q$2</f>
        <v>0.996846337756249</v>
      </c>
      <c r="O516" s="1" t="n">
        <v>0.733364876885611</v>
      </c>
    </row>
    <row r="517" customFormat="false" ht="15" hidden="false" customHeight="false" outlineLevel="0" collapsed="false">
      <c r="A517" s="1" t="n">
        <v>520</v>
      </c>
      <c r="B517" s="1" t="s">
        <v>1010</v>
      </c>
      <c r="C517" s="1" t="s">
        <v>1011</v>
      </c>
      <c r="D517" s="1" t="n">
        <f aca="false">O518/$Q$2</f>
        <v>1.02880797014706</v>
      </c>
      <c r="O517" s="1" t="n">
        <v>0.665203609873276</v>
      </c>
    </row>
    <row r="518" customFormat="false" ht="15" hidden="false" customHeight="false" outlineLevel="0" collapsed="false">
      <c r="A518" s="1" t="n">
        <v>521</v>
      </c>
      <c r="B518" s="1" t="s">
        <v>1012</v>
      </c>
      <c r="C518" s="1" t="s">
        <v>1013</v>
      </c>
      <c r="D518" s="1" t="n">
        <f aca="false">O519/$Q$2</f>
        <v>1.02224184657815</v>
      </c>
      <c r="O518" s="1" t="n">
        <v>0.686531865230733</v>
      </c>
    </row>
    <row r="519" customFormat="false" ht="15" hidden="false" customHeight="false" outlineLevel="0" collapsed="false">
      <c r="A519" s="1" t="n">
        <v>522</v>
      </c>
      <c r="B519" s="1" t="s">
        <v>1014</v>
      </c>
      <c r="C519" s="1" t="s">
        <v>1015</v>
      </c>
      <c r="D519" s="1" t="n">
        <f aca="false">O520/$Q$2</f>
        <v>1.02407643843911</v>
      </c>
      <c r="O519" s="1" t="n">
        <v>0.682150237957318</v>
      </c>
    </row>
    <row r="520" customFormat="false" ht="15" hidden="false" customHeight="false" outlineLevel="0" collapsed="false">
      <c r="A520" s="1" t="n">
        <v>523</v>
      </c>
      <c r="B520" s="1" t="s">
        <v>1016</v>
      </c>
      <c r="C520" s="1" t="s">
        <v>64</v>
      </c>
      <c r="D520" s="1" t="n">
        <f aca="false">O521/$Q$2</f>
        <v>1.02429682106321</v>
      </c>
      <c r="O520" s="1" t="n">
        <v>0.683374475918911</v>
      </c>
    </row>
    <row r="521" customFormat="false" ht="15" hidden="false" customHeight="false" outlineLevel="0" collapsed="false">
      <c r="A521" s="1" t="n">
        <v>524</v>
      </c>
      <c r="B521" s="1" t="s">
        <v>1017</v>
      </c>
      <c r="C521" s="1" t="s">
        <v>1018</v>
      </c>
      <c r="D521" s="1" t="n">
        <f aca="false">O522/$Q$2</f>
        <v>1.01870330017527</v>
      </c>
      <c r="O521" s="1" t="n">
        <v>0.683521539023378</v>
      </c>
    </row>
    <row r="522" customFormat="false" ht="15" hidden="false" customHeight="false" outlineLevel="0" collapsed="false">
      <c r="A522" s="1" t="n">
        <v>525</v>
      </c>
      <c r="B522" s="1" t="s">
        <v>1019</v>
      </c>
      <c r="C522" s="1" t="s">
        <v>70</v>
      </c>
      <c r="D522" s="1" t="n">
        <f aca="false">O523/$Q$2</f>
        <v>0.997740172044482</v>
      </c>
      <c r="O522" s="1" t="n">
        <v>0.679788937371918</v>
      </c>
    </row>
    <row r="523" customFormat="false" ht="15" hidden="false" customHeight="false" outlineLevel="0" collapsed="false">
      <c r="A523" s="1" t="n">
        <v>526</v>
      </c>
      <c r="B523" s="1" t="s">
        <v>1020</v>
      </c>
      <c r="C523" s="1" t="s">
        <v>1021</v>
      </c>
      <c r="D523" s="1" t="n">
        <f aca="false">O524/$Q$2</f>
        <v>1.02528438129503</v>
      </c>
      <c r="O523" s="1" t="n">
        <v>0.665800072710768</v>
      </c>
    </row>
    <row r="524" customFormat="false" ht="15" hidden="false" customHeight="false" outlineLevel="0" collapsed="false">
      <c r="A524" s="1" t="n">
        <v>527</v>
      </c>
      <c r="B524" s="1" t="s">
        <v>1022</v>
      </c>
      <c r="C524" s="1" t="s">
        <v>1023</v>
      </c>
      <c r="D524" s="1" t="n">
        <f aca="false">O525/$Q$2</f>
        <v>1.11601021009794</v>
      </c>
      <c r="O524" s="1" t="n">
        <v>0.68418054593978</v>
      </c>
    </row>
    <row r="525" customFormat="false" ht="15" hidden="false" customHeight="false" outlineLevel="0" collapsed="false">
      <c r="A525" s="1" t="n">
        <v>528</v>
      </c>
      <c r="B525" s="1" t="s">
        <v>1024</v>
      </c>
      <c r="C525" s="1" t="s">
        <v>1025</v>
      </c>
      <c r="D525" s="1" t="n">
        <f aca="false">O526/$Q$2</f>
        <v>0.999965348983083</v>
      </c>
      <c r="O525" s="1" t="n">
        <v>0.744722624034065</v>
      </c>
    </row>
    <row r="526" customFormat="false" ht="15" hidden="false" customHeight="false" outlineLevel="0" collapsed="false">
      <c r="A526" s="1" t="n">
        <v>529</v>
      </c>
      <c r="B526" s="1" t="s">
        <v>1026</v>
      </c>
      <c r="C526" s="1" t="s">
        <v>1027</v>
      </c>
      <c r="D526" s="1" t="n">
        <f aca="false">O527/$Q$2</f>
        <v>1.08772355144873</v>
      </c>
      <c r="O526" s="1" t="n">
        <v>0.667284951248312</v>
      </c>
    </row>
    <row r="527" customFormat="false" ht="15" hidden="false" customHeight="false" outlineLevel="0" collapsed="false">
      <c r="A527" s="1" t="n">
        <v>530</v>
      </c>
      <c r="B527" s="1" t="s">
        <v>1028</v>
      </c>
      <c r="C527" s="1" t="s">
        <v>1029</v>
      </c>
      <c r="D527" s="1" t="n">
        <f aca="false">O528/$Q$2</f>
        <v>1.0447675562703</v>
      </c>
      <c r="O527" s="1" t="n">
        <v>0.725846708326677</v>
      </c>
    </row>
    <row r="528" customFormat="false" ht="15" hidden="false" customHeight="false" outlineLevel="0" collapsed="false">
      <c r="A528" s="1" t="n">
        <v>531</v>
      </c>
      <c r="B528" s="1" t="s">
        <v>1030</v>
      </c>
      <c r="C528" s="1" t="s">
        <v>1031</v>
      </c>
      <c r="D528" s="1" t="n">
        <f aca="false">O529/$Q$2</f>
        <v>1.0305580035956</v>
      </c>
      <c r="O528" s="1" t="n">
        <v>0.697181825910892</v>
      </c>
    </row>
    <row r="529" customFormat="false" ht="15" hidden="false" customHeight="false" outlineLevel="0" collapsed="false">
      <c r="A529" s="1" t="n">
        <v>532</v>
      </c>
      <c r="B529" s="1" t="s">
        <v>1032</v>
      </c>
      <c r="C529" s="1" t="s">
        <v>1033</v>
      </c>
      <c r="D529" s="1" t="n">
        <f aca="false">O530/$Q$2</f>
        <v>0.982738592927601</v>
      </c>
      <c r="O529" s="1" t="n">
        <v>0.68769967668098</v>
      </c>
    </row>
    <row r="530" customFormat="false" ht="15" hidden="false" customHeight="false" outlineLevel="0" collapsed="false">
      <c r="A530" s="1" t="n">
        <v>533</v>
      </c>
      <c r="B530" s="1" t="s">
        <v>1034</v>
      </c>
      <c r="C530" s="1" t="s">
        <v>1035</v>
      </c>
      <c r="D530" s="1" t="n">
        <f aca="false">O531/$Q$2</f>
        <v>1.00118945564395</v>
      </c>
      <c r="O530" s="1" t="n">
        <v>0.655789397841048</v>
      </c>
    </row>
    <row r="531" customFormat="false" ht="15" hidden="false" customHeight="false" outlineLevel="0" collapsed="false">
      <c r="A531" s="1" t="n">
        <v>534</v>
      </c>
      <c r="B531" s="1" t="s">
        <v>1036</v>
      </c>
      <c r="C531" s="1" t="s">
        <v>1037</v>
      </c>
      <c r="D531" s="1" t="n">
        <f aca="false">O532/$Q$2</f>
        <v>1.01997991909796</v>
      </c>
      <c r="O531" s="1" t="n">
        <v>0.668101807506728</v>
      </c>
    </row>
    <row r="532" customFormat="false" ht="15" hidden="false" customHeight="false" outlineLevel="0" collapsed="false">
      <c r="A532" s="1" t="n">
        <v>535</v>
      </c>
      <c r="B532" s="1" t="s">
        <v>1038</v>
      </c>
      <c r="C532" s="1" t="s">
        <v>1039</v>
      </c>
      <c r="D532" s="1" t="n">
        <f aca="false">O533/$Q$2</f>
        <v>1.00716113719229</v>
      </c>
      <c r="O532" s="1" t="n">
        <v>0.680640835486644</v>
      </c>
    </row>
    <row r="533" customFormat="false" ht="15" hidden="false" customHeight="false" outlineLevel="0" collapsed="false">
      <c r="A533" s="1" t="n">
        <v>536</v>
      </c>
      <c r="B533" s="1" t="s">
        <v>1040</v>
      </c>
      <c r="C533" s="1" t="s">
        <v>1041</v>
      </c>
      <c r="D533" s="1" t="n">
        <f aca="false">O534/$Q$2</f>
        <v>1.27645282150022</v>
      </c>
      <c r="O533" s="1" t="n">
        <v>0.672086758820204</v>
      </c>
    </row>
    <row r="534" customFormat="false" ht="15" hidden="false" customHeight="false" outlineLevel="0" collapsed="false">
      <c r="A534" s="1" t="n">
        <v>537</v>
      </c>
      <c r="B534" s="1" t="s">
        <v>1042</v>
      </c>
      <c r="C534" s="1" t="s">
        <v>1043</v>
      </c>
      <c r="D534" s="1" t="n">
        <f aca="false">O535/$Q$2</f>
        <v>1.41282591900447</v>
      </c>
      <c r="O534" s="1" t="n">
        <v>0.85178727406079</v>
      </c>
    </row>
    <row r="535" customFormat="false" ht="15" hidden="false" customHeight="false" outlineLevel="0" collapsed="false">
      <c r="A535" s="1" t="n">
        <v>538</v>
      </c>
      <c r="B535" s="1" t="s">
        <v>1044</v>
      </c>
      <c r="C535" s="1" t="s">
        <v>1045</v>
      </c>
      <c r="D535" s="1" t="n">
        <f aca="false">O536/$Q$2</f>
        <v>1.3121453767978</v>
      </c>
      <c r="O535" s="1" t="n">
        <v>0.942790143122449</v>
      </c>
    </row>
    <row r="536" customFormat="false" ht="15" hidden="false" customHeight="false" outlineLevel="0" collapsed="false">
      <c r="A536" s="1" t="n">
        <v>539</v>
      </c>
      <c r="B536" s="1" t="s">
        <v>1046</v>
      </c>
      <c r="C536" s="1" t="s">
        <v>1047</v>
      </c>
      <c r="D536" s="1" t="n">
        <f aca="false">O537/$Q$2</f>
        <v>1.13309792496606</v>
      </c>
      <c r="O536" s="1" t="n">
        <v>0.875605204397966</v>
      </c>
    </row>
    <row r="537" customFormat="false" ht="15" hidden="false" customHeight="false" outlineLevel="0" collapsed="false">
      <c r="A537" s="1" t="n">
        <v>540</v>
      </c>
      <c r="B537" s="1" t="s">
        <v>1048</v>
      </c>
      <c r="C537" s="1" t="s">
        <v>1049</v>
      </c>
      <c r="D537" s="1" t="n">
        <f aca="false">O538/$Q$2</f>
        <v>1.17041498626824</v>
      </c>
      <c r="O537" s="1" t="n">
        <v>0.756125394134364</v>
      </c>
    </row>
    <row r="538" customFormat="false" ht="15" hidden="false" customHeight="false" outlineLevel="0" collapsed="false">
      <c r="A538" s="1" t="n">
        <v>541</v>
      </c>
      <c r="B538" s="1" t="s">
        <v>1050</v>
      </c>
      <c r="C538" s="1" t="s">
        <v>1051</v>
      </c>
      <c r="D538" s="1" t="n">
        <f aca="false">O539/$Q$2</f>
        <v>1.1981922395526</v>
      </c>
      <c r="O538" s="1" t="n">
        <v>0.781027370444923</v>
      </c>
    </row>
    <row r="539" customFormat="false" ht="15" hidden="false" customHeight="false" outlineLevel="0" collapsed="false">
      <c r="A539" s="1" t="n">
        <v>542</v>
      </c>
      <c r="B539" s="1" t="s">
        <v>1052</v>
      </c>
      <c r="C539" s="1" t="s">
        <v>1053</v>
      </c>
      <c r="D539" s="1" t="n">
        <f aca="false">O540/$Q$2</f>
        <v>1.15991291267228</v>
      </c>
      <c r="O539" s="1" t="n">
        <v>0.799563355839332</v>
      </c>
    </row>
    <row r="540" customFormat="false" ht="15" hidden="false" customHeight="false" outlineLevel="0" collapsed="false">
      <c r="A540" s="1" t="n">
        <v>543</v>
      </c>
      <c r="B540" s="1" t="s">
        <v>1054</v>
      </c>
      <c r="C540" s="1" t="s">
        <v>1055</v>
      </c>
      <c r="D540" s="1" t="n">
        <f aca="false">O541/$Q$2</f>
        <v>1.11580263617912</v>
      </c>
      <c r="O540" s="1" t="n">
        <v>0.774019251939003</v>
      </c>
    </row>
    <row r="541" customFormat="false" ht="15" hidden="false" customHeight="false" outlineLevel="0" collapsed="false">
      <c r="A541" s="1" t="n">
        <v>544</v>
      </c>
      <c r="B541" s="1" t="s">
        <v>1056</v>
      </c>
      <c r="C541" s="1" t="s">
        <v>1057</v>
      </c>
      <c r="D541" s="1" t="n">
        <f aca="false">O542/$Q$2</f>
        <v>1.14177988831356</v>
      </c>
      <c r="O541" s="1" t="n">
        <v>0.744584108282057</v>
      </c>
    </row>
    <row r="542" customFormat="false" ht="15" hidden="false" customHeight="false" outlineLevel="0" collapsed="false">
      <c r="A542" s="1" t="n">
        <v>545</v>
      </c>
      <c r="B542" s="1" t="s">
        <v>1058</v>
      </c>
      <c r="C542" s="1" t="s">
        <v>1059</v>
      </c>
      <c r="D542" s="1" t="n">
        <f aca="false">O543/$Q$2</f>
        <v>1.10689719055881</v>
      </c>
      <c r="O542" s="1" t="n">
        <v>0.76191893837564</v>
      </c>
    </row>
    <row r="543" customFormat="false" ht="15" hidden="false" customHeight="false" outlineLevel="0" collapsed="false">
      <c r="A543" s="1" t="n">
        <v>546</v>
      </c>
      <c r="B543" s="1" t="s">
        <v>1060</v>
      </c>
      <c r="C543" s="1" t="s">
        <v>1061</v>
      </c>
      <c r="D543" s="1" t="n">
        <f aca="false">O544/$Q$2</f>
        <v>1.20590569359758</v>
      </c>
      <c r="O543" s="1" t="n">
        <v>0.738641432515703</v>
      </c>
    </row>
    <row r="544" customFormat="false" ht="15" hidden="false" customHeight="false" outlineLevel="0" collapsed="false">
      <c r="A544" s="1" t="n">
        <v>547</v>
      </c>
      <c r="B544" s="1" t="s">
        <v>1062</v>
      </c>
      <c r="C544" s="1" t="s">
        <v>1063</v>
      </c>
      <c r="D544" s="1" t="n">
        <f aca="false">O545/$Q$2</f>
        <v>1.15364950979049</v>
      </c>
      <c r="O544" s="1" t="n">
        <v>0.804710606003143</v>
      </c>
    </row>
    <row r="545" customFormat="false" ht="15" hidden="false" customHeight="false" outlineLevel="0" collapsed="false">
      <c r="A545" s="1" t="n">
        <v>548</v>
      </c>
      <c r="B545" s="1" t="s">
        <v>1064</v>
      </c>
      <c r="C545" s="1" t="s">
        <v>1065</v>
      </c>
      <c r="D545" s="1" t="n">
        <f aca="false">O546/$Q$2</f>
        <v>1.14005924705358</v>
      </c>
      <c r="O545" s="1" t="n">
        <v>0.769839632624322</v>
      </c>
    </row>
    <row r="546" customFormat="false" ht="15" hidden="false" customHeight="false" outlineLevel="0" collapsed="false">
      <c r="A546" s="1" t="n">
        <v>549</v>
      </c>
      <c r="B546" s="1" t="s">
        <v>1066</v>
      </c>
      <c r="C546" s="1" t="s">
        <v>1067</v>
      </c>
      <c r="D546" s="1" t="n">
        <f aca="false">O547/$Q$2</f>
        <v>1.09265809720788</v>
      </c>
      <c r="O546" s="1" t="n">
        <v>0.760770740570135</v>
      </c>
    </row>
    <row r="547" customFormat="false" ht="15" hidden="false" customHeight="false" outlineLevel="0" collapsed="false">
      <c r="A547" s="1" t="n">
        <v>550</v>
      </c>
      <c r="B547" s="1" t="s">
        <v>1068</v>
      </c>
      <c r="C547" s="1" t="s">
        <v>1069</v>
      </c>
      <c r="D547" s="1" t="n">
        <f aca="false">O548/$Q$2</f>
        <v>1.17274217305709</v>
      </c>
      <c r="O547" s="1" t="n">
        <v>0.729139570554027</v>
      </c>
    </row>
    <row r="548" customFormat="false" ht="15" hidden="false" customHeight="false" outlineLevel="0" collapsed="false">
      <c r="A548" s="1" t="n">
        <v>551</v>
      </c>
      <c r="B548" s="1" t="s">
        <v>1070</v>
      </c>
      <c r="C548" s="1" t="s">
        <v>1071</v>
      </c>
      <c r="D548" s="1" t="n">
        <f aca="false">O549/$Q$2</f>
        <v>1.13408512238157</v>
      </c>
      <c r="O548" s="1" t="n">
        <v>0.782580320979183</v>
      </c>
    </row>
    <row r="549" customFormat="false" ht="15" hidden="false" customHeight="false" outlineLevel="0" collapsed="false">
      <c r="A549" s="1" t="n">
        <v>552</v>
      </c>
      <c r="B549" s="1" t="s">
        <v>1072</v>
      </c>
      <c r="C549" s="1" t="s">
        <v>1073</v>
      </c>
      <c r="D549" s="1" t="n">
        <f aca="false">O550/$Q$2</f>
        <v>1.15361618122033</v>
      </c>
      <c r="O549" s="1" t="n">
        <v>0.756784158940515</v>
      </c>
    </row>
    <row r="550" customFormat="false" ht="15" hidden="false" customHeight="false" outlineLevel="0" collapsed="false">
      <c r="A550" s="1" t="n">
        <v>553</v>
      </c>
      <c r="B550" s="1" t="s">
        <v>1074</v>
      </c>
      <c r="C550" s="1" t="s">
        <v>1075</v>
      </c>
      <c r="D550" s="1" t="n">
        <f aca="false">O551/$Q$2</f>
        <v>1.16064166295842</v>
      </c>
      <c r="O550" s="1" t="n">
        <v>0.769817392200351</v>
      </c>
    </row>
    <row r="551" customFormat="false" ht="15" hidden="false" customHeight="false" outlineLevel="0" collapsed="false">
      <c r="A551" s="1" t="n">
        <v>554</v>
      </c>
      <c r="B551" s="1" t="s">
        <v>1076</v>
      </c>
      <c r="C551" s="1" t="s">
        <v>1077</v>
      </c>
      <c r="D551" s="1" t="n">
        <f aca="false">O552/$Q$2</f>
        <v>1.18462423892263</v>
      </c>
      <c r="O551" s="1" t="n">
        <v>0.774505552888986</v>
      </c>
    </row>
    <row r="552" customFormat="false" ht="15" hidden="false" customHeight="false" outlineLevel="0" collapsed="false">
      <c r="A552" s="1" t="n">
        <v>555</v>
      </c>
      <c r="B552" s="1" t="s">
        <v>1078</v>
      </c>
      <c r="C552" s="1" t="s">
        <v>1079</v>
      </c>
      <c r="D552" s="1" t="n">
        <f aca="false">O553/$Q$2</f>
        <v>1.19404705246353</v>
      </c>
      <c r="O552" s="1" t="n">
        <v>0.790509319468857</v>
      </c>
    </row>
    <row r="553" customFormat="false" ht="15" hidden="false" customHeight="false" outlineLevel="0" collapsed="false">
      <c r="A553" s="1" t="n">
        <v>556</v>
      </c>
      <c r="B553" s="1" t="s">
        <v>1080</v>
      </c>
      <c r="C553" s="1" t="s">
        <v>1081</v>
      </c>
      <c r="D553" s="1" t="n">
        <f aca="false">O554/$Q$2</f>
        <v>1.17186042999344</v>
      </c>
      <c r="O553" s="1" t="n">
        <v>0.796797239025925</v>
      </c>
    </row>
    <row r="554" customFormat="false" ht="15" hidden="false" customHeight="false" outlineLevel="0" collapsed="false">
      <c r="A554" s="1" t="n">
        <v>557</v>
      </c>
      <c r="B554" s="1" t="s">
        <v>1082</v>
      </c>
      <c r="C554" s="1" t="s">
        <v>645</v>
      </c>
      <c r="D554" s="1" t="n">
        <f aca="false">O555/$Q$2</f>
        <v>1.20939731345414</v>
      </c>
      <c r="O554" s="1" t="n">
        <v>0.781991926713478</v>
      </c>
    </row>
    <row r="555" customFormat="false" ht="15" hidden="false" customHeight="false" outlineLevel="0" collapsed="false">
      <c r="A555" s="1" t="n">
        <v>558</v>
      </c>
      <c r="B555" s="1" t="s">
        <v>1083</v>
      </c>
      <c r="C555" s="1" t="s">
        <v>1084</v>
      </c>
      <c r="D555" s="1" t="n">
        <f aca="false">O556/$Q$2</f>
        <v>1.1701602853735</v>
      </c>
      <c r="O555" s="1" t="n">
        <v>0.807040592125293</v>
      </c>
    </row>
    <row r="556" customFormat="false" ht="15" hidden="false" customHeight="false" outlineLevel="0" collapsed="false">
      <c r="A556" s="1" t="n">
        <v>559</v>
      </c>
      <c r="B556" s="1" t="s">
        <v>1085</v>
      </c>
      <c r="C556" s="1" t="s">
        <v>1086</v>
      </c>
      <c r="D556" s="1" t="n">
        <f aca="false">O557/$Q$2</f>
        <v>1.1453711063391</v>
      </c>
      <c r="O556" s="1" t="n">
        <v>0.780857406481371</v>
      </c>
    </row>
    <row r="557" customFormat="false" ht="15" hidden="false" customHeight="false" outlineLevel="0" collapsed="false">
      <c r="A557" s="1" t="n">
        <v>560</v>
      </c>
      <c r="B557" s="1" t="s">
        <v>1087</v>
      </c>
      <c r="C557" s="1" t="s">
        <v>1088</v>
      </c>
      <c r="D557" s="1" t="n">
        <f aca="false">O558/$Q$2</f>
        <v>1.16360252318209</v>
      </c>
      <c r="O557" s="1" t="n">
        <v>0.764315387160122</v>
      </c>
    </row>
    <row r="558" customFormat="false" ht="15" hidden="false" customHeight="false" outlineLevel="0" collapsed="false">
      <c r="A558" s="1" t="n">
        <v>561</v>
      </c>
      <c r="B558" s="1" t="s">
        <v>1089</v>
      </c>
      <c r="C558" s="1" t="s">
        <v>1090</v>
      </c>
      <c r="D558" s="1" t="n">
        <f aca="false">O559/$Q$2</f>
        <v>1.1496238146681</v>
      </c>
      <c r="O558" s="1" t="n">
        <v>0.776481358822676</v>
      </c>
    </row>
    <row r="559" customFormat="false" ht="15" hidden="false" customHeight="false" outlineLevel="0" collapsed="false">
      <c r="A559" s="1" t="n">
        <v>562</v>
      </c>
      <c r="B559" s="1" t="s">
        <v>1091</v>
      </c>
      <c r="C559" s="1" t="s">
        <v>1092</v>
      </c>
      <c r="D559" s="1" t="n">
        <f aca="false">O560/$Q$2</f>
        <v>1.47680401507387</v>
      </c>
      <c r="O559" s="1" t="n">
        <v>0.767153253765074</v>
      </c>
    </row>
    <row r="560" customFormat="false" ht="15" hidden="false" customHeight="false" outlineLevel="0" collapsed="false">
      <c r="A560" s="1" t="n">
        <v>563</v>
      </c>
      <c r="B560" s="1" t="s">
        <v>1093</v>
      </c>
      <c r="C560" s="1" t="s">
        <v>1094</v>
      </c>
      <c r="D560" s="1" t="n">
        <f aca="false">O561/$Q$2</f>
        <v>1.16809701435538</v>
      </c>
      <c r="O560" s="1" t="n">
        <v>0.985483243198409</v>
      </c>
    </row>
    <row r="561" customFormat="false" ht="15" hidden="false" customHeight="false" outlineLevel="0" collapsed="false">
      <c r="A561" s="1" t="n">
        <v>564</v>
      </c>
      <c r="B561" s="1" t="s">
        <v>1095</v>
      </c>
      <c r="C561" s="1" t="s">
        <v>1096</v>
      </c>
      <c r="D561" s="1" t="n">
        <f aca="false">O562/$Q$2</f>
        <v>1.47680401507387</v>
      </c>
      <c r="O561" s="1" t="n">
        <v>0.779480569071812</v>
      </c>
    </row>
    <row r="562" customFormat="false" ht="15" hidden="false" customHeight="false" outlineLevel="0" collapsed="false">
      <c r="A562" s="1" t="n">
        <v>565</v>
      </c>
      <c r="B562" s="1" t="s">
        <v>1097</v>
      </c>
      <c r="C562" s="1" t="s">
        <v>1098</v>
      </c>
      <c r="D562" s="1" t="n">
        <f aca="false">O563/$Q$2</f>
        <v>1.14211239893218</v>
      </c>
      <c r="O562" s="1" t="n">
        <v>0.985483243198409</v>
      </c>
    </row>
    <row r="563" customFormat="false" ht="15" hidden="false" customHeight="false" outlineLevel="0" collapsed="false">
      <c r="A563" s="1" t="n">
        <v>566</v>
      </c>
      <c r="B563" s="1" t="s">
        <v>1099</v>
      </c>
      <c r="C563" s="1" t="s">
        <v>1100</v>
      </c>
      <c r="D563" s="1" t="n">
        <f aca="false">O564/$Q$2</f>
        <v>1.16809701435538</v>
      </c>
      <c r="O563" s="1" t="n">
        <v>0.762140825396189</v>
      </c>
    </row>
    <row r="564" customFormat="false" ht="15" hidden="false" customHeight="false" outlineLevel="0" collapsed="false">
      <c r="A564" s="1" t="n">
        <v>567</v>
      </c>
      <c r="B564" s="1" t="s">
        <v>1101</v>
      </c>
      <c r="C564" s="1" t="s">
        <v>1102</v>
      </c>
      <c r="D564" s="1" t="n">
        <f aca="false">O565/$Q$2</f>
        <v>1.201598298855</v>
      </c>
      <c r="O564" s="1" t="n">
        <v>0.779480569071812</v>
      </c>
    </row>
    <row r="565" customFormat="false" ht="15" hidden="false" customHeight="false" outlineLevel="0" collapsed="false">
      <c r="A565" s="1" t="n">
        <v>568</v>
      </c>
      <c r="B565" s="1" t="s">
        <v>1103</v>
      </c>
      <c r="C565" s="1" t="s">
        <v>64</v>
      </c>
      <c r="D565" s="1" t="n">
        <f aca="false">O566/$Q$2</f>
        <v>1.16809701435538</v>
      </c>
      <c r="O565" s="1" t="n">
        <v>0.801836246712864</v>
      </c>
    </row>
    <row r="566" customFormat="false" ht="15" hidden="false" customHeight="false" outlineLevel="0" collapsed="false">
      <c r="A566" s="1" t="n">
        <v>569</v>
      </c>
      <c r="B566" s="1" t="s">
        <v>1104</v>
      </c>
      <c r="C566" s="1" t="s">
        <v>1105</v>
      </c>
      <c r="D566" s="1" t="n">
        <f aca="false">O567/$Q$2</f>
        <v>1.16809701435538</v>
      </c>
      <c r="O566" s="1" t="n">
        <v>0.779480569071812</v>
      </c>
    </row>
    <row r="567" customFormat="false" ht="15" hidden="false" customHeight="false" outlineLevel="0" collapsed="false">
      <c r="B567" s="1" t="s">
        <v>1106</v>
      </c>
      <c r="C567" s="1" t="s">
        <v>1107</v>
      </c>
      <c r="D567" s="1" t="n">
        <f aca="false">O568/$Q$2</f>
        <v>1.15768299880333</v>
      </c>
      <c r="O567" s="1" t="n">
        <v>0.779480569071812</v>
      </c>
    </row>
    <row r="568" customFormat="false" ht="15" hidden="false" customHeight="false" outlineLevel="0" collapsed="false">
      <c r="A568" s="1" t="n">
        <v>570</v>
      </c>
      <c r="B568" s="1" t="s">
        <v>1108</v>
      </c>
      <c r="C568" s="1" t="s">
        <v>1109</v>
      </c>
      <c r="D568" s="1" t="n">
        <f aca="false">O569/$Q$2</f>
        <v>1.11522283101469</v>
      </c>
      <c r="O568" s="1" t="n">
        <v>0.772531212409588</v>
      </c>
    </row>
    <row r="569" customFormat="false" ht="15" hidden="false" customHeight="false" outlineLevel="0" collapsed="false">
      <c r="A569" s="1" t="n">
        <v>571</v>
      </c>
      <c r="B569" s="1" t="s">
        <v>1110</v>
      </c>
      <c r="C569" s="1" t="s">
        <v>1111</v>
      </c>
      <c r="D569" s="1" t="n">
        <f aca="false">O570/$Q$2</f>
        <v>1.12611942187144</v>
      </c>
      <c r="O569" s="1" t="n">
        <v>0.744197199614394</v>
      </c>
    </row>
    <row r="570" customFormat="false" ht="15" hidden="false" customHeight="false" outlineLevel="0" collapsed="false">
      <c r="A570" s="1" t="n">
        <v>572</v>
      </c>
      <c r="B570" s="1" t="s">
        <v>1112</v>
      </c>
      <c r="C570" s="1" t="s">
        <v>1113</v>
      </c>
      <c r="D570" s="1" t="n">
        <f aca="false">O571/$Q$2</f>
        <v>1.11474184893621</v>
      </c>
      <c r="O570" s="1" t="n">
        <v>0.751468582673832</v>
      </c>
    </row>
    <row r="571" customFormat="false" ht="15" hidden="false" customHeight="false" outlineLevel="0" collapsed="false">
      <c r="A571" s="1" t="n">
        <v>573</v>
      </c>
      <c r="B571" s="1" t="s">
        <v>1114</v>
      </c>
      <c r="C571" s="1" t="s">
        <v>1115</v>
      </c>
      <c r="D571" s="1" t="n">
        <f aca="false">O572/$Q$2</f>
        <v>1.15330769817554</v>
      </c>
      <c r="O571" s="1" t="n">
        <v>0.743876236389902</v>
      </c>
    </row>
    <row r="572" customFormat="false" ht="15" hidden="false" customHeight="false" outlineLevel="0" collapsed="false">
      <c r="A572" s="1" t="n">
        <v>574</v>
      </c>
      <c r="B572" s="1" t="s">
        <v>1116</v>
      </c>
      <c r="C572" s="1" t="s">
        <v>1117</v>
      </c>
      <c r="D572" s="1" t="n">
        <f aca="false">O573/$Q$2</f>
        <v>1.1104431523476</v>
      </c>
      <c r="O572" s="1" t="n">
        <v>0.769611538973827</v>
      </c>
    </row>
    <row r="573" customFormat="false" ht="15" hidden="false" customHeight="false" outlineLevel="0" collapsed="false">
      <c r="A573" s="1" t="n">
        <v>576</v>
      </c>
      <c r="B573" s="1" t="s">
        <v>1118</v>
      </c>
      <c r="C573" s="1" t="s">
        <v>1119</v>
      </c>
      <c r="D573" s="1" t="n">
        <f aca="false">O574/$Q$2</f>
        <v>1.1425554450025</v>
      </c>
      <c r="O573" s="1" t="n">
        <v>0.741007681447997</v>
      </c>
    </row>
    <row r="574" customFormat="false" ht="15" hidden="false" customHeight="false" outlineLevel="0" collapsed="false">
      <c r="A574" s="1" t="n">
        <v>577</v>
      </c>
      <c r="B574" s="1" t="s">
        <v>1120</v>
      </c>
      <c r="C574" s="1" t="s">
        <v>1121</v>
      </c>
      <c r="D574" s="1" t="n">
        <f aca="false">O575/$Q$2</f>
        <v>1.19971420119664</v>
      </c>
      <c r="O574" s="1" t="n">
        <v>0.762436473616135</v>
      </c>
    </row>
    <row r="575" customFormat="false" ht="15" hidden="false" customHeight="false" outlineLevel="0" collapsed="false">
      <c r="A575" s="1" t="n">
        <v>578</v>
      </c>
      <c r="B575" s="1" t="s">
        <v>1122</v>
      </c>
      <c r="C575" s="1" t="s">
        <v>1123</v>
      </c>
      <c r="D575" s="1" t="n">
        <f aca="false">O576/$Q$2</f>
        <v>1.20393013614202</v>
      </c>
      <c r="O575" s="1" t="n">
        <v>0.800578973132948</v>
      </c>
    </row>
    <row r="576" customFormat="false" ht="15" hidden="false" customHeight="false" outlineLevel="0" collapsed="false">
      <c r="A576" s="1" t="n">
        <v>579</v>
      </c>
      <c r="B576" s="1" t="s">
        <v>1124</v>
      </c>
      <c r="C576" s="1" t="s">
        <v>1125</v>
      </c>
      <c r="D576" s="1" t="n">
        <f aca="false">O577/$Q$2</f>
        <v>1.19971420119664</v>
      </c>
      <c r="O576" s="1" t="n">
        <v>0.803392300562097</v>
      </c>
    </row>
    <row r="577" customFormat="false" ht="15" hidden="false" customHeight="false" outlineLevel="0" collapsed="false">
      <c r="A577" s="1" t="n">
        <v>580</v>
      </c>
      <c r="B577" s="1" t="s">
        <v>1126</v>
      </c>
      <c r="C577" s="1" t="s">
        <v>1127</v>
      </c>
      <c r="D577" s="1" t="n">
        <f aca="false">O578/$Q$2</f>
        <v>1.16809701435538</v>
      </c>
      <c r="O577" s="1" t="n">
        <v>0.800578973132948</v>
      </c>
    </row>
    <row r="578" customFormat="false" ht="15" hidden="false" customHeight="false" outlineLevel="0" collapsed="false">
      <c r="A578" s="1" t="n">
        <v>581</v>
      </c>
      <c r="B578" s="1" t="s">
        <v>1128</v>
      </c>
      <c r="C578" s="1" t="s">
        <v>1129</v>
      </c>
      <c r="D578" s="1" t="n">
        <f aca="false">O579/$Q$2</f>
        <v>1.14590772215486</v>
      </c>
      <c r="O578" s="1" t="n">
        <v>0.779480569071812</v>
      </c>
    </row>
    <row r="579" customFormat="false" ht="15" hidden="false" customHeight="false" outlineLevel="0" collapsed="false">
      <c r="A579" s="1" t="n">
        <v>582</v>
      </c>
      <c r="B579" s="1" t="s">
        <v>1130</v>
      </c>
      <c r="C579" s="1" t="s">
        <v>1131</v>
      </c>
      <c r="D579" s="1" t="n">
        <f aca="false">O580/$Q$2</f>
        <v>1.21366182026921</v>
      </c>
      <c r="O579" s="1" t="n">
        <v>0.764673475226695</v>
      </c>
    </row>
    <row r="580" customFormat="false" ht="15" hidden="false" customHeight="false" outlineLevel="0" collapsed="false">
      <c r="A580" s="1" t="n">
        <v>583</v>
      </c>
      <c r="B580" s="1" t="s">
        <v>1132</v>
      </c>
      <c r="C580" s="1" t="s">
        <v>1133</v>
      </c>
      <c r="D580" s="1" t="n">
        <f aca="false">O581/$Q$2</f>
        <v>1.26141748447947</v>
      </c>
      <c r="O580" s="1" t="n">
        <v>0.809886331955269</v>
      </c>
    </row>
    <row r="581" customFormat="false" ht="15" hidden="false" customHeight="false" outlineLevel="0" collapsed="false">
      <c r="A581" s="1" t="n">
        <v>584</v>
      </c>
      <c r="B581" s="1" t="s">
        <v>1134</v>
      </c>
      <c r="C581" s="1" t="s">
        <v>1135</v>
      </c>
      <c r="D581" s="1" t="n">
        <f aca="false">O582/$Q$2</f>
        <v>1.43625899132484</v>
      </c>
      <c r="O581" s="1" t="n">
        <v>0.84175407226925</v>
      </c>
    </row>
    <row r="582" customFormat="false" ht="15" hidden="false" customHeight="false" outlineLevel="0" collapsed="false">
      <c r="A582" s="1" t="n">
        <v>585</v>
      </c>
      <c r="B582" s="1" t="s">
        <v>1136</v>
      </c>
      <c r="C582" s="1" t="s">
        <v>1137</v>
      </c>
      <c r="D582" s="1" t="n">
        <f aca="false">O583/$Q$2</f>
        <v>1.29426808677785</v>
      </c>
      <c r="O582" s="1" t="n">
        <v>0.958427221484014</v>
      </c>
    </row>
    <row r="583" customFormat="false" ht="15" hidden="false" customHeight="false" outlineLevel="0" collapsed="false">
      <c r="A583" s="1" t="n">
        <v>586</v>
      </c>
      <c r="B583" s="1" t="s">
        <v>1138</v>
      </c>
      <c r="C583" s="1" t="s">
        <v>1139</v>
      </c>
      <c r="D583" s="1" t="n">
        <f aca="false">O584/$Q$2</f>
        <v>1.54148899970177</v>
      </c>
      <c r="O583" s="1" t="n">
        <v>0.863675544423704</v>
      </c>
    </row>
    <row r="584" customFormat="false" ht="15" hidden="false" customHeight="false" outlineLevel="0" collapsed="false">
      <c r="A584" s="1" t="n">
        <v>587</v>
      </c>
      <c r="B584" s="1" t="s">
        <v>1140</v>
      </c>
      <c r="C584" s="1" t="s">
        <v>1141</v>
      </c>
      <c r="D584" s="1" t="n">
        <f aca="false">O585/$Q$2</f>
        <v>1.20393013614202</v>
      </c>
      <c r="O584" s="1" t="n">
        <v>1.02864805571698</v>
      </c>
    </row>
    <row r="585" customFormat="false" ht="15" hidden="false" customHeight="false" outlineLevel="0" collapsed="false">
      <c r="A585" s="1" t="n">
        <v>588</v>
      </c>
      <c r="B585" s="1" t="s">
        <v>1142</v>
      </c>
      <c r="C585" s="1" t="s">
        <v>1143</v>
      </c>
      <c r="D585" s="1" t="n">
        <f aca="false">O586/$Q$2</f>
        <v>1.14562783106174</v>
      </c>
      <c r="O585" s="1" t="n">
        <v>0.803392300562097</v>
      </c>
    </row>
    <row r="586" customFormat="false" ht="15" hidden="false" customHeight="false" outlineLevel="0" collapsed="false">
      <c r="A586" s="1" t="n">
        <v>590</v>
      </c>
      <c r="B586" s="1" t="s">
        <v>1144</v>
      </c>
      <c r="C586" s="1" t="s">
        <v>1145</v>
      </c>
      <c r="D586" s="1" t="n">
        <f aca="false">O587/$Q$2</f>
        <v>1.05189202615264</v>
      </c>
      <c r="O586" s="1" t="n">
        <v>0.764486701640375</v>
      </c>
    </row>
    <row r="587" customFormat="false" ht="15" hidden="false" customHeight="false" outlineLevel="0" collapsed="false">
      <c r="A587" s="1" t="n">
        <v>591</v>
      </c>
      <c r="B587" s="1" t="s">
        <v>1146</v>
      </c>
      <c r="C587" s="1" t="s">
        <v>1147</v>
      </c>
      <c r="D587" s="1" t="n">
        <f aca="false">O588/$Q$2</f>
        <v>0.875626424456807</v>
      </c>
      <c r="O587" s="1" t="n">
        <v>0.701936042187425</v>
      </c>
    </row>
    <row r="588" customFormat="false" ht="15" hidden="false" customHeight="false" outlineLevel="0" collapsed="false">
      <c r="A588" s="1" t="n">
        <v>592</v>
      </c>
      <c r="B588" s="1" t="s">
        <v>1148</v>
      </c>
      <c r="C588" s="1" t="s">
        <v>1149</v>
      </c>
      <c r="D588" s="1" t="n">
        <f aca="false">O589/$Q$2</f>
        <v>0.923192546787573</v>
      </c>
      <c r="O588" s="1" t="n">
        <v>0.584312582980592</v>
      </c>
    </row>
    <row r="589" customFormat="false" ht="15" hidden="false" customHeight="false" outlineLevel="0" collapsed="false">
      <c r="A589" s="1" t="n">
        <v>593</v>
      </c>
      <c r="B589" s="1" t="s">
        <v>1150</v>
      </c>
      <c r="C589" s="1" t="s">
        <v>1151</v>
      </c>
      <c r="D589" s="1" t="n">
        <f aca="false">O590/$Q$2</f>
        <v>0.931578568516314</v>
      </c>
      <c r="O589" s="1" t="n">
        <v>0.616053840467999</v>
      </c>
    </row>
    <row r="590" customFormat="false" ht="15" hidden="false" customHeight="false" outlineLevel="0" collapsed="false">
      <c r="A590" s="1" t="n">
        <v>594</v>
      </c>
      <c r="B590" s="1" t="s">
        <v>1152</v>
      </c>
      <c r="C590" s="1" t="s">
        <v>1153</v>
      </c>
      <c r="D590" s="1" t="n">
        <f aca="false">O591/$Q$2</f>
        <v>0.932921731290291</v>
      </c>
      <c r="O590" s="1" t="n">
        <v>0.621649900477599</v>
      </c>
    </row>
    <row r="591" customFormat="false" ht="15" hidden="false" customHeight="false" outlineLevel="0" collapsed="false">
      <c r="A591" s="1" t="n">
        <v>595</v>
      </c>
      <c r="B591" s="1" t="s">
        <v>1154</v>
      </c>
      <c r="C591" s="1" t="s">
        <v>1155</v>
      </c>
      <c r="D591" s="1" t="n">
        <f aca="false">O592/$Q$2</f>
        <v>1.18418582375858</v>
      </c>
      <c r="O591" s="1" t="n">
        <v>0.622546203841574</v>
      </c>
    </row>
    <row r="592" customFormat="false" ht="15" hidden="false" customHeight="false" outlineLevel="0" collapsed="false">
      <c r="A592" s="1" t="n">
        <v>596</v>
      </c>
      <c r="B592" s="1" t="s">
        <v>1156</v>
      </c>
      <c r="C592" s="1" t="s">
        <v>545</v>
      </c>
      <c r="D592" s="1" t="n">
        <f aca="false">O593/$Q$2</f>
        <v>0.920140532767844</v>
      </c>
      <c r="O592" s="1" t="n">
        <v>0.79021676149006</v>
      </c>
    </row>
    <row r="593" customFormat="false" ht="15" hidden="false" customHeight="false" outlineLevel="0" collapsed="false">
      <c r="A593" s="1" t="n">
        <v>597</v>
      </c>
      <c r="B593" s="1" t="s">
        <v>1157</v>
      </c>
      <c r="C593" s="1" t="s">
        <v>1158</v>
      </c>
      <c r="D593" s="1" t="n">
        <f aca="false">O594/$Q$2</f>
        <v>0.980500282780585</v>
      </c>
      <c r="O593" s="1" t="n">
        <v>0.61401720687021</v>
      </c>
    </row>
    <row r="594" customFormat="false" ht="15" hidden="false" customHeight="false" outlineLevel="0" collapsed="false">
      <c r="A594" s="1" t="n">
        <v>598</v>
      </c>
      <c r="B594" s="1" t="s">
        <v>1159</v>
      </c>
      <c r="C594" s="1" t="s">
        <v>1160</v>
      </c>
      <c r="D594" s="1" t="n">
        <f aca="false">O595/$Q$2</f>
        <v>1.09703829716235</v>
      </c>
      <c r="O594" s="1" t="n">
        <v>0.654295755407489</v>
      </c>
    </row>
    <row r="595" customFormat="false" ht="15" hidden="false" customHeight="false" outlineLevel="0" collapsed="false">
      <c r="A595" s="1" t="n">
        <v>599</v>
      </c>
      <c r="B595" s="1" t="s">
        <v>1161</v>
      </c>
      <c r="C595" s="1" t="s">
        <v>506</v>
      </c>
      <c r="D595" s="1" t="n">
        <f aca="false">O596/$Q$2</f>
        <v>1.00273487405507</v>
      </c>
      <c r="O595" s="1" t="n">
        <v>0.732062513350046</v>
      </c>
    </row>
    <row r="596" customFormat="false" ht="15" hidden="false" customHeight="false" outlineLevel="0" collapsed="false">
      <c r="A596" s="1" t="n">
        <v>600</v>
      </c>
      <c r="B596" s="1" t="s">
        <v>1162</v>
      </c>
      <c r="C596" s="1" t="s">
        <v>1163</v>
      </c>
      <c r="D596" s="1" t="n">
        <f aca="false">O597/$Q$2</f>
        <v>0.954558095817469</v>
      </c>
      <c r="O596" s="1" t="n">
        <v>0.669133077690413</v>
      </c>
    </row>
    <row r="597" customFormat="false" ht="15" hidden="false" customHeight="false" outlineLevel="0" collapsed="false">
      <c r="A597" s="1" t="n">
        <v>601</v>
      </c>
      <c r="B597" s="1" t="s">
        <v>1164</v>
      </c>
      <c r="C597" s="1" t="s">
        <v>1165</v>
      </c>
      <c r="D597" s="1" t="n">
        <f aca="false">O598/$Q$2</f>
        <v>0.933882934692746</v>
      </c>
      <c r="O597" s="1" t="n">
        <v>0.636984324585849</v>
      </c>
    </row>
    <row r="598" customFormat="false" ht="15" hidden="false" customHeight="false" outlineLevel="0" collapsed="false">
      <c r="A598" s="1" t="n">
        <v>602</v>
      </c>
      <c r="B598" s="1" t="s">
        <v>1166</v>
      </c>
      <c r="C598" s="1" t="s">
        <v>1167</v>
      </c>
      <c r="D598" s="1" t="n">
        <f aca="false">O599/$Q$2</f>
        <v>0.957891867584455</v>
      </c>
      <c r="O598" s="1" t="n">
        <v>0.623187622632934</v>
      </c>
    </row>
    <row r="599" customFormat="false" ht="15" hidden="false" customHeight="false" outlineLevel="0" collapsed="false">
      <c r="A599" s="1" t="n">
        <v>603</v>
      </c>
      <c r="B599" s="1" t="s">
        <v>1168</v>
      </c>
      <c r="C599" s="1" t="s">
        <v>1169</v>
      </c>
      <c r="D599" s="1" t="n">
        <f aca="false">O600/$Q$2</f>
        <v>0.963648557111295</v>
      </c>
      <c r="O599" s="1" t="n">
        <v>0.639208977403338</v>
      </c>
    </row>
    <row r="600" customFormat="false" ht="15" hidden="false" customHeight="false" outlineLevel="0" collapsed="false">
      <c r="A600" s="1" t="n">
        <v>604</v>
      </c>
      <c r="B600" s="1" t="s">
        <v>1170</v>
      </c>
      <c r="C600" s="1" t="s">
        <v>659</v>
      </c>
      <c r="D600" s="1" t="n">
        <f aca="false">O601/$Q$2</f>
        <v>0.958759106540881</v>
      </c>
      <c r="O600" s="1" t="n">
        <v>0.643050462804982</v>
      </c>
    </row>
    <row r="601" customFormat="false" ht="15" hidden="false" customHeight="false" outlineLevel="0" collapsed="false">
      <c r="A601" s="1" t="n">
        <v>605</v>
      </c>
      <c r="B601" s="1" t="s">
        <v>1171</v>
      </c>
      <c r="C601" s="1" t="s">
        <v>1172</v>
      </c>
      <c r="D601" s="1" t="n">
        <f aca="false">O602/$Q$2</f>
        <v>0.936888350663483</v>
      </c>
      <c r="O601" s="1" t="n">
        <v>0.639787692961179</v>
      </c>
    </row>
    <row r="602" customFormat="false" ht="15" hidden="false" customHeight="false" outlineLevel="0" collapsed="false">
      <c r="A602" s="1" t="n">
        <v>606</v>
      </c>
      <c r="B602" s="1" t="s">
        <v>1173</v>
      </c>
      <c r="C602" s="1" t="s">
        <v>1174</v>
      </c>
      <c r="D602" s="1" t="n">
        <f aca="false">O603/$Q$2</f>
        <v>0.916788320647813</v>
      </c>
      <c r="O602" s="1" t="n">
        <v>0.625193160976391</v>
      </c>
    </row>
    <row r="603" customFormat="false" ht="15" hidden="false" customHeight="false" outlineLevel="0" collapsed="false">
      <c r="A603" s="1" t="n">
        <v>607</v>
      </c>
      <c r="B603" s="1" t="s">
        <v>1175</v>
      </c>
      <c r="C603" s="1" t="s">
        <v>1176</v>
      </c>
      <c r="D603" s="1" t="n">
        <f aca="false">O604/$Q$2</f>
        <v>0.987584090166376</v>
      </c>
      <c r="O603" s="1" t="n">
        <v>0.611780248656244</v>
      </c>
    </row>
    <row r="604" customFormat="false" ht="15" hidden="false" customHeight="false" outlineLevel="0" collapsed="false">
      <c r="A604" s="1" t="n">
        <v>608</v>
      </c>
      <c r="B604" s="1" t="s">
        <v>1177</v>
      </c>
      <c r="C604" s="1" t="s">
        <v>1178</v>
      </c>
      <c r="D604" s="1" t="n">
        <f aca="false">O605/$Q$2</f>
        <v>0.968355818801505</v>
      </c>
      <c r="O604" s="1" t="n">
        <v>0.659022837271762</v>
      </c>
    </row>
    <row r="605" customFormat="false" ht="15" hidden="false" customHeight="false" outlineLevel="0" collapsed="false">
      <c r="A605" s="1" t="n">
        <v>609</v>
      </c>
      <c r="B605" s="1" t="s">
        <v>1179</v>
      </c>
      <c r="C605" s="1" t="s">
        <v>1180</v>
      </c>
      <c r="D605" s="1" t="n">
        <f aca="false">O606/$Q$2</f>
        <v>0.922839784641706</v>
      </c>
      <c r="O605" s="1" t="n">
        <v>0.646191656538004</v>
      </c>
    </row>
    <row r="606" customFormat="false" ht="15" hidden="false" customHeight="false" outlineLevel="0" collapsed="false">
      <c r="A606" s="1" t="n">
        <v>610</v>
      </c>
      <c r="B606" s="1" t="s">
        <v>1181</v>
      </c>
      <c r="C606" s="1" t="s">
        <v>1182</v>
      </c>
      <c r="D606" s="1" t="n">
        <f aca="false">O607/$Q$2</f>
        <v>1.02944174810927</v>
      </c>
      <c r="O606" s="1" t="n">
        <v>0.615818439439807</v>
      </c>
    </row>
    <row r="607" customFormat="false" ht="15" hidden="false" customHeight="false" outlineLevel="0" collapsed="false">
      <c r="A607" s="1" t="n">
        <v>611</v>
      </c>
      <c r="B607" s="1" t="s">
        <v>1183</v>
      </c>
      <c r="C607" s="1" t="s">
        <v>1184</v>
      </c>
      <c r="D607" s="1" t="n">
        <f aca="false">O608/$Q$2</f>
        <v>0.916977334266521</v>
      </c>
      <c r="O607" s="1" t="n">
        <v>0.686954790382134</v>
      </c>
    </row>
    <row r="608" customFormat="false" ht="15" hidden="false" customHeight="false" outlineLevel="0" collapsed="false">
      <c r="A608" s="1" t="n">
        <v>612</v>
      </c>
      <c r="B608" s="1" t="s">
        <v>1185</v>
      </c>
      <c r="C608" s="1" t="s">
        <v>1186</v>
      </c>
      <c r="D608" s="1" t="n">
        <f aca="false">O609/$Q$2</f>
        <v>0.93654024380282</v>
      </c>
      <c r="O608" s="1" t="n">
        <v>0.611906378970133</v>
      </c>
    </row>
    <row r="609" customFormat="false" ht="15" hidden="false" customHeight="false" outlineLevel="0" collapsed="false">
      <c r="A609" s="1" t="n">
        <v>613</v>
      </c>
      <c r="B609" s="1" t="s">
        <v>1187</v>
      </c>
      <c r="C609" s="1" t="s">
        <v>1188</v>
      </c>
      <c r="D609" s="1" t="n">
        <f aca="false">O610/$Q$2</f>
        <v>1.21509813783669</v>
      </c>
      <c r="O609" s="1" t="n">
        <v>0.624960866457603</v>
      </c>
    </row>
    <row r="610" customFormat="false" ht="15" hidden="false" customHeight="false" outlineLevel="0" collapsed="false">
      <c r="A610" s="1" t="n">
        <v>614</v>
      </c>
      <c r="B610" s="1" t="s">
        <v>1189</v>
      </c>
      <c r="C610" s="1" t="s">
        <v>1190</v>
      </c>
      <c r="D610" s="1" t="n">
        <f aca="false">O611/$Q$2</f>
        <v>0.95372963583877</v>
      </c>
      <c r="O610" s="1" t="n">
        <v>0.81084479826509</v>
      </c>
    </row>
    <row r="611" customFormat="false" ht="15" hidden="false" customHeight="false" outlineLevel="0" collapsed="false">
      <c r="A611" s="1" t="n">
        <v>615</v>
      </c>
      <c r="B611" s="1" t="s">
        <v>1191</v>
      </c>
      <c r="C611" s="1" t="s">
        <v>1192</v>
      </c>
      <c r="D611" s="1" t="n">
        <f aca="false">O612/$Q$2</f>
        <v>0.931542501355212</v>
      </c>
      <c r="O611" s="1" t="n">
        <v>0.636431486552951</v>
      </c>
    </row>
    <row r="612" customFormat="false" ht="15" hidden="false" customHeight="false" outlineLevel="0" collapsed="false">
      <c r="A612" s="1" t="n">
        <v>616</v>
      </c>
      <c r="B612" s="1" t="s">
        <v>1193</v>
      </c>
      <c r="C612" s="1" t="s">
        <v>1194</v>
      </c>
      <c r="D612" s="1" t="n">
        <f aca="false">O613/$Q$2</f>
        <v>0.941694593660477</v>
      </c>
      <c r="O612" s="1" t="n">
        <v>0.621625832569784</v>
      </c>
    </row>
    <row r="613" customFormat="false" ht="15" hidden="false" customHeight="false" outlineLevel="0" collapsed="false">
      <c r="A613" s="1" t="n">
        <v>617</v>
      </c>
      <c r="B613" s="1" t="s">
        <v>1195</v>
      </c>
      <c r="C613" s="1" t="s">
        <v>1196</v>
      </c>
      <c r="D613" s="1" t="n">
        <f aca="false">O614/$Q$2</f>
        <v>0.98399283141092</v>
      </c>
      <c r="O613" s="1" t="n">
        <v>0.628400405734621</v>
      </c>
    </row>
    <row r="614" customFormat="false" ht="15" hidden="false" customHeight="false" outlineLevel="0" collapsed="false">
      <c r="A614" s="1" t="n">
        <v>618</v>
      </c>
      <c r="B614" s="1" t="s">
        <v>1197</v>
      </c>
      <c r="C614" s="1" t="s">
        <v>1198</v>
      </c>
      <c r="D614" s="1" t="n">
        <f aca="false">O615/$Q$2</f>
        <v>1.1343879200057</v>
      </c>
      <c r="O614" s="1" t="n">
        <v>0.656626361307878</v>
      </c>
    </row>
    <row r="615" customFormat="false" ht="15" hidden="false" customHeight="false" outlineLevel="0" collapsed="false">
      <c r="A615" s="1" t="n">
        <v>619</v>
      </c>
      <c r="B615" s="1" t="s">
        <v>1199</v>
      </c>
      <c r="C615" s="1" t="s">
        <v>1200</v>
      </c>
      <c r="D615" s="1" t="n">
        <f aca="false">O616/$Q$2</f>
        <v>0.986025603576673</v>
      </c>
      <c r="O615" s="1" t="n">
        <v>0.756986218239934</v>
      </c>
    </row>
    <row r="616" customFormat="false" ht="15" hidden="false" customHeight="false" outlineLevel="0" collapsed="false">
      <c r="A616" s="1" t="n">
        <v>620</v>
      </c>
      <c r="B616" s="1" t="s">
        <v>1201</v>
      </c>
      <c r="C616" s="1" t="s">
        <v>1202</v>
      </c>
      <c r="D616" s="1" t="n">
        <f aca="false">O617/$Q$2</f>
        <v>1.37254920463528</v>
      </c>
      <c r="O616" s="1" t="n">
        <v>0.657982846586996</v>
      </c>
    </row>
    <row r="617" customFormat="false" ht="15" hidden="false" customHeight="false" outlineLevel="0" collapsed="false">
      <c r="A617" s="1" t="n">
        <v>621</v>
      </c>
      <c r="B617" s="1" t="s">
        <v>1203</v>
      </c>
      <c r="C617" s="1" t="s">
        <v>1204</v>
      </c>
      <c r="D617" s="1" t="n">
        <f aca="false">O618/$Q$2</f>
        <v>1.1343879200057</v>
      </c>
      <c r="O617" s="1" t="n">
        <v>0.915913166423585</v>
      </c>
    </row>
    <row r="618" customFormat="false" ht="15" hidden="false" customHeight="false" outlineLevel="0" collapsed="false">
      <c r="A618" s="1" t="n">
        <v>622</v>
      </c>
      <c r="B618" s="1" t="s">
        <v>1205</v>
      </c>
      <c r="C618" s="1" t="s">
        <v>1206</v>
      </c>
      <c r="D618" s="1" t="n">
        <f aca="false">O619/$Q$2</f>
        <v>1.00055254741714</v>
      </c>
      <c r="O618" s="1" t="n">
        <v>0.756986218239934</v>
      </c>
    </row>
    <row r="619" customFormat="false" ht="15" hidden="false" customHeight="false" outlineLevel="0" collapsed="false">
      <c r="A619" s="1" t="n">
        <v>623</v>
      </c>
      <c r="B619" s="1" t="s">
        <v>1207</v>
      </c>
      <c r="C619" s="1" t="s">
        <v>1208</v>
      </c>
      <c r="D619" s="1" t="n">
        <f aca="false">O620/$Q$2</f>
        <v>1.1343879200057</v>
      </c>
      <c r="O619" s="1" t="n">
        <v>0.667676793504487</v>
      </c>
    </row>
    <row r="620" customFormat="false" ht="15" hidden="false" customHeight="false" outlineLevel="0" collapsed="false">
      <c r="A620" s="1" t="n">
        <v>624</v>
      </c>
      <c r="B620" s="1" t="s">
        <v>1209</v>
      </c>
      <c r="C620" s="1" t="s">
        <v>1210</v>
      </c>
      <c r="D620" s="1" t="n">
        <f aca="false">O621/$Q$2</f>
        <v>1.00055254741714</v>
      </c>
      <c r="O620" s="1" t="n">
        <v>0.756986218239934</v>
      </c>
    </row>
    <row r="621" customFormat="false" ht="15" hidden="false" customHeight="false" outlineLevel="0" collapsed="false">
      <c r="A621" s="1" t="n">
        <v>625</v>
      </c>
      <c r="B621" s="1" t="s">
        <v>1211</v>
      </c>
      <c r="C621" s="1" t="s">
        <v>1212</v>
      </c>
      <c r="D621" s="1" t="n">
        <f aca="false">O622/$Q$2</f>
        <v>0.986025603576673</v>
      </c>
      <c r="O621" s="1" t="n">
        <v>0.667676793504487</v>
      </c>
    </row>
    <row r="622" customFormat="false" ht="15" hidden="false" customHeight="false" outlineLevel="0" collapsed="false">
      <c r="A622" s="1" t="n">
        <v>626</v>
      </c>
      <c r="B622" s="1" t="s">
        <v>1213</v>
      </c>
      <c r="C622" s="1" t="s">
        <v>1214</v>
      </c>
      <c r="D622" s="1" t="n">
        <f aca="false">O623/$Q$2</f>
        <v>1.00055254741714</v>
      </c>
      <c r="O622" s="1" t="n">
        <v>0.657982846586996</v>
      </c>
    </row>
    <row r="623" customFormat="false" ht="15" hidden="false" customHeight="false" outlineLevel="0" collapsed="false">
      <c r="A623" s="1" t="n">
        <v>627</v>
      </c>
      <c r="B623" s="1" t="s">
        <v>1215</v>
      </c>
      <c r="C623" s="1" t="s">
        <v>1216</v>
      </c>
      <c r="D623" s="1" t="n">
        <f aca="false">O624/$Q$2</f>
        <v>1.00055254741714</v>
      </c>
      <c r="O623" s="1" t="n">
        <v>0.667676793504487</v>
      </c>
    </row>
    <row r="624" customFormat="false" ht="15" hidden="false" customHeight="false" outlineLevel="0" collapsed="false">
      <c r="A624" s="1" t="n">
        <v>628</v>
      </c>
      <c r="B624" s="1" t="s">
        <v>1217</v>
      </c>
      <c r="C624" s="1" t="s">
        <v>1218</v>
      </c>
      <c r="D624" s="1" t="n">
        <f aca="false">O625/$Q$2</f>
        <v>1.01974316627024</v>
      </c>
      <c r="O624" s="1" t="n">
        <v>0.667676793504487</v>
      </c>
    </row>
    <row r="625" customFormat="false" ht="15" hidden="false" customHeight="false" outlineLevel="0" collapsed="false">
      <c r="A625" s="1" t="n">
        <v>629</v>
      </c>
      <c r="B625" s="1" t="s">
        <v>1219</v>
      </c>
      <c r="C625" s="1" t="s">
        <v>1220</v>
      </c>
      <c r="D625" s="1" t="n">
        <f aca="false">O626/$Q$2</f>
        <v>1.02120513589428</v>
      </c>
      <c r="O625" s="1" t="n">
        <v>0.680482848413131</v>
      </c>
    </row>
    <row r="626" customFormat="false" ht="15" hidden="false" customHeight="false" outlineLevel="0" collapsed="false">
      <c r="A626" s="1" t="n">
        <v>630</v>
      </c>
      <c r="B626" s="1" t="s">
        <v>1221</v>
      </c>
      <c r="C626" s="1" t="s">
        <v>1222</v>
      </c>
      <c r="D626" s="1" t="n">
        <f aca="false">O627/$Q$2</f>
        <v>1.2776058145547</v>
      </c>
      <c r="O626" s="1" t="n">
        <v>0.681458432547414</v>
      </c>
    </row>
    <row r="627" customFormat="false" ht="15" hidden="false" customHeight="false" outlineLevel="0" collapsed="false">
      <c r="A627" s="1" t="n">
        <v>631</v>
      </c>
      <c r="B627" s="1" t="s">
        <v>1223</v>
      </c>
      <c r="C627" s="1" t="s">
        <v>1224</v>
      </c>
      <c r="D627" s="1" t="n">
        <f aca="false">O628/$Q$2</f>
        <v>1.35579686757176</v>
      </c>
      <c r="O627" s="1" t="n">
        <v>0.852556675635481</v>
      </c>
    </row>
    <row r="628" customFormat="false" ht="15" hidden="false" customHeight="false" outlineLevel="0" collapsed="false">
      <c r="A628" s="1" t="n">
        <v>632</v>
      </c>
      <c r="B628" s="1" t="s">
        <v>1225</v>
      </c>
      <c r="C628" s="1" t="s">
        <v>1226</v>
      </c>
      <c r="D628" s="1" t="n">
        <f aca="false">O629/$Q$2</f>
        <v>0.984714735728963</v>
      </c>
      <c r="O628" s="1" t="n">
        <v>0.904734196640188</v>
      </c>
    </row>
    <row r="629" customFormat="false" ht="15" hidden="false" customHeight="false" outlineLevel="0" collapsed="false">
      <c r="A629" s="1" t="n">
        <v>633</v>
      </c>
      <c r="B629" s="1" t="s">
        <v>1227</v>
      </c>
      <c r="C629" s="1" t="s">
        <v>1228</v>
      </c>
      <c r="D629" s="1" t="n">
        <f aca="false">O630/$Q$2</f>
        <v>1.33513570000313</v>
      </c>
      <c r="O629" s="1" t="n">
        <v>0.657108093888073</v>
      </c>
    </row>
    <row r="630" customFormat="false" ht="15" hidden="false" customHeight="false" outlineLevel="0" collapsed="false">
      <c r="A630" s="1" t="n">
        <v>634</v>
      </c>
      <c r="B630" s="1" t="s">
        <v>1229</v>
      </c>
      <c r="C630" s="1" t="s">
        <v>1230</v>
      </c>
      <c r="D630" s="1" t="n">
        <f aca="false">O631/$Q$2</f>
        <v>0.957969952406201</v>
      </c>
      <c r="O630" s="1" t="n">
        <v>0.890946832700243</v>
      </c>
    </row>
    <row r="631" customFormat="false" ht="15" hidden="false" customHeight="false" outlineLevel="0" collapsed="false">
      <c r="A631" s="1" t="n">
        <v>635</v>
      </c>
      <c r="B631" s="1" t="s">
        <v>1231</v>
      </c>
      <c r="C631" s="1" t="s">
        <v>1232</v>
      </c>
      <c r="D631" s="1" t="n">
        <f aca="false">O632/$Q$2</f>
        <v>1.05173638934659</v>
      </c>
      <c r="O631" s="1" t="n">
        <v>0.639261084035357</v>
      </c>
    </row>
    <row r="632" customFormat="false" ht="15" hidden="false" customHeight="false" outlineLevel="0" collapsed="false">
      <c r="A632" s="1" t="n">
        <v>636</v>
      </c>
      <c r="B632" s="1" t="s">
        <v>1233</v>
      </c>
      <c r="C632" s="1" t="s">
        <v>1234</v>
      </c>
      <c r="D632" s="1" t="n">
        <f aca="false">O633/$Q$2</f>
        <v>1.24050196601932</v>
      </c>
      <c r="O632" s="1" t="n">
        <v>0.701832184490115</v>
      </c>
    </row>
    <row r="633" customFormat="false" ht="15" hidden="false" customHeight="false" outlineLevel="0" collapsed="false">
      <c r="A633" s="1" t="n">
        <v>637</v>
      </c>
      <c r="B633" s="1" t="s">
        <v>1235</v>
      </c>
      <c r="C633" s="1" t="s">
        <v>1236</v>
      </c>
      <c r="D633" s="1" t="n">
        <f aca="false">O634/$Q$2</f>
        <v>1.04609308029797</v>
      </c>
      <c r="O633" s="1" t="n">
        <v>0.827796977925722</v>
      </c>
    </row>
    <row r="634" customFormat="false" ht="15" hidden="false" customHeight="false" outlineLevel="0" collapsed="false">
      <c r="A634" s="1" t="n">
        <v>638</v>
      </c>
      <c r="B634" s="1" t="s">
        <v>1237</v>
      </c>
      <c r="C634" s="1" t="s">
        <v>1238</v>
      </c>
      <c r="D634" s="1" t="n">
        <f aca="false">O635/$Q$2</f>
        <v>1.0127122397238</v>
      </c>
      <c r="O634" s="1" t="n">
        <v>0.698066358797033</v>
      </c>
    </row>
    <row r="635" customFormat="false" ht="15" hidden="false" customHeight="false" outlineLevel="0" collapsed="false">
      <c r="A635" s="1" t="n">
        <v>639</v>
      </c>
      <c r="B635" s="1" t="s">
        <v>1239</v>
      </c>
      <c r="C635" s="1" t="s">
        <v>1240</v>
      </c>
      <c r="D635" s="1" t="n">
        <f aca="false">O636/$Q$2</f>
        <v>0.948092731722521</v>
      </c>
      <c r="O635" s="1" t="n">
        <v>0.675791054359923</v>
      </c>
    </row>
    <row r="636" customFormat="false" ht="15" hidden="false" customHeight="false" outlineLevel="0" collapsed="false">
      <c r="A636" s="1" t="n">
        <v>640</v>
      </c>
      <c r="B636" s="1" t="s">
        <v>1241</v>
      </c>
      <c r="C636" s="1" t="s">
        <v>1242</v>
      </c>
      <c r="D636" s="1" t="n">
        <f aca="false">O637/$Q$2</f>
        <v>0.961226540871657</v>
      </c>
      <c r="O636" s="1" t="n">
        <v>0.63266993492296</v>
      </c>
    </row>
    <row r="637" customFormat="false" ht="15" hidden="false" customHeight="false" outlineLevel="0" collapsed="false">
      <c r="A637" s="1" t="n">
        <v>641</v>
      </c>
      <c r="B637" s="1" t="s">
        <v>1243</v>
      </c>
      <c r="C637" s="1" t="s">
        <v>1244</v>
      </c>
      <c r="D637" s="1" t="n">
        <f aca="false">O638/$Q$2</f>
        <v>1.02210992674494</v>
      </c>
      <c r="O637" s="1" t="n">
        <v>0.641434231812545</v>
      </c>
    </row>
    <row r="638" customFormat="false" ht="15" hidden="false" customHeight="false" outlineLevel="0" collapsed="false">
      <c r="A638" s="1" t="n">
        <v>642</v>
      </c>
      <c r="B638" s="1" t="s">
        <v>1245</v>
      </c>
      <c r="C638" s="1" t="s">
        <v>1246</v>
      </c>
      <c r="D638" s="1" t="n">
        <f aca="false">O639/$Q$2</f>
        <v>1.04423341056756</v>
      </c>
      <c r="O638" s="1" t="n">
        <v>0.682062206787478</v>
      </c>
    </row>
    <row r="639" customFormat="false" ht="15" hidden="false" customHeight="false" outlineLevel="0" collapsed="false">
      <c r="A639" s="1" t="n">
        <v>643</v>
      </c>
      <c r="B639" s="1" t="s">
        <v>1247</v>
      </c>
      <c r="C639" s="1" t="s">
        <v>1248</v>
      </c>
      <c r="D639" s="1" t="n">
        <f aca="false">O640/$Q$2</f>
        <v>1.05571206166214</v>
      </c>
      <c r="O639" s="1" t="n">
        <v>0.696825386170676</v>
      </c>
    </row>
    <row r="640" customFormat="false" ht="15" hidden="false" customHeight="false" outlineLevel="0" collapsed="false">
      <c r="A640" s="1" t="n">
        <v>644</v>
      </c>
      <c r="B640" s="1" t="s">
        <v>1249</v>
      </c>
      <c r="C640" s="1" t="s">
        <v>1250</v>
      </c>
      <c r="D640" s="1" t="n">
        <f aca="false">O641/$Q$2</f>
        <v>1.04143324710071</v>
      </c>
      <c r="O640" s="1" t="n">
        <v>0.70448518272646</v>
      </c>
    </row>
    <row r="641" customFormat="false" ht="15" hidden="false" customHeight="false" outlineLevel="0" collapsed="false">
      <c r="A641" s="1" t="n">
        <v>645</v>
      </c>
      <c r="B641" s="1" t="s">
        <v>1251</v>
      </c>
      <c r="C641" s="1" t="s">
        <v>1252</v>
      </c>
      <c r="D641" s="1" t="n">
        <f aca="false">O642/$Q$2</f>
        <v>1.34988578687975</v>
      </c>
      <c r="O641" s="1" t="n">
        <v>0.694956814480302</v>
      </c>
    </row>
    <row r="642" customFormat="false" ht="15" hidden="false" customHeight="false" outlineLevel="0" collapsed="false">
      <c r="A642" s="1" t="n">
        <v>646</v>
      </c>
      <c r="B642" s="1" t="s">
        <v>1253</v>
      </c>
      <c r="C642" s="1" t="s">
        <v>1254</v>
      </c>
      <c r="D642" s="1" t="n">
        <f aca="false">O643/$Q$2</f>
        <v>1.35848371192782</v>
      </c>
      <c r="O642" s="1" t="n">
        <v>0.900789684767448</v>
      </c>
    </row>
    <row r="643" customFormat="false" ht="15" hidden="false" customHeight="false" outlineLevel="0" collapsed="false">
      <c r="A643" s="1" t="n">
        <v>647</v>
      </c>
      <c r="B643" s="1" t="s">
        <v>1255</v>
      </c>
      <c r="C643" s="1" t="s">
        <v>1256</v>
      </c>
      <c r="D643" s="1" t="n">
        <f aca="false">O644/$Q$2</f>
        <v>1.01509321202682</v>
      </c>
      <c r="O643" s="1" t="n">
        <v>0.906527149572979</v>
      </c>
    </row>
    <row r="644" customFormat="false" ht="15" hidden="false" customHeight="false" outlineLevel="0" collapsed="false">
      <c r="A644" s="1" t="n">
        <v>648</v>
      </c>
      <c r="B644" s="1" t="s">
        <v>1257</v>
      </c>
      <c r="C644" s="1" t="s">
        <v>1258</v>
      </c>
      <c r="D644" s="1" t="n">
        <f aca="false">O645/$Q$2</f>
        <v>1.00195169036109</v>
      </c>
      <c r="O644" s="1" t="n">
        <v>0.677379896402058</v>
      </c>
    </row>
    <row r="645" customFormat="false" ht="15" hidden="false" customHeight="false" outlineLevel="0" collapsed="false">
      <c r="A645" s="1" t="n">
        <v>649</v>
      </c>
      <c r="B645" s="1" t="s">
        <v>1259</v>
      </c>
      <c r="C645" s="1" t="s">
        <v>1260</v>
      </c>
      <c r="D645" s="1" t="n">
        <f aca="false">O646/$Q$2</f>
        <v>1.00316789934415</v>
      </c>
      <c r="O645" s="1" t="n">
        <v>0.66861045288788</v>
      </c>
    </row>
    <row r="646" customFormat="false" ht="15" hidden="false" customHeight="false" outlineLevel="0" collapsed="false">
      <c r="A646" s="1" t="n">
        <v>650</v>
      </c>
      <c r="B646" s="1" t="s">
        <v>1261</v>
      </c>
      <c r="C646" s="1" t="s">
        <v>1262</v>
      </c>
      <c r="D646" s="1" t="n">
        <f aca="false">O647/$Q$2</f>
        <v>1.08236360152591</v>
      </c>
      <c r="O646" s="1" t="n">
        <v>0.669422038962128</v>
      </c>
    </row>
    <row r="647" customFormat="false" ht="15" hidden="false" customHeight="false" outlineLevel="0" collapsed="false">
      <c r="A647" s="1" t="n">
        <v>651</v>
      </c>
      <c r="B647" s="1" t="s">
        <v>1263</v>
      </c>
      <c r="C647" s="1" t="s">
        <v>1264</v>
      </c>
      <c r="D647" s="1" t="n">
        <f aca="false">O648/$Q$2</f>
        <v>1.00534964607819</v>
      </c>
      <c r="O647" s="1" t="n">
        <v>0.72226997046613</v>
      </c>
    </row>
    <row r="648" customFormat="false" ht="15" hidden="false" customHeight="false" outlineLevel="0" collapsed="false">
      <c r="A648" s="1" t="n">
        <v>652</v>
      </c>
      <c r="B648" s="1" t="s">
        <v>1265</v>
      </c>
      <c r="C648" s="1" t="s">
        <v>1266</v>
      </c>
      <c r="D648" s="1" t="n">
        <f aca="false">O649/$Q$2</f>
        <v>1.18774488624897</v>
      </c>
      <c r="O648" s="1" t="n">
        <v>0.670877936173508</v>
      </c>
    </row>
    <row r="649" customFormat="false" ht="15" hidden="false" customHeight="false" outlineLevel="0" collapsed="false">
      <c r="A649" s="1" t="n">
        <v>653</v>
      </c>
      <c r="B649" s="1" t="s">
        <v>1267</v>
      </c>
      <c r="C649" s="1" t="s">
        <v>1268</v>
      </c>
      <c r="D649" s="1" t="n">
        <f aca="false">O650/$Q$2</f>
        <v>1.00364923047886</v>
      </c>
      <c r="O649" s="1" t="n">
        <v>0.792591752626303</v>
      </c>
    </row>
    <row r="650" customFormat="false" ht="15" hidden="false" customHeight="false" outlineLevel="0" collapsed="false">
      <c r="A650" s="1" t="n">
        <v>654</v>
      </c>
      <c r="B650" s="1" t="s">
        <v>1269</v>
      </c>
      <c r="C650" s="1" t="s">
        <v>1270</v>
      </c>
      <c r="D650" s="1" t="n">
        <f aca="false">O651/$Q$2</f>
        <v>1.27530939107586</v>
      </c>
      <c r="O650" s="1" t="n">
        <v>0.669743235114665</v>
      </c>
    </row>
    <row r="651" customFormat="false" ht="15" hidden="false" customHeight="false" outlineLevel="0" collapsed="false">
      <c r="A651" s="1" t="n">
        <v>655</v>
      </c>
      <c r="B651" s="1" t="s">
        <v>1271</v>
      </c>
      <c r="C651" s="1" t="s">
        <v>1272</v>
      </c>
      <c r="D651" s="1" t="n">
        <f aca="false">O652/$Q$2</f>
        <v>1.01291929335269</v>
      </c>
      <c r="O651" s="1" t="n">
        <v>0.851024253706383</v>
      </c>
    </row>
    <row r="652" customFormat="false" ht="15" hidden="false" customHeight="false" outlineLevel="0" collapsed="false">
      <c r="A652" s="1" t="n">
        <v>656</v>
      </c>
      <c r="B652" s="1" t="s">
        <v>1273</v>
      </c>
      <c r="C652" s="1" t="s">
        <v>1274</v>
      </c>
      <c r="D652" s="1" t="n">
        <f aca="false">O653/$Q$2</f>
        <v>1.00741047672818</v>
      </c>
      <c r="O652" s="1" t="n">
        <v>0.675929222918259</v>
      </c>
    </row>
    <row r="653" customFormat="false" ht="15" hidden="false" customHeight="false" outlineLevel="0" collapsed="false">
      <c r="A653" s="1" t="n">
        <v>657</v>
      </c>
      <c r="B653" s="1" t="s">
        <v>1275</v>
      </c>
      <c r="C653" s="1" t="s">
        <v>1276</v>
      </c>
      <c r="D653" s="1" t="n">
        <f aca="false">O654/$Q$2</f>
        <v>1.02219979056183</v>
      </c>
      <c r="O653" s="1" t="n">
        <v>0.672253145105704</v>
      </c>
    </row>
    <row r="654" customFormat="false" ht="15" hidden="false" customHeight="false" outlineLevel="0" collapsed="false">
      <c r="A654" s="1" t="n">
        <v>658</v>
      </c>
      <c r="B654" s="1" t="s">
        <v>1277</v>
      </c>
      <c r="C654" s="1" t="s">
        <v>1278</v>
      </c>
      <c r="D654" s="1" t="n">
        <f aca="false">O655/$Q$2</f>
        <v>1.13371971854502</v>
      </c>
      <c r="O654" s="1" t="n">
        <v>0.682122173638062</v>
      </c>
    </row>
    <row r="655" customFormat="false" ht="15" hidden="false" customHeight="false" outlineLevel="0" collapsed="false">
      <c r="A655" s="1" t="n">
        <v>659</v>
      </c>
      <c r="B655" s="1" t="s">
        <v>1279</v>
      </c>
      <c r="C655" s="1" t="s">
        <v>1280</v>
      </c>
      <c r="D655" s="1" t="n">
        <f aca="false">O656/$Q$2</f>
        <v>1.0155249974125</v>
      </c>
      <c r="O655" s="1" t="n">
        <v>0.756540322010062</v>
      </c>
    </row>
    <row r="656" customFormat="false" ht="15" hidden="false" customHeight="false" outlineLevel="0" collapsed="false">
      <c r="A656" s="1" t="n">
        <v>660</v>
      </c>
      <c r="B656" s="1" t="s">
        <v>1281</v>
      </c>
      <c r="C656" s="1" t="s">
        <v>1282</v>
      </c>
      <c r="D656" s="1" t="n">
        <f aca="false">O657/$Q$2</f>
        <v>1.03123394941339</v>
      </c>
      <c r="O656" s="1" t="n">
        <v>0.677668030276223</v>
      </c>
    </row>
    <row r="657" customFormat="false" ht="15" hidden="false" customHeight="false" outlineLevel="0" collapsed="false">
      <c r="A657" s="1" t="n">
        <v>661</v>
      </c>
      <c r="B657" s="1" t="s">
        <v>1283</v>
      </c>
      <c r="C657" s="1" t="s">
        <v>1284</v>
      </c>
      <c r="D657" s="1" t="n">
        <f aca="false">O658/$Q$2</f>
        <v>0.967800075789551</v>
      </c>
      <c r="O657" s="1" t="n">
        <v>0.68815074078288</v>
      </c>
    </row>
    <row r="658" customFormat="false" ht="15" hidden="false" customHeight="false" outlineLevel="0" collapsed="false">
      <c r="A658" s="1" t="n">
        <v>662</v>
      </c>
      <c r="B658" s="1" t="s">
        <v>1285</v>
      </c>
      <c r="C658" s="1" t="s">
        <v>1286</v>
      </c>
      <c r="D658" s="1" t="n">
        <f aca="false">O659/$Q$2</f>
        <v>0.860350559998726</v>
      </c>
      <c r="O658" s="1" t="n">
        <v>0.645820804738974</v>
      </c>
    </row>
    <row r="659" customFormat="false" ht="15" hidden="false" customHeight="false" outlineLevel="0" collapsed="false">
      <c r="A659" s="1" t="n">
        <v>663</v>
      </c>
      <c r="B659" s="1" t="s">
        <v>1287</v>
      </c>
      <c r="C659" s="1" t="s">
        <v>1288</v>
      </c>
      <c r="D659" s="1" t="n">
        <f aca="false">O660/$Q$2</f>
        <v>0.897442180576554</v>
      </c>
      <c r="O659" s="1" t="n">
        <v>0.574118875288068</v>
      </c>
    </row>
    <row r="660" customFormat="false" ht="15" hidden="false" customHeight="false" outlineLevel="0" collapsed="false">
      <c r="A660" s="1" t="n">
        <v>664</v>
      </c>
      <c r="B660" s="1" t="s">
        <v>1289</v>
      </c>
      <c r="C660" s="1" t="s">
        <v>1290</v>
      </c>
      <c r="D660" s="1" t="n">
        <f aca="false">O661/$Q$2</f>
        <v>0.860747627552723</v>
      </c>
      <c r="O660" s="1" t="n">
        <v>0.598870413183024</v>
      </c>
    </row>
    <row r="661" customFormat="false" ht="15" hidden="false" customHeight="false" outlineLevel="0" collapsed="false">
      <c r="A661" s="1" t="n">
        <v>665</v>
      </c>
      <c r="B661" s="1" t="s">
        <v>1291</v>
      </c>
      <c r="C661" s="1" t="s">
        <v>1292</v>
      </c>
      <c r="D661" s="1" t="n">
        <f aca="false">O662/$Q$2</f>
        <v>0.84605439034125</v>
      </c>
      <c r="O661" s="1" t="n">
        <v>0.574383841672834</v>
      </c>
    </row>
    <row r="662" customFormat="false" ht="15" hidden="false" customHeight="false" outlineLevel="0" collapsed="false">
      <c r="A662" s="1" t="n">
        <v>666</v>
      </c>
      <c r="B662" s="1" t="s">
        <v>1293</v>
      </c>
      <c r="C662" s="1" t="s">
        <v>1294</v>
      </c>
      <c r="D662" s="1" t="n">
        <f aca="false">O663/$Q$2</f>
        <v>1.13277477341393</v>
      </c>
      <c r="O662" s="1" t="n">
        <v>0.564578925846192</v>
      </c>
    </row>
    <row r="663" customFormat="false" ht="15" hidden="false" customHeight="false" outlineLevel="0" collapsed="false">
      <c r="A663" s="1" t="n">
        <v>667</v>
      </c>
      <c r="B663" s="1" t="s">
        <v>1295</v>
      </c>
      <c r="C663" s="1" t="s">
        <v>1296</v>
      </c>
      <c r="D663" s="1" t="n">
        <f aca="false">O664/$Q$2</f>
        <v>1.05361298283945</v>
      </c>
      <c r="O663" s="1" t="n">
        <v>0.755909752494455</v>
      </c>
    </row>
    <row r="664" customFormat="false" ht="15" hidden="false" customHeight="false" outlineLevel="0" collapsed="false">
      <c r="A664" s="1" t="n">
        <v>668</v>
      </c>
      <c r="B664" s="1" t="s">
        <v>1297</v>
      </c>
      <c r="C664" s="1" t="s">
        <v>1298</v>
      </c>
      <c r="D664" s="1" t="n">
        <f aca="false">O665/$Q$2</f>
        <v>0.965639163931064</v>
      </c>
      <c r="O664" s="1" t="n">
        <v>0.7030844504798</v>
      </c>
    </row>
    <row r="665" customFormat="false" ht="15" hidden="false" customHeight="false" outlineLevel="0" collapsed="false">
      <c r="A665" s="1" t="n">
        <v>669</v>
      </c>
      <c r="B665" s="1" t="s">
        <v>1299</v>
      </c>
      <c r="C665" s="1" t="s">
        <v>1300</v>
      </c>
      <c r="D665" s="1" t="n">
        <f aca="false">O666/$Q$2</f>
        <v>0.907127865101999</v>
      </c>
      <c r="O665" s="1" t="n">
        <v>0.644378810808276</v>
      </c>
    </row>
    <row r="666" customFormat="false" ht="15" hidden="false" customHeight="false" outlineLevel="0" collapsed="false">
      <c r="A666" s="1" t="n">
        <v>670</v>
      </c>
      <c r="B666" s="1" t="s">
        <v>1301</v>
      </c>
      <c r="C666" s="1" t="s">
        <v>1302</v>
      </c>
      <c r="D666" s="1" t="n">
        <f aca="false">O667/$Q$2</f>
        <v>1.10673934249857</v>
      </c>
      <c r="O666" s="1" t="n">
        <v>0.605333748670539</v>
      </c>
    </row>
    <row r="667" customFormat="false" ht="15" hidden="false" customHeight="false" outlineLevel="0" collapsed="false">
      <c r="A667" s="1" t="n">
        <v>671</v>
      </c>
      <c r="B667" s="1" t="s">
        <v>1303</v>
      </c>
      <c r="C667" s="1" t="s">
        <v>1304</v>
      </c>
      <c r="D667" s="1" t="n">
        <f aca="false">O668/$Q$2</f>
        <v>0.975218309097269</v>
      </c>
      <c r="O667" s="1" t="n">
        <v>0.738536099230619</v>
      </c>
    </row>
    <row r="668" customFormat="false" ht="15" hidden="false" customHeight="false" outlineLevel="0" collapsed="false">
      <c r="A668" s="1" t="n">
        <v>672</v>
      </c>
      <c r="B668" s="1" t="s">
        <v>1305</v>
      </c>
      <c r="C668" s="1" t="s">
        <v>1306</v>
      </c>
      <c r="D668" s="1" t="n">
        <f aca="false">O669/$Q$2</f>
        <v>1.07058337306439</v>
      </c>
      <c r="O668" s="1" t="n">
        <v>0.650771051721155</v>
      </c>
    </row>
    <row r="669" customFormat="false" ht="15" hidden="false" customHeight="false" outlineLevel="0" collapsed="false">
      <c r="A669" s="1" t="n">
        <v>673</v>
      </c>
      <c r="B669" s="1" t="s">
        <v>1307</v>
      </c>
      <c r="C669" s="1" t="s">
        <v>1308</v>
      </c>
      <c r="D669" s="1" t="n">
        <f aca="false">O670/$Q$2</f>
        <v>0.990719214234282</v>
      </c>
      <c r="O669" s="1" t="n">
        <v>0.714408928898409</v>
      </c>
    </row>
    <row r="670" customFormat="false" ht="15" hidden="false" customHeight="false" outlineLevel="0" collapsed="false">
      <c r="A670" s="1" t="n">
        <v>674</v>
      </c>
      <c r="B670" s="1" t="s">
        <v>1309</v>
      </c>
      <c r="C670" s="1" t="s">
        <v>1310</v>
      </c>
      <c r="D670" s="1" t="n">
        <f aca="false">O671/$Q$2</f>
        <v>1.1913560079395</v>
      </c>
      <c r="O670" s="1" t="n">
        <v>0.661114930875743</v>
      </c>
    </row>
    <row r="671" customFormat="false" ht="15" hidden="false" customHeight="false" outlineLevel="0" collapsed="false">
      <c r="A671" s="1" t="n">
        <v>675</v>
      </c>
      <c r="B671" s="1" t="s">
        <v>1311</v>
      </c>
      <c r="C671" s="1" t="s">
        <v>1312</v>
      </c>
      <c r="D671" s="1" t="n">
        <f aca="false">O672/$Q$2</f>
        <v>1.00003465101692</v>
      </c>
      <c r="O671" s="1" t="n">
        <v>0.795001483287137</v>
      </c>
    </row>
    <row r="672" customFormat="false" ht="15" hidden="false" customHeight="false" outlineLevel="0" collapsed="false">
      <c r="A672" s="1" t="n">
        <v>676</v>
      </c>
      <c r="B672" s="1" t="s">
        <v>1313</v>
      </c>
      <c r="C672" s="1" t="s">
        <v>1314</v>
      </c>
      <c r="D672" s="1" t="n">
        <f aca="false">O673/$Q$2</f>
        <v>1.01868070469993</v>
      </c>
      <c r="O672" s="1" t="n">
        <v>0.667331197055045</v>
      </c>
    </row>
    <row r="673" customFormat="false" ht="15" hidden="false" customHeight="false" outlineLevel="0" collapsed="false">
      <c r="A673" s="1" t="n">
        <v>677</v>
      </c>
      <c r="B673" s="1" t="s">
        <v>1315</v>
      </c>
      <c r="C673" s="1" t="s">
        <v>1316</v>
      </c>
      <c r="D673" s="1" t="n">
        <f aca="false">O674/$Q$2</f>
        <v>0.998801624471928</v>
      </c>
      <c r="O673" s="1" t="n">
        <v>0.679773859228786</v>
      </c>
    </row>
    <row r="674" customFormat="false" ht="15" hidden="false" customHeight="false" outlineLevel="0" collapsed="false">
      <c r="A674" s="1" t="n">
        <v>678</v>
      </c>
      <c r="B674" s="1" t="s">
        <v>1317</v>
      </c>
      <c r="C674" s="1" t="s">
        <v>1318</v>
      </c>
      <c r="D674" s="1" t="n">
        <f aca="false">O675/$Q$2</f>
        <v>0.979374988130622</v>
      </c>
      <c r="O674" s="1" t="n">
        <v>0.66650838848593</v>
      </c>
    </row>
    <row r="675" customFormat="false" ht="15" hidden="false" customHeight="false" outlineLevel="0" collapsed="false">
      <c r="A675" s="1" t="n">
        <v>679</v>
      </c>
      <c r="B675" s="1" t="s">
        <v>1319</v>
      </c>
      <c r="C675" s="1" t="s">
        <v>1320</v>
      </c>
      <c r="D675" s="1" t="n">
        <f aca="false">O676/$Q$2</f>
        <v>0.959948351789318</v>
      </c>
      <c r="O675" s="1" t="n">
        <v>0.653544837201769</v>
      </c>
    </row>
    <row r="676" customFormat="false" ht="15" hidden="false" customHeight="false" outlineLevel="0" collapsed="false">
      <c r="A676" s="1" t="n">
        <v>681</v>
      </c>
      <c r="B676" s="1" t="s">
        <v>1321</v>
      </c>
      <c r="C676" s="1" t="s">
        <v>1322</v>
      </c>
      <c r="D676" s="1" t="n">
        <f aca="false">O677/$Q$2</f>
        <v>1.05395207425393</v>
      </c>
      <c r="O676" s="1" t="n">
        <v>0.640581285917608</v>
      </c>
    </row>
    <row r="677" customFormat="false" ht="15" hidden="false" customHeight="false" outlineLevel="0" collapsed="false">
      <c r="A677" s="1" t="n">
        <v>682</v>
      </c>
      <c r="B677" s="1" t="s">
        <v>1323</v>
      </c>
      <c r="C677" s="1" t="s">
        <v>1324</v>
      </c>
      <c r="D677" s="1" t="n">
        <f aca="false">O678/$Q$2</f>
        <v>0.959948351789318</v>
      </c>
      <c r="O677" s="1" t="n">
        <v>0.703310728918554</v>
      </c>
    </row>
    <row r="678" customFormat="false" ht="15" hidden="false" customHeight="false" outlineLevel="0" collapsed="false">
      <c r="A678" s="1" t="n">
        <v>683</v>
      </c>
      <c r="B678" s="1" t="s">
        <v>1325</v>
      </c>
      <c r="C678" s="1" t="s">
        <v>1326</v>
      </c>
      <c r="D678" s="1" t="n">
        <f aca="false">O679/$Q$2</f>
        <v>0.959948351789318</v>
      </c>
      <c r="O678" s="1" t="n">
        <v>0.640581285917608</v>
      </c>
    </row>
    <row r="679" customFormat="false" ht="15" hidden="false" customHeight="false" outlineLevel="0" collapsed="false">
      <c r="A679" s="1" t="n">
        <v>684</v>
      </c>
      <c r="B679" s="1" t="s">
        <v>1327</v>
      </c>
      <c r="C679" s="1" t="s">
        <v>1328</v>
      </c>
      <c r="D679" s="1" t="n">
        <f aca="false">O680/$Q$2</f>
        <v>1.28166125542791</v>
      </c>
      <c r="O679" s="1" t="n">
        <v>0.640581285917608</v>
      </c>
    </row>
    <row r="680" customFormat="false" ht="15" hidden="false" customHeight="false" outlineLevel="0" collapsed="false">
      <c r="A680" s="1" t="n">
        <v>685</v>
      </c>
      <c r="B680" s="1" t="s">
        <v>1329</v>
      </c>
      <c r="C680" s="1" t="s">
        <v>1330</v>
      </c>
      <c r="D680" s="1" t="n">
        <f aca="false">O681/$Q$2</f>
        <v>1.14525554973658</v>
      </c>
      <c r="O680" s="1" t="n">
        <v>0.855262904074424</v>
      </c>
    </row>
    <row r="681" customFormat="false" ht="15" hidden="false" customHeight="false" outlineLevel="0" collapsed="false">
      <c r="A681" s="1" t="n">
        <v>686</v>
      </c>
      <c r="B681" s="1" t="s">
        <v>1331</v>
      </c>
      <c r="C681" s="1" t="s">
        <v>1332</v>
      </c>
      <c r="D681" s="1" t="n">
        <f aca="false">O682/$Q$2</f>
        <v>0.999045079190451</v>
      </c>
      <c r="O681" s="1" t="n">
        <v>0.764238275306238</v>
      </c>
    </row>
    <row r="682" customFormat="false" ht="15" hidden="false" customHeight="false" outlineLevel="0" collapsed="false">
      <c r="A682" s="1" t="n">
        <v>687</v>
      </c>
      <c r="B682" s="1" t="s">
        <v>1333</v>
      </c>
      <c r="C682" s="1" t="s">
        <v>1334</v>
      </c>
      <c r="D682" s="1" t="n">
        <f aca="false">O683/$Q$2</f>
        <v>1.23114573794855</v>
      </c>
      <c r="O682" s="1" t="n">
        <v>0.666670847785291</v>
      </c>
    </row>
    <row r="683" customFormat="false" ht="15" hidden="false" customHeight="false" outlineLevel="0" collapsed="false">
      <c r="A683" s="1" t="n">
        <v>688</v>
      </c>
      <c r="B683" s="1" t="s">
        <v>1335</v>
      </c>
      <c r="C683" s="1" t="s">
        <v>1336</v>
      </c>
      <c r="D683" s="1" t="n">
        <f aca="false">O684/$Q$2</f>
        <v>1.02605308641144</v>
      </c>
      <c r="O683" s="1" t="n">
        <v>0.821553491390491</v>
      </c>
    </row>
    <row r="684" customFormat="false" ht="15" hidden="false" customHeight="false" outlineLevel="0" collapsed="false">
      <c r="A684" s="1" t="n">
        <v>689</v>
      </c>
      <c r="B684" s="1" t="s">
        <v>1337</v>
      </c>
      <c r="C684" s="1" t="s">
        <v>1338</v>
      </c>
      <c r="D684" s="1" t="n">
        <f aca="false">O685/$Q$2</f>
        <v>0.980663293217583</v>
      </c>
      <c r="O684" s="1" t="n">
        <v>0.684693509070602</v>
      </c>
    </row>
    <row r="685" customFormat="false" ht="15" hidden="false" customHeight="false" outlineLevel="0" collapsed="false">
      <c r="A685" s="1" t="n">
        <v>690</v>
      </c>
      <c r="B685" s="1" t="s">
        <v>1339</v>
      </c>
      <c r="C685" s="1" t="s">
        <v>1340</v>
      </c>
      <c r="D685" s="1" t="n">
        <f aca="false">O686/$Q$2</f>
        <v>1.01067085351565</v>
      </c>
      <c r="O685" s="1" t="n">
        <v>0.654404533588268</v>
      </c>
    </row>
    <row r="686" customFormat="false" ht="15" hidden="false" customHeight="false" outlineLevel="0" collapsed="false">
      <c r="A686" s="1" t="n">
        <v>691</v>
      </c>
      <c r="B686" s="1" t="s">
        <v>1341</v>
      </c>
      <c r="C686" s="1" t="s">
        <v>1342</v>
      </c>
      <c r="D686" s="1" t="n">
        <f aca="false">O687/$Q$2</f>
        <v>1.05395207425393</v>
      </c>
      <c r="O686" s="1" t="n">
        <v>0.674428820860761</v>
      </c>
    </row>
    <row r="687" customFormat="false" ht="15" hidden="false" customHeight="false" outlineLevel="0" collapsed="false">
      <c r="A687" s="1" t="n">
        <v>692</v>
      </c>
      <c r="B687" s="1" t="s">
        <v>1343</v>
      </c>
      <c r="C687" s="1" t="s">
        <v>1344</v>
      </c>
      <c r="D687" s="1" t="n">
        <f aca="false">O688/$Q$2</f>
        <v>1.29187963871103</v>
      </c>
      <c r="O687" s="1" t="n">
        <v>0.703310728918554</v>
      </c>
    </row>
    <row r="688" customFormat="false" ht="15" hidden="false" customHeight="false" outlineLevel="0" collapsed="false">
      <c r="A688" s="1" t="n">
        <v>693</v>
      </c>
      <c r="B688" s="1" t="s">
        <v>1345</v>
      </c>
      <c r="C688" s="1" t="s">
        <v>1346</v>
      </c>
      <c r="D688" s="1" t="n">
        <f aca="false">O689/$Q$2</f>
        <v>0.995777916867873</v>
      </c>
      <c r="O688" s="1" t="n">
        <v>0.862081713744021</v>
      </c>
    </row>
    <row r="689" customFormat="false" ht="15" hidden="false" customHeight="false" outlineLevel="0" collapsed="false">
      <c r="A689" s="1" t="n">
        <v>694</v>
      </c>
      <c r="B689" s="1" t="s">
        <v>1347</v>
      </c>
      <c r="C689" s="1" t="s">
        <v>1348</v>
      </c>
      <c r="D689" s="1" t="n">
        <f aca="false">O690/$Q$2</f>
        <v>1.07623741144634</v>
      </c>
      <c r="O689" s="1" t="n">
        <v>0.664490643987871</v>
      </c>
    </row>
    <row r="690" customFormat="false" ht="15" hidden="false" customHeight="false" outlineLevel="0" collapsed="false">
      <c r="A690" s="1" t="n">
        <v>695</v>
      </c>
      <c r="B690" s="1" t="s">
        <v>1349</v>
      </c>
      <c r="C690" s="1" t="s">
        <v>1350</v>
      </c>
      <c r="D690" s="1" t="n">
        <f aca="false">O691/$Q$2</f>
        <v>0.986305501390145</v>
      </c>
      <c r="O690" s="1" t="n">
        <v>0.718181914362246</v>
      </c>
    </row>
    <row r="691" customFormat="false" ht="15" hidden="false" customHeight="false" outlineLevel="0" collapsed="false">
      <c r="A691" s="1" t="n">
        <v>696</v>
      </c>
      <c r="B691" s="1" t="s">
        <v>1351</v>
      </c>
      <c r="C691" s="1" t="s">
        <v>1352</v>
      </c>
      <c r="D691" s="1" t="n">
        <f aca="false">O692/$Q$2</f>
        <v>0.968669684770838</v>
      </c>
      <c r="O691" s="1" t="n">
        <v>0.658169624657863</v>
      </c>
    </row>
    <row r="692" customFormat="false" ht="15" hidden="false" customHeight="false" outlineLevel="0" collapsed="false">
      <c r="A692" s="1" t="n">
        <v>697</v>
      </c>
      <c r="B692" s="1" t="s">
        <v>1353</v>
      </c>
      <c r="C692" s="1" t="s">
        <v>1354</v>
      </c>
      <c r="D692" s="1" t="n">
        <f aca="false">O693/$Q$2</f>
        <v>0.937062230710542</v>
      </c>
      <c r="O692" s="1" t="n">
        <v>0.646401101833541</v>
      </c>
    </row>
    <row r="693" customFormat="false" ht="15" hidden="false" customHeight="false" outlineLevel="0" collapsed="false">
      <c r="A693" s="1" t="n">
        <v>698</v>
      </c>
      <c r="B693" s="1" t="s">
        <v>1355</v>
      </c>
      <c r="C693" s="1" t="s">
        <v>1356</v>
      </c>
      <c r="D693" s="1" t="n">
        <f aca="false">O694/$Q$2</f>
        <v>0.998303200878128</v>
      </c>
      <c r="O693" s="1" t="n">
        <v>0.625309192535728</v>
      </c>
    </row>
    <row r="694" customFormat="false" ht="15" hidden="false" customHeight="false" outlineLevel="0" collapsed="false">
      <c r="A694" s="1" t="n">
        <v>699</v>
      </c>
      <c r="B694" s="1" t="s">
        <v>1357</v>
      </c>
      <c r="C694" s="1" t="s">
        <v>1358</v>
      </c>
      <c r="D694" s="1" t="n">
        <f aca="false">O695/$Q$2</f>
        <v>0.940969551439716</v>
      </c>
      <c r="O694" s="1" t="n">
        <v>0.66617578639744</v>
      </c>
    </row>
    <row r="695" customFormat="false" ht="15" hidden="false" customHeight="false" outlineLevel="0" collapsed="false">
      <c r="A695" s="1" t="n">
        <v>700</v>
      </c>
      <c r="B695" s="1" t="s">
        <v>1359</v>
      </c>
      <c r="C695" s="1" t="s">
        <v>1360</v>
      </c>
      <c r="D695" s="1" t="n">
        <f aca="false">O696/$Q$2</f>
        <v>0.940136843743334</v>
      </c>
      <c r="O695" s="1" t="n">
        <v>0.627916579206606</v>
      </c>
    </row>
    <row r="696" customFormat="false" ht="15" hidden="false" customHeight="false" outlineLevel="0" collapsed="false">
      <c r="A696" s="1" t="n">
        <v>701</v>
      </c>
      <c r="B696" s="1" t="s">
        <v>1361</v>
      </c>
      <c r="C696" s="1" t="s">
        <v>1362</v>
      </c>
      <c r="D696" s="1" t="n">
        <f aca="false">O697/$Q$2</f>
        <v>0.969519410480677</v>
      </c>
      <c r="O696" s="1" t="n">
        <v>0.627360906637402</v>
      </c>
    </row>
    <row r="697" customFormat="false" ht="15" hidden="false" customHeight="false" outlineLevel="0" collapsed="false">
      <c r="A697" s="1" t="n">
        <v>702</v>
      </c>
      <c r="B697" s="1" t="s">
        <v>1363</v>
      </c>
      <c r="C697" s="1" t="s">
        <v>1364</v>
      </c>
      <c r="D697" s="1" t="n">
        <f aca="false">O698/$Q$2</f>
        <v>0.968818526060036</v>
      </c>
      <c r="O697" s="1" t="n">
        <v>0.646968130660532</v>
      </c>
    </row>
    <row r="698" customFormat="false" ht="15" hidden="false" customHeight="false" outlineLevel="0" collapsed="false">
      <c r="A698" s="1" t="n">
        <v>703</v>
      </c>
      <c r="B698" s="1" t="s">
        <v>1365</v>
      </c>
      <c r="C698" s="1" t="s">
        <v>1366</v>
      </c>
      <c r="D698" s="1" t="n">
        <f aca="false">O699/$Q$2</f>
        <v>0.995071673422804</v>
      </c>
      <c r="O698" s="1" t="n">
        <v>0.646500424827591</v>
      </c>
    </row>
    <row r="699" customFormat="false" ht="15" hidden="false" customHeight="false" outlineLevel="0" collapsed="false">
      <c r="A699" s="1" t="n">
        <v>704</v>
      </c>
      <c r="B699" s="1" t="s">
        <v>1367</v>
      </c>
      <c r="C699" s="1" t="s">
        <v>1368</v>
      </c>
      <c r="D699" s="1" t="n">
        <f aca="false">O700/$Q$2</f>
        <v>1.11943279662491</v>
      </c>
      <c r="O699" s="1" t="n">
        <v>0.66401936203466</v>
      </c>
    </row>
    <row r="700" customFormat="false" ht="15" hidden="false" customHeight="false" outlineLevel="0" collapsed="false">
      <c r="A700" s="1" t="n">
        <v>705</v>
      </c>
      <c r="B700" s="1" t="s">
        <v>1369</v>
      </c>
      <c r="C700" s="1" t="s">
        <v>168</v>
      </c>
      <c r="D700" s="1" t="n">
        <f aca="false">O701/$Q$2</f>
        <v>0.989429690283969</v>
      </c>
      <c r="O700" s="1" t="n">
        <v>0.747006543657998</v>
      </c>
    </row>
    <row r="701" customFormat="false" ht="15" hidden="false" customHeight="false" outlineLevel="0" collapsed="false">
      <c r="A701" s="1" t="n">
        <v>706</v>
      </c>
      <c r="B701" s="1" t="s">
        <v>1370</v>
      </c>
      <c r="C701" s="1" t="s">
        <v>1371</v>
      </c>
      <c r="D701" s="1" t="n">
        <f aca="false">O702/$Q$2</f>
        <v>0.940086926763993</v>
      </c>
      <c r="O701" s="1" t="n">
        <v>0.660254421131887</v>
      </c>
    </row>
    <row r="702" customFormat="false" ht="15" hidden="false" customHeight="false" outlineLevel="0" collapsed="false">
      <c r="A702" s="1" t="n">
        <v>707</v>
      </c>
      <c r="B702" s="1" t="s">
        <v>1372</v>
      </c>
      <c r="C702" s="1" t="s">
        <v>1373</v>
      </c>
      <c r="D702" s="1" t="n">
        <f aca="false">O703/$Q$2</f>
        <v>1.23137293041855</v>
      </c>
      <c r="O702" s="1" t="n">
        <v>0.62732759663405</v>
      </c>
    </row>
    <row r="703" customFormat="false" ht="15" hidden="false" customHeight="false" outlineLevel="0" collapsed="false">
      <c r="A703" s="1" t="n">
        <v>708</v>
      </c>
      <c r="B703" s="1" t="s">
        <v>1374</v>
      </c>
      <c r="C703" s="1" t="s">
        <v>1375</v>
      </c>
      <c r="D703" s="1" t="n">
        <f aca="false">O704/$Q$2</f>
        <v>0.947061204315004</v>
      </c>
      <c r="O703" s="1" t="n">
        <v>0.821705098760109</v>
      </c>
    </row>
    <row r="704" customFormat="false" ht="15" hidden="false" customHeight="false" outlineLevel="0" collapsed="false">
      <c r="A704" s="1" t="n">
        <v>709</v>
      </c>
      <c r="B704" s="1" t="s">
        <v>1376</v>
      </c>
      <c r="C704" s="1" t="s">
        <v>1377</v>
      </c>
      <c r="D704" s="1" t="n">
        <f aca="false">O705/$Q$2</f>
        <v>1.17083553571605</v>
      </c>
      <c r="O704" s="1" t="n">
        <v>0.631981588355215</v>
      </c>
    </row>
    <row r="705" customFormat="false" ht="15" hidden="false" customHeight="false" outlineLevel="0" collapsed="false">
      <c r="A705" s="1" t="n">
        <v>710</v>
      </c>
      <c r="B705" s="1" t="s">
        <v>1378</v>
      </c>
      <c r="C705" s="1" t="s">
        <v>1379</v>
      </c>
      <c r="D705" s="1" t="n">
        <f aca="false">O706/$Q$2</f>
        <v>0.96831242019432</v>
      </c>
      <c r="O705" s="1" t="n">
        <v>0.781308006487023</v>
      </c>
    </row>
    <row r="706" customFormat="false" ht="15" hidden="false" customHeight="false" outlineLevel="0" collapsed="false">
      <c r="A706" s="1" t="n">
        <v>711</v>
      </c>
      <c r="B706" s="1" t="s">
        <v>1380</v>
      </c>
      <c r="C706" s="1" t="s">
        <v>1381</v>
      </c>
      <c r="D706" s="1" t="n">
        <f aca="false">O707/$Q$2</f>
        <v>0.975586995564104</v>
      </c>
      <c r="O706" s="1" t="n">
        <v>0.646162696297023</v>
      </c>
    </row>
    <row r="707" customFormat="false" ht="15" hidden="false" customHeight="false" outlineLevel="0" collapsed="false">
      <c r="A707" s="1" t="n">
        <v>712</v>
      </c>
      <c r="B707" s="1" t="s">
        <v>1382</v>
      </c>
      <c r="C707" s="1" t="s">
        <v>1383</v>
      </c>
      <c r="D707" s="1" t="n">
        <f aca="false">O708/$Q$2</f>
        <v>0.952268602727089</v>
      </c>
      <c r="O707" s="1" t="n">
        <v>0.651017079177304</v>
      </c>
    </row>
    <row r="708" customFormat="false" ht="15" hidden="false" customHeight="false" outlineLevel="0" collapsed="false">
      <c r="A708" s="1" t="n">
        <v>713</v>
      </c>
      <c r="B708" s="1" t="s">
        <v>1384</v>
      </c>
      <c r="C708" s="1" t="s">
        <v>1385</v>
      </c>
      <c r="D708" s="1" t="n">
        <f aca="false">O709/$Q$2</f>
        <v>0.976149954481462</v>
      </c>
      <c r="O708" s="1" t="n">
        <v>0.635456527360924</v>
      </c>
    </row>
    <row r="709" customFormat="false" ht="15" hidden="false" customHeight="false" outlineLevel="0" collapsed="false">
      <c r="A709" s="1" t="n">
        <v>714</v>
      </c>
      <c r="B709" s="1" t="s">
        <v>1386</v>
      </c>
      <c r="C709" s="1" t="s">
        <v>1387</v>
      </c>
      <c r="D709" s="1" t="n">
        <f aca="false">O710/$Q$2</f>
        <v>0.911297564767481</v>
      </c>
      <c r="O709" s="1" t="n">
        <v>0.651392746208273</v>
      </c>
    </row>
    <row r="710" customFormat="false" ht="15" hidden="false" customHeight="false" outlineLevel="0" collapsed="false">
      <c r="A710" s="1" t="n">
        <v>715</v>
      </c>
      <c r="B710" s="1" t="s">
        <v>1388</v>
      </c>
      <c r="C710" s="1" t="s">
        <v>1389</v>
      </c>
      <c r="D710" s="1" t="n">
        <f aca="false">O711/$Q$2</f>
        <v>0.929065280466597</v>
      </c>
      <c r="O710" s="1" t="n">
        <v>0.608116222924102</v>
      </c>
    </row>
    <row r="711" customFormat="false" ht="15" hidden="false" customHeight="false" outlineLevel="0" collapsed="false">
      <c r="A711" s="1" t="n">
        <v>716</v>
      </c>
      <c r="B711" s="1" t="s">
        <v>1390</v>
      </c>
      <c r="C711" s="1" t="s">
        <v>1391</v>
      </c>
      <c r="D711" s="1" t="n">
        <f aca="false">O712/$Q$2</f>
        <v>0.949993571012588</v>
      </c>
      <c r="O711" s="1" t="n">
        <v>0.619972763069354</v>
      </c>
    </row>
    <row r="712" customFormat="false" ht="15" hidden="false" customHeight="false" outlineLevel="0" collapsed="false">
      <c r="A712" s="1" t="n">
        <v>717</v>
      </c>
      <c r="B712" s="1" t="s">
        <v>1392</v>
      </c>
      <c r="C712" s="1" t="s">
        <v>1393</v>
      </c>
      <c r="D712" s="1" t="n">
        <f aca="false">O713/$Q$2</f>
        <v>0.937211185705844</v>
      </c>
      <c r="O712" s="1" t="n">
        <v>0.633938380328886</v>
      </c>
    </row>
    <row r="713" customFormat="false" ht="15" hidden="false" customHeight="false" outlineLevel="0" collapsed="false">
      <c r="A713" s="1" t="n">
        <v>718</v>
      </c>
      <c r="B713" s="1" t="s">
        <v>1394</v>
      </c>
      <c r="C713" s="1" t="s">
        <v>1395</v>
      </c>
      <c r="D713" s="1" t="n">
        <f aca="false">O714/$Q$2</f>
        <v>1.01517188032061</v>
      </c>
      <c r="O713" s="1" t="n">
        <v>0.625408591406778</v>
      </c>
    </row>
    <row r="714" customFormat="false" ht="15" hidden="false" customHeight="false" outlineLevel="0" collapsed="false">
      <c r="A714" s="1" t="n">
        <v>719</v>
      </c>
      <c r="B714" s="1" t="s">
        <v>1396</v>
      </c>
      <c r="C714" s="1" t="s">
        <v>1397</v>
      </c>
      <c r="D714" s="1" t="n">
        <f aca="false">O715/$Q$2</f>
        <v>0.966571466046943</v>
      </c>
      <c r="O714" s="1" t="n">
        <v>0.677432392389688</v>
      </c>
    </row>
    <row r="715" customFormat="false" ht="15" hidden="false" customHeight="false" outlineLevel="0" collapsed="false">
      <c r="A715" s="1" t="n">
        <v>720</v>
      </c>
      <c r="B715" s="1" t="s">
        <v>1398</v>
      </c>
      <c r="C715" s="1" t="s">
        <v>1399</v>
      </c>
      <c r="D715" s="1" t="n">
        <f aca="false">O716/$Q$2</f>
        <v>0.972380256039296</v>
      </c>
      <c r="O715" s="1" t="n">
        <v>0.64500094353775</v>
      </c>
    </row>
    <row r="716" customFormat="false" ht="15" hidden="false" customHeight="false" outlineLevel="0" collapsed="false">
      <c r="A716" s="1" t="n">
        <v>721</v>
      </c>
      <c r="B716" s="1" t="s">
        <v>1400</v>
      </c>
      <c r="C716" s="1" t="s">
        <v>1401</v>
      </c>
      <c r="D716" s="1" t="n">
        <f aca="false">O717/$Q$2</f>
        <v>1.00584039944446</v>
      </c>
      <c r="O716" s="1" t="n">
        <v>0.648877196000699</v>
      </c>
    </row>
    <row r="717" customFormat="false" ht="15" hidden="false" customHeight="false" outlineLevel="0" collapsed="false">
      <c r="A717" s="1" t="n">
        <v>722</v>
      </c>
      <c r="B717" s="1" t="s">
        <v>1402</v>
      </c>
      <c r="C717" s="1" t="s">
        <v>1403</v>
      </c>
      <c r="D717" s="1" t="n">
        <f aca="false">O718/$Q$2</f>
        <v>0.939956392157423</v>
      </c>
      <c r="O717" s="1" t="n">
        <v>0.67120541985724</v>
      </c>
    </row>
    <row r="718" customFormat="false" ht="15" hidden="false" customHeight="false" outlineLevel="0" collapsed="false">
      <c r="A718" s="1" t="n">
        <v>723</v>
      </c>
      <c r="B718" s="1" t="s">
        <v>1404</v>
      </c>
      <c r="C718" s="1" t="s">
        <v>1405</v>
      </c>
      <c r="D718" s="1" t="n">
        <f aca="false">O719/$Q$2</f>
        <v>0.96189564366771</v>
      </c>
      <c r="O718" s="1" t="n">
        <v>0.62724048983713</v>
      </c>
    </row>
    <row r="719" customFormat="false" ht="15" hidden="false" customHeight="false" outlineLevel="0" collapsed="false">
      <c r="A719" s="1" t="n">
        <v>724</v>
      </c>
      <c r="B719" s="1" t="s">
        <v>1406</v>
      </c>
      <c r="C719" s="1" t="s">
        <v>1407</v>
      </c>
      <c r="D719" s="1" t="n">
        <f aca="false">O720/$Q$2</f>
        <v>0.970212449180191</v>
      </c>
      <c r="O719" s="1" t="n">
        <v>0.641880729510789</v>
      </c>
    </row>
    <row r="720" customFormat="false" ht="15" hidden="false" customHeight="false" outlineLevel="0" collapsed="false">
      <c r="A720" s="1" t="n">
        <v>725</v>
      </c>
      <c r="B720" s="1" t="s">
        <v>1408</v>
      </c>
      <c r="C720" s="1" t="s">
        <v>1409</v>
      </c>
      <c r="D720" s="1" t="n">
        <f aca="false">O721/$Q$2</f>
        <v>0.914076541931735</v>
      </c>
      <c r="O720" s="1" t="n">
        <v>0.647430600980417</v>
      </c>
    </row>
    <row r="721" customFormat="false" ht="15" hidden="false" customHeight="false" outlineLevel="0" collapsed="false">
      <c r="A721" s="1" t="n">
        <v>726</v>
      </c>
      <c r="B721" s="1" t="s">
        <v>1410</v>
      </c>
      <c r="C721" s="1" t="s">
        <v>1411</v>
      </c>
      <c r="D721" s="1" t="n">
        <f aca="false">O722/$Q$2</f>
        <v>0.955601897144851</v>
      </c>
      <c r="O721" s="1" t="n">
        <v>0.609970656823693</v>
      </c>
    </row>
    <row r="722" customFormat="false" ht="15" hidden="false" customHeight="false" outlineLevel="0" collapsed="false">
      <c r="A722" s="1" t="n">
        <v>727</v>
      </c>
      <c r="B722" s="1" t="s">
        <v>1412</v>
      </c>
      <c r="C722" s="1" t="s">
        <v>1413</v>
      </c>
      <c r="D722" s="1" t="n">
        <f aca="false">O723/$Q$2</f>
        <v>0.978826482446658</v>
      </c>
      <c r="O722" s="1" t="n">
        <v>0.637680861639421</v>
      </c>
    </row>
    <row r="723" customFormat="false" ht="15" hidden="false" customHeight="false" outlineLevel="0" collapsed="false">
      <c r="A723" s="1" t="n">
        <v>728</v>
      </c>
      <c r="B723" s="1" t="s">
        <v>1414</v>
      </c>
      <c r="C723" s="1" t="s">
        <v>1415</v>
      </c>
      <c r="D723" s="1" t="n">
        <f aca="false">O724/$Q$2</f>
        <v>0.94935477012434</v>
      </c>
      <c r="O723" s="1" t="n">
        <v>0.653178814930141</v>
      </c>
    </row>
    <row r="724" customFormat="false" ht="15" hidden="false" customHeight="false" outlineLevel="0" collapsed="false">
      <c r="A724" s="1" t="n">
        <v>729</v>
      </c>
      <c r="B724" s="1" t="s">
        <v>1416</v>
      </c>
      <c r="C724" s="1" t="s">
        <v>1417</v>
      </c>
      <c r="D724" s="1" t="n">
        <f aca="false">O725/$Q$2</f>
        <v>1.30913156928778</v>
      </c>
      <c r="O724" s="1" t="n">
        <v>0.633512103338383</v>
      </c>
    </row>
    <row r="725" customFormat="false" ht="15" hidden="false" customHeight="false" outlineLevel="0" collapsed="false">
      <c r="A725" s="1" t="n">
        <v>730</v>
      </c>
      <c r="B725" s="1" t="s">
        <v>1418</v>
      </c>
      <c r="C725" s="1" t="s">
        <v>1419</v>
      </c>
      <c r="D725" s="1" t="n">
        <f aca="false">O726/$Q$2</f>
        <v>0.936712394932772</v>
      </c>
      <c r="O725" s="1" t="n">
        <v>0.873594066312594</v>
      </c>
    </row>
    <row r="726" customFormat="false" ht="15" hidden="false" customHeight="false" outlineLevel="0" collapsed="false">
      <c r="A726" s="1" t="n">
        <v>731</v>
      </c>
      <c r="B726" s="1" t="s">
        <v>1420</v>
      </c>
      <c r="C726" s="1" t="s">
        <v>1421</v>
      </c>
      <c r="D726" s="1" t="n">
        <f aca="false">O727/$Q$2</f>
        <v>0.960772909603886</v>
      </c>
      <c r="O726" s="1" t="n">
        <v>0.625075744296595</v>
      </c>
    </row>
    <row r="727" customFormat="false" ht="15" hidden="false" customHeight="false" outlineLevel="0" collapsed="false">
      <c r="A727" s="1" t="n">
        <v>732</v>
      </c>
      <c r="B727" s="1" t="s">
        <v>1422</v>
      </c>
      <c r="C727" s="1" t="s">
        <v>1423</v>
      </c>
      <c r="D727" s="1" t="n">
        <f aca="false">O728/$Q$2</f>
        <v>0.98209883039306</v>
      </c>
      <c r="O727" s="1" t="n">
        <v>0.641131520004874</v>
      </c>
    </row>
    <row r="728" customFormat="false" ht="15" hidden="false" customHeight="false" outlineLevel="0" collapsed="false">
      <c r="A728" s="1" t="n">
        <v>733</v>
      </c>
      <c r="B728" s="1" t="s">
        <v>1424</v>
      </c>
      <c r="C728" s="1" t="s">
        <v>1425</v>
      </c>
      <c r="D728" s="1" t="n">
        <f aca="false">O729/$Q$2</f>
        <v>0.978622948521779</v>
      </c>
      <c r="O728" s="1" t="n">
        <v>0.655362479136209</v>
      </c>
    </row>
    <row r="729" customFormat="false" ht="15" hidden="false" customHeight="false" outlineLevel="0" collapsed="false">
      <c r="A729" s="1" t="n">
        <v>734</v>
      </c>
      <c r="B729" s="1" t="s">
        <v>1426</v>
      </c>
      <c r="C729" s="1" t="s">
        <v>1427</v>
      </c>
      <c r="D729" s="1" t="n">
        <f aca="false">O730/$Q$2</f>
        <v>1.25129954599868</v>
      </c>
      <c r="O729" s="1" t="n">
        <v>0.653042995098706</v>
      </c>
    </row>
    <row r="730" customFormat="false" ht="15" hidden="false" customHeight="false" outlineLevel="0" collapsed="false">
      <c r="A730" s="1" t="n">
        <v>735</v>
      </c>
      <c r="B730" s="1" t="s">
        <v>1428</v>
      </c>
      <c r="C730" s="1" t="s">
        <v>1429</v>
      </c>
      <c r="D730" s="1" t="n">
        <f aca="false">O731/$Q$2</f>
        <v>0.98080989590827</v>
      </c>
      <c r="O730" s="1" t="n">
        <v>0.835002290227246</v>
      </c>
    </row>
    <row r="731" customFormat="false" ht="15" hidden="false" customHeight="false" outlineLevel="0" collapsed="false">
      <c r="A731" s="1" t="n">
        <v>736</v>
      </c>
      <c r="B731" s="1" t="s">
        <v>1430</v>
      </c>
      <c r="C731" s="1" t="s">
        <v>1431</v>
      </c>
      <c r="D731" s="1" t="n">
        <f aca="false">O732/$Q$2</f>
        <v>1.10450517982323</v>
      </c>
      <c r="O731" s="1" t="n">
        <v>0.654502362747456</v>
      </c>
    </row>
    <row r="732" customFormat="false" ht="15" hidden="false" customHeight="false" outlineLevel="0" collapsed="false">
      <c r="A732" s="1" t="n">
        <v>737</v>
      </c>
      <c r="B732" s="1" t="s">
        <v>1432</v>
      </c>
      <c r="C732" s="1" t="s">
        <v>1433</v>
      </c>
      <c r="D732" s="1" t="n">
        <f aca="false">O733/$Q$2</f>
        <v>1.01969349027526</v>
      </c>
      <c r="O732" s="1" t="n">
        <v>0.737045224438391</v>
      </c>
    </row>
    <row r="733" customFormat="false" ht="15" hidden="false" customHeight="false" outlineLevel="0" collapsed="false">
      <c r="A733" s="1" t="n">
        <v>738</v>
      </c>
      <c r="B733" s="1" t="s">
        <v>1434</v>
      </c>
      <c r="C733" s="1" t="s">
        <v>1435</v>
      </c>
      <c r="D733" s="1" t="n">
        <f aca="false">O734/$Q$2</f>
        <v>0.969450079587236</v>
      </c>
      <c r="O733" s="1" t="n">
        <v>0.680449699220588</v>
      </c>
    </row>
    <row r="734" customFormat="false" ht="15" hidden="false" customHeight="false" outlineLevel="0" collapsed="false">
      <c r="A734" s="1" t="n">
        <v>739</v>
      </c>
      <c r="B734" s="1" t="s">
        <v>1436</v>
      </c>
      <c r="C734" s="1" t="s">
        <v>1437</v>
      </c>
      <c r="D734" s="1" t="n">
        <f aca="false">O735/$Q$2</f>
        <v>1.3142982776949</v>
      </c>
      <c r="O734" s="1" t="n">
        <v>0.64692186559555</v>
      </c>
    </row>
    <row r="735" customFormat="false" ht="15" hidden="false" customHeight="false" outlineLevel="0" collapsed="false">
      <c r="A735" s="1" t="n">
        <v>740</v>
      </c>
      <c r="B735" s="1" t="s">
        <v>1438</v>
      </c>
      <c r="C735" s="1" t="s">
        <v>1439</v>
      </c>
      <c r="D735" s="1" t="n">
        <f aca="false">O736/$Q$2</f>
        <v>1.03673693617892</v>
      </c>
      <c r="O735" s="1" t="n">
        <v>0.877041852549452</v>
      </c>
    </row>
    <row r="736" customFormat="false" ht="15" hidden="false" customHeight="false" outlineLevel="0" collapsed="false">
      <c r="A736" s="1" t="n">
        <v>741</v>
      </c>
      <c r="B736" s="1" t="s">
        <v>1440</v>
      </c>
      <c r="C736" s="1" t="s">
        <v>263</v>
      </c>
      <c r="D736" s="1" t="n">
        <f aca="false">O737/$Q$2</f>
        <v>0.944609308292555</v>
      </c>
      <c r="O736" s="1" t="n">
        <v>0.691822928283464</v>
      </c>
    </row>
    <row r="737" customFormat="false" ht="15" hidden="false" customHeight="false" outlineLevel="0" collapsed="false">
      <c r="A737" s="1" t="n">
        <v>742</v>
      </c>
      <c r="B737" s="1" t="s">
        <v>1441</v>
      </c>
      <c r="C737" s="1" t="s">
        <v>1442</v>
      </c>
      <c r="D737" s="1" t="n">
        <f aca="false">O738/$Q$2</f>
        <v>0.973749852728927</v>
      </c>
      <c r="O737" s="1" t="n">
        <v>0.630345418342454</v>
      </c>
    </row>
    <row r="738" customFormat="false" ht="15" hidden="false" customHeight="false" outlineLevel="0" collapsed="false">
      <c r="A738" s="1" t="n">
        <v>743</v>
      </c>
      <c r="B738" s="1" t="s">
        <v>1443</v>
      </c>
      <c r="C738" s="1" t="s">
        <v>1444</v>
      </c>
      <c r="D738" s="1" t="n">
        <f aca="false">O739/$Q$2</f>
        <v>1.02379945469984</v>
      </c>
      <c r="O738" s="1" t="n">
        <v>0.649791138930021</v>
      </c>
    </row>
    <row r="739" customFormat="false" ht="15" hidden="false" customHeight="false" outlineLevel="0" collapsed="false">
      <c r="A739" s="1" t="n">
        <v>744</v>
      </c>
      <c r="B739" s="1" t="s">
        <v>1445</v>
      </c>
      <c r="C739" s="1" t="s">
        <v>755</v>
      </c>
      <c r="D739" s="1" t="n">
        <f aca="false">O740/$Q$2</f>
        <v>1.30407473157413</v>
      </c>
      <c r="O739" s="1" t="n">
        <v>0.683189642433289</v>
      </c>
    </row>
    <row r="740" customFormat="false" ht="15" hidden="false" customHeight="false" outlineLevel="0" collapsed="false">
      <c r="A740" s="1" t="n">
        <v>745</v>
      </c>
      <c r="B740" s="1" t="s">
        <v>1446</v>
      </c>
      <c r="C740" s="1" t="s">
        <v>366</v>
      </c>
      <c r="D740" s="1" t="n">
        <f aca="false">O741/$Q$2</f>
        <v>1.25246157573352</v>
      </c>
      <c r="O740" s="1" t="n">
        <v>0.870219597676602</v>
      </c>
    </row>
    <row r="741" customFormat="false" ht="15" hidden="false" customHeight="false" outlineLevel="0" collapsed="false">
      <c r="A741" s="1" t="n">
        <v>746</v>
      </c>
      <c r="B741" s="1" t="s">
        <v>1447</v>
      </c>
      <c r="C741" s="1" t="s">
        <v>1448</v>
      </c>
      <c r="D741" s="1" t="n">
        <f aca="false">O742/$Q$2</f>
        <v>1.03689401391905</v>
      </c>
      <c r="O741" s="1" t="n">
        <v>0.835777722051709</v>
      </c>
    </row>
    <row r="742" customFormat="false" ht="15" hidden="false" customHeight="false" outlineLevel="0" collapsed="false">
      <c r="A742" s="1" t="n">
        <v>747</v>
      </c>
      <c r="B742" s="1" t="s">
        <v>1449</v>
      </c>
      <c r="C742" s="1" t="s">
        <v>1450</v>
      </c>
      <c r="D742" s="1" t="n">
        <f aca="false">O743/$Q$2</f>
        <v>0.934465698045619</v>
      </c>
      <c r="O742" s="1" t="n">
        <v>0.691927747527726</v>
      </c>
    </row>
    <row r="743" customFormat="false" ht="15" hidden="false" customHeight="false" outlineLevel="0" collapsed="false">
      <c r="A743" s="1" t="n">
        <v>748</v>
      </c>
      <c r="B743" s="1" t="s">
        <v>1451</v>
      </c>
      <c r="C743" s="1" t="s">
        <v>1452</v>
      </c>
      <c r="D743" s="1" t="n">
        <f aca="false">O744/$Q$2</f>
        <v>1.0107042821619</v>
      </c>
      <c r="O743" s="1" t="n">
        <v>0.623576505323626</v>
      </c>
    </row>
    <row r="744" customFormat="false" ht="15" hidden="false" customHeight="false" outlineLevel="0" collapsed="false">
      <c r="A744" s="1" t="n">
        <v>749</v>
      </c>
      <c r="B744" s="1" t="s">
        <v>1453</v>
      </c>
      <c r="C744" s="1" t="s">
        <v>1454</v>
      </c>
      <c r="D744" s="1" t="n">
        <f aca="false">O745/$Q$2</f>
        <v>1.17646457104837</v>
      </c>
      <c r="O744" s="1" t="n">
        <v>0.674451128066314</v>
      </c>
    </row>
    <row r="745" customFormat="false" ht="15" hidden="false" customHeight="false" outlineLevel="0" collapsed="false">
      <c r="A745" s="1" t="n">
        <v>750</v>
      </c>
      <c r="B745" s="1" t="s">
        <v>1455</v>
      </c>
      <c r="C745" s="1" t="s">
        <v>1456</v>
      </c>
      <c r="D745" s="1" t="n">
        <f aca="false">O746/$Q$2</f>
        <v>0.956803685989718</v>
      </c>
      <c r="O745" s="1" t="n">
        <v>0.78506430721397</v>
      </c>
    </row>
    <row r="746" customFormat="false" ht="15" hidden="false" customHeight="false" outlineLevel="0" collapsed="false">
      <c r="A746" s="1" t="n">
        <v>751</v>
      </c>
      <c r="B746" s="1" t="s">
        <v>1457</v>
      </c>
      <c r="C746" s="1" t="s">
        <v>1458</v>
      </c>
      <c r="D746" s="1" t="n">
        <f aca="false">O747/$Q$2</f>
        <v>0.958814792162391</v>
      </c>
      <c r="O746" s="1" t="n">
        <v>0.638482825039026</v>
      </c>
    </row>
    <row r="747" customFormat="false" ht="15" hidden="false" customHeight="false" outlineLevel="0" collapsed="false">
      <c r="A747" s="1" t="n">
        <v>752</v>
      </c>
      <c r="B747" s="1" t="s">
        <v>1459</v>
      </c>
      <c r="C747" s="1" t="s">
        <v>1460</v>
      </c>
      <c r="D747" s="1" t="n">
        <f aca="false">O748/$Q$2</f>
        <v>0.97556854718825</v>
      </c>
      <c r="O747" s="1" t="n">
        <v>0.639824852426028</v>
      </c>
    </row>
    <row r="748" customFormat="false" ht="15" hidden="false" customHeight="false" outlineLevel="0" collapsed="false">
      <c r="A748" s="1" t="n">
        <v>753</v>
      </c>
      <c r="B748" s="1" t="s">
        <v>1461</v>
      </c>
      <c r="C748" s="1" t="s">
        <v>1462</v>
      </c>
      <c r="D748" s="1" t="n">
        <f aca="false">O749/$Q$2</f>
        <v>1.00356065231198</v>
      </c>
      <c r="O748" s="1" t="n">
        <v>0.651004768427142</v>
      </c>
    </row>
    <row r="749" customFormat="false" ht="15" hidden="false" customHeight="false" outlineLevel="0" collapsed="false">
      <c r="A749" s="1" t="n">
        <v>754</v>
      </c>
      <c r="B749" s="1" t="s">
        <v>1463</v>
      </c>
      <c r="C749" s="1" t="s">
        <v>1464</v>
      </c>
      <c r="D749" s="1" t="n">
        <f aca="false">O750/$Q$2</f>
        <v>0.968200953783902</v>
      </c>
      <c r="O749" s="1" t="n">
        <v>0.669684126188711</v>
      </c>
    </row>
    <row r="750" customFormat="false" ht="15" hidden="false" customHeight="false" outlineLevel="0" collapsed="false">
      <c r="A750" s="1" t="n">
        <v>755</v>
      </c>
      <c r="B750" s="1" t="s">
        <v>1465</v>
      </c>
      <c r="C750" s="1" t="s">
        <v>1466</v>
      </c>
      <c r="D750" s="1" t="n">
        <f aca="false">O751/$Q$2</f>
        <v>1.00208061200867</v>
      </c>
      <c r="O750" s="1" t="n">
        <v>0.646088313861354</v>
      </c>
    </row>
    <row r="751" customFormat="false" ht="15" hidden="false" customHeight="false" outlineLevel="0" collapsed="false">
      <c r="A751" s="1" t="n">
        <v>756</v>
      </c>
      <c r="B751" s="1" t="s">
        <v>1467</v>
      </c>
      <c r="C751" s="1" t="s">
        <v>1468</v>
      </c>
      <c r="D751" s="1" t="n">
        <f aca="false">O752/$Q$2</f>
        <v>1.00592366713978</v>
      </c>
      <c r="O751" s="1" t="n">
        <v>0.668696483344241</v>
      </c>
    </row>
    <row r="752" customFormat="false" ht="15" hidden="false" customHeight="false" outlineLevel="0" collapsed="false">
      <c r="A752" s="1" t="n">
        <v>757</v>
      </c>
      <c r="B752" s="1" t="s">
        <v>1469</v>
      </c>
      <c r="C752" s="1" t="s">
        <v>1470</v>
      </c>
      <c r="D752" s="1" t="n">
        <f aca="false">O753/$Q$2</f>
        <v>0.979053287890886</v>
      </c>
      <c r="O752" s="1" t="n">
        <v>0.671260985062641</v>
      </c>
    </row>
    <row r="753" customFormat="false" ht="15" hidden="false" customHeight="false" outlineLevel="0" collapsed="false">
      <c r="A753" s="1" t="n">
        <v>758</v>
      </c>
      <c r="B753" s="1" t="s">
        <v>1471</v>
      </c>
      <c r="C753" s="1" t="s">
        <v>1472</v>
      </c>
      <c r="D753" s="1" t="n">
        <f aca="false">O754/$Q$2</f>
        <v>0.987825960421042</v>
      </c>
      <c r="O753" s="1" t="n">
        <v>0.653330164034336</v>
      </c>
    </row>
    <row r="754" customFormat="false" ht="15" hidden="false" customHeight="false" outlineLevel="0" collapsed="false">
      <c r="A754" s="1" t="n">
        <v>759</v>
      </c>
      <c r="B754" s="1" t="s">
        <v>1473</v>
      </c>
      <c r="C754" s="1" t="s">
        <v>1474</v>
      </c>
      <c r="D754" s="1" t="n">
        <f aca="false">O755/$Q$2</f>
        <v>0.983193802603641</v>
      </c>
      <c r="O754" s="1" t="n">
        <v>0.659184239245598</v>
      </c>
    </row>
    <row r="755" customFormat="false" ht="15" hidden="false" customHeight="false" outlineLevel="0" collapsed="false">
      <c r="A755" s="1" t="n">
        <v>760</v>
      </c>
      <c r="B755" s="1" t="s">
        <v>1475</v>
      </c>
      <c r="C755" s="1" t="s">
        <v>1476</v>
      </c>
      <c r="D755" s="1" t="n">
        <f aca="false">O756/$Q$2</f>
        <v>0.992376989800425</v>
      </c>
      <c r="O755" s="1" t="n">
        <v>0.656093162933302</v>
      </c>
    </row>
    <row r="756" customFormat="false" ht="15" hidden="false" customHeight="false" outlineLevel="0" collapsed="false">
      <c r="A756" s="1" t="n">
        <v>761</v>
      </c>
      <c r="B756" s="1" t="s">
        <v>1477</v>
      </c>
      <c r="C756" s="1" t="s">
        <v>1478</v>
      </c>
      <c r="D756" s="1" t="n">
        <f aca="false">O757/$Q$2</f>
        <v>1.23532981193346</v>
      </c>
      <c r="O756" s="1" t="n">
        <v>0.662221177896162</v>
      </c>
    </row>
    <row r="757" customFormat="false" ht="15" hidden="false" customHeight="false" outlineLevel="0" collapsed="false">
      <c r="A757" s="1" t="n">
        <v>762</v>
      </c>
      <c r="B757" s="1" t="s">
        <v>1479</v>
      </c>
      <c r="C757" s="1" t="s">
        <v>1480</v>
      </c>
      <c r="D757" s="1" t="n">
        <f aca="false">O758/$Q$2</f>
        <v>1.29362163388389</v>
      </c>
      <c r="O757" s="1" t="n">
        <v>0.82434555774347</v>
      </c>
    </row>
    <row r="758" customFormat="false" ht="15" hidden="false" customHeight="false" outlineLevel="0" collapsed="false">
      <c r="A758" s="1" t="n">
        <v>763</v>
      </c>
      <c r="B758" s="1" t="s">
        <v>1481</v>
      </c>
      <c r="C758" s="1" t="s">
        <v>1482</v>
      </c>
      <c r="D758" s="1" t="n">
        <f aca="false">O759/$Q$2</f>
        <v>1.25510113032809</v>
      </c>
      <c r="O758" s="1" t="n">
        <v>0.863244161188005</v>
      </c>
    </row>
    <row r="759" customFormat="false" ht="15" hidden="false" customHeight="false" outlineLevel="0" collapsed="false">
      <c r="A759" s="1" t="n">
        <v>764</v>
      </c>
      <c r="B759" s="1" t="s">
        <v>1483</v>
      </c>
      <c r="C759" s="1" t="s">
        <v>1484</v>
      </c>
      <c r="D759" s="1" t="n">
        <f aca="false">O760/$Q$2</f>
        <v>1.30436631991682</v>
      </c>
      <c r="O759" s="1" t="n">
        <v>0.837539118144831</v>
      </c>
    </row>
    <row r="760" customFormat="false" ht="15" hidden="false" customHeight="false" outlineLevel="0" collapsed="false">
      <c r="A760" s="1" t="n">
        <v>765</v>
      </c>
      <c r="B760" s="1" t="s">
        <v>1485</v>
      </c>
      <c r="C760" s="1" t="s">
        <v>1486</v>
      </c>
      <c r="D760" s="1" t="n">
        <f aca="false">O761/$Q$2</f>
        <v>1.15285378175386</v>
      </c>
      <c r="O760" s="1" t="n">
        <v>0.870414176932006</v>
      </c>
    </row>
    <row r="761" customFormat="false" ht="15" hidden="false" customHeight="false" outlineLevel="0" collapsed="false">
      <c r="B761" s="1" t="s">
        <v>1487</v>
      </c>
      <c r="C761" s="1" t="s">
        <v>1488</v>
      </c>
      <c r="D761" s="1" t="n">
        <f aca="false">O762/$Q$2</f>
        <v>1.12299246251906</v>
      </c>
      <c r="O761" s="1" t="n">
        <v>0.769308636880651</v>
      </c>
    </row>
    <row r="762" customFormat="false" ht="15" hidden="false" customHeight="false" outlineLevel="0" collapsed="false">
      <c r="A762" s="1" t="n">
        <v>766</v>
      </c>
      <c r="B762" s="1" t="s">
        <v>1489</v>
      </c>
      <c r="C762" s="1" t="s">
        <v>1490</v>
      </c>
      <c r="D762" s="1" t="n">
        <f aca="false">O763/$Q$2</f>
        <v>1.16525998235788</v>
      </c>
      <c r="O762" s="1" t="n">
        <v>0.749381937450447</v>
      </c>
    </row>
    <row r="763" customFormat="false" ht="15" hidden="false" customHeight="false" outlineLevel="0" collapsed="false">
      <c r="A763" s="1" t="n">
        <v>767</v>
      </c>
      <c r="B763" s="1" t="s">
        <v>1491</v>
      </c>
      <c r="C763" s="1" t="s">
        <v>1492</v>
      </c>
      <c r="D763" s="1" t="n">
        <f aca="false">O764/$Q$2</f>
        <v>1.40209451402181</v>
      </c>
      <c r="O763" s="1" t="n">
        <v>0.777587394713254</v>
      </c>
    </row>
    <row r="764" customFormat="false" ht="15" hidden="false" customHeight="false" outlineLevel="0" collapsed="false">
      <c r="A764" s="1" t="n">
        <v>768</v>
      </c>
      <c r="B764" s="1" t="s">
        <v>1493</v>
      </c>
      <c r="C764" s="1" t="s">
        <v>1494</v>
      </c>
      <c r="D764" s="1" t="n">
        <f aca="false">O765/$Q$2</f>
        <v>1.17053488712427</v>
      </c>
      <c r="O764" s="1" t="n">
        <v>0.93562898993053</v>
      </c>
    </row>
    <row r="765" customFormat="false" ht="15" hidden="false" customHeight="false" outlineLevel="0" collapsed="false">
      <c r="A765" s="1" t="n">
        <v>769</v>
      </c>
      <c r="B765" s="1" t="s">
        <v>1495</v>
      </c>
      <c r="C765" s="1" t="s">
        <v>1496</v>
      </c>
      <c r="D765" s="1" t="n">
        <f aca="false">O766/$Q$2</f>
        <v>1.18167378709058</v>
      </c>
      <c r="O765" s="1" t="n">
        <v>0.781107381254249</v>
      </c>
    </row>
    <row r="766" customFormat="false" ht="15" hidden="false" customHeight="false" outlineLevel="0" collapsed="false">
      <c r="A766" s="1" t="n">
        <v>770</v>
      </c>
      <c r="B766" s="1" t="s">
        <v>1497</v>
      </c>
      <c r="C766" s="1" t="s">
        <v>1498</v>
      </c>
      <c r="D766" s="1" t="n">
        <f aca="false">O767/$Q$2</f>
        <v>1.51806242357639</v>
      </c>
      <c r="O766" s="1" t="n">
        <v>0.788540459138935</v>
      </c>
    </row>
    <row r="767" customFormat="false" ht="15" hidden="false" customHeight="false" outlineLevel="0" collapsed="false">
      <c r="A767" s="1" t="n">
        <v>771</v>
      </c>
      <c r="B767" s="1" t="s">
        <v>1499</v>
      </c>
      <c r="C767" s="1" t="s">
        <v>1500</v>
      </c>
      <c r="D767" s="1" t="n">
        <f aca="false">O768/$Q$2</f>
        <v>1.2004599169064</v>
      </c>
      <c r="O767" s="1" t="n">
        <v>1.01301531231879</v>
      </c>
    </row>
    <row r="768" customFormat="false" ht="15" hidden="false" customHeight="false" outlineLevel="0" collapsed="false">
      <c r="A768" s="1" t="n">
        <v>772</v>
      </c>
      <c r="B768" s="1" t="s">
        <v>1501</v>
      </c>
      <c r="C768" s="1" t="s">
        <v>1502</v>
      </c>
      <c r="D768" s="1" t="n">
        <f aca="false">O769/$Q$2</f>
        <v>1.2591332598034</v>
      </c>
      <c r="O768" s="1" t="n">
        <v>0.801076595247091</v>
      </c>
    </row>
    <row r="769" customFormat="false" ht="15" hidden="false" customHeight="false" outlineLevel="0" collapsed="false">
      <c r="A769" s="1" t="n">
        <v>773</v>
      </c>
      <c r="B769" s="1" t="s">
        <v>1503</v>
      </c>
      <c r="C769" s="1" t="s">
        <v>1504</v>
      </c>
      <c r="D769" s="1" t="n">
        <f aca="false">O770/$Q$2</f>
        <v>1.14973253632996</v>
      </c>
      <c r="O769" s="1" t="n">
        <v>0.840229790699732</v>
      </c>
    </row>
    <row r="770" customFormat="false" ht="15" hidden="false" customHeight="false" outlineLevel="0" collapsed="false">
      <c r="A770" s="1" t="n">
        <v>774</v>
      </c>
      <c r="B770" s="1" t="s">
        <v>1505</v>
      </c>
      <c r="C770" s="1" t="s">
        <v>1506</v>
      </c>
      <c r="D770" s="1" t="n">
        <f aca="false">O771/$Q$2</f>
        <v>1.28479782529409</v>
      </c>
      <c r="O770" s="1" t="n">
        <v>0.767225804607873</v>
      </c>
    </row>
    <row r="771" customFormat="false" ht="15" hidden="false" customHeight="false" outlineLevel="0" collapsed="false">
      <c r="A771" s="1" t="n">
        <v>775</v>
      </c>
      <c r="B771" s="1" t="s">
        <v>1507</v>
      </c>
      <c r="C771" s="1" t="s">
        <v>1508</v>
      </c>
      <c r="D771" s="1" t="n">
        <f aca="false">O772/$Q$2</f>
        <v>1.18167378709058</v>
      </c>
      <c r="O771" s="1" t="n">
        <v>0.857355962471265</v>
      </c>
    </row>
    <row r="772" customFormat="false" ht="15" hidden="false" customHeight="false" outlineLevel="0" collapsed="false">
      <c r="B772" s="1" t="s">
        <v>1509</v>
      </c>
      <c r="C772" s="1" t="s">
        <v>1510</v>
      </c>
      <c r="D772" s="1" t="n">
        <f aca="false">O773/$Q$2</f>
        <v>1.02734020923456</v>
      </c>
      <c r="O772" s="1" t="n">
        <v>0.788540459138935</v>
      </c>
    </row>
    <row r="773" customFormat="false" ht="15" hidden="false" customHeight="false" outlineLevel="0" collapsed="false">
      <c r="A773" s="1" t="n">
        <v>776</v>
      </c>
      <c r="B773" s="1" t="s">
        <v>1511</v>
      </c>
      <c r="C773" s="1" t="s">
        <v>1512</v>
      </c>
      <c r="D773" s="1" t="n">
        <f aca="false">O774/$Q$2</f>
        <v>1.08198307014135</v>
      </c>
      <c r="O773" s="1" t="n">
        <v>0.685552416522894</v>
      </c>
    </row>
    <row r="774" customFormat="false" ht="15" hidden="false" customHeight="false" outlineLevel="0" collapsed="false">
      <c r="A774" s="1" t="n">
        <v>777</v>
      </c>
      <c r="B774" s="1" t="s">
        <v>1513</v>
      </c>
      <c r="C774" s="1" t="s">
        <v>1514</v>
      </c>
      <c r="D774" s="1" t="n">
        <f aca="false">O775/$Q$2</f>
        <v>0.96123303385775</v>
      </c>
      <c r="O774" s="1" t="n">
        <v>0.722016038800744</v>
      </c>
    </row>
    <row r="775" customFormat="false" ht="15" hidden="false" customHeight="false" outlineLevel="0" collapsed="false">
      <c r="A775" s="1" t="n">
        <v>778</v>
      </c>
      <c r="B775" s="1" t="s">
        <v>1515</v>
      </c>
      <c r="C775" s="1" t="s">
        <v>1516</v>
      </c>
      <c r="D775" s="1" t="n">
        <f aca="false">O776/$Q$2</f>
        <v>0.91823695198993</v>
      </c>
      <c r="O775" s="1" t="n">
        <v>0.64143856463459</v>
      </c>
    </row>
    <row r="776" customFormat="false" ht="15" hidden="false" customHeight="false" outlineLevel="0" collapsed="false">
      <c r="A776" s="1" t="n">
        <v>779</v>
      </c>
      <c r="B776" s="1" t="s">
        <v>1517</v>
      </c>
      <c r="C776" s="1" t="s">
        <v>1518</v>
      </c>
      <c r="D776" s="1" t="n">
        <f aca="false">O777/$Q$2</f>
        <v>1.03970353980515</v>
      </c>
      <c r="O776" s="1" t="n">
        <v>0.612746932047307</v>
      </c>
    </row>
    <row r="777" customFormat="false" ht="15" hidden="false" customHeight="false" outlineLevel="0" collapsed="false">
      <c r="A777" s="1" t="n">
        <v>780</v>
      </c>
      <c r="B777" s="1" t="s">
        <v>1519</v>
      </c>
      <c r="C777" s="1" t="s">
        <v>1520</v>
      </c>
      <c r="D777" s="1" t="n">
        <f aca="false">O778/$Q$2</f>
        <v>0.911007807408392</v>
      </c>
      <c r="O777" s="1" t="n">
        <v>0.693802566836056</v>
      </c>
    </row>
    <row r="778" customFormat="false" ht="15" hidden="false" customHeight="false" outlineLevel="0" collapsed="false">
      <c r="A778" s="1" t="n">
        <v>781</v>
      </c>
      <c r="B778" s="1" t="s">
        <v>1521</v>
      </c>
      <c r="C778" s="1" t="s">
        <v>1522</v>
      </c>
      <c r="D778" s="1" t="n">
        <f aca="false">O779/$Q$2</f>
        <v>1.08394166896423</v>
      </c>
      <c r="O778" s="1" t="n">
        <v>0.607922865498838</v>
      </c>
    </row>
    <row r="779" customFormat="false" ht="15" hidden="false" customHeight="false" outlineLevel="0" collapsed="false">
      <c r="A779" s="1" t="n">
        <v>782</v>
      </c>
      <c r="B779" s="1" t="s">
        <v>1523</v>
      </c>
      <c r="C779" s="1" t="s">
        <v>1524</v>
      </c>
      <c r="D779" s="1" t="n">
        <f aca="false">O780/$Q$2</f>
        <v>0.961221241950599</v>
      </c>
      <c r="O779" s="1" t="n">
        <v>0.723323027609279</v>
      </c>
    </row>
    <row r="780" customFormat="false" ht="15" hidden="false" customHeight="false" outlineLevel="0" collapsed="false">
      <c r="A780" s="1" t="n">
        <v>783</v>
      </c>
      <c r="B780" s="1" t="s">
        <v>1525</v>
      </c>
      <c r="C780" s="1" t="s">
        <v>1526</v>
      </c>
      <c r="D780" s="1" t="n">
        <f aca="false">O781/$Q$2</f>
        <v>1.19011831900813</v>
      </c>
      <c r="O780" s="1" t="n">
        <v>0.641430695799739</v>
      </c>
    </row>
    <row r="781" customFormat="false" ht="15" hidden="false" customHeight="false" outlineLevel="0" collapsed="false">
      <c r="A781" s="1" t="n">
        <v>784</v>
      </c>
      <c r="B781" s="1" t="s">
        <v>1527</v>
      </c>
      <c r="C781" s="1" t="s">
        <v>1528</v>
      </c>
      <c r="D781" s="1" t="n">
        <f aca="false">O782/$Q$2</f>
        <v>1.20313030220339</v>
      </c>
      <c r="O781" s="1" t="n">
        <v>0.79417556346995</v>
      </c>
    </row>
    <row r="782" customFormat="false" ht="15" hidden="false" customHeight="false" outlineLevel="0" collapsed="false">
      <c r="A782" s="1" t="n">
        <v>785</v>
      </c>
      <c r="B782" s="1" t="s">
        <v>1529</v>
      </c>
      <c r="C782" s="1" t="s">
        <v>1530</v>
      </c>
      <c r="D782" s="1" t="n">
        <f aca="false">O783/$Q$2</f>
        <v>0.92002757492749</v>
      </c>
      <c r="O782" s="1" t="n">
        <v>0.802858564916869</v>
      </c>
    </row>
    <row r="783" customFormat="false" ht="15" hidden="false" customHeight="false" outlineLevel="0" collapsed="false">
      <c r="A783" s="1" t="n">
        <v>786</v>
      </c>
      <c r="B783" s="1" t="s">
        <v>1531</v>
      </c>
      <c r="C783" s="1" t="s">
        <v>1532</v>
      </c>
      <c r="D783" s="1" t="n">
        <f aca="false">O784/$Q$2</f>
        <v>0.929625582634229</v>
      </c>
      <c r="O783" s="1" t="n">
        <v>0.613941829191303</v>
      </c>
    </row>
    <row r="784" customFormat="false" ht="15" hidden="false" customHeight="false" outlineLevel="0" collapsed="false">
      <c r="A784" s="1" t="n">
        <v>787</v>
      </c>
      <c r="B784" s="1" t="s">
        <v>1533</v>
      </c>
      <c r="C784" s="1" t="s">
        <v>1534</v>
      </c>
      <c r="D784" s="1" t="n">
        <f aca="false">O785/$Q$2</f>
        <v>0.940872340845784</v>
      </c>
      <c r="O784" s="1" t="n">
        <v>0.62034665722978</v>
      </c>
    </row>
    <row r="785" customFormat="false" ht="15" hidden="false" customHeight="false" outlineLevel="0" collapsed="false">
      <c r="A785" s="1" t="n">
        <v>788</v>
      </c>
      <c r="B785" s="1" t="s">
        <v>1535</v>
      </c>
      <c r="C785" s="1" t="s">
        <v>1536</v>
      </c>
      <c r="D785" s="1" t="n">
        <f aca="false">O786/$Q$2</f>
        <v>0.93773478647416</v>
      </c>
      <c r="O785" s="1" t="n">
        <v>0.627851709792382</v>
      </c>
    </row>
    <row r="786" customFormat="false" ht="15" hidden="false" customHeight="false" outlineLevel="0" collapsed="false">
      <c r="A786" s="1" t="n">
        <v>789</v>
      </c>
      <c r="B786" s="1" t="s">
        <v>1537</v>
      </c>
      <c r="C786" s="1" t="s">
        <v>1538</v>
      </c>
      <c r="D786" s="1" t="n">
        <f aca="false">O787/$Q$2</f>
        <v>0.920668436525181</v>
      </c>
      <c r="O786" s="1" t="n">
        <v>0.625757994427107</v>
      </c>
    </row>
    <row r="787" customFormat="false" ht="15" hidden="false" customHeight="false" outlineLevel="0" collapsed="false">
      <c r="A787" s="1" t="n">
        <v>790</v>
      </c>
      <c r="B787" s="1" t="s">
        <v>1539</v>
      </c>
      <c r="C787" s="1" t="s">
        <v>1540</v>
      </c>
      <c r="D787" s="1" t="n">
        <f aca="false">O788/$Q$2</f>
        <v>0.860528433444538</v>
      </c>
      <c r="O787" s="1" t="n">
        <v>0.614369481309855</v>
      </c>
    </row>
    <row r="788" customFormat="false" ht="15" hidden="false" customHeight="false" outlineLevel="0" collapsed="false">
      <c r="A788" s="1" t="n">
        <v>791</v>
      </c>
      <c r="B788" s="1" t="s">
        <v>1541</v>
      </c>
      <c r="C788" s="1" t="s">
        <v>1542</v>
      </c>
      <c r="D788" s="1" t="n">
        <f aca="false">O789/$Q$2</f>
        <v>0.907589632522745</v>
      </c>
      <c r="O788" s="1" t="n">
        <v>0.574237571674636</v>
      </c>
    </row>
    <row r="789" customFormat="false" ht="15" hidden="false" customHeight="false" outlineLevel="0" collapsed="false">
      <c r="A789" s="1" t="n">
        <v>792</v>
      </c>
      <c r="B789" s="1" t="s">
        <v>1543</v>
      </c>
      <c r="C789" s="1" t="s">
        <v>1544</v>
      </c>
      <c r="D789" s="1" t="n">
        <f aca="false">O790/$Q$2</f>
        <v>0.956814596170171</v>
      </c>
      <c r="O789" s="1" t="n">
        <v>0.605641889798783</v>
      </c>
    </row>
    <row r="790" customFormat="false" ht="15" hidden="false" customHeight="false" outlineLevel="0" collapsed="false">
      <c r="A790" s="1" t="n">
        <v>793</v>
      </c>
      <c r="B790" s="1" t="s">
        <v>1545</v>
      </c>
      <c r="C790" s="1" t="s">
        <v>1546</v>
      </c>
      <c r="D790" s="1" t="n">
        <f aca="false">O791/$Q$2</f>
        <v>0.923931704049382</v>
      </c>
      <c r="O790" s="1" t="n">
        <v>0.638490105490533</v>
      </c>
    </row>
    <row r="791" customFormat="false" ht="15" hidden="false" customHeight="false" outlineLevel="0" collapsed="false">
      <c r="A791" s="1" t="n">
        <v>794</v>
      </c>
      <c r="B791" s="1" t="s">
        <v>1547</v>
      </c>
      <c r="C791" s="1" t="s">
        <v>1548</v>
      </c>
      <c r="D791" s="1" t="n">
        <f aca="false">O792/$Q$2</f>
        <v>0.984221104882431</v>
      </c>
      <c r="O791" s="1" t="n">
        <v>0.616547086076872</v>
      </c>
    </row>
    <row r="792" customFormat="false" ht="15" hidden="false" customHeight="false" outlineLevel="0" collapsed="false">
      <c r="A792" s="1" t="n">
        <v>795</v>
      </c>
      <c r="B792" s="1" t="s">
        <v>1549</v>
      </c>
      <c r="C792" s="1" t="s">
        <v>1550</v>
      </c>
      <c r="D792" s="1" t="n">
        <f aca="false">O793/$Q$2</f>
        <v>0.939771258917481</v>
      </c>
      <c r="O792" s="1" t="n">
        <v>0.656778690038532</v>
      </c>
    </row>
    <row r="793" customFormat="false" ht="15" hidden="false" customHeight="false" outlineLevel="0" collapsed="false">
      <c r="A793" s="1" t="n">
        <v>796</v>
      </c>
      <c r="B793" s="1" t="s">
        <v>1551</v>
      </c>
      <c r="C793" s="1" t="s">
        <v>1552</v>
      </c>
      <c r="D793" s="1" t="n">
        <f aca="false">O794/$Q$2</f>
        <v>1.02489814527264</v>
      </c>
      <c r="O793" s="1" t="n">
        <v>0.627116948931323</v>
      </c>
    </row>
    <row r="794" customFormat="false" ht="15" hidden="false" customHeight="false" outlineLevel="0" collapsed="false">
      <c r="A794" s="1" t="n">
        <v>797</v>
      </c>
      <c r="B794" s="1" t="s">
        <v>1553</v>
      </c>
      <c r="C794" s="1" t="s">
        <v>1554</v>
      </c>
      <c r="D794" s="1" t="n">
        <f aca="false">O795/$Q$2</f>
        <v>0.924559597908725</v>
      </c>
      <c r="O794" s="1" t="n">
        <v>0.68392280752351</v>
      </c>
    </row>
    <row r="795" customFormat="false" ht="15" hidden="false" customHeight="false" outlineLevel="0" collapsed="false">
      <c r="A795" s="1" t="n">
        <v>798</v>
      </c>
      <c r="B795" s="1" t="s">
        <v>1555</v>
      </c>
      <c r="C795" s="1" t="s">
        <v>1556</v>
      </c>
      <c r="D795" s="1" t="n">
        <f aca="false">O796/$Q$2</f>
        <v>0.985981492160633</v>
      </c>
      <c r="O795" s="1" t="n">
        <v>0.616966084718922</v>
      </c>
    </row>
    <row r="796" customFormat="false" ht="15" hidden="false" customHeight="false" outlineLevel="0" collapsed="false">
      <c r="A796" s="1" t="n">
        <v>799</v>
      </c>
      <c r="B796" s="1" t="s">
        <v>1557</v>
      </c>
      <c r="C796" s="1" t="s">
        <v>1558</v>
      </c>
      <c r="D796" s="1" t="n">
        <f aca="false">O797/$Q$2</f>
        <v>1.13353150982976</v>
      </c>
      <c r="O796" s="1" t="n">
        <v>0.65795341068291</v>
      </c>
    </row>
    <row r="797" customFormat="false" ht="15" hidden="false" customHeight="false" outlineLevel="0" collapsed="false">
      <c r="A797" s="1" t="n">
        <v>800</v>
      </c>
      <c r="B797" s="1" t="s">
        <v>1559</v>
      </c>
      <c r="C797" s="1" t="s">
        <v>1560</v>
      </c>
      <c r="D797" s="1" t="n">
        <f aca="false">O798/$Q$2</f>
        <v>0.930579685662873</v>
      </c>
      <c r="O797" s="1" t="n">
        <v>0.756414728814743</v>
      </c>
    </row>
    <row r="798" customFormat="false" ht="15" hidden="false" customHeight="false" outlineLevel="0" collapsed="false">
      <c r="A798" s="1" t="n">
        <v>801</v>
      </c>
      <c r="B798" s="1" t="s">
        <v>1561</v>
      </c>
      <c r="C798" s="1" t="s">
        <v>1562</v>
      </c>
      <c r="D798" s="1" t="n">
        <f aca="false">O799/$Q$2</f>
        <v>1.03169444959287</v>
      </c>
      <c r="O798" s="1" t="n">
        <v>0.620983337884366</v>
      </c>
    </row>
    <row r="799" customFormat="false" ht="15" hidden="false" customHeight="false" outlineLevel="0" collapsed="false">
      <c r="A799" s="1" t="n">
        <v>802</v>
      </c>
      <c r="B799" s="1" t="s">
        <v>1563</v>
      </c>
      <c r="C799" s="1" t="s">
        <v>1564</v>
      </c>
      <c r="D799" s="1" t="n">
        <f aca="false">O800/$Q$2</f>
        <v>1.16227594646863</v>
      </c>
      <c r="O799" s="1" t="n">
        <v>0.688458036270794</v>
      </c>
    </row>
    <row r="800" customFormat="false" ht="15" hidden="false" customHeight="false" outlineLevel="0" collapsed="false">
      <c r="A800" s="1" t="n">
        <v>803</v>
      </c>
      <c r="B800" s="1" t="s">
        <v>1565</v>
      </c>
      <c r="C800" s="1" t="s">
        <v>1566</v>
      </c>
      <c r="D800" s="1" t="n">
        <f aca="false">O801/$Q$2</f>
        <v>0.953071656707837</v>
      </c>
      <c r="O800" s="1" t="n">
        <v>0.775596123470803</v>
      </c>
    </row>
    <row r="801" customFormat="false" ht="15" hidden="false" customHeight="false" outlineLevel="0" collapsed="false">
      <c r="A801" s="1" t="n">
        <v>804</v>
      </c>
      <c r="B801" s="1" t="s">
        <v>1567</v>
      </c>
      <c r="C801" s="1" t="s">
        <v>1568</v>
      </c>
      <c r="D801" s="1" t="n">
        <f aca="false">O802/$Q$2</f>
        <v>1.07508933980763</v>
      </c>
      <c r="O801" s="1" t="n">
        <v>0.635992411766257</v>
      </c>
    </row>
    <row r="802" customFormat="false" ht="15" hidden="false" customHeight="false" outlineLevel="0" collapsed="false">
      <c r="A802" s="1" t="n">
        <v>805</v>
      </c>
      <c r="B802" s="1" t="s">
        <v>1569</v>
      </c>
      <c r="C802" s="1" t="s">
        <v>1570</v>
      </c>
      <c r="D802" s="1" t="n">
        <f aca="false">O803/$Q$2</f>
        <v>1.05871841002389</v>
      </c>
      <c r="O802" s="1" t="n">
        <v>0.717415796888027</v>
      </c>
    </row>
    <row r="803" customFormat="false" ht="15" hidden="false" customHeight="false" outlineLevel="0" collapsed="false">
      <c r="A803" s="1" t="n">
        <v>806</v>
      </c>
      <c r="B803" s="1" t="s">
        <v>1571</v>
      </c>
      <c r="C803" s="1" t="s">
        <v>1572</v>
      </c>
      <c r="D803" s="1" t="n">
        <f aca="false">O804/$Q$2</f>
        <v>0.92621567216214</v>
      </c>
      <c r="O803" s="1" t="n">
        <v>0.70649134326197</v>
      </c>
    </row>
    <row r="804" customFormat="false" ht="15" hidden="false" customHeight="false" outlineLevel="0" collapsed="false">
      <c r="A804" s="1" t="n">
        <v>807</v>
      </c>
      <c r="B804" s="1" t="s">
        <v>1573</v>
      </c>
      <c r="C804" s="1" t="s">
        <v>1574</v>
      </c>
      <c r="D804" s="1" t="n">
        <f aca="false">O805/$Q$2</f>
        <v>0.948931353491179</v>
      </c>
      <c r="O804" s="1" t="n">
        <v>0.61807119643962</v>
      </c>
    </row>
    <row r="805" customFormat="false" ht="15" hidden="false" customHeight="false" outlineLevel="0" collapsed="false">
      <c r="A805" s="1" t="n">
        <v>808</v>
      </c>
      <c r="B805" s="1" t="s">
        <v>1575</v>
      </c>
      <c r="C805" s="1" t="s">
        <v>1576</v>
      </c>
      <c r="D805" s="1" t="n">
        <f aca="false">O806/$Q$2</f>
        <v>1.10779424468033</v>
      </c>
      <c r="O805" s="1" t="n">
        <v>0.633229554000345</v>
      </c>
    </row>
    <row r="806" customFormat="false" ht="15" hidden="false" customHeight="false" outlineLevel="0" collapsed="false">
      <c r="A806" s="1" t="n">
        <v>809</v>
      </c>
      <c r="B806" s="1" t="s">
        <v>1577</v>
      </c>
      <c r="C806" s="1" t="s">
        <v>1578</v>
      </c>
      <c r="D806" s="1" t="n">
        <f aca="false">O807/$Q$2</f>
        <v>0.900779755750977</v>
      </c>
      <c r="O806" s="1" t="n">
        <v>0.739240043973943</v>
      </c>
    </row>
    <row r="807" customFormat="false" ht="15" hidden="false" customHeight="false" outlineLevel="0" collapsed="false">
      <c r="A807" s="1" t="n">
        <v>810</v>
      </c>
      <c r="B807" s="1" t="s">
        <v>1579</v>
      </c>
      <c r="C807" s="1" t="s">
        <v>1580</v>
      </c>
      <c r="D807" s="1" t="n">
        <f aca="false">O808/$Q$2</f>
        <v>1.00525596908341</v>
      </c>
      <c r="O807" s="1" t="n">
        <v>0.601097604045004</v>
      </c>
    </row>
    <row r="808" customFormat="false" ht="15" hidden="false" customHeight="false" outlineLevel="0" collapsed="false">
      <c r="A808" s="1" t="n">
        <v>811</v>
      </c>
      <c r="B808" s="1" t="s">
        <v>1581</v>
      </c>
      <c r="C808" s="1" t="s">
        <v>1582</v>
      </c>
      <c r="D808" s="1" t="n">
        <f aca="false">O809/$Q$2</f>
        <v>0.894359102203138</v>
      </c>
      <c r="O808" s="1" t="n">
        <v>0.670815424758529</v>
      </c>
    </row>
    <row r="809" customFormat="false" ht="15" hidden="false" customHeight="false" outlineLevel="0" collapsed="false">
      <c r="A809" s="1" t="n">
        <v>812</v>
      </c>
      <c r="B809" s="1" t="s">
        <v>1583</v>
      </c>
      <c r="C809" s="1" t="s">
        <v>1584</v>
      </c>
      <c r="D809" s="1" t="n">
        <f aca="false">O810/$Q$2</f>
        <v>0.905782942196033</v>
      </c>
      <c r="O809" s="1" t="n">
        <v>0.596813050091201</v>
      </c>
    </row>
    <row r="810" customFormat="false" ht="15" hidden="false" customHeight="false" outlineLevel="0" collapsed="false">
      <c r="A810" s="1" t="n">
        <v>813</v>
      </c>
      <c r="B810" s="1" t="s">
        <v>1585</v>
      </c>
      <c r="C810" s="1" t="s">
        <v>1586</v>
      </c>
      <c r="D810" s="1" t="n">
        <f aca="false">O811/$Q$2</f>
        <v>0.873694888387046</v>
      </c>
      <c r="O810" s="1" t="n">
        <v>0.604436270756276</v>
      </c>
    </row>
    <row r="811" customFormat="false" ht="15" hidden="false" customHeight="false" outlineLevel="0" collapsed="false">
      <c r="A811" s="1" t="n">
        <v>814</v>
      </c>
      <c r="B811" s="1" t="s">
        <v>1587</v>
      </c>
      <c r="C811" s="1" t="s">
        <v>1588</v>
      </c>
      <c r="D811" s="1" t="n">
        <f aca="false">O812/$Q$2</f>
        <v>0.920242220268513</v>
      </c>
      <c r="O811" s="1" t="n">
        <v>0.583023653365725</v>
      </c>
    </row>
    <row r="812" customFormat="false" ht="15" hidden="false" customHeight="false" outlineLevel="0" collapsed="false">
      <c r="A812" s="1" t="n">
        <v>815</v>
      </c>
      <c r="B812" s="1" t="s">
        <v>1589</v>
      </c>
      <c r="C812" s="1" t="s">
        <v>1055</v>
      </c>
      <c r="D812" s="1" t="n">
        <f aca="false">O813/$Q$2</f>
        <v>0.9112247359056</v>
      </c>
      <c r="O812" s="1" t="n">
        <v>0.614085063760447</v>
      </c>
    </row>
    <row r="813" customFormat="false" ht="15" hidden="false" customHeight="false" outlineLevel="0" collapsed="false">
      <c r="A813" s="1" t="n">
        <v>816</v>
      </c>
      <c r="B813" s="1" t="s">
        <v>1590</v>
      </c>
      <c r="C813" s="1" t="s">
        <v>1591</v>
      </c>
      <c r="D813" s="1" t="n">
        <f aca="false">O814/$Q$2</f>
        <v>0.91099318205474</v>
      </c>
      <c r="O813" s="1" t="n">
        <v>0.608067623636538</v>
      </c>
    </row>
    <row r="814" customFormat="false" ht="15" hidden="false" customHeight="false" outlineLevel="0" collapsed="false">
      <c r="A814" s="1" t="n">
        <v>817</v>
      </c>
      <c r="B814" s="1" t="s">
        <v>1592</v>
      </c>
      <c r="C814" s="1" t="s">
        <v>1593</v>
      </c>
      <c r="D814" s="1" t="n">
        <f aca="false">O815/$Q$2</f>
        <v>0.885570786996431</v>
      </c>
      <c r="O814" s="1" t="n">
        <v>0.607913105882258</v>
      </c>
    </row>
    <row r="815" customFormat="false" ht="15" hidden="false" customHeight="false" outlineLevel="0" collapsed="false">
      <c r="A815" s="1" t="n">
        <v>818</v>
      </c>
      <c r="B815" s="1" t="s">
        <v>1594</v>
      </c>
      <c r="C815" s="1" t="s">
        <v>1595</v>
      </c>
      <c r="D815" s="1" t="n">
        <f aca="false">O816/$Q$2</f>
        <v>0.883995219238834</v>
      </c>
      <c r="O815" s="1" t="n">
        <v>0.590948536395575</v>
      </c>
    </row>
    <row r="816" customFormat="false" ht="15" hidden="false" customHeight="false" outlineLevel="0" collapsed="false">
      <c r="A816" s="1" t="n">
        <v>819</v>
      </c>
      <c r="B816" s="1" t="s">
        <v>1596</v>
      </c>
      <c r="C816" s="1" t="s">
        <v>1597</v>
      </c>
      <c r="D816" s="1" t="n">
        <f aca="false">O817/$Q$2</f>
        <v>0.902937802749799</v>
      </c>
      <c r="O816" s="1" t="n">
        <v>0.589897147309557</v>
      </c>
    </row>
    <row r="817" customFormat="false" ht="15" hidden="false" customHeight="false" outlineLevel="0" collapsed="false">
      <c r="A817" s="1" t="n">
        <v>820</v>
      </c>
      <c r="B817" s="1" t="s">
        <v>1598</v>
      </c>
      <c r="C817" s="1" t="s">
        <v>1599</v>
      </c>
      <c r="D817" s="1" t="n">
        <f aca="false">O818/$Q$2</f>
        <v>0.898931475986934</v>
      </c>
      <c r="O817" s="1" t="n">
        <v>0.602537686231717</v>
      </c>
    </row>
    <row r="818" customFormat="false" ht="15" hidden="false" customHeight="false" outlineLevel="0" collapsed="false">
      <c r="A818" s="1" t="n">
        <v>821</v>
      </c>
      <c r="B818" s="1" t="s">
        <v>1600</v>
      </c>
      <c r="C818" s="1" t="s">
        <v>1601</v>
      </c>
      <c r="D818" s="1" t="n">
        <f aca="false">O819/$Q$2</f>
        <v>0.891235271441727</v>
      </c>
      <c r="O818" s="1" t="n">
        <v>0.599864232035167</v>
      </c>
    </row>
    <row r="819" customFormat="false" ht="15" hidden="false" customHeight="false" outlineLevel="0" collapsed="false">
      <c r="A819" s="1" t="n">
        <v>822</v>
      </c>
      <c r="B819" s="1" t="s">
        <v>1602</v>
      </c>
      <c r="C819" s="1" t="s">
        <v>1603</v>
      </c>
      <c r="D819" s="1" t="n">
        <f aca="false">O820/$Q$2</f>
        <v>0.909839943720286</v>
      </c>
      <c r="O819" s="1" t="n">
        <v>0.594728492601828</v>
      </c>
    </row>
    <row r="820" customFormat="false" ht="15" hidden="false" customHeight="false" outlineLevel="0" collapsed="false">
      <c r="A820" s="1" t="n">
        <v>823</v>
      </c>
      <c r="B820" s="1" t="s">
        <v>1604</v>
      </c>
      <c r="C820" s="1" t="s">
        <v>1605</v>
      </c>
      <c r="D820" s="1" t="n">
        <f aca="false">O821/$Q$2</f>
        <v>0.867877425779724</v>
      </c>
      <c r="O820" s="1" t="n">
        <v>0.607143540630256</v>
      </c>
    </row>
    <row r="821" customFormat="false" ht="15" hidden="false" customHeight="false" outlineLevel="0" collapsed="false">
      <c r="A821" s="1" t="n">
        <v>824</v>
      </c>
      <c r="B821" s="1" t="s">
        <v>1606</v>
      </c>
      <c r="C821" s="1" t="s">
        <v>1607</v>
      </c>
      <c r="D821" s="1" t="n">
        <f aca="false">O822/$Q$2</f>
        <v>0.936040345409315</v>
      </c>
      <c r="O821" s="1" t="n">
        <v>0.579141613596784</v>
      </c>
    </row>
    <row r="822" customFormat="false" ht="15" hidden="false" customHeight="false" outlineLevel="0" collapsed="false">
      <c r="A822" s="1" t="n">
        <v>825</v>
      </c>
      <c r="B822" s="1" t="s">
        <v>1608</v>
      </c>
      <c r="C822" s="1" t="s">
        <v>1609</v>
      </c>
      <c r="D822" s="1" t="n">
        <f aca="false">O823/$Q$2</f>
        <v>0.879091054938908</v>
      </c>
      <c r="O822" s="1" t="n">
        <v>0.624627280223362</v>
      </c>
    </row>
    <row r="823" customFormat="false" ht="15" hidden="false" customHeight="false" outlineLevel="0" collapsed="false">
      <c r="A823" s="1" t="n">
        <v>826</v>
      </c>
      <c r="B823" s="1" t="s">
        <v>1610</v>
      </c>
      <c r="C823" s="1" t="s">
        <v>1611</v>
      </c>
      <c r="D823" s="1" t="n">
        <f aca="false">O824/$Q$2</f>
        <v>0.918658425314362</v>
      </c>
      <c r="O823" s="1" t="n">
        <v>0.58662455887525</v>
      </c>
    </row>
    <row r="824" customFormat="false" ht="15" hidden="false" customHeight="false" outlineLevel="0" collapsed="false">
      <c r="A824" s="1" t="n">
        <v>827</v>
      </c>
      <c r="B824" s="1" t="s">
        <v>1612</v>
      </c>
      <c r="C824" s="1" t="s">
        <v>1613</v>
      </c>
      <c r="D824" s="1" t="n">
        <f aca="false">O825/$Q$2</f>
        <v>0.886214654552887</v>
      </c>
      <c r="O824" s="1" t="n">
        <v>0.61302818459974</v>
      </c>
    </row>
    <row r="825" customFormat="false" ht="15" hidden="false" customHeight="false" outlineLevel="0" collapsed="false">
      <c r="A825" s="1" t="n">
        <v>828</v>
      </c>
      <c r="B825" s="1" t="s">
        <v>1614</v>
      </c>
      <c r="C825" s="1" t="s">
        <v>1615</v>
      </c>
      <c r="D825" s="1" t="n">
        <f aca="false">O826/$Q$2</f>
        <v>0.937836815381652</v>
      </c>
      <c r="O825" s="1" t="n">
        <v>0.591378194414683</v>
      </c>
    </row>
    <row r="826" customFormat="false" ht="15" hidden="false" customHeight="false" outlineLevel="0" collapsed="false">
      <c r="A826" s="1" t="n">
        <v>829</v>
      </c>
      <c r="B826" s="1" t="s">
        <v>1616</v>
      </c>
      <c r="C826" s="1" t="s">
        <v>1617</v>
      </c>
      <c r="D826" s="1" t="n">
        <f aca="false">O827/$Q$2</f>
        <v>0.881252701152525</v>
      </c>
      <c r="O826" s="1" t="n">
        <v>0.625826079140874</v>
      </c>
    </row>
    <row r="827" customFormat="false" ht="15" hidden="false" customHeight="false" outlineLevel="0" collapsed="false">
      <c r="A827" s="1" t="n">
        <v>830</v>
      </c>
      <c r="B827" s="1" t="s">
        <v>1618</v>
      </c>
      <c r="C827" s="1" t="s">
        <v>1619</v>
      </c>
      <c r="D827" s="1" t="n">
        <f aca="false">O828/$Q$2</f>
        <v>0.905213039918746</v>
      </c>
      <c r="O827" s="1" t="n">
        <v>0.588067042847056</v>
      </c>
    </row>
    <row r="828" customFormat="false" ht="15" hidden="false" customHeight="false" outlineLevel="0" collapsed="false">
      <c r="A828" s="1" t="n">
        <v>831</v>
      </c>
      <c r="B828" s="1" t="s">
        <v>1620</v>
      </c>
      <c r="C828" s="1" t="s">
        <v>1621</v>
      </c>
      <c r="D828" s="1" t="n">
        <f aca="false">O829/$Q$2</f>
        <v>0.883848560517641</v>
      </c>
      <c r="O828" s="1" t="n">
        <v>0.604055970365165</v>
      </c>
    </row>
    <row r="829" customFormat="false" ht="15" hidden="false" customHeight="false" outlineLevel="0" collapsed="false">
      <c r="A829" s="1" t="n">
        <v>832</v>
      </c>
      <c r="B829" s="1" t="s">
        <v>1622</v>
      </c>
      <c r="C829" s="1" t="s">
        <v>1623</v>
      </c>
      <c r="D829" s="1" t="n">
        <f aca="false">O830/$Q$2</f>
        <v>0.906222123461394</v>
      </c>
      <c r="O829" s="1" t="n">
        <v>0.58979928076076</v>
      </c>
    </row>
    <row r="830" customFormat="false" ht="15" hidden="false" customHeight="false" outlineLevel="0" collapsed="false">
      <c r="A830" s="1" t="n">
        <v>833</v>
      </c>
      <c r="B830" s="1" t="s">
        <v>1624</v>
      </c>
      <c r="C830" s="1" t="s">
        <v>1625</v>
      </c>
      <c r="D830" s="1" t="n">
        <f aca="false">O831/$Q$2</f>
        <v>0.892916242703011</v>
      </c>
      <c r="O830" s="1" t="n">
        <v>0.604729339960667</v>
      </c>
    </row>
    <row r="831" customFormat="false" ht="15" hidden="false" customHeight="false" outlineLevel="0" collapsed="false">
      <c r="A831" s="1" t="n">
        <v>834</v>
      </c>
      <c r="B831" s="1" t="s">
        <v>1626</v>
      </c>
      <c r="C831" s="1" t="s">
        <v>1627</v>
      </c>
      <c r="D831" s="1" t="n">
        <f aca="false">O832/$Q$2</f>
        <v>0.940554214684277</v>
      </c>
      <c r="O831" s="1" t="n">
        <v>0.595850218296899</v>
      </c>
    </row>
    <row r="832" customFormat="false" ht="15" hidden="false" customHeight="false" outlineLevel="0" collapsed="false">
      <c r="A832" s="1" t="n">
        <v>835</v>
      </c>
      <c r="B832" s="1" t="s">
        <v>1628</v>
      </c>
      <c r="C832" s="1" t="s">
        <v>1629</v>
      </c>
      <c r="D832" s="1" t="n">
        <f aca="false">O833/$Q$2</f>
        <v>0.893886813427004</v>
      </c>
      <c r="O832" s="1" t="n">
        <v>0.627639421636209</v>
      </c>
    </row>
    <row r="833" customFormat="false" ht="15" hidden="false" customHeight="false" outlineLevel="0" collapsed="false">
      <c r="A833" s="1" t="n">
        <v>836</v>
      </c>
      <c r="B833" s="1" t="s">
        <v>1630</v>
      </c>
      <c r="C833" s="1" t="s">
        <v>1631</v>
      </c>
      <c r="D833" s="1" t="n">
        <f aca="false">O834/$Q$2</f>
        <v>0.935699453308591</v>
      </c>
      <c r="O833" s="1" t="n">
        <v>0.596497887977555</v>
      </c>
    </row>
    <row r="834" customFormat="false" ht="15" hidden="false" customHeight="false" outlineLevel="0" collapsed="false">
      <c r="A834" s="1" t="n">
        <v>837</v>
      </c>
      <c r="B834" s="1" t="s">
        <v>1632</v>
      </c>
      <c r="C834" s="1" t="s">
        <v>1633</v>
      </c>
      <c r="D834" s="1" t="n">
        <f aca="false">O835/$Q$2</f>
        <v>0.902577833091847</v>
      </c>
      <c r="O834" s="1" t="n">
        <v>0.624399800172134</v>
      </c>
    </row>
    <row r="835" customFormat="false" ht="15" hidden="false" customHeight="false" outlineLevel="0" collapsed="false">
      <c r="A835" s="1" t="n">
        <v>838</v>
      </c>
      <c r="B835" s="1" t="s">
        <v>1634</v>
      </c>
      <c r="C835" s="1" t="s">
        <v>1635</v>
      </c>
      <c r="D835" s="1" t="n">
        <f aca="false">O836/$Q$2</f>
        <v>0.891959503208009</v>
      </c>
      <c r="O835" s="1" t="n">
        <v>0.602297475572516</v>
      </c>
    </row>
    <row r="836" customFormat="false" ht="15" hidden="false" customHeight="false" outlineLevel="0" collapsed="false">
      <c r="A836" s="1" t="n">
        <v>839</v>
      </c>
      <c r="B836" s="1" t="s">
        <v>1636</v>
      </c>
      <c r="C836" s="1" t="s">
        <v>1637</v>
      </c>
      <c r="D836" s="1" t="n">
        <f aca="false">O837/$Q$2</f>
        <v>0.892064986201518</v>
      </c>
      <c r="O836" s="1" t="n">
        <v>0.595211778307025</v>
      </c>
    </row>
    <row r="837" customFormat="false" ht="15" hidden="false" customHeight="false" outlineLevel="0" collapsed="false">
      <c r="A837" s="1" t="n">
        <v>840</v>
      </c>
      <c r="B837" s="1" t="s">
        <v>1638</v>
      </c>
      <c r="C837" s="1" t="s">
        <v>1639</v>
      </c>
      <c r="D837" s="1" t="n">
        <f aca="false">O838/$Q$2</f>
        <v>0.885361530040582</v>
      </c>
      <c r="O837" s="1" t="n">
        <v>0.595282167960279</v>
      </c>
    </row>
    <row r="838" customFormat="false" ht="15" hidden="false" customHeight="false" outlineLevel="0" collapsed="false">
      <c r="A838" s="1" t="n">
        <v>841</v>
      </c>
      <c r="B838" s="1" t="s">
        <v>1640</v>
      </c>
      <c r="C838" s="1" t="s">
        <v>1641</v>
      </c>
      <c r="D838" s="1" t="n">
        <f aca="false">O839/$Q$2</f>
        <v>0.905818036952351</v>
      </c>
      <c r="O838" s="1" t="n">
        <v>0.590808897539364</v>
      </c>
    </row>
    <row r="839" customFormat="false" ht="15" hidden="false" customHeight="false" outlineLevel="0" collapsed="false">
      <c r="A839" s="1" t="n">
        <v>842</v>
      </c>
      <c r="B839" s="1" t="s">
        <v>1642</v>
      </c>
      <c r="C839" s="1" t="s">
        <v>86</v>
      </c>
      <c r="D839" s="1" t="n">
        <f aca="false">O840/$Q$2</f>
        <v>0.910839726953784</v>
      </c>
      <c r="O839" s="1" t="n">
        <v>0.604459689770527</v>
      </c>
    </row>
    <row r="840" customFormat="false" ht="15" hidden="false" customHeight="false" outlineLevel="0" collapsed="false">
      <c r="A840" s="1" t="n">
        <v>843</v>
      </c>
      <c r="B840" s="1" t="s">
        <v>1643</v>
      </c>
      <c r="C840" s="1" t="s">
        <v>1644</v>
      </c>
      <c r="D840" s="1" t="n">
        <f aca="false">O841/$Q$2</f>
        <v>0.854584740331757</v>
      </c>
      <c r="O840" s="1" t="n">
        <v>0.607810704054371</v>
      </c>
    </row>
    <row r="841" customFormat="false" ht="15" hidden="false" customHeight="false" outlineLevel="0" collapsed="false">
      <c r="A841" s="1" t="n">
        <v>844</v>
      </c>
      <c r="B841" s="1" t="s">
        <v>1645</v>
      </c>
      <c r="C841" s="1" t="s">
        <v>1646</v>
      </c>
      <c r="D841" s="1" t="n">
        <f aca="false">O842/$Q$2</f>
        <v>0.877288027056274</v>
      </c>
      <c r="O841" s="1" t="n">
        <v>0.570271297270197</v>
      </c>
    </row>
    <row r="842" customFormat="false" ht="15" hidden="false" customHeight="false" outlineLevel="0" collapsed="false">
      <c r="A842" s="1" t="n">
        <v>845</v>
      </c>
      <c r="B842" s="1" t="s">
        <v>1647</v>
      </c>
      <c r="C842" s="1" t="s">
        <v>1648</v>
      </c>
      <c r="D842" s="1" t="n">
        <f aca="false">O843/$Q$2</f>
        <v>0.894848560780778</v>
      </c>
      <c r="O842" s="1" t="n">
        <v>0.585421383811248</v>
      </c>
    </row>
    <row r="843" customFormat="false" ht="15" hidden="false" customHeight="false" outlineLevel="0" collapsed="false">
      <c r="A843" s="1" t="n">
        <v>846</v>
      </c>
      <c r="B843" s="1" t="s">
        <v>1649</v>
      </c>
      <c r="C843" s="1" t="s">
        <v>1650</v>
      </c>
      <c r="D843" s="1" t="n">
        <f aca="false">O844/$Q$2</f>
        <v>0.888639412076611</v>
      </c>
      <c r="O843" s="1" t="n">
        <v>0.597139669752023</v>
      </c>
    </row>
    <row r="844" customFormat="false" ht="15" hidden="false" customHeight="false" outlineLevel="0" collapsed="false">
      <c r="A844" s="1" t="n">
        <v>847</v>
      </c>
      <c r="B844" s="1" t="s">
        <v>1651</v>
      </c>
      <c r="C844" s="1" t="s">
        <v>1652</v>
      </c>
      <c r="D844" s="1" t="n">
        <f aca="false">O845/$Q$2</f>
        <v>0.8746481700748</v>
      </c>
      <c r="O844" s="1" t="n">
        <v>0.592996254688124</v>
      </c>
    </row>
    <row r="845" customFormat="false" ht="15" hidden="false" customHeight="false" outlineLevel="0" collapsed="false">
      <c r="A845" s="1" t="n">
        <v>848</v>
      </c>
      <c r="B845" s="1" t="s">
        <v>1653</v>
      </c>
      <c r="C845" s="1" t="s">
        <v>1654</v>
      </c>
      <c r="D845" s="1" t="n">
        <f aca="false">O846/$Q$2</f>
        <v>0.937433960964846</v>
      </c>
      <c r="O845" s="1" t="n">
        <v>0.583659785932905</v>
      </c>
    </row>
    <row r="846" customFormat="false" ht="15" hidden="false" customHeight="false" outlineLevel="0" collapsed="false">
      <c r="A846" s="1" t="n">
        <v>849</v>
      </c>
      <c r="B846" s="1" t="s">
        <v>1655</v>
      </c>
      <c r="C846" s="1" t="s">
        <v>1656</v>
      </c>
      <c r="D846" s="1" t="n">
        <f aca="false">O847/$Q$2</f>
        <v>0.922711571582258</v>
      </c>
      <c r="O846" s="1" t="n">
        <v>0.625557251135832</v>
      </c>
    </row>
    <row r="847" customFormat="false" ht="15" hidden="false" customHeight="false" outlineLevel="0" collapsed="false">
      <c r="A847" s="1" t="n">
        <v>850</v>
      </c>
      <c r="B847" s="1" t="s">
        <v>1657</v>
      </c>
      <c r="C847" s="1" t="s">
        <v>1658</v>
      </c>
      <c r="D847" s="1" t="n">
        <f aca="false">O848/$Q$2</f>
        <v>0.920825993519701</v>
      </c>
      <c r="O847" s="1" t="n">
        <v>0.615732881830026</v>
      </c>
    </row>
    <row r="848" customFormat="false" ht="15" hidden="false" customHeight="false" outlineLevel="0" collapsed="false">
      <c r="A848" s="1" t="n">
        <v>851</v>
      </c>
      <c r="B848" s="1" t="s">
        <v>1659</v>
      </c>
      <c r="C848" s="1" t="s">
        <v>1660</v>
      </c>
      <c r="D848" s="1" t="n">
        <f aca="false">O849/$Q$2</f>
        <v>1.1544269457593</v>
      </c>
      <c r="O848" s="1" t="n">
        <v>0.614474620364438</v>
      </c>
    </row>
    <row r="849" customFormat="false" ht="15" hidden="false" customHeight="false" outlineLevel="0" collapsed="false">
      <c r="A849" s="1" t="n">
        <v>852</v>
      </c>
      <c r="B849" s="1" t="s">
        <v>1661</v>
      </c>
      <c r="C849" s="1" t="s">
        <v>1662</v>
      </c>
      <c r="D849" s="1" t="n">
        <f aca="false">O850/$Q$2</f>
        <v>1.1535523192502</v>
      </c>
      <c r="O849" s="1" t="n">
        <v>0.770358421923445</v>
      </c>
    </row>
    <row r="850" customFormat="false" ht="15" hidden="false" customHeight="false" outlineLevel="0" collapsed="false">
      <c r="A850" s="1" t="n">
        <v>853</v>
      </c>
      <c r="B850" s="1" t="s">
        <v>1663</v>
      </c>
      <c r="C850" s="1" t="s">
        <v>1664</v>
      </c>
      <c r="D850" s="1" t="n">
        <f aca="false">O851/$Q$2</f>
        <v>0.911601398426127</v>
      </c>
      <c r="O850" s="1" t="n">
        <v>0.769774776592057</v>
      </c>
    </row>
    <row r="851" customFormat="false" ht="15" hidden="false" customHeight="false" outlineLevel="0" collapsed="false">
      <c r="A851" s="1" t="n">
        <v>854</v>
      </c>
      <c r="B851" s="1" t="s">
        <v>1665</v>
      </c>
      <c r="C851" s="1" t="s">
        <v>1666</v>
      </c>
      <c r="D851" s="1" t="n">
        <f aca="false">O852/$Q$2</f>
        <v>0.951401753469232</v>
      </c>
      <c r="O851" s="1" t="n">
        <v>0.608318973577716</v>
      </c>
    </row>
    <row r="852" customFormat="false" ht="15" hidden="false" customHeight="false" outlineLevel="0" collapsed="false">
      <c r="A852" s="1" t="n">
        <v>855</v>
      </c>
      <c r="B852" s="1" t="s">
        <v>1667</v>
      </c>
      <c r="C852" s="1" t="s">
        <v>1668</v>
      </c>
      <c r="D852" s="1" t="n">
        <f aca="false">O853/$Q$2</f>
        <v>1.030785378706</v>
      </c>
      <c r="O852" s="1" t="n">
        <v>0.634878071852083</v>
      </c>
    </row>
    <row r="853" customFormat="false" ht="15" hidden="false" customHeight="false" outlineLevel="0" collapsed="false">
      <c r="A853" s="1" t="n">
        <v>856</v>
      </c>
      <c r="B853" s="1" t="s">
        <v>1669</v>
      </c>
      <c r="C853" s="1" t="s">
        <v>1670</v>
      </c>
      <c r="D853" s="1" t="n">
        <f aca="false">O854/$Q$2</f>
        <v>0.962595663402023</v>
      </c>
      <c r="O853" s="1" t="n">
        <v>0.687851405928008</v>
      </c>
    </row>
    <row r="854" customFormat="false" ht="15" hidden="false" customHeight="false" outlineLevel="0" collapsed="false">
      <c r="A854" s="1" t="n">
        <v>857</v>
      </c>
      <c r="B854" s="1" t="s">
        <v>1671</v>
      </c>
      <c r="C854" s="1" t="s">
        <v>1672</v>
      </c>
      <c r="D854" s="1" t="n">
        <f aca="false">O855/$Q$2</f>
        <v>0.906935452931604</v>
      </c>
      <c r="O854" s="1" t="n">
        <v>0.642347858331562</v>
      </c>
    </row>
    <row r="855" customFormat="false" ht="15" hidden="false" customHeight="false" outlineLevel="0" collapsed="false">
      <c r="A855" s="1" t="n">
        <v>858</v>
      </c>
      <c r="B855" s="1" t="s">
        <v>1673</v>
      </c>
      <c r="C855" s="1" t="s">
        <v>1674</v>
      </c>
      <c r="D855" s="1" t="n">
        <f aca="false">O856/$Q$2</f>
        <v>0.919676888100661</v>
      </c>
      <c r="O855" s="1" t="n">
        <v>0.605205350475669</v>
      </c>
    </row>
    <row r="856" customFormat="false" ht="15" hidden="false" customHeight="false" outlineLevel="0" collapsed="false">
      <c r="A856" s="1" t="n">
        <v>859</v>
      </c>
      <c r="B856" s="1" t="s">
        <v>1675</v>
      </c>
      <c r="C856" s="1" t="s">
        <v>1676</v>
      </c>
      <c r="D856" s="1" t="n">
        <f aca="false">O857/$Q$2</f>
        <v>0.946451557206173</v>
      </c>
      <c r="O856" s="1" t="n">
        <v>0.613707813040261</v>
      </c>
    </row>
    <row r="857" customFormat="false" ht="15" hidden="false" customHeight="false" outlineLevel="0" collapsed="false">
      <c r="A857" s="1" t="n">
        <v>860</v>
      </c>
      <c r="B857" s="1" t="s">
        <v>1677</v>
      </c>
      <c r="C857" s="1" t="s">
        <v>1678</v>
      </c>
      <c r="D857" s="1" t="n">
        <f aca="false">O858/$Q$2</f>
        <v>0.940188635499029</v>
      </c>
      <c r="O857" s="1" t="n">
        <v>0.631574765917109</v>
      </c>
    </row>
    <row r="858" customFormat="false" ht="15" hidden="false" customHeight="false" outlineLevel="0" collapsed="false">
      <c r="A858" s="1" t="n">
        <v>861</v>
      </c>
      <c r="B858" s="1" t="s">
        <v>1679</v>
      </c>
      <c r="C858" s="1" t="s">
        <v>1680</v>
      </c>
      <c r="D858" s="1" t="n">
        <f aca="false">O859/$Q$2</f>
        <v>0.943492457143194</v>
      </c>
      <c r="O858" s="1" t="n">
        <v>0.627395467694151</v>
      </c>
    </row>
    <row r="859" customFormat="false" ht="15" hidden="false" customHeight="false" outlineLevel="0" collapsed="false">
      <c r="A859" s="1" t="n">
        <v>862</v>
      </c>
      <c r="B859" s="1" t="s">
        <v>1681</v>
      </c>
      <c r="C859" s="1" t="s">
        <v>1682</v>
      </c>
      <c r="D859" s="1" t="n">
        <f aca="false">O860/$Q$2</f>
        <v>0.931411435950728</v>
      </c>
      <c r="O859" s="1" t="n">
        <v>0.62960013455286</v>
      </c>
    </row>
    <row r="860" customFormat="false" ht="15" hidden="false" customHeight="false" outlineLevel="0" collapsed="false">
      <c r="A860" s="1" t="n">
        <v>863</v>
      </c>
      <c r="B860" s="1" t="s">
        <v>1683</v>
      </c>
      <c r="C860" s="1" t="s">
        <v>1684</v>
      </c>
      <c r="D860" s="1" t="n">
        <f aca="false">O861/$Q$2</f>
        <v>0.939635954836921</v>
      </c>
      <c r="O860" s="1" t="n">
        <v>0.62153837156713</v>
      </c>
    </row>
    <row r="861" customFormat="false" ht="15" hidden="false" customHeight="false" outlineLevel="0" collapsed="false">
      <c r="A861" s="1" t="n">
        <v>864</v>
      </c>
      <c r="B861" s="1" t="s">
        <v>1685</v>
      </c>
      <c r="C861" s="1" t="s">
        <v>1686</v>
      </c>
      <c r="D861" s="1" t="n">
        <f aca="false">O862/$Q$2</f>
        <v>0.906154667934649</v>
      </c>
      <c r="O861" s="1" t="n">
        <v>0.6270266594259</v>
      </c>
    </row>
    <row r="862" customFormat="false" ht="15" hidden="false" customHeight="false" outlineLevel="0" collapsed="false">
      <c r="A862" s="1" t="n">
        <v>865</v>
      </c>
      <c r="B862" s="1" t="s">
        <v>1687</v>
      </c>
      <c r="C862" s="1" t="s">
        <v>1688</v>
      </c>
      <c r="D862" s="1" t="n">
        <f aca="false">O863/$Q$2</f>
        <v>0.897273780806091</v>
      </c>
      <c r="O862" s="1" t="n">
        <v>0.604684326343025</v>
      </c>
    </row>
    <row r="863" customFormat="false" ht="15" hidden="false" customHeight="false" outlineLevel="0" collapsed="false">
      <c r="A863" s="1" t="n">
        <v>866</v>
      </c>
      <c r="B863" s="1" t="s">
        <v>1689</v>
      </c>
      <c r="C863" s="1" t="s">
        <v>1690</v>
      </c>
      <c r="D863" s="1" t="n">
        <f aca="false">O864/$Q$2</f>
        <v>0.955915071771828</v>
      </c>
      <c r="O863" s="1" t="n">
        <v>0.598758038656508</v>
      </c>
    </row>
    <row r="864" customFormat="false" ht="15" hidden="false" customHeight="false" outlineLevel="0" collapsed="false">
      <c r="A864" s="1" t="n">
        <v>867</v>
      </c>
      <c r="B864" s="1" t="s">
        <v>1691</v>
      </c>
      <c r="C864" s="1" t="s">
        <v>1692</v>
      </c>
      <c r="D864" s="1" t="n">
        <f aca="false">O865/$Q$2</f>
        <v>0.928103179832599</v>
      </c>
      <c r="O864" s="1" t="n">
        <v>0.637889845596622</v>
      </c>
    </row>
    <row r="865" customFormat="false" ht="15" hidden="false" customHeight="false" outlineLevel="0" collapsed="false">
      <c r="A865" s="1" t="n">
        <v>868</v>
      </c>
      <c r="B865" s="1" t="s">
        <v>1693</v>
      </c>
      <c r="C865" s="1" t="s">
        <v>1694</v>
      </c>
      <c r="D865" s="1" t="n">
        <f aca="false">O866/$Q$2</f>
        <v>0.952375513118966</v>
      </c>
      <c r="O865" s="1" t="n">
        <v>0.619330745548141</v>
      </c>
    </row>
    <row r="866" customFormat="false" ht="15" hidden="false" customHeight="false" outlineLevel="0" collapsed="false">
      <c r="A866" s="1" t="n">
        <v>869</v>
      </c>
      <c r="B866" s="1" t="s">
        <v>1695</v>
      </c>
      <c r="C866" s="1" t="s">
        <v>1696</v>
      </c>
      <c r="D866" s="1" t="n">
        <f aca="false">O867/$Q$2</f>
        <v>0.920516231972388</v>
      </c>
      <c r="O866" s="1" t="n">
        <v>0.635527869528634</v>
      </c>
    </row>
    <row r="867" customFormat="false" ht="15" hidden="false" customHeight="false" outlineLevel="0" collapsed="false">
      <c r="A867" s="1" t="n">
        <v>870</v>
      </c>
      <c r="B867" s="1" t="s">
        <v>1697</v>
      </c>
      <c r="C867" s="1" t="s">
        <v>375</v>
      </c>
      <c r="D867" s="1" t="n">
        <f aca="false">O868/$Q$2</f>
        <v>0.956792203635394</v>
      </c>
      <c r="O867" s="1" t="n">
        <v>0.614267913982854</v>
      </c>
    </row>
    <row r="868" customFormat="false" ht="15" hidden="false" customHeight="false" outlineLevel="0" collapsed="false">
      <c r="A868" s="1" t="n">
        <v>871</v>
      </c>
      <c r="B868" s="1" t="s">
        <v>1698</v>
      </c>
      <c r="C868" s="1" t="s">
        <v>1699</v>
      </c>
      <c r="D868" s="1" t="n">
        <f aca="false">O869/$Q$2</f>
        <v>0.9130962719853</v>
      </c>
      <c r="O868" s="1" t="n">
        <v>0.638475162771276</v>
      </c>
    </row>
    <row r="869" customFormat="false" ht="15" hidden="false" customHeight="false" outlineLevel="0" collapsed="false">
      <c r="A869" s="1" t="n">
        <v>872</v>
      </c>
      <c r="B869" s="1" t="s">
        <v>1700</v>
      </c>
      <c r="C869" s="1" t="s">
        <v>1701</v>
      </c>
      <c r="D869" s="1" t="n">
        <f aca="false">O870/$Q$2</f>
        <v>0.933574861046457</v>
      </c>
      <c r="O869" s="1" t="n">
        <v>0.609316514773588</v>
      </c>
    </row>
    <row r="870" customFormat="false" ht="15" hidden="false" customHeight="false" outlineLevel="0" collapsed="false">
      <c r="A870" s="1" t="n">
        <v>873</v>
      </c>
      <c r="B870" s="1" t="s">
        <v>1702</v>
      </c>
      <c r="C870" s="1" t="s">
        <v>1703</v>
      </c>
      <c r="D870" s="1" t="n">
        <f aca="false">O871/$Q$2</f>
        <v>0.968787638780117</v>
      </c>
      <c r="O870" s="1" t="n">
        <v>0.622982042601332</v>
      </c>
    </row>
    <row r="871" customFormat="false" ht="15" hidden="false" customHeight="false" outlineLevel="0" collapsed="false">
      <c r="A871" s="1" t="n">
        <v>874</v>
      </c>
      <c r="B871" s="1" t="s">
        <v>1704</v>
      </c>
      <c r="C871" s="1" t="s">
        <v>1705</v>
      </c>
      <c r="D871" s="1" t="n">
        <f aca="false">O872/$Q$2</f>
        <v>0.958134803477914</v>
      </c>
      <c r="O871" s="1" t="n">
        <v>0.646479813496312</v>
      </c>
    </row>
    <row r="872" customFormat="false" ht="15" hidden="false" customHeight="false" outlineLevel="0" collapsed="false">
      <c r="A872" s="1" t="n">
        <v>875</v>
      </c>
      <c r="B872" s="1" t="s">
        <v>1706</v>
      </c>
      <c r="C872" s="1" t="s">
        <v>1707</v>
      </c>
      <c r="D872" s="1" t="n">
        <f aca="false">O873/$Q$2</f>
        <v>0.957915583074923</v>
      </c>
      <c r="O872" s="1" t="n">
        <v>0.639371090486544</v>
      </c>
    </row>
    <row r="873" customFormat="false" ht="15" hidden="false" customHeight="false" outlineLevel="0" collapsed="false">
      <c r="A873" s="1" t="n">
        <v>876</v>
      </c>
      <c r="B873" s="1" t="s">
        <v>1708</v>
      </c>
      <c r="C873" s="1" t="s">
        <v>1709</v>
      </c>
      <c r="D873" s="1" t="n">
        <f aca="false">O874/$Q$2</f>
        <v>1.00123580365383</v>
      </c>
      <c r="O873" s="1" t="n">
        <v>0.63922480294161</v>
      </c>
    </row>
    <row r="874" customFormat="false" ht="15" hidden="false" customHeight="false" outlineLevel="0" collapsed="false">
      <c r="A874" s="1" t="n">
        <v>877</v>
      </c>
      <c r="B874" s="1" t="s">
        <v>1710</v>
      </c>
      <c r="C874" s="1" t="s">
        <v>1711</v>
      </c>
      <c r="D874" s="1" t="n">
        <f aca="false">O875/$Q$2</f>
        <v>0.960005183948184</v>
      </c>
      <c r="O874" s="1" t="n">
        <v>0.668132735907948</v>
      </c>
    </row>
    <row r="875" customFormat="false" ht="15" hidden="false" customHeight="false" outlineLevel="0" collapsed="false">
      <c r="A875" s="1" t="n">
        <v>878</v>
      </c>
      <c r="B875" s="1" t="s">
        <v>1712</v>
      </c>
      <c r="C875" s="1" t="s">
        <v>1713</v>
      </c>
      <c r="D875" s="1" t="n">
        <f aca="false">O876/$Q$2</f>
        <v>0.904963970814293</v>
      </c>
      <c r="O875" s="1" t="n">
        <v>0.640619210476091</v>
      </c>
    </row>
    <row r="876" customFormat="false" ht="15" hidden="false" customHeight="false" outlineLevel="0" collapsed="false">
      <c r="A876" s="1" t="n">
        <v>879</v>
      </c>
      <c r="B876" s="1" t="s">
        <v>1714</v>
      </c>
      <c r="C876" s="1" t="s">
        <v>1715</v>
      </c>
      <c r="D876" s="1" t="n">
        <f aca="false">O877/$Q$2</f>
        <v>0.929667057161859</v>
      </c>
      <c r="O876" s="1" t="n">
        <v>0.603889764540742</v>
      </c>
    </row>
    <row r="877" customFormat="false" ht="15" hidden="false" customHeight="false" outlineLevel="0" collapsed="false">
      <c r="A877" s="1" t="n">
        <v>880</v>
      </c>
      <c r="B877" s="1" t="s">
        <v>1716</v>
      </c>
      <c r="C877" s="1" t="s">
        <v>1717</v>
      </c>
      <c r="D877" s="1" t="n">
        <f aca="false">O878/$Q$2</f>
        <v>1.1274210028946</v>
      </c>
      <c r="O877" s="1" t="n">
        <v>0.620374333516939</v>
      </c>
    </row>
    <row r="878" customFormat="false" ht="15" hidden="false" customHeight="false" outlineLevel="0" collapsed="false">
      <c r="A878" s="1" t="n">
        <v>881</v>
      </c>
      <c r="B878" s="1" t="s">
        <v>1718</v>
      </c>
      <c r="C878" s="1" t="s">
        <v>1719</v>
      </c>
      <c r="D878" s="1" t="n">
        <f aca="false">O879/$Q$2</f>
        <v>1.23507573837538</v>
      </c>
      <c r="O878" s="1" t="n">
        <v>0.752337138199752</v>
      </c>
    </row>
    <row r="879" customFormat="false" ht="15" hidden="false" customHeight="false" outlineLevel="0" collapsed="false">
      <c r="A879" s="1" t="n">
        <v>882</v>
      </c>
      <c r="B879" s="1" t="s">
        <v>1720</v>
      </c>
      <c r="C879" s="1" t="s">
        <v>1721</v>
      </c>
      <c r="D879" s="1" t="n">
        <f aca="false">O880/$Q$2</f>
        <v>0.928166298307135</v>
      </c>
      <c r="O879" s="1" t="n">
        <v>0.824176012406737</v>
      </c>
    </row>
    <row r="880" customFormat="false" ht="15" hidden="false" customHeight="false" outlineLevel="0" collapsed="false">
      <c r="A880" s="1" t="n">
        <v>883</v>
      </c>
      <c r="B880" s="1" t="s">
        <v>1722</v>
      </c>
      <c r="C880" s="1" t="s">
        <v>1723</v>
      </c>
      <c r="D880" s="1" t="n">
        <f aca="false">O881/$Q$2</f>
        <v>1.18039092523075</v>
      </c>
      <c r="O880" s="1" t="n">
        <v>0.619372865015827</v>
      </c>
    </row>
    <row r="881" customFormat="false" ht="15" hidden="false" customHeight="false" outlineLevel="0" collapsed="false">
      <c r="A881" s="1" t="n">
        <v>884</v>
      </c>
      <c r="B881" s="1" t="s">
        <v>1724</v>
      </c>
      <c r="C881" s="1" t="s">
        <v>1725</v>
      </c>
      <c r="D881" s="1" t="n">
        <f aca="false">O882/$Q$2</f>
        <v>0.989207043337499</v>
      </c>
      <c r="O881" s="1" t="n">
        <v>0.78768439506185</v>
      </c>
    </row>
    <row r="882" customFormat="false" ht="15" hidden="false" customHeight="false" outlineLevel="0" collapsed="false">
      <c r="A882" s="1" t="n">
        <v>885</v>
      </c>
      <c r="B882" s="1" t="s">
        <v>1726</v>
      </c>
      <c r="C882" s="1" t="s">
        <v>1727</v>
      </c>
      <c r="D882" s="1" t="n">
        <f aca="false">O883/$Q$2</f>
        <v>1.05984472874576</v>
      </c>
      <c r="O882" s="1" t="n">
        <v>0.660105847026822</v>
      </c>
    </row>
    <row r="883" customFormat="false" ht="15" hidden="false" customHeight="false" outlineLevel="0" collapsed="false">
      <c r="A883" s="1" t="n">
        <v>886</v>
      </c>
      <c r="B883" s="1" t="s">
        <v>1728</v>
      </c>
      <c r="C883" s="1" t="s">
        <v>1729</v>
      </c>
      <c r="D883" s="1" t="n">
        <f aca="false">O884/$Q$2</f>
        <v>1.09592385405546</v>
      </c>
      <c r="O883" s="1" t="n">
        <v>0.707242944839144</v>
      </c>
    </row>
    <row r="884" customFormat="false" ht="15" hidden="false" customHeight="false" outlineLevel="0" collapsed="false">
      <c r="A884" s="1" t="n">
        <v>887</v>
      </c>
      <c r="B884" s="1" t="s">
        <v>1730</v>
      </c>
      <c r="C884" s="1" t="s">
        <v>1731</v>
      </c>
      <c r="D884" s="1" t="n">
        <f aca="false">O885/$Q$2</f>
        <v>0.929675629873852</v>
      </c>
      <c r="O884" s="1" t="n">
        <v>0.731318836466637</v>
      </c>
    </row>
    <row r="885" customFormat="false" ht="15" hidden="false" customHeight="false" outlineLevel="0" collapsed="false">
      <c r="A885" s="1" t="n">
        <v>888</v>
      </c>
      <c r="B885" s="1" t="s">
        <v>1732</v>
      </c>
      <c r="C885" s="1" t="s">
        <v>697</v>
      </c>
      <c r="D885" s="1" t="n">
        <f aca="false">O886/$Q$2</f>
        <v>1.01240862487549</v>
      </c>
      <c r="O885" s="1" t="n">
        <v>0.620380054156869</v>
      </c>
    </row>
    <row r="886" customFormat="false" ht="15" hidden="false" customHeight="false" outlineLevel="0" collapsed="false">
      <c r="A886" s="1" t="n">
        <v>889</v>
      </c>
      <c r="B886" s="1" t="s">
        <v>1733</v>
      </c>
      <c r="C886" s="1" t="s">
        <v>1734</v>
      </c>
      <c r="D886" s="1" t="n">
        <f aca="false">O887/$Q$2</f>
        <v>1.00766480586925</v>
      </c>
      <c r="O886" s="1" t="n">
        <v>0.675588449720211</v>
      </c>
    </row>
    <row r="887" customFormat="false" ht="15" hidden="false" customHeight="false" outlineLevel="0" collapsed="false">
      <c r="A887" s="1" t="n">
        <v>890</v>
      </c>
      <c r="B887" s="1" t="s">
        <v>1735</v>
      </c>
      <c r="C887" s="1" t="s">
        <v>1736</v>
      </c>
      <c r="D887" s="1" t="n">
        <f aca="false">O888/$Q$2</f>
        <v>1.005699541057</v>
      </c>
      <c r="O887" s="1" t="n">
        <v>0.672422860995032</v>
      </c>
    </row>
    <row r="888" customFormat="false" ht="15" hidden="false" customHeight="false" outlineLevel="0" collapsed="false">
      <c r="A888" s="1" t="n">
        <v>891</v>
      </c>
      <c r="B888" s="1" t="s">
        <v>1737</v>
      </c>
      <c r="C888" s="1" t="s">
        <v>1738</v>
      </c>
      <c r="D888" s="1" t="n">
        <f aca="false">O889/$Q$2</f>
        <v>0.954061728345025</v>
      </c>
      <c r="O888" s="1" t="n">
        <v>0.671111423917971</v>
      </c>
    </row>
    <row r="889" customFormat="false" ht="15" hidden="false" customHeight="false" outlineLevel="0" collapsed="false">
      <c r="A889" s="1" t="n">
        <v>892</v>
      </c>
      <c r="B889" s="1" t="s">
        <v>1739</v>
      </c>
      <c r="C889" s="1" t="s">
        <v>1740</v>
      </c>
      <c r="D889" s="1" t="n">
        <f aca="false">O890/$Q$2</f>
        <v>0.949588373135511</v>
      </c>
      <c r="O889" s="1" t="n">
        <v>0.636653094563741</v>
      </c>
    </row>
    <row r="890" customFormat="false" ht="15" hidden="false" customHeight="false" outlineLevel="0" collapsed="false">
      <c r="A890" s="1" t="n">
        <v>893</v>
      </c>
      <c r="B890" s="1" t="s">
        <v>1741</v>
      </c>
      <c r="C890" s="1" t="s">
        <v>1742</v>
      </c>
      <c r="D890" s="1" t="n">
        <f aca="false">O891/$Q$2</f>
        <v>1.0689488443326</v>
      </c>
      <c r="O890" s="1" t="n">
        <v>0.633667988513883</v>
      </c>
    </row>
    <row r="891" customFormat="false" ht="15" hidden="false" customHeight="false" outlineLevel="0" collapsed="false">
      <c r="A891" s="1" t="n">
        <v>894</v>
      </c>
      <c r="B891" s="1" t="s">
        <v>1743</v>
      </c>
      <c r="C891" s="1" t="s">
        <v>1744</v>
      </c>
      <c r="D891" s="1" t="n">
        <f aca="false">O892/$Q$2</f>
        <v>0.966365247718768</v>
      </c>
      <c r="O891" s="1" t="n">
        <v>0.71331819467825</v>
      </c>
    </row>
    <row r="892" customFormat="false" ht="15" hidden="false" customHeight="false" outlineLevel="0" collapsed="false">
      <c r="A892" s="1" t="n">
        <v>895</v>
      </c>
      <c r="B892" s="1" t="s">
        <v>1745</v>
      </c>
      <c r="C892" s="1" t="s">
        <v>1746</v>
      </c>
      <c r="D892" s="1" t="n">
        <f aca="false">O893/$Q$2</f>
        <v>0.949701233337109</v>
      </c>
      <c r="O892" s="1" t="n">
        <v>0.644863332382321</v>
      </c>
    </row>
    <row r="893" customFormat="false" ht="15" hidden="false" customHeight="false" outlineLevel="0" collapsed="false">
      <c r="A893" s="1" t="n">
        <v>896</v>
      </c>
      <c r="B893" s="1" t="s">
        <v>1747</v>
      </c>
      <c r="C893" s="1" t="s">
        <v>1748</v>
      </c>
      <c r="D893" s="1" t="n">
        <f aca="false">O894/$Q$2</f>
        <v>0.980321074185975</v>
      </c>
      <c r="O893" s="1" t="n">
        <v>0.63374330103766</v>
      </c>
    </row>
    <row r="894" customFormat="false" ht="15" hidden="false" customHeight="false" outlineLevel="0" collapsed="false">
      <c r="A894" s="1" t="n">
        <v>897</v>
      </c>
      <c r="B894" s="1" t="s">
        <v>1749</v>
      </c>
      <c r="C894" s="1" t="s">
        <v>1750</v>
      </c>
      <c r="D894" s="1" t="n">
        <f aca="false">O895/$Q$2</f>
        <v>1.21760376075662</v>
      </c>
      <c r="O894" s="1" t="n">
        <v>0.654176168065348</v>
      </c>
    </row>
    <row r="895" customFormat="false" ht="15" hidden="false" customHeight="false" outlineLevel="0" collapsed="false">
      <c r="A895" s="1" t="n">
        <v>898</v>
      </c>
      <c r="B895" s="1" t="s">
        <v>1751</v>
      </c>
      <c r="C895" s="1" t="s">
        <v>1752</v>
      </c>
      <c r="D895" s="1" t="n">
        <f aca="false">O896/$Q$2</f>
        <v>1.00866040788434</v>
      </c>
      <c r="O895" s="1" t="n">
        <v>0.812516820670339</v>
      </c>
    </row>
    <row r="896" customFormat="false" ht="15" hidden="false" customHeight="false" outlineLevel="0" collapsed="false">
      <c r="A896" s="1" t="n">
        <v>899</v>
      </c>
      <c r="B896" s="1" t="s">
        <v>1753</v>
      </c>
      <c r="C896" s="1" t="s">
        <v>1754</v>
      </c>
      <c r="D896" s="1" t="n">
        <f aca="false">O897/$Q$2</f>
        <v>0.961744060055838</v>
      </c>
      <c r="O896" s="1" t="n">
        <v>0.673087234258344</v>
      </c>
    </row>
    <row r="897" customFormat="false" ht="15" hidden="false" customHeight="false" outlineLevel="0" collapsed="false">
      <c r="A897" s="1" t="n">
        <v>900</v>
      </c>
      <c r="B897" s="1" t="s">
        <v>1755</v>
      </c>
      <c r="C897" s="1" t="s">
        <v>1756</v>
      </c>
      <c r="D897" s="1" t="n">
        <f aca="false">O898/$Q$2</f>
        <v>0.975860583141452</v>
      </c>
      <c r="O897" s="1" t="n">
        <v>0.641779576542678</v>
      </c>
    </row>
    <row r="898" customFormat="false" ht="15" hidden="false" customHeight="false" outlineLevel="0" collapsed="false">
      <c r="A898" s="1" t="n">
        <v>901</v>
      </c>
      <c r="B898" s="1" t="s">
        <v>1757</v>
      </c>
      <c r="C898" s="1" t="s">
        <v>1758</v>
      </c>
      <c r="D898" s="1" t="n">
        <f aca="false">O899/$Q$2</f>
        <v>0.988284203203099</v>
      </c>
      <c r="O898" s="1" t="n">
        <v>0.651199646376656</v>
      </c>
    </row>
    <row r="899" customFormat="false" ht="15" hidden="false" customHeight="false" outlineLevel="0" collapsed="false">
      <c r="A899" s="1" t="n">
        <v>902</v>
      </c>
      <c r="B899" s="1" t="s">
        <v>1759</v>
      </c>
      <c r="C899" s="1" t="s">
        <v>174</v>
      </c>
      <c r="D899" s="1" t="n">
        <f aca="false">O900/$Q$2</f>
        <v>0.992893792028742</v>
      </c>
      <c r="O899" s="1" t="n">
        <v>0.659490028353986</v>
      </c>
    </row>
    <row r="900" customFormat="false" ht="15" hidden="false" customHeight="false" outlineLevel="0" collapsed="false">
      <c r="A900" s="1" t="n">
        <v>903</v>
      </c>
      <c r="B900" s="1" t="s">
        <v>1760</v>
      </c>
      <c r="C900" s="1" t="s">
        <v>653</v>
      </c>
      <c r="D900" s="1" t="n">
        <f aca="false">O901/$Q$2</f>
        <v>1.0112428714322</v>
      </c>
      <c r="O900" s="1" t="n">
        <v>0.662566044195857</v>
      </c>
    </row>
    <row r="901" customFormat="false" ht="15" hidden="false" customHeight="false" outlineLevel="0" collapsed="false">
      <c r="A901" s="1" t="n">
        <v>904</v>
      </c>
      <c r="B901" s="1" t="s">
        <v>1761</v>
      </c>
      <c r="C901" s="1" t="s">
        <v>1762</v>
      </c>
      <c r="D901" s="1" t="n">
        <f aca="false">O902/$Q$2</f>
        <v>0.956283854681185</v>
      </c>
      <c r="O901" s="1" t="n">
        <v>0.674810533035036</v>
      </c>
    </row>
    <row r="902" customFormat="false" ht="15" hidden="false" customHeight="false" outlineLevel="0" collapsed="false">
      <c r="A902" s="1" t="n">
        <v>905</v>
      </c>
      <c r="B902" s="1" t="s">
        <v>1763</v>
      </c>
      <c r="C902" s="1" t="s">
        <v>1764</v>
      </c>
      <c r="D902" s="1" t="n">
        <f aca="false">O903/$Q$2</f>
        <v>0.987892303094779</v>
      </c>
      <c r="O902" s="1" t="n">
        <v>0.638135937409646</v>
      </c>
    </row>
    <row r="903" customFormat="false" ht="15" hidden="false" customHeight="false" outlineLevel="0" collapsed="false">
      <c r="A903" s="1" t="n">
        <v>906</v>
      </c>
      <c r="B903" s="1" t="s">
        <v>1765</v>
      </c>
      <c r="C903" s="1" t="s">
        <v>1766</v>
      </c>
      <c r="D903" s="1" t="n">
        <f aca="false">O904/$Q$2</f>
        <v>0.934761192804147</v>
      </c>
      <c r="O903" s="1" t="n">
        <v>0.659228510247444</v>
      </c>
    </row>
    <row r="904" customFormat="false" ht="15" hidden="false" customHeight="false" outlineLevel="0" collapsed="false">
      <c r="A904" s="1" t="n">
        <v>907</v>
      </c>
      <c r="B904" s="1" t="s">
        <v>1767</v>
      </c>
      <c r="C904" s="1" t="s">
        <v>659</v>
      </c>
      <c r="D904" s="1" t="n">
        <f aca="false">O905/$Q$2</f>
        <v>1.04493925114935</v>
      </c>
      <c r="O904" s="1" t="n">
        <v>0.623773691361861</v>
      </c>
    </row>
    <row r="905" customFormat="false" ht="15" hidden="false" customHeight="false" outlineLevel="0" collapsed="false">
      <c r="A905" s="1" t="n">
        <v>908</v>
      </c>
      <c r="B905" s="1" t="s">
        <v>1768</v>
      </c>
      <c r="C905" s="1" t="s">
        <v>1769</v>
      </c>
      <c r="D905" s="1" t="n">
        <f aca="false">O906/$Q$2</f>
        <v>1.03334726772115</v>
      </c>
      <c r="O905" s="1" t="n">
        <v>0.697296399289969</v>
      </c>
    </row>
    <row r="906" customFormat="false" ht="15" hidden="false" customHeight="false" outlineLevel="0" collapsed="false">
      <c r="A906" s="1" t="n">
        <v>909</v>
      </c>
      <c r="B906" s="1" t="s">
        <v>1770</v>
      </c>
      <c r="C906" s="1" t="s">
        <v>1771</v>
      </c>
      <c r="D906" s="1" t="n">
        <f aca="false">O907/$Q$2</f>
        <v>1.00384341075921</v>
      </c>
      <c r="O906" s="1" t="n">
        <v>0.6895609751529</v>
      </c>
    </row>
    <row r="907" customFormat="false" ht="15" hidden="false" customHeight="false" outlineLevel="0" collapsed="false">
      <c r="A907" s="1" t="n">
        <v>910</v>
      </c>
      <c r="B907" s="1" t="s">
        <v>1772</v>
      </c>
      <c r="C907" s="1" t="s">
        <v>1773</v>
      </c>
      <c r="D907" s="1" t="n">
        <f aca="false">O908/$Q$2</f>
        <v>0.983334135781106</v>
      </c>
      <c r="O907" s="1" t="n">
        <v>0.669872813183584</v>
      </c>
    </row>
    <row r="908" customFormat="false" ht="15" hidden="false" customHeight="false" outlineLevel="0" collapsed="false">
      <c r="A908" s="1" t="n">
        <v>911</v>
      </c>
      <c r="B908" s="1" t="s">
        <v>1774</v>
      </c>
      <c r="C908" s="1" t="s">
        <v>1775</v>
      </c>
      <c r="D908" s="1" t="n">
        <f aca="false">O909/$Q$2</f>
        <v>0.976057974263274</v>
      </c>
      <c r="O908" s="1" t="n">
        <v>0.656186808395695</v>
      </c>
    </row>
    <row r="909" customFormat="false" ht="15" hidden="false" customHeight="false" outlineLevel="0" collapsed="false">
      <c r="A909" s="1" t="n">
        <v>912</v>
      </c>
      <c r="B909" s="1" t="s">
        <v>1776</v>
      </c>
      <c r="C909" s="1" t="s">
        <v>1777</v>
      </c>
      <c r="D909" s="1" t="n">
        <f aca="false">O910/$Q$2</f>
        <v>0.982591985934723</v>
      </c>
      <c r="O909" s="1" t="n">
        <v>0.651331367066014</v>
      </c>
    </row>
    <row r="910" customFormat="false" ht="15" hidden="false" customHeight="false" outlineLevel="0" collapsed="false">
      <c r="A910" s="1" t="n">
        <v>913</v>
      </c>
      <c r="B910" s="1" t="s">
        <v>1778</v>
      </c>
      <c r="C910" s="1" t="s">
        <v>1779</v>
      </c>
      <c r="D910" s="1" t="n">
        <f aca="false">O911/$Q$2</f>
        <v>0.936223349262094</v>
      </c>
      <c r="O910" s="1" t="n">
        <v>0.655691565810973</v>
      </c>
    </row>
    <row r="911" customFormat="false" ht="15" hidden="false" customHeight="false" outlineLevel="0" collapsed="false">
      <c r="A911" s="1" t="n">
        <v>914</v>
      </c>
      <c r="B911" s="1" t="s">
        <v>1780</v>
      </c>
      <c r="C911" s="1" t="s">
        <v>1781</v>
      </c>
      <c r="D911" s="1" t="n">
        <f aca="false">O912/$Q$2</f>
        <v>1.01665126866697</v>
      </c>
      <c r="O911" s="1" t="n">
        <v>0.624749400171922</v>
      </c>
    </row>
    <row r="912" customFormat="false" ht="15" hidden="false" customHeight="false" outlineLevel="0" collapsed="false">
      <c r="A912" s="1" t="n">
        <v>915</v>
      </c>
      <c r="B912" s="1" t="s">
        <v>1782</v>
      </c>
      <c r="C912" s="1" t="s">
        <v>1783</v>
      </c>
      <c r="D912" s="1" t="n">
        <f aca="false">O913/$Q$2</f>
        <v>1.00226881587557</v>
      </c>
      <c r="O912" s="1" t="n">
        <v>0.678419600178019</v>
      </c>
    </row>
    <row r="913" customFormat="false" ht="15" hidden="false" customHeight="false" outlineLevel="0" collapsed="false">
      <c r="A913" s="1" t="n">
        <v>916</v>
      </c>
      <c r="B913" s="1" t="s">
        <v>1784</v>
      </c>
      <c r="C913" s="1" t="s">
        <v>1785</v>
      </c>
      <c r="D913" s="1" t="n">
        <f aca="false">O914/$Q$2</f>
        <v>1.24300169961508</v>
      </c>
      <c r="O913" s="1" t="n">
        <v>0.668822073304211</v>
      </c>
    </row>
    <row r="914" customFormat="false" ht="15" hidden="false" customHeight="false" outlineLevel="0" collapsed="false">
      <c r="A914" s="1" t="n">
        <v>917</v>
      </c>
      <c r="B914" s="1" t="s">
        <v>1786</v>
      </c>
      <c r="C914" s="1" t="s">
        <v>1787</v>
      </c>
      <c r="D914" s="1" t="n">
        <f aca="false">O915/$Q$2</f>
        <v>1.00262352940859</v>
      </c>
      <c r="O914" s="1" t="n">
        <v>0.829465070337404</v>
      </c>
    </row>
    <row r="915" customFormat="false" ht="15" hidden="false" customHeight="false" outlineLevel="0" collapsed="false">
      <c r="A915" s="1" t="n">
        <v>918</v>
      </c>
      <c r="B915" s="1" t="s">
        <v>1788</v>
      </c>
      <c r="C915" s="1" t="s">
        <v>1789</v>
      </c>
      <c r="D915" s="1" t="n">
        <f aca="false">O916/$Q$2</f>
        <v>1.20730891396497</v>
      </c>
      <c r="O915" s="1" t="n">
        <v>0.669058776508806</v>
      </c>
    </row>
    <row r="916" customFormat="false" ht="15" hidden="false" customHeight="false" outlineLevel="0" collapsed="false">
      <c r="A916" s="1" t="n">
        <v>919</v>
      </c>
      <c r="B916" s="1" t="s">
        <v>1790</v>
      </c>
      <c r="C916" s="1" t="s">
        <v>1791</v>
      </c>
      <c r="D916" s="1" t="n">
        <f aca="false">O917/$Q$2</f>
        <v>0.997696343329245</v>
      </c>
      <c r="O916" s="1" t="n">
        <v>0.805646986284118</v>
      </c>
    </row>
    <row r="917" customFormat="false" ht="15" hidden="false" customHeight="false" outlineLevel="0" collapsed="false">
      <c r="A917" s="1" t="n">
        <v>920</v>
      </c>
      <c r="B917" s="1" t="s">
        <v>1792</v>
      </c>
      <c r="C917" s="1" t="s">
        <v>1793</v>
      </c>
      <c r="D917" s="1" t="n">
        <f aca="false">O918/$Q$2</f>
        <v>1.26924498282379</v>
      </c>
      <c r="O917" s="1" t="n">
        <v>0.66577082545521</v>
      </c>
    </row>
    <row r="918" customFormat="false" ht="15" hidden="false" customHeight="false" outlineLevel="0" collapsed="false">
      <c r="A918" s="1" t="n">
        <v>921</v>
      </c>
      <c r="B918" s="1" t="s">
        <v>1794</v>
      </c>
      <c r="C918" s="1" t="s">
        <v>1795</v>
      </c>
      <c r="D918" s="1" t="n">
        <f aca="false">O919/$Q$2</f>
        <v>0.98975830997825</v>
      </c>
      <c r="O918" s="1" t="n">
        <v>0.846977425114824</v>
      </c>
    </row>
    <row r="919" customFormat="false" ht="15" hidden="false" customHeight="false" outlineLevel="0" collapsed="false">
      <c r="A919" s="1" t="n">
        <v>922</v>
      </c>
      <c r="B919" s="1" t="s">
        <v>1796</v>
      </c>
      <c r="C919" s="1" t="s">
        <v>1797</v>
      </c>
      <c r="D919" s="1" t="n">
        <f aca="false">O920/$Q$2</f>
        <v>1.06244295105457</v>
      </c>
      <c r="O919" s="1" t="n">
        <v>0.660473711707206</v>
      </c>
    </row>
    <row r="920" customFormat="false" ht="15" hidden="false" customHeight="false" outlineLevel="0" collapsed="false">
      <c r="A920" s="1" t="n">
        <v>923</v>
      </c>
      <c r="B920" s="1" t="s">
        <v>1798</v>
      </c>
      <c r="C920" s="1" t="s">
        <v>1799</v>
      </c>
      <c r="D920" s="1" t="n">
        <f aca="false">O921/$Q$2</f>
        <v>0.992712850167071</v>
      </c>
      <c r="O920" s="1" t="n">
        <v>0.708976759564254</v>
      </c>
    </row>
    <row r="921" customFormat="false" ht="15" hidden="false" customHeight="false" outlineLevel="0" collapsed="false">
      <c r="A921" s="1" t="n">
        <v>924</v>
      </c>
      <c r="B921" s="1" t="s">
        <v>1800</v>
      </c>
      <c r="C921" s="1" t="s">
        <v>1801</v>
      </c>
      <c r="D921" s="1" t="n">
        <f aca="false">O922/$Q$2</f>
        <v>1.04711356760248</v>
      </c>
      <c r="O921" s="1" t="n">
        <v>0.662445300230612</v>
      </c>
    </row>
    <row r="922" customFormat="false" ht="15" hidden="false" customHeight="false" outlineLevel="0" collapsed="false">
      <c r="A922" s="1" t="n">
        <v>925</v>
      </c>
      <c r="B922" s="1" t="s">
        <v>1802</v>
      </c>
      <c r="C922" s="1" t="s">
        <v>1803</v>
      </c>
      <c r="D922" s="1" t="n">
        <f aca="false">O923/$Q$2</f>
        <v>0.952564066355512</v>
      </c>
      <c r="O922" s="1" t="n">
        <v>0.698747338214905</v>
      </c>
    </row>
    <row r="923" customFormat="false" ht="15" hidden="false" customHeight="false" outlineLevel="0" collapsed="false">
      <c r="A923" s="1" t="n">
        <v>926</v>
      </c>
      <c r="B923" s="1" t="s">
        <v>1804</v>
      </c>
      <c r="C923" s="1" t="s">
        <v>1805</v>
      </c>
      <c r="D923" s="1" t="n">
        <f aca="false">O924/$Q$2</f>
        <v>0.930885989546489</v>
      </c>
      <c r="O923" s="1" t="n">
        <v>0.635653692625789</v>
      </c>
    </row>
    <row r="924" customFormat="false" ht="15" hidden="false" customHeight="false" outlineLevel="0" collapsed="false">
      <c r="A924" s="1" t="n">
        <v>927</v>
      </c>
      <c r="B924" s="1" t="s">
        <v>1806</v>
      </c>
      <c r="C924" s="1" t="s">
        <v>928</v>
      </c>
      <c r="D924" s="1" t="n">
        <f aca="false">O925/$Q$2</f>
        <v>0.959067220936952</v>
      </c>
      <c r="O924" s="1" t="n">
        <v>0.621187736939048</v>
      </c>
    </row>
    <row r="925" customFormat="false" ht="15" hidden="false" customHeight="false" outlineLevel="0" collapsed="false">
      <c r="A925" s="1" t="n">
        <v>928</v>
      </c>
      <c r="B925" s="1" t="s">
        <v>1807</v>
      </c>
      <c r="C925" s="1" t="s">
        <v>1808</v>
      </c>
      <c r="D925" s="1" t="n">
        <f aca="false">O926/$Q$2</f>
        <v>0.950766228128718</v>
      </c>
      <c r="O925" s="1" t="n">
        <v>0.63999330018544</v>
      </c>
    </row>
    <row r="926" customFormat="false" ht="15" hidden="false" customHeight="false" outlineLevel="0" collapsed="false">
      <c r="A926" s="1" t="n">
        <v>929</v>
      </c>
      <c r="B926" s="1" t="s">
        <v>1809</v>
      </c>
      <c r="C926" s="1" t="s">
        <v>1810</v>
      </c>
      <c r="D926" s="1" t="n">
        <f aca="false">O927/$Q$2</f>
        <v>0.927569044068049</v>
      </c>
      <c r="O926" s="1" t="n">
        <v>0.634453980661031</v>
      </c>
    </row>
    <row r="927" customFormat="false" ht="15" hidden="false" customHeight="false" outlineLevel="0" collapsed="false">
      <c r="A927" s="1" t="n">
        <v>930</v>
      </c>
      <c r="B927" s="1" t="s">
        <v>1811</v>
      </c>
      <c r="C927" s="1" t="s">
        <v>1812</v>
      </c>
      <c r="D927" s="1" t="n">
        <f aca="false">O928/$Q$2</f>
        <v>0.968417258103262</v>
      </c>
      <c r="O927" s="1" t="n">
        <v>0.618974312439764</v>
      </c>
    </row>
    <row r="928" customFormat="false" ht="15" hidden="false" customHeight="false" outlineLevel="0" collapsed="false">
      <c r="A928" s="1" t="n">
        <v>931</v>
      </c>
      <c r="B928" s="1" t="s">
        <v>1813</v>
      </c>
      <c r="C928" s="1" t="s">
        <v>1814</v>
      </c>
      <c r="D928" s="1" t="n">
        <f aca="false">O929/$Q$2</f>
        <v>0.949454560471479</v>
      </c>
      <c r="O928" s="1" t="n">
        <v>0.646232655480137</v>
      </c>
    </row>
    <row r="929" customFormat="false" ht="15" hidden="false" customHeight="false" outlineLevel="0" collapsed="false">
      <c r="A929" s="1" t="n">
        <v>932</v>
      </c>
      <c r="B929" s="1" t="s">
        <v>1815</v>
      </c>
      <c r="C929" s="1" t="s">
        <v>1816</v>
      </c>
      <c r="D929" s="1" t="n">
        <f aca="false">O930/$Q$2</f>
        <v>0.936692678899707</v>
      </c>
      <c r="O929" s="1" t="n">
        <v>0.633578694242751</v>
      </c>
    </row>
    <row r="930" customFormat="false" ht="15" hidden="false" customHeight="false" outlineLevel="0" collapsed="false">
      <c r="A930" s="1" t="n">
        <v>933</v>
      </c>
      <c r="B930" s="1" t="s">
        <v>1817</v>
      </c>
      <c r="C930" s="1" t="s">
        <v>1818</v>
      </c>
      <c r="D930" s="1" t="n">
        <f aca="false">O931/$Q$2</f>
        <v>0.939217876706807</v>
      </c>
      <c r="O930" s="1" t="n">
        <v>0.62506258762854</v>
      </c>
    </row>
    <row r="931" customFormat="false" ht="15" hidden="false" customHeight="false" outlineLevel="0" collapsed="false">
      <c r="A931" s="1" t="n">
        <v>934</v>
      </c>
      <c r="B931" s="1" t="s">
        <v>1819</v>
      </c>
      <c r="C931" s="1" t="s">
        <v>1820</v>
      </c>
      <c r="D931" s="1" t="n">
        <f aca="false">O932/$Q$2</f>
        <v>0.964176337126562</v>
      </c>
      <c r="O931" s="1" t="n">
        <v>0.626747672514048</v>
      </c>
    </row>
    <row r="932" customFormat="false" ht="15" hidden="false" customHeight="false" outlineLevel="0" collapsed="false">
      <c r="A932" s="1" t="n">
        <v>935</v>
      </c>
      <c r="B932" s="1" t="s">
        <v>1821</v>
      </c>
      <c r="C932" s="1" t="s">
        <v>1822</v>
      </c>
      <c r="D932" s="1" t="n">
        <f aca="false">O933/$Q$2</f>
        <v>0.957902397331136</v>
      </c>
      <c r="O932" s="1" t="n">
        <v>0.643402654670546</v>
      </c>
    </row>
    <row r="933" customFormat="false" ht="15" hidden="false" customHeight="false" outlineLevel="0" collapsed="false">
      <c r="A933" s="1" t="n">
        <v>936</v>
      </c>
      <c r="B933" s="1" t="s">
        <v>1823</v>
      </c>
      <c r="C933" s="1" t="s">
        <v>1824</v>
      </c>
      <c r="D933" s="1" t="n">
        <f aca="false">O934/$Q$2</f>
        <v>0.965017899277331</v>
      </c>
      <c r="O933" s="1" t="n">
        <v>0.639216003988316</v>
      </c>
    </row>
    <row r="934" customFormat="false" ht="15" hidden="false" customHeight="false" outlineLevel="0" collapsed="false">
      <c r="A934" s="1" t="n">
        <v>937</v>
      </c>
      <c r="B934" s="1" t="s">
        <v>1825</v>
      </c>
      <c r="C934" s="1" t="s">
        <v>1826</v>
      </c>
      <c r="D934" s="1" t="n">
        <f aca="false">O935/$Q$2</f>
        <v>0.934995236663962</v>
      </c>
      <c r="O934" s="1" t="n">
        <v>0.643964235888655</v>
      </c>
    </row>
    <row r="935" customFormat="false" ht="15" hidden="false" customHeight="false" outlineLevel="0" collapsed="false">
      <c r="A935" s="1" t="n">
        <v>938</v>
      </c>
      <c r="B935" s="1" t="s">
        <v>1827</v>
      </c>
      <c r="C935" s="1" t="s">
        <v>1828</v>
      </c>
      <c r="D935" s="1" t="n">
        <f aca="false">O936/$Q$2</f>
        <v>0.950745859162793</v>
      </c>
      <c r="O935" s="1" t="n">
        <v>0.623929870719221</v>
      </c>
    </row>
    <row r="936" customFormat="false" ht="15" hidden="false" customHeight="false" outlineLevel="0" collapsed="false">
      <c r="A936" s="1" t="n">
        <v>939</v>
      </c>
      <c r="B936" s="1" t="s">
        <v>1829</v>
      </c>
      <c r="C936" s="1" t="s">
        <v>1830</v>
      </c>
      <c r="D936" s="1" t="n">
        <f aca="false">O937/$Q$2</f>
        <v>0.924580601431286</v>
      </c>
      <c r="O936" s="1" t="n">
        <v>0.634440388285606</v>
      </c>
    </row>
    <row r="937" customFormat="false" ht="15" hidden="false" customHeight="false" outlineLevel="0" collapsed="false">
      <c r="A937" s="1" t="n">
        <v>940</v>
      </c>
      <c r="B937" s="1" t="s">
        <v>1831</v>
      </c>
      <c r="C937" s="1" t="s">
        <v>1832</v>
      </c>
      <c r="D937" s="1" t="n">
        <f aca="false">O938/$Q$2</f>
        <v>0.936151665528591</v>
      </c>
      <c r="O937" s="1" t="n">
        <v>0.616980100539112</v>
      </c>
    </row>
    <row r="938" customFormat="false" ht="15" hidden="false" customHeight="false" outlineLevel="0" collapsed="false">
      <c r="A938" s="1" t="n">
        <v>941</v>
      </c>
      <c r="B938" s="1" t="s">
        <v>1833</v>
      </c>
      <c r="C938" s="1" t="s">
        <v>1834</v>
      </c>
      <c r="D938" s="1" t="n">
        <f aca="false">O939/$Q$2</f>
        <v>0.941272372426845</v>
      </c>
      <c r="O938" s="1" t="n">
        <v>0.624701565037771</v>
      </c>
    </row>
    <row r="939" customFormat="false" ht="15" hidden="false" customHeight="false" outlineLevel="0" collapsed="false">
      <c r="A939" s="1" t="n">
        <v>942</v>
      </c>
      <c r="B939" s="1" t="s">
        <v>1835</v>
      </c>
      <c r="C939" s="1" t="s">
        <v>1836</v>
      </c>
      <c r="D939" s="1" t="n">
        <f aca="false">O940/$Q$2</f>
        <v>0.915365135801365</v>
      </c>
      <c r="O939" s="1" t="n">
        <v>0.62811865409634</v>
      </c>
    </row>
    <row r="940" customFormat="false" ht="15" hidden="false" customHeight="false" outlineLevel="0" collapsed="false">
      <c r="A940" s="1" t="n">
        <v>943</v>
      </c>
      <c r="B940" s="1" t="s">
        <v>1837</v>
      </c>
      <c r="C940" s="1" t="s">
        <v>116</v>
      </c>
      <c r="D940" s="1" t="n">
        <f aca="false">O941/$Q$2</f>
        <v>0.945595152783343</v>
      </c>
      <c r="O940" s="1" t="n">
        <v>0.610830545917199</v>
      </c>
    </row>
    <row r="941" customFormat="false" ht="15" hidden="false" customHeight="false" outlineLevel="0" collapsed="false">
      <c r="A941" s="1" t="n">
        <v>944</v>
      </c>
      <c r="B941" s="1" t="s">
        <v>1838</v>
      </c>
      <c r="C941" s="1" t="s">
        <v>1839</v>
      </c>
      <c r="D941" s="1" t="n">
        <f aca="false">O942/$Q$2</f>
        <v>0.920961743560411</v>
      </c>
      <c r="O941" s="1" t="n">
        <v>0.631003280331015</v>
      </c>
    </row>
    <row r="942" customFormat="false" ht="15" hidden="false" customHeight="false" outlineLevel="0" collapsed="false">
      <c r="A942" s="1" t="n">
        <v>945</v>
      </c>
      <c r="B942" s="1" t="s">
        <v>1840</v>
      </c>
      <c r="C942" s="1" t="s">
        <v>1841</v>
      </c>
      <c r="D942" s="1" t="n">
        <f aca="false">O943/$Q$2</f>
        <v>0.970642802001597</v>
      </c>
      <c r="O942" s="1" t="n">
        <v>0.61456520746267</v>
      </c>
    </row>
    <row r="943" customFormat="false" ht="15" hidden="false" customHeight="false" outlineLevel="0" collapsed="false">
      <c r="A943" s="1" t="n">
        <v>946</v>
      </c>
      <c r="B943" s="1" t="s">
        <v>1842</v>
      </c>
      <c r="C943" s="1" t="s">
        <v>1843</v>
      </c>
      <c r="D943" s="1" t="n">
        <f aca="false">O944/$Q$2</f>
        <v>0.952296031218121</v>
      </c>
      <c r="O943" s="1" t="n">
        <v>0.647717778892875</v>
      </c>
    </row>
    <row r="944" customFormat="false" ht="15" hidden="false" customHeight="false" outlineLevel="0" collapsed="false">
      <c r="A944" s="1" t="n">
        <v>947</v>
      </c>
      <c r="B944" s="1" t="s">
        <v>1844</v>
      </c>
      <c r="C944" s="1" t="s">
        <v>1845</v>
      </c>
      <c r="D944" s="1" t="n">
        <f aca="false">O945/$Q$2</f>
        <v>1.02603765367525</v>
      </c>
      <c r="O944" s="1" t="n">
        <v>0.635474830614451</v>
      </c>
    </row>
    <row r="945" customFormat="false" ht="15" hidden="false" customHeight="false" outlineLevel="0" collapsed="false">
      <c r="A945" s="1" t="n">
        <v>948</v>
      </c>
      <c r="B945" s="1" t="s">
        <v>1846</v>
      </c>
      <c r="C945" s="1" t="s">
        <v>1847</v>
      </c>
      <c r="D945" s="1" t="n">
        <f aca="false">O946/$Q$2</f>
        <v>1.19596937400726</v>
      </c>
      <c r="O945" s="1" t="n">
        <v>0.684683210681139</v>
      </c>
    </row>
    <row r="946" customFormat="false" ht="15" hidden="false" customHeight="false" outlineLevel="0" collapsed="false">
      <c r="A946" s="1" t="n">
        <v>949</v>
      </c>
      <c r="B946" s="1" t="s">
        <v>1848</v>
      </c>
      <c r="C946" s="1" t="s">
        <v>1849</v>
      </c>
      <c r="D946" s="1" t="n">
        <f aca="false">O947/$Q$2</f>
        <v>1.2161233578554</v>
      </c>
      <c r="O946" s="1" t="n">
        <v>0.798080019713174</v>
      </c>
    </row>
    <row r="947" customFormat="false" ht="15" hidden="false" customHeight="false" outlineLevel="0" collapsed="false">
      <c r="A947" s="1" t="n">
        <v>950</v>
      </c>
      <c r="B947" s="1" t="s">
        <v>1850</v>
      </c>
      <c r="C947" s="1" t="s">
        <v>1851</v>
      </c>
      <c r="D947" s="1" t="n">
        <f aca="false">O948/$Q$2</f>
        <v>1.06144471180852</v>
      </c>
      <c r="O947" s="1" t="n">
        <v>0.811528935861362</v>
      </c>
    </row>
    <row r="948" customFormat="false" ht="15" hidden="false" customHeight="false" outlineLevel="0" collapsed="false">
      <c r="A948" s="1" t="n">
        <v>951</v>
      </c>
      <c r="B948" s="1" t="s">
        <v>1852</v>
      </c>
      <c r="C948" s="1" t="s">
        <v>1853</v>
      </c>
      <c r="D948" s="1" t="n">
        <f aca="false">O949/$Q$2</f>
        <v>0.980383495701839</v>
      </c>
      <c r="O948" s="1" t="n">
        <v>0.70831062645543</v>
      </c>
    </row>
    <row r="949" customFormat="false" ht="15" hidden="false" customHeight="false" outlineLevel="0" collapsed="false">
      <c r="A949" s="1" t="n">
        <v>952</v>
      </c>
      <c r="B949" s="1" t="s">
        <v>1854</v>
      </c>
      <c r="C949" s="1" t="s">
        <v>1855</v>
      </c>
      <c r="D949" s="1" t="n">
        <f aca="false">O950/$Q$2</f>
        <v>0.884551799867102</v>
      </c>
      <c r="O949" s="1" t="n">
        <v>0.654217822446885</v>
      </c>
    </row>
    <row r="950" customFormat="false" ht="15" hidden="false" customHeight="false" outlineLevel="0" collapsed="false">
      <c r="A950" s="1" t="n">
        <v>953</v>
      </c>
      <c r="B950" s="1" t="s">
        <v>1856</v>
      </c>
      <c r="C950" s="1" t="s">
        <v>1514</v>
      </c>
      <c r="D950" s="1" t="n">
        <f aca="false">O951/$Q$2</f>
        <v>0.916920128505501</v>
      </c>
      <c r="O950" s="1" t="n">
        <v>0.590268558056717</v>
      </c>
    </row>
    <row r="951" customFormat="false" ht="15" hidden="false" customHeight="false" outlineLevel="0" collapsed="false">
      <c r="A951" s="1" t="n">
        <v>954</v>
      </c>
      <c r="B951" s="1" t="s">
        <v>1857</v>
      </c>
      <c r="C951" s="1" t="s">
        <v>1858</v>
      </c>
      <c r="D951" s="1" t="n">
        <f aca="false">O952/$Q$2</f>
        <v>0.922896815054224</v>
      </c>
      <c r="O951" s="1" t="n">
        <v>0.611868205103916</v>
      </c>
    </row>
    <row r="952" customFormat="false" ht="15" hidden="false" customHeight="false" outlineLevel="0" collapsed="false">
      <c r="A952" s="1" t="n">
        <v>955</v>
      </c>
      <c r="B952" s="1" t="s">
        <v>1859</v>
      </c>
      <c r="C952" s="1" t="s">
        <v>1860</v>
      </c>
      <c r="D952" s="1" t="n">
        <f aca="false">O953/$Q$2</f>
        <v>0.952674097054496</v>
      </c>
      <c r="O952" s="1" t="n">
        <v>0.615856496294552</v>
      </c>
    </row>
    <row r="953" customFormat="false" ht="15" hidden="false" customHeight="false" outlineLevel="0" collapsed="false">
      <c r="A953" s="1" t="n">
        <v>956</v>
      </c>
      <c r="B953" s="1" t="s">
        <v>1861</v>
      </c>
      <c r="C953" s="1" t="s">
        <v>1862</v>
      </c>
      <c r="D953" s="1" t="n">
        <f aca="false">O954/$Q$2</f>
        <v>0.908251586701787</v>
      </c>
      <c r="O953" s="1" t="n">
        <v>0.635727116999625</v>
      </c>
    </row>
    <row r="954" customFormat="false" ht="15" hidden="false" customHeight="false" outlineLevel="0" collapsed="false">
      <c r="A954" s="1" t="n">
        <v>957</v>
      </c>
      <c r="B954" s="1" t="s">
        <v>1863</v>
      </c>
      <c r="C954" s="1" t="s">
        <v>1864</v>
      </c>
      <c r="D954" s="1" t="n">
        <f aca="false">O955/$Q$2</f>
        <v>0.980295581210387</v>
      </c>
      <c r="O954" s="1" t="n">
        <v>0.606083617167176</v>
      </c>
    </row>
    <row r="955" customFormat="false" ht="15" hidden="false" customHeight="false" outlineLevel="0" collapsed="false">
      <c r="A955" s="1" t="n">
        <v>958</v>
      </c>
      <c r="B955" s="1" t="s">
        <v>1865</v>
      </c>
      <c r="C955" s="1" t="s">
        <v>1866</v>
      </c>
      <c r="D955" s="1" t="n">
        <f aca="false">O956/$Q$2</f>
        <v>0.883965165201518</v>
      </c>
      <c r="O955" s="1" t="n">
        <v>0.654159156396904</v>
      </c>
    </row>
    <row r="956" customFormat="false" ht="15" hidden="false" customHeight="false" outlineLevel="0" collapsed="false">
      <c r="A956" s="1" t="n">
        <v>959</v>
      </c>
      <c r="B956" s="1" t="s">
        <v>1867</v>
      </c>
      <c r="C956" s="1" t="s">
        <v>1868</v>
      </c>
      <c r="D956" s="1" t="n">
        <f aca="false">O957/$Q$2</f>
        <v>0.912024934323756</v>
      </c>
      <c r="O956" s="1" t="n">
        <v>0.589877092007795</v>
      </c>
    </row>
    <row r="957" customFormat="false" ht="15" hidden="false" customHeight="false" outlineLevel="0" collapsed="false">
      <c r="A957" s="1" t="n">
        <v>960</v>
      </c>
      <c r="B957" s="1" t="s">
        <v>1869</v>
      </c>
      <c r="C957" s="1" t="s">
        <v>1870</v>
      </c>
      <c r="D957" s="1" t="n">
        <f aca="false">O958/$Q$2</f>
        <v>0.952401225846054</v>
      </c>
      <c r="O957" s="1" t="n">
        <v>0.608601602501897</v>
      </c>
    </row>
    <row r="958" customFormat="false" ht="15" hidden="false" customHeight="false" outlineLevel="0" collapsed="false">
      <c r="A958" s="1" t="n">
        <v>961</v>
      </c>
      <c r="B958" s="1" t="s">
        <v>1871</v>
      </c>
      <c r="C958" s="1" t="s">
        <v>1872</v>
      </c>
      <c r="D958" s="1" t="n">
        <f aca="false">O959/$Q$2</f>
        <v>0.89880490076324</v>
      </c>
      <c r="O958" s="1" t="n">
        <v>0.635545027839029</v>
      </c>
    </row>
    <row r="959" customFormat="false" ht="15" hidden="false" customHeight="false" outlineLevel="0" collapsed="false">
      <c r="A959" s="1" t="n">
        <v>962</v>
      </c>
      <c r="B959" s="1" t="s">
        <v>1873</v>
      </c>
      <c r="C959" s="1" t="s">
        <v>1874</v>
      </c>
      <c r="D959" s="1" t="n">
        <f aca="false">O960/$Q$2</f>
        <v>0.900778220791046</v>
      </c>
      <c r="O959" s="1" t="n">
        <v>0.599779767366408</v>
      </c>
    </row>
    <row r="960" customFormat="false" ht="15" hidden="false" customHeight="false" outlineLevel="0" collapsed="false">
      <c r="A960" s="1" t="n">
        <v>963</v>
      </c>
      <c r="B960" s="1" t="s">
        <v>1875</v>
      </c>
      <c r="C960" s="1" t="s">
        <v>451</v>
      </c>
      <c r="D960" s="1" t="n">
        <f aca="false">O961/$Q$2</f>
        <v>0.865574952459763</v>
      </c>
      <c r="O960" s="1" t="n">
        <v>0.601096579753848</v>
      </c>
    </row>
    <row r="961" customFormat="false" ht="15" hidden="false" customHeight="false" outlineLevel="0" collapsed="false">
      <c r="A961" s="1" t="n">
        <v>964</v>
      </c>
      <c r="B961" s="1" t="s">
        <v>1876</v>
      </c>
      <c r="C961" s="1" t="s">
        <v>1877</v>
      </c>
      <c r="D961" s="1" t="n">
        <f aca="false">O962/$Q$2</f>
        <v>0.864181003342838</v>
      </c>
      <c r="O961" s="1" t="n">
        <v>0.577605154559855</v>
      </c>
    </row>
    <row r="962" customFormat="false" ht="15" hidden="false" customHeight="false" outlineLevel="0" collapsed="false">
      <c r="A962" s="1" t="n">
        <v>965</v>
      </c>
      <c r="B962" s="1" t="s">
        <v>1878</v>
      </c>
      <c r="C962" s="1" t="s">
        <v>1879</v>
      </c>
      <c r="D962" s="1" t="n">
        <f aca="false">O963/$Q$2</f>
        <v>0.928968891228207</v>
      </c>
      <c r="O962" s="1" t="n">
        <v>0.576674961059175</v>
      </c>
    </row>
    <row r="963" customFormat="false" ht="15" hidden="false" customHeight="false" outlineLevel="0" collapsed="false">
      <c r="A963" s="1" t="n">
        <v>966</v>
      </c>
      <c r="B963" s="1" t="s">
        <v>1880</v>
      </c>
      <c r="C963" s="1" t="s">
        <v>1690</v>
      </c>
      <c r="D963" s="1" t="n">
        <f aca="false">O964/$Q$2</f>
        <v>1.12411408108483</v>
      </c>
      <c r="O963" s="1" t="n">
        <v>0.619908441752315</v>
      </c>
    </row>
    <row r="964" customFormat="false" ht="15" hidden="false" customHeight="false" outlineLevel="0" collapsed="false">
      <c r="A964" s="1" t="n">
        <v>967</v>
      </c>
      <c r="B964" s="1" t="s">
        <v>1881</v>
      </c>
      <c r="C964" s="1" t="s">
        <v>1882</v>
      </c>
      <c r="D964" s="1" t="n">
        <f aca="false">O965/$Q$2</f>
        <v>0.914133844439363</v>
      </c>
      <c r="O964" s="1" t="n">
        <v>0.750130402575501</v>
      </c>
    </row>
    <row r="965" customFormat="false" ht="15" hidden="false" customHeight="false" outlineLevel="0" collapsed="false">
      <c r="A965" s="1" t="n">
        <v>968</v>
      </c>
      <c r="B965" s="1" t="s">
        <v>1883</v>
      </c>
      <c r="C965" s="1" t="s">
        <v>1884</v>
      </c>
      <c r="D965" s="1" t="n">
        <f aca="false">O966/$Q$2</f>
        <v>0.876049171444633</v>
      </c>
      <c r="O965" s="1" t="n">
        <v>0.610008895249701</v>
      </c>
    </row>
    <row r="966" customFormat="false" ht="15" hidden="false" customHeight="false" outlineLevel="0" collapsed="false">
      <c r="A966" s="1" t="n">
        <v>969</v>
      </c>
      <c r="B966" s="1" t="s">
        <v>1885</v>
      </c>
      <c r="C966" s="1" t="s">
        <v>375</v>
      </c>
      <c r="D966" s="1" t="n">
        <f aca="false">O967/$Q$2</f>
        <v>0.876551177603036</v>
      </c>
      <c r="O966" s="1" t="n">
        <v>0.584594685458892</v>
      </c>
    </row>
    <row r="967" customFormat="false" ht="15" hidden="false" customHeight="false" outlineLevel="0" collapsed="false">
      <c r="A967" s="1" t="n">
        <v>970</v>
      </c>
      <c r="B967" s="1" t="s">
        <v>1886</v>
      </c>
      <c r="C967" s="1" t="s">
        <v>1887</v>
      </c>
      <c r="D967" s="1" t="n">
        <f aca="false">O968/$Q$2</f>
        <v>0.945206649758699</v>
      </c>
      <c r="O967" s="1" t="n">
        <v>0.584929678221668</v>
      </c>
    </row>
    <row r="968" customFormat="false" ht="15" hidden="false" customHeight="false" outlineLevel="0" collapsed="false">
      <c r="A968" s="1" t="n">
        <v>971</v>
      </c>
      <c r="B968" s="1" t="s">
        <v>1888</v>
      </c>
      <c r="C968" s="1" t="s">
        <v>1889</v>
      </c>
      <c r="D968" s="1" t="n">
        <f aca="false">O969/$Q$2</f>
        <v>0.880296392587741</v>
      </c>
      <c r="O968" s="1" t="n">
        <v>0.630744029125837</v>
      </c>
    </row>
    <row r="969" customFormat="false" ht="15" hidden="false" customHeight="false" outlineLevel="0" collapsed="false">
      <c r="A969" s="1" t="n">
        <v>972</v>
      </c>
      <c r="B969" s="1" t="s">
        <v>1890</v>
      </c>
      <c r="C969" s="1" t="s">
        <v>1891</v>
      </c>
      <c r="D969" s="1" t="n">
        <f aca="false">O970/$Q$2</f>
        <v>0.913949829320206</v>
      </c>
      <c r="O969" s="1" t="n">
        <v>0.587428890420396</v>
      </c>
    </row>
    <row r="970" customFormat="false" ht="15" hidden="false" customHeight="false" outlineLevel="0" collapsed="false">
      <c r="A970" s="1" t="n">
        <v>973</v>
      </c>
      <c r="B970" s="1" t="s">
        <v>1892</v>
      </c>
      <c r="C970" s="1" t="s">
        <v>86</v>
      </c>
      <c r="D970" s="1" t="n">
        <f aca="false">O971/$Q$2</f>
        <v>0.879297683964846</v>
      </c>
      <c r="O970" s="1" t="n">
        <v>0.609886100474922</v>
      </c>
    </row>
    <row r="971" customFormat="false" ht="15" hidden="false" customHeight="false" outlineLevel="0" collapsed="false">
      <c r="A971" s="1" t="n">
        <v>974</v>
      </c>
      <c r="B971" s="1" t="s">
        <v>1893</v>
      </c>
      <c r="C971" s="1" t="s">
        <v>1894</v>
      </c>
      <c r="D971" s="1" t="n">
        <f aca="false">O972/$Q$2</f>
        <v>0.93027559842356</v>
      </c>
      <c r="O971" s="1" t="n">
        <v>0.586762444092613</v>
      </c>
    </row>
    <row r="972" customFormat="false" ht="15" hidden="false" customHeight="false" outlineLevel="0" collapsed="false">
      <c r="A972" s="1" t="n">
        <v>975</v>
      </c>
      <c r="B972" s="1" t="s">
        <v>1895</v>
      </c>
      <c r="C972" s="1" t="s">
        <v>1896</v>
      </c>
      <c r="D972" s="1" t="n">
        <f aca="false">O973/$Q$2</f>
        <v>0.881030147110497</v>
      </c>
      <c r="O972" s="1" t="n">
        <v>0.620780418014326</v>
      </c>
    </row>
    <row r="973" customFormat="false" ht="15" hidden="false" customHeight="false" outlineLevel="0" collapsed="false">
      <c r="A973" s="1" t="n">
        <v>976</v>
      </c>
      <c r="B973" s="1" t="s">
        <v>1897</v>
      </c>
      <c r="C973" s="1" t="s">
        <v>1898</v>
      </c>
      <c r="D973" s="1" t="n">
        <f aca="false">O974/$Q$2</f>
        <v>0.878579379333047</v>
      </c>
      <c r="O973" s="1" t="n">
        <v>0.587918530737876</v>
      </c>
    </row>
    <row r="974" customFormat="false" ht="15" hidden="false" customHeight="false" outlineLevel="0" collapsed="false">
      <c r="A974" s="1" t="n">
        <v>977</v>
      </c>
      <c r="B974" s="1" t="s">
        <v>1899</v>
      </c>
      <c r="C974" s="1" t="s">
        <v>1900</v>
      </c>
      <c r="D974" s="1" t="n">
        <f aca="false">O975/$Q$2</f>
        <v>0.881290374005195</v>
      </c>
      <c r="O974" s="1" t="n">
        <v>0.586283113612113</v>
      </c>
    </row>
    <row r="975" customFormat="false" ht="15" hidden="false" customHeight="false" outlineLevel="0" collapsed="false">
      <c r="A975" s="1" t="n">
        <v>978</v>
      </c>
      <c r="B975" s="1" t="s">
        <v>1901</v>
      </c>
      <c r="C975" s="1" t="s">
        <v>1902</v>
      </c>
      <c r="D975" s="1" t="n">
        <f aca="false">O976/$Q$2</f>
        <v>0.92339674585414</v>
      </c>
      <c r="O975" s="1" t="n">
        <v>0.588092182245819</v>
      </c>
    </row>
    <row r="976" customFormat="false" ht="15" hidden="false" customHeight="false" outlineLevel="0" collapsed="false">
      <c r="A976" s="1" t="n">
        <v>979</v>
      </c>
      <c r="B976" s="1" t="s">
        <v>1903</v>
      </c>
      <c r="C976" s="1" t="s">
        <v>1904</v>
      </c>
      <c r="D976" s="1" t="n">
        <f aca="false">O977/$Q$2</f>
        <v>0.908998139268544</v>
      </c>
      <c r="O976" s="1" t="n">
        <v>0.616190104153853</v>
      </c>
    </row>
    <row r="977" customFormat="false" ht="15" hidden="false" customHeight="false" outlineLevel="0" collapsed="false">
      <c r="A977" s="1" t="n">
        <v>980</v>
      </c>
      <c r="B977" s="1" t="s">
        <v>1905</v>
      </c>
      <c r="C977" s="1" t="s">
        <v>1906</v>
      </c>
      <c r="D977" s="1" t="n">
        <f aca="false">O978/$Q$2</f>
        <v>1.11175559032426</v>
      </c>
      <c r="O977" s="1" t="n">
        <v>0.606581797722751</v>
      </c>
    </row>
    <row r="978" customFormat="false" ht="15" hidden="false" customHeight="false" outlineLevel="0" collapsed="false">
      <c r="A978" s="1" t="n">
        <v>981</v>
      </c>
      <c r="B978" s="1" t="s">
        <v>1907</v>
      </c>
      <c r="C978" s="1" t="s">
        <v>1908</v>
      </c>
      <c r="D978" s="1" t="n">
        <f aca="false">O979/$Q$2</f>
        <v>1.07812183106486</v>
      </c>
      <c r="O978" s="1" t="n">
        <v>0.741883481906645</v>
      </c>
    </row>
    <row r="979" customFormat="false" ht="15" hidden="false" customHeight="false" outlineLevel="0" collapsed="false">
      <c r="A979" s="1" t="n">
        <v>982</v>
      </c>
      <c r="B979" s="1" t="s">
        <v>1909</v>
      </c>
      <c r="C979" s="1" t="s">
        <v>1910</v>
      </c>
      <c r="D979" s="1" t="n">
        <f aca="false">O980/$Q$2</f>
        <v>1.18960778301851</v>
      </c>
      <c r="O979" s="1" t="n">
        <v>0.71943940278877</v>
      </c>
    </row>
    <row r="980" customFormat="false" ht="15" hidden="false" customHeight="false" outlineLevel="0" collapsed="false">
      <c r="A980" s="1" t="n">
        <v>983</v>
      </c>
      <c r="B980" s="1" t="s">
        <v>1911</v>
      </c>
      <c r="C980" s="1" t="s">
        <v>1912</v>
      </c>
      <c r="D980" s="1" t="n">
        <f aca="false">O981/$Q$2</f>
        <v>0.877284009744242</v>
      </c>
      <c r="O980" s="1" t="n">
        <v>0.793834878681931</v>
      </c>
    </row>
    <row r="981" customFormat="false" ht="15" hidden="false" customHeight="false" outlineLevel="0" collapsed="false">
      <c r="A981" s="1" t="n">
        <v>984</v>
      </c>
      <c r="B981" s="1" t="s">
        <v>1913</v>
      </c>
      <c r="C981" s="1" t="s">
        <v>1914</v>
      </c>
      <c r="D981" s="1" t="n">
        <f aca="false">O982/$Q$2</f>
        <v>0.885893403831084</v>
      </c>
      <c r="O981" s="1" t="n">
        <v>0.585418703026493</v>
      </c>
    </row>
    <row r="982" customFormat="false" ht="15" hidden="false" customHeight="false" outlineLevel="0" collapsed="false">
      <c r="A982" s="1" t="n">
        <v>985</v>
      </c>
      <c r="B982" s="1" t="s">
        <v>1915</v>
      </c>
      <c r="C982" s="1" t="s">
        <v>1916</v>
      </c>
      <c r="D982" s="1" t="n">
        <f aca="false">O983/$Q$2</f>
        <v>1.60330920348393</v>
      </c>
      <c r="O982" s="1" t="n">
        <v>0.591163821214196</v>
      </c>
    </row>
    <row r="983" customFormat="false" ht="15" hidden="false" customHeight="false" outlineLevel="0" collapsed="false">
      <c r="A983" s="1" t="n">
        <v>986</v>
      </c>
      <c r="B983" s="1" t="s">
        <v>1917</v>
      </c>
      <c r="C983" s="1" t="s">
        <v>1918</v>
      </c>
      <c r="D983" s="1" t="n">
        <f aca="false">O984/$Q$2</f>
        <v>1.32215083475082</v>
      </c>
      <c r="O983" s="1" t="n">
        <v>1.06990117684652</v>
      </c>
    </row>
    <row r="984" customFormat="false" ht="15" hidden="false" customHeight="false" outlineLevel="0" collapsed="false">
      <c r="A984" s="1" t="n">
        <v>1097</v>
      </c>
      <c r="B984" s="1" t="s">
        <v>1919</v>
      </c>
      <c r="C984" s="1" t="s">
        <v>1920</v>
      </c>
      <c r="D984" s="1" t="n">
        <f aca="false">O985/$Q$2</f>
        <v>1.164892380928</v>
      </c>
      <c r="O984" s="1" t="n">
        <v>0.882281927275602</v>
      </c>
    </row>
    <row r="985" customFormat="false" ht="15" hidden="false" customHeight="false" outlineLevel="0" collapsed="false">
      <c r="A985" s="1" t="n">
        <v>1098</v>
      </c>
      <c r="B985" s="1" t="s">
        <v>1921</v>
      </c>
      <c r="C985" s="1" t="s">
        <v>1922</v>
      </c>
      <c r="D985" s="1" t="n">
        <f aca="false">O986/$Q$2</f>
        <v>1.17654684146571</v>
      </c>
      <c r="O985" s="1" t="n">
        <v>0.777342091311029</v>
      </c>
    </row>
    <row r="986" customFormat="false" ht="15" hidden="false" customHeight="false" outlineLevel="0" collapsed="false">
      <c r="A986" s="1" t="n">
        <v>1099</v>
      </c>
      <c r="B986" s="1" t="s">
        <v>1923</v>
      </c>
      <c r="C986" s="1" t="s">
        <v>1924</v>
      </c>
      <c r="D986" s="1" t="n">
        <f aca="false">O987/$Q$2</f>
        <v>1.17550631692315</v>
      </c>
      <c r="O986" s="1" t="n">
        <v>0.78511920692772</v>
      </c>
    </row>
    <row r="987" customFormat="false" ht="15" hidden="false" customHeight="false" outlineLevel="0" collapsed="false">
      <c r="A987" s="1" t="n">
        <v>1100</v>
      </c>
      <c r="B987" s="1" t="s">
        <v>1925</v>
      </c>
      <c r="C987" s="1" t="s">
        <v>1926</v>
      </c>
      <c r="D987" s="1" t="n">
        <f aca="false">O988/$Q$2</f>
        <v>1.21189734506153</v>
      </c>
      <c r="O987" s="1" t="n">
        <v>0.78442485649912</v>
      </c>
    </row>
    <row r="988" customFormat="false" ht="15" hidden="false" customHeight="false" outlineLevel="0" collapsed="false">
      <c r="A988" s="1" t="n">
        <v>1101</v>
      </c>
      <c r="B988" s="1" t="s">
        <v>1927</v>
      </c>
      <c r="C988" s="1" t="s">
        <v>1928</v>
      </c>
      <c r="D988" s="1" t="n">
        <f aca="false">O989/$Q$2</f>
        <v>1.22700977180348</v>
      </c>
      <c r="O988" s="1" t="n">
        <v>0.808708883402542</v>
      </c>
    </row>
    <row r="989" customFormat="false" ht="15" hidden="false" customHeight="false" outlineLevel="0" collapsed="false">
      <c r="A989" s="1" t="n">
        <v>1102</v>
      </c>
      <c r="B989" s="1" t="s">
        <v>1929</v>
      </c>
      <c r="C989" s="1" t="s">
        <v>1930</v>
      </c>
      <c r="D989" s="1" t="n">
        <f aca="false">O990/$Q$2</f>
        <v>1.22897767674307</v>
      </c>
      <c r="O989" s="1" t="n">
        <v>0.818793527787469</v>
      </c>
    </row>
    <row r="990" customFormat="false" ht="15" hidden="false" customHeight="false" outlineLevel="0" collapsed="false">
      <c r="A990" s="1" t="n">
        <v>1103</v>
      </c>
      <c r="B990" s="1" t="s">
        <v>1931</v>
      </c>
      <c r="C990" s="1" t="s">
        <v>1932</v>
      </c>
      <c r="D990" s="1" t="n">
        <f aca="false">O991/$Q$2</f>
        <v>1.28092168820873</v>
      </c>
      <c r="O990" s="1" t="n">
        <v>0.820106726642823</v>
      </c>
    </row>
    <row r="991" customFormat="false" ht="15" hidden="false" customHeight="false" outlineLevel="0" collapsed="false">
      <c r="A991" s="1" t="n">
        <v>1104</v>
      </c>
      <c r="B991" s="1" t="s">
        <v>1933</v>
      </c>
      <c r="C991" s="1" t="s">
        <v>1934</v>
      </c>
      <c r="D991" s="1" t="n">
        <f aca="false">O992/$Q$2</f>
        <v>1.37141469372147</v>
      </c>
      <c r="O991" s="1" t="n">
        <v>0.854769384897685</v>
      </c>
    </row>
    <row r="992" customFormat="false" ht="15" hidden="false" customHeight="false" outlineLevel="0" collapsed="false">
      <c r="A992" s="1" t="n">
        <v>1105</v>
      </c>
      <c r="B992" s="1" t="s">
        <v>1935</v>
      </c>
      <c r="C992" s="1" t="s">
        <v>1936</v>
      </c>
      <c r="D992" s="1" t="n">
        <f aca="false">O993/$Q$2</f>
        <v>1.19929447610467</v>
      </c>
      <c r="O992" s="1" t="n">
        <v>0.91515609813059</v>
      </c>
    </row>
    <row r="993" customFormat="false" ht="15" hidden="false" customHeight="false" outlineLevel="0" collapsed="false">
      <c r="A993" s="1" t="n">
        <v>1106</v>
      </c>
      <c r="B993" s="1" t="s">
        <v>1937</v>
      </c>
      <c r="C993" s="1" t="s">
        <v>366</v>
      </c>
      <c r="D993" s="1" t="n">
        <f aca="false">O994/$Q$2</f>
        <v>1.12567899620343</v>
      </c>
      <c r="O993" s="1" t="n">
        <v>0.800298887190156</v>
      </c>
    </row>
    <row r="994" customFormat="false" ht="15" hidden="false" customHeight="false" outlineLevel="0" collapsed="false">
      <c r="A994" s="1" t="n">
        <v>1107</v>
      </c>
      <c r="B994" s="1" t="s">
        <v>1938</v>
      </c>
      <c r="C994" s="1" t="s">
        <v>1939</v>
      </c>
      <c r="D994" s="1" t="n">
        <f aca="false">O995/$Q$2</f>
        <v>1.53948143935656</v>
      </c>
      <c r="O994" s="1" t="n">
        <v>0.751174683069503</v>
      </c>
    </row>
    <row r="995" customFormat="false" ht="15" hidden="false" customHeight="false" outlineLevel="0" collapsed="false">
      <c r="A995" s="1" t="n">
        <v>1108</v>
      </c>
      <c r="B995" s="1" t="s">
        <v>1940</v>
      </c>
      <c r="C995" s="1" t="s">
        <v>1941</v>
      </c>
      <c r="D995" s="1" t="n">
        <f aca="false">O996/$Q$2</f>
        <v>1.13889580531788</v>
      </c>
      <c r="O995" s="1" t="n">
        <v>1.02730839448928</v>
      </c>
    </row>
    <row r="996" customFormat="false" ht="15" hidden="false" customHeight="false" outlineLevel="0" collapsed="false">
      <c r="A996" s="1" t="n">
        <v>1109</v>
      </c>
      <c r="B996" s="1" t="s">
        <v>1942</v>
      </c>
      <c r="C996" s="1" t="s">
        <v>1943</v>
      </c>
      <c r="D996" s="1" t="n">
        <f aca="false">O997/$Q$2</f>
        <v>1.15892318362126</v>
      </c>
      <c r="O996" s="1" t="n">
        <v>0.759994366506097</v>
      </c>
    </row>
    <row r="997" customFormat="false" ht="15" hidden="false" customHeight="false" outlineLevel="0" collapsed="false">
      <c r="A997" s="1" t="n">
        <v>1110</v>
      </c>
      <c r="B997" s="1" t="s">
        <v>1944</v>
      </c>
      <c r="C997" s="1" t="s">
        <v>1945</v>
      </c>
      <c r="D997" s="1" t="n">
        <f aca="false">O998/$Q$2</f>
        <v>1.12232968407631</v>
      </c>
      <c r="O997" s="1" t="n">
        <v>0.773358797752033</v>
      </c>
    </row>
    <row r="998" customFormat="false" ht="15" hidden="false" customHeight="false" outlineLevel="0" collapsed="false">
      <c r="A998" s="1" t="n">
        <v>1111</v>
      </c>
      <c r="B998" s="1" t="s">
        <v>1946</v>
      </c>
      <c r="C998" s="1" t="s">
        <v>1947</v>
      </c>
      <c r="D998" s="1" t="n">
        <f aca="false">O999/$Q$2</f>
        <v>1.14892260212261</v>
      </c>
      <c r="O998" s="1" t="n">
        <v>0.748939660044226</v>
      </c>
    </row>
    <row r="999" customFormat="false" ht="15" hidden="false" customHeight="false" outlineLevel="0" collapsed="false">
      <c r="A999" s="1" t="n">
        <v>1112</v>
      </c>
      <c r="B999" s="1" t="s">
        <v>1948</v>
      </c>
      <c r="C999" s="1" t="s">
        <v>1949</v>
      </c>
      <c r="D999" s="1" t="n">
        <f aca="false">O1000/$Q$2</f>
        <v>1.18749881546622</v>
      </c>
      <c r="O999" s="1" t="n">
        <v>0.766685328971773</v>
      </c>
    </row>
    <row r="1000" customFormat="false" ht="15" hidden="false" customHeight="false" outlineLevel="0" collapsed="false">
      <c r="A1000" s="1" t="n">
        <v>1113</v>
      </c>
      <c r="B1000" s="1" t="s">
        <v>1950</v>
      </c>
      <c r="C1000" s="1" t="s">
        <v>1951</v>
      </c>
      <c r="D1000" s="1" t="n">
        <f aca="false">O1001/$Q$2</f>
        <v>1.18749881546622</v>
      </c>
      <c r="O1000" s="1" t="n">
        <v>0.792427547606164</v>
      </c>
    </row>
    <row r="1001" customFormat="false" ht="15" hidden="false" customHeight="false" outlineLevel="0" collapsed="false">
      <c r="A1001" s="1" t="n">
        <v>1114</v>
      </c>
      <c r="B1001" s="1" t="s">
        <v>1952</v>
      </c>
      <c r="C1001" s="1" t="s">
        <v>1953</v>
      </c>
      <c r="D1001" s="1" t="n">
        <f aca="false">O1002/$Q$2</f>
        <v>1.53325667070412</v>
      </c>
      <c r="O1001" s="1" t="n">
        <v>0.792427547606164</v>
      </c>
    </row>
    <row r="1002" customFormat="false" ht="15" hidden="false" customHeight="false" outlineLevel="0" collapsed="false">
      <c r="A1002" s="1" t="n">
        <v>1115</v>
      </c>
      <c r="B1002" s="1" t="s">
        <v>1954</v>
      </c>
      <c r="C1002" s="1" t="s">
        <v>1955</v>
      </c>
      <c r="D1002" s="1" t="n">
        <f aca="false">O1003/$Q$2</f>
        <v>1.16959099123165</v>
      </c>
      <c r="O1002" s="1" t="n">
        <v>1.02315455610778</v>
      </c>
    </row>
    <row r="1003" customFormat="false" ht="15" hidden="false" customHeight="false" outlineLevel="0" collapsed="false">
      <c r="A1003" s="1" t="n">
        <v>1116</v>
      </c>
      <c r="B1003" s="1" t="s">
        <v>1956</v>
      </c>
      <c r="C1003" s="1" t="s">
        <v>1957</v>
      </c>
      <c r="D1003" s="1" t="n">
        <f aca="false">O1004/$Q$2</f>
        <v>1.07012812119613</v>
      </c>
      <c r="O1003" s="1" t="n">
        <v>0.780477511903947</v>
      </c>
    </row>
    <row r="1004" customFormat="false" ht="15" hidden="false" customHeight="false" outlineLevel="0" collapsed="false">
      <c r="A1004" s="1" t="n">
        <v>1117</v>
      </c>
      <c r="B1004" s="1" t="s">
        <v>1958</v>
      </c>
      <c r="C1004" s="1" t="s">
        <v>1959</v>
      </c>
      <c r="D1004" s="1" t="n">
        <f aca="false">O1005/$Q$2</f>
        <v>1.09650143462699</v>
      </c>
      <c r="O1004" s="1" t="n">
        <v>0.714105135650942</v>
      </c>
    </row>
    <row r="1005" customFormat="false" ht="15" hidden="false" customHeight="false" outlineLevel="0" collapsed="false">
      <c r="A1005" s="1" t="n">
        <v>1118</v>
      </c>
      <c r="B1005" s="1" t="s">
        <v>1960</v>
      </c>
      <c r="C1005" s="1" t="s">
        <v>1961</v>
      </c>
      <c r="D1005" s="1" t="n">
        <f aca="false">O1006/$Q$2</f>
        <v>1.07319001831733</v>
      </c>
      <c r="O1005" s="1" t="n">
        <v>0.73170426064549</v>
      </c>
    </row>
    <row r="1006" customFormat="false" ht="15" hidden="false" customHeight="false" outlineLevel="0" collapsed="false">
      <c r="A1006" s="1" t="n">
        <v>1119</v>
      </c>
      <c r="B1006" s="1" t="s">
        <v>1962</v>
      </c>
      <c r="C1006" s="1" t="s">
        <v>1963</v>
      </c>
      <c r="D1006" s="1" t="n">
        <f aca="false">O1007/$Q$2</f>
        <v>1.09099445420876</v>
      </c>
      <c r="O1006" s="1" t="n">
        <v>0.716148364322143</v>
      </c>
    </row>
    <row r="1007" customFormat="false" ht="15" hidden="false" customHeight="false" outlineLevel="0" collapsed="false">
      <c r="A1007" s="1" t="n">
        <v>1120</v>
      </c>
      <c r="B1007" s="1" t="s">
        <v>1964</v>
      </c>
      <c r="C1007" s="1" t="s">
        <v>1965</v>
      </c>
      <c r="D1007" s="1" t="n">
        <f aca="false">O1008/$Q$2</f>
        <v>1.06153807219854</v>
      </c>
      <c r="O1007" s="1" t="n">
        <v>0.728029408148207</v>
      </c>
    </row>
    <row r="1008" customFormat="false" ht="15" hidden="false" customHeight="false" outlineLevel="0" collapsed="false">
      <c r="A1008" s="1" t="n">
        <v>1121</v>
      </c>
      <c r="B1008" s="1" t="s">
        <v>1966</v>
      </c>
      <c r="C1008" s="1" t="s">
        <v>1967</v>
      </c>
      <c r="D1008" s="1" t="n">
        <f aca="false">O1009/$Q$2</f>
        <v>1.07457760929175</v>
      </c>
      <c r="O1008" s="1" t="n">
        <v>0.708372926597495</v>
      </c>
    </row>
    <row r="1009" customFormat="false" ht="15" hidden="false" customHeight="false" outlineLevel="0" collapsed="false">
      <c r="A1009" s="1" t="n">
        <v>1122</v>
      </c>
      <c r="B1009" s="1" t="s">
        <v>1968</v>
      </c>
      <c r="C1009" s="1" t="s">
        <v>1969</v>
      </c>
      <c r="D1009" s="1" t="n">
        <f aca="false">O1010/$Q$2</f>
        <v>1.10325248834683</v>
      </c>
      <c r="O1009" s="1" t="n">
        <v>0.717074314982995</v>
      </c>
    </row>
    <row r="1010" customFormat="false" ht="15" hidden="false" customHeight="false" outlineLevel="0" collapsed="false">
      <c r="A1010" s="1" t="n">
        <v>1123</v>
      </c>
      <c r="B1010" s="1" t="s">
        <v>1970</v>
      </c>
      <c r="C1010" s="1" t="s">
        <v>1971</v>
      </c>
      <c r="D1010" s="1" t="n">
        <f aca="false">O1011/$Q$2</f>
        <v>1.08403969023943</v>
      </c>
      <c r="O1010" s="1" t="n">
        <v>0.736209293301771</v>
      </c>
    </row>
    <row r="1011" customFormat="false" ht="15" hidden="false" customHeight="false" outlineLevel="0" collapsed="false">
      <c r="A1011" s="1" t="n">
        <v>1124</v>
      </c>
      <c r="B1011" s="1" t="s">
        <v>1972</v>
      </c>
      <c r="C1011" s="1" t="s">
        <v>1973</v>
      </c>
      <c r="D1011" s="1" t="n">
        <f aca="false">O1012/$Q$2</f>
        <v>1.03515847536706</v>
      </c>
      <c r="O1011" s="1" t="n">
        <v>0.723388437997659</v>
      </c>
    </row>
    <row r="1012" customFormat="false" ht="15" hidden="false" customHeight="false" outlineLevel="0" collapsed="false">
      <c r="A1012" s="1" t="n">
        <v>1125</v>
      </c>
      <c r="B1012" s="1" t="s">
        <v>1974</v>
      </c>
      <c r="C1012" s="1" t="s">
        <v>1975</v>
      </c>
      <c r="D1012" s="1" t="n">
        <f aca="false">O1013/$Q$2</f>
        <v>1.16396194475037</v>
      </c>
      <c r="O1012" s="1" t="n">
        <v>0.690769608638978</v>
      </c>
    </row>
    <row r="1013" customFormat="false" ht="15" hidden="false" customHeight="false" outlineLevel="0" collapsed="false">
      <c r="A1013" s="1" t="n">
        <v>1126</v>
      </c>
      <c r="B1013" s="1" t="s">
        <v>1976</v>
      </c>
      <c r="C1013" s="1" t="s">
        <v>1977</v>
      </c>
      <c r="D1013" s="1" t="n">
        <f aca="false">O1014/$Q$2</f>
        <v>0.917435497392136</v>
      </c>
      <c r="O1013" s="1" t="n">
        <v>0.776721203737211</v>
      </c>
    </row>
    <row r="1014" customFormat="false" ht="15" hidden="false" customHeight="false" outlineLevel="0" collapsed="false">
      <c r="A1014" s="1" t="n">
        <v>1126</v>
      </c>
      <c r="B1014" s="1" t="s">
        <v>1978</v>
      </c>
      <c r="C1014" s="1" t="s">
        <v>1977</v>
      </c>
      <c r="D1014" s="1" t="n">
        <f aca="false">O1015/$Q$2</f>
        <v>1.16396194475037</v>
      </c>
      <c r="O1014" s="1" t="n">
        <v>0.612212114923134</v>
      </c>
    </row>
    <row r="1015" customFormat="false" ht="15" hidden="false" customHeight="false" outlineLevel="0" collapsed="false">
      <c r="A1015" s="1" t="n">
        <v>1127</v>
      </c>
      <c r="B1015" s="1" t="s">
        <v>1979</v>
      </c>
      <c r="C1015" s="1" t="s">
        <v>1980</v>
      </c>
      <c r="D1015" s="1" t="n">
        <f aca="false">O1016/$Q$2</f>
        <v>1.16396194475037</v>
      </c>
      <c r="O1015" s="1" t="n">
        <v>0.776721203737211</v>
      </c>
    </row>
    <row r="1016" customFormat="false" ht="15" hidden="false" customHeight="false" outlineLevel="0" collapsed="false">
      <c r="A1016" s="1" t="n">
        <v>1128</v>
      </c>
      <c r="B1016" s="1" t="s">
        <v>1981</v>
      </c>
      <c r="C1016" s="1" t="s">
        <v>1982</v>
      </c>
      <c r="D1016" s="1" t="n">
        <f aca="false">O1017/$Q$2</f>
        <v>1.07792738221345</v>
      </c>
      <c r="O1016" s="1" t="n">
        <v>0.776721203737211</v>
      </c>
    </row>
    <row r="1017" customFormat="false" ht="15" hidden="false" customHeight="false" outlineLevel="0" collapsed="false">
      <c r="A1017" s="1" t="n">
        <v>1129</v>
      </c>
      <c r="B1017" s="1" t="s">
        <v>1983</v>
      </c>
      <c r="C1017" s="1" t="s">
        <v>1984</v>
      </c>
      <c r="D1017" s="1" t="n">
        <f aca="false">O1018/$Q$2</f>
        <v>1.07378614094327</v>
      </c>
      <c r="O1017" s="1" t="n">
        <v>0.71930964550022</v>
      </c>
    </row>
    <row r="1018" customFormat="false" ht="15" hidden="false" customHeight="false" outlineLevel="0" collapsed="false">
      <c r="A1018" s="1" t="n">
        <v>1130</v>
      </c>
      <c r="B1018" s="1" t="s">
        <v>1985</v>
      </c>
      <c r="C1018" s="1" t="s">
        <v>1986</v>
      </c>
      <c r="D1018" s="1" t="n">
        <f aca="false">O1019/$Q$2</f>
        <v>1.06471102942629</v>
      </c>
      <c r="O1018" s="1" t="n">
        <v>0.716546161763618</v>
      </c>
    </row>
    <row r="1019" customFormat="false" ht="15" hidden="false" customHeight="false" outlineLevel="0" collapsed="false">
      <c r="A1019" s="1" t="n">
        <v>1131</v>
      </c>
      <c r="B1019" s="1" t="s">
        <v>1987</v>
      </c>
      <c r="C1019" s="1" t="s">
        <v>1988</v>
      </c>
      <c r="D1019" s="1" t="n">
        <f aca="false">O1020/$Q$2</f>
        <v>1.04517513645758</v>
      </c>
      <c r="O1019" s="1" t="n">
        <v>0.710490266574509</v>
      </c>
    </row>
    <row r="1020" customFormat="false" ht="15" hidden="false" customHeight="false" outlineLevel="0" collapsed="false">
      <c r="A1020" s="1" t="n">
        <v>1132</v>
      </c>
      <c r="B1020" s="1" t="s">
        <v>1989</v>
      </c>
      <c r="C1020" s="1" t="s">
        <v>1990</v>
      </c>
      <c r="D1020" s="1" t="n">
        <f aca="false">O1021/$Q$2</f>
        <v>1.04617287644179</v>
      </c>
      <c r="O1020" s="1" t="n">
        <v>0.697453807460727</v>
      </c>
    </row>
    <row r="1021" customFormat="false" ht="15" hidden="false" customHeight="false" outlineLevel="0" collapsed="false">
      <c r="A1021" s="1" t="n">
        <v>1133</v>
      </c>
      <c r="B1021" s="1" t="s">
        <v>1991</v>
      </c>
      <c r="C1021" s="1" t="s">
        <v>1992</v>
      </c>
      <c r="D1021" s="1" t="n">
        <f aca="false">O1022/$Q$2</f>
        <v>1.06145558755725</v>
      </c>
      <c r="O1021" s="1" t="n">
        <v>0.698119607408091</v>
      </c>
    </row>
    <row r="1022" customFormat="false" ht="15" hidden="false" customHeight="false" outlineLevel="0" collapsed="false">
      <c r="A1022" s="1" t="n">
        <v>1134</v>
      </c>
      <c r="B1022" s="1" t="s">
        <v>1993</v>
      </c>
      <c r="C1022" s="1" t="s">
        <v>1994</v>
      </c>
      <c r="D1022" s="1" t="n">
        <f aca="false">O1023/$Q$2</f>
        <v>1.10325332880169</v>
      </c>
      <c r="O1022" s="1" t="n">
        <v>0.708317883930366</v>
      </c>
    </row>
    <row r="1023" customFormat="false" ht="15" hidden="false" customHeight="false" outlineLevel="0" collapsed="false">
      <c r="A1023" s="1" t="n">
        <v>1135</v>
      </c>
      <c r="B1023" s="1" t="s">
        <v>1995</v>
      </c>
      <c r="C1023" s="1" t="s">
        <v>1996</v>
      </c>
      <c r="D1023" s="1" t="n">
        <f aca="false">O1024/$Q$2</f>
        <v>1.30933173995084</v>
      </c>
      <c r="O1023" s="1" t="n">
        <v>0.736209854144085</v>
      </c>
    </row>
    <row r="1024" customFormat="false" ht="15" hidden="false" customHeight="false" outlineLevel="0" collapsed="false">
      <c r="A1024" s="1" t="n">
        <v>1136</v>
      </c>
      <c r="B1024" s="1" t="s">
        <v>1997</v>
      </c>
      <c r="C1024" s="1" t="s">
        <v>1998</v>
      </c>
      <c r="D1024" s="1" t="n">
        <f aca="false">O1025/$Q$2</f>
        <v>1.2543834134599</v>
      </c>
      <c r="O1024" s="1" t="n">
        <v>0.873727641812264</v>
      </c>
    </row>
    <row r="1025" customFormat="false" ht="15" hidden="false" customHeight="false" outlineLevel="0" collapsed="false">
      <c r="A1025" s="1" t="n">
        <v>1137</v>
      </c>
      <c r="B1025" s="1" t="s">
        <v>1999</v>
      </c>
      <c r="C1025" s="1" t="s">
        <v>2000</v>
      </c>
      <c r="D1025" s="1" t="n">
        <f aca="false">O1026/$Q$2</f>
        <v>1.10670966555898</v>
      </c>
      <c r="O1025" s="1" t="n">
        <v>0.837060179883733</v>
      </c>
    </row>
    <row r="1026" customFormat="false" ht="15" hidden="false" customHeight="false" outlineLevel="0" collapsed="false">
      <c r="A1026" s="1" t="n">
        <v>1138</v>
      </c>
      <c r="B1026" s="1" t="s">
        <v>2001</v>
      </c>
      <c r="C1026" s="1" t="s">
        <v>2002</v>
      </c>
      <c r="D1026" s="1" t="n">
        <f aca="false">O1027/$Q$2</f>
        <v>1.46916473768087</v>
      </c>
      <c r="O1026" s="1" t="n">
        <v>0.738516295569211</v>
      </c>
    </row>
    <row r="1027" customFormat="false" ht="15" hidden="false" customHeight="false" outlineLevel="0" collapsed="false">
      <c r="A1027" s="1" t="n">
        <v>1139</v>
      </c>
      <c r="B1027" s="1" t="s">
        <v>2003</v>
      </c>
      <c r="C1027" s="1" t="s">
        <v>2004</v>
      </c>
      <c r="D1027" s="1" t="n">
        <f aca="false">O1028/$Q$2</f>
        <v>1.47054566465328</v>
      </c>
      <c r="O1027" s="1" t="n">
        <v>0.980385491713379</v>
      </c>
    </row>
    <row r="1028" customFormat="false" ht="15" hidden="false" customHeight="false" outlineLevel="0" collapsed="false">
      <c r="A1028" s="1" t="n">
        <v>1140</v>
      </c>
      <c r="B1028" s="1" t="s">
        <v>2005</v>
      </c>
      <c r="C1028" s="1" t="s">
        <v>2006</v>
      </c>
      <c r="D1028" s="1" t="n">
        <f aca="false">O1029/$Q$2</f>
        <v>1.16427447028929</v>
      </c>
      <c r="O1028" s="1" t="n">
        <v>0.981306995431883</v>
      </c>
    </row>
    <row r="1029" customFormat="false" ht="15" hidden="false" customHeight="false" outlineLevel="0" collapsed="false">
      <c r="A1029" s="1" t="n">
        <v>1141</v>
      </c>
      <c r="B1029" s="1" t="s">
        <v>2007</v>
      </c>
      <c r="C1029" s="1" t="s">
        <v>2008</v>
      </c>
      <c r="D1029" s="1" t="n">
        <f aca="false">O1030/$Q$2</f>
        <v>1.40596181070862</v>
      </c>
      <c r="O1029" s="1" t="n">
        <v>0.776929754552714</v>
      </c>
    </row>
    <row r="1030" customFormat="false" ht="15" hidden="false" customHeight="false" outlineLevel="0" collapsed="false">
      <c r="A1030" s="1" t="n">
        <v>1142</v>
      </c>
      <c r="B1030" s="1" t="s">
        <v>2009</v>
      </c>
      <c r="C1030" s="1" t="s">
        <v>2010</v>
      </c>
      <c r="D1030" s="1" t="n">
        <f aca="false">O1031/$Q$2</f>
        <v>1.41006143504127</v>
      </c>
      <c r="O1030" s="1" t="n">
        <v>0.938209668234774</v>
      </c>
    </row>
    <row r="1031" customFormat="false" ht="15" hidden="false" customHeight="false" outlineLevel="0" collapsed="false">
      <c r="A1031" s="1" t="n">
        <v>1143</v>
      </c>
      <c r="B1031" s="1" t="s">
        <v>2011</v>
      </c>
      <c r="C1031" s="1" t="s">
        <v>2012</v>
      </c>
      <c r="D1031" s="1" t="n">
        <f aca="false">O1032/$Q$2</f>
        <v>1.14117765905975</v>
      </c>
      <c r="O1031" s="1" t="n">
        <v>0.940945380652945</v>
      </c>
    </row>
    <row r="1032" customFormat="false" ht="15" hidden="false" customHeight="false" outlineLevel="0" collapsed="false">
      <c r="A1032" s="1" t="n">
        <v>1144</v>
      </c>
      <c r="B1032" s="1" t="s">
        <v>2013</v>
      </c>
      <c r="C1032" s="1" t="s">
        <v>2014</v>
      </c>
      <c r="D1032" s="1" t="n">
        <f aca="false">O1033/$Q$2</f>
        <v>1.30802801522273</v>
      </c>
      <c r="O1032" s="1" t="n">
        <v>0.761517065932082</v>
      </c>
    </row>
    <row r="1033" customFormat="false" ht="15" hidden="false" customHeight="false" outlineLevel="0" collapsed="false">
      <c r="A1033" s="1" t="n">
        <v>1145</v>
      </c>
      <c r="B1033" s="1" t="s">
        <v>2015</v>
      </c>
      <c r="C1033" s="1" t="s">
        <v>2016</v>
      </c>
      <c r="D1033" s="1" t="n">
        <f aca="false">O1034/$Q$2</f>
        <v>1.21049279432473</v>
      </c>
      <c r="O1033" s="1" t="n">
        <v>0.87285765577472</v>
      </c>
    </row>
    <row r="1034" customFormat="false" ht="15" hidden="false" customHeight="false" outlineLevel="0" collapsed="false">
      <c r="A1034" s="1" t="n">
        <v>1146</v>
      </c>
      <c r="B1034" s="1" t="s">
        <v>2017</v>
      </c>
      <c r="C1034" s="1" t="s">
        <v>2018</v>
      </c>
      <c r="D1034" s="1" t="n">
        <f aca="false">O1035/$Q$2</f>
        <v>1.80063682582959</v>
      </c>
      <c r="O1034" s="1" t="n">
        <v>0.807771615355321</v>
      </c>
    </row>
    <row r="1035" customFormat="false" ht="15" hidden="false" customHeight="false" outlineLevel="0" collapsed="false">
      <c r="A1035" s="1" t="n">
        <v>1147</v>
      </c>
      <c r="B1035" s="1" t="s">
        <v>2019</v>
      </c>
      <c r="C1035" s="1" t="s">
        <v>1</v>
      </c>
      <c r="D1035" s="1" t="n">
        <f aca="false">O1036/$Q$2</f>
        <v>1.31207341002814</v>
      </c>
      <c r="O1035" s="1" t="n">
        <v>1.20157949249094</v>
      </c>
    </row>
    <row r="1036" customFormat="false" ht="15" hidden="false" customHeight="false" outlineLevel="0" collapsed="false">
      <c r="A1036" s="1" t="n">
        <v>1294</v>
      </c>
      <c r="B1036" s="1" t="s">
        <v>2020</v>
      </c>
      <c r="C1036" s="1" t="s">
        <v>2021</v>
      </c>
      <c r="D1036" s="1" t="n">
        <f aca="false">O1037/$Q$2</f>
        <v>1.21001952087719</v>
      </c>
      <c r="O1036" s="1" t="n">
        <v>0.875557180391503</v>
      </c>
    </row>
    <row r="1037" customFormat="false" ht="15" hidden="false" customHeight="false" outlineLevel="0" collapsed="false">
      <c r="A1037" s="1" t="n">
        <v>1295</v>
      </c>
      <c r="B1037" s="1" t="s">
        <v>2022</v>
      </c>
      <c r="C1037" s="1" t="s">
        <v>2023</v>
      </c>
      <c r="D1037" s="1" t="n">
        <f aca="false">O1038/$Q$2</f>
        <v>1.20078176630019</v>
      </c>
      <c r="O1037" s="1" t="n">
        <v>0.807455796162492</v>
      </c>
    </row>
    <row r="1038" customFormat="false" ht="15" hidden="false" customHeight="false" outlineLevel="0" collapsed="false">
      <c r="A1038" s="1" t="n">
        <v>1296</v>
      </c>
      <c r="B1038" s="1" t="s">
        <v>2024</v>
      </c>
      <c r="C1038" s="1" t="s">
        <v>1075</v>
      </c>
      <c r="D1038" s="1" t="n">
        <f aca="false">O1039/$Q$2</f>
        <v>1.22817167331439</v>
      </c>
      <c r="O1038" s="1" t="n">
        <v>0.801291367946231</v>
      </c>
    </row>
    <row r="1039" customFormat="false" ht="15" hidden="false" customHeight="false" outlineLevel="0" collapsed="false">
      <c r="A1039" s="1" t="n">
        <v>1297</v>
      </c>
      <c r="B1039" s="1" t="s">
        <v>2025</v>
      </c>
      <c r="C1039" s="1" t="s">
        <v>2026</v>
      </c>
      <c r="D1039" s="1" t="n">
        <f aca="false">O1040/$Q$2</f>
        <v>1.1977757113682</v>
      </c>
      <c r="O1039" s="1" t="n">
        <v>0.819568874047071</v>
      </c>
    </row>
    <row r="1040" customFormat="false" ht="15" hidden="false" customHeight="false" outlineLevel="0" collapsed="false">
      <c r="A1040" s="1" t="n">
        <v>1299</v>
      </c>
      <c r="B1040" s="1" t="s">
        <v>2027</v>
      </c>
      <c r="C1040" s="1" t="s">
        <v>2028</v>
      </c>
      <c r="D1040" s="1" t="n">
        <f aca="false">O1041/$Q$2</f>
        <v>1.11967066893403</v>
      </c>
      <c r="O1040" s="1" t="n">
        <v>0.799285403218773</v>
      </c>
    </row>
    <row r="1041" customFormat="false" ht="15" hidden="false" customHeight="false" outlineLevel="0" collapsed="false">
      <c r="A1041" s="1" t="n">
        <v>1300</v>
      </c>
      <c r="B1041" s="1" t="s">
        <v>2029</v>
      </c>
      <c r="C1041" s="1" t="s">
        <v>2030</v>
      </c>
      <c r="D1041" s="1" t="n">
        <f aca="false">O1042/$Q$2</f>
        <v>1.48932678592849</v>
      </c>
      <c r="O1041" s="1" t="n">
        <v>0.747165277770486</v>
      </c>
    </row>
    <row r="1042" customFormat="false" ht="15" hidden="false" customHeight="false" outlineLevel="0" collapsed="false">
      <c r="A1042" s="1" t="n">
        <v>1301</v>
      </c>
      <c r="B1042" s="1" t="s">
        <v>2031</v>
      </c>
      <c r="C1042" s="1" t="s">
        <v>2032</v>
      </c>
      <c r="D1042" s="1" t="n">
        <f aca="false">O1043/$Q$2</f>
        <v>1.21834094021495</v>
      </c>
      <c r="O1042" s="1" t="n">
        <v>0.993839789300452</v>
      </c>
    </row>
    <row r="1043" customFormat="false" ht="15" hidden="false" customHeight="false" outlineLevel="0" collapsed="false">
      <c r="A1043" s="1" t="n">
        <v>1303</v>
      </c>
      <c r="B1043" s="1" t="s">
        <v>2033</v>
      </c>
      <c r="C1043" s="1" t="s">
        <v>2034</v>
      </c>
      <c r="D1043" s="1" t="n">
        <f aca="false">O1044/$Q$2</f>
        <v>1.21566504497728</v>
      </c>
      <c r="O1043" s="1" t="n">
        <v>0.813008746474981</v>
      </c>
    </row>
    <row r="1044" customFormat="false" ht="15" hidden="false" customHeight="false" outlineLevel="0" collapsed="false">
      <c r="A1044" s="1" t="n">
        <v>1304</v>
      </c>
      <c r="B1044" s="1" t="s">
        <v>2035</v>
      </c>
      <c r="C1044" s="1" t="s">
        <v>2036</v>
      </c>
      <c r="D1044" s="1" t="n">
        <f aca="false">O1045/$Q$2</f>
        <v>1.52866263537222</v>
      </c>
      <c r="O1044" s="1" t="n">
        <v>0.811223099977302</v>
      </c>
    </row>
    <row r="1045" customFormat="false" ht="15" hidden="false" customHeight="false" outlineLevel="0" collapsed="false">
      <c r="A1045" s="1" t="n">
        <v>1305</v>
      </c>
      <c r="B1045" s="1" t="s">
        <v>2037</v>
      </c>
      <c r="C1045" s="1" t="s">
        <v>44</v>
      </c>
      <c r="D1045" s="1" t="n">
        <f aca="false">O1046/$Q$2</f>
        <v>1.51810768656354</v>
      </c>
      <c r="O1045" s="1" t="n">
        <v>1.02008891923786</v>
      </c>
    </row>
    <row r="1046" customFormat="false" ht="15" hidden="false" customHeight="false" outlineLevel="0" collapsed="false">
      <c r="A1046" s="1" t="n">
        <v>1306</v>
      </c>
      <c r="B1046" s="1" t="s">
        <v>2038</v>
      </c>
      <c r="C1046" s="1" t="s">
        <v>876</v>
      </c>
      <c r="D1046" s="1" t="n">
        <f aca="false">O1047/$Q$2</f>
        <v>1.14714135054219</v>
      </c>
      <c r="O1046" s="1" t="n">
        <v>1.01304551667557</v>
      </c>
    </row>
    <row r="1047" customFormat="false" ht="15" hidden="false" customHeight="false" outlineLevel="0" collapsed="false">
      <c r="A1047" s="1" t="n">
        <v>1307</v>
      </c>
      <c r="B1047" s="1" t="s">
        <v>2039</v>
      </c>
      <c r="C1047" s="1" t="s">
        <v>2040</v>
      </c>
      <c r="D1047" s="1" t="n">
        <f aca="false">O1048/$Q$2</f>
        <v>1.24858749499639</v>
      </c>
      <c r="O1047" s="1" t="n">
        <v>0.765496685410067</v>
      </c>
    </row>
    <row r="1048" customFormat="false" ht="15" hidden="false" customHeight="false" outlineLevel="0" collapsed="false">
      <c r="A1048" s="1" t="n">
        <v>1308</v>
      </c>
      <c r="B1048" s="1" t="s">
        <v>2041</v>
      </c>
      <c r="C1048" s="1" t="s">
        <v>2042</v>
      </c>
      <c r="D1048" s="1" t="n">
        <f aca="false">O1049/$Q$2</f>
        <v>1.45101769811455</v>
      </c>
      <c r="O1048" s="1" t="n">
        <v>0.833192516695907</v>
      </c>
    </row>
    <row r="1049" customFormat="false" ht="15" hidden="false" customHeight="false" outlineLevel="0" collapsed="false">
      <c r="A1049" s="1" t="n">
        <v>1309</v>
      </c>
      <c r="B1049" s="1" t="s">
        <v>2043</v>
      </c>
      <c r="C1049" s="1" t="s">
        <v>2044</v>
      </c>
      <c r="D1049" s="1" t="n">
        <f aca="false">O1050/$Q$2</f>
        <v>1.16797384742178</v>
      </c>
      <c r="O1049" s="1" t="n">
        <v>0.968275825688821</v>
      </c>
    </row>
    <row r="1050" customFormat="false" ht="15" hidden="false" customHeight="false" outlineLevel="0" collapsed="false">
      <c r="A1050" s="1" t="n">
        <v>1310</v>
      </c>
      <c r="B1050" s="1" t="s">
        <v>2045</v>
      </c>
      <c r="C1050" s="1" t="s">
        <v>2046</v>
      </c>
      <c r="D1050" s="1" t="n">
        <f aca="false">O1051/$Q$2</f>
        <v>1.18370646492648</v>
      </c>
      <c r="O1050" s="1" t="n">
        <v>0.779398378782556</v>
      </c>
    </row>
    <row r="1051" customFormat="false" ht="15" hidden="false" customHeight="false" outlineLevel="0" collapsed="false">
      <c r="A1051" s="1" t="n">
        <v>1311</v>
      </c>
      <c r="B1051" s="1" t="s">
        <v>2047</v>
      </c>
      <c r="C1051" s="1" t="s">
        <v>2048</v>
      </c>
      <c r="D1051" s="1" t="n">
        <f aca="false">O1052/$Q$2</f>
        <v>1.26948727533307</v>
      </c>
      <c r="O1051" s="1" t="n">
        <v>0.78989688147098</v>
      </c>
    </row>
    <row r="1052" customFormat="false" ht="15" hidden="false" customHeight="false" outlineLevel="0" collapsed="false">
      <c r="A1052" s="1" t="n">
        <v>1312</v>
      </c>
      <c r="B1052" s="1" t="s">
        <v>2049</v>
      </c>
      <c r="C1052" s="1" t="s">
        <v>2050</v>
      </c>
      <c r="D1052" s="1" t="n">
        <f aca="false">O1053/$Q$2</f>
        <v>1.22443132737733</v>
      </c>
      <c r="O1052" s="1" t="n">
        <v>0.84713910886257</v>
      </c>
    </row>
    <row r="1053" customFormat="false" ht="15" hidden="false" customHeight="false" outlineLevel="0" collapsed="false">
      <c r="A1053" s="1" t="n">
        <v>1313</v>
      </c>
      <c r="B1053" s="1" t="s">
        <v>2051</v>
      </c>
      <c r="C1053" s="1" t="s">
        <v>2052</v>
      </c>
      <c r="D1053" s="1" t="n">
        <f aca="false">O1054/$Q$2</f>
        <v>1.50023164315951</v>
      </c>
      <c r="O1053" s="1" t="n">
        <v>0.817072911003153</v>
      </c>
    </row>
    <row r="1054" customFormat="false" ht="15" hidden="false" customHeight="false" outlineLevel="0" collapsed="false">
      <c r="A1054" s="1" t="n">
        <v>1314</v>
      </c>
      <c r="B1054" s="1" t="s">
        <v>2053</v>
      </c>
      <c r="C1054" s="1" t="s">
        <v>2054</v>
      </c>
      <c r="D1054" s="1" t="n">
        <f aca="false">O1055/$Q$2</f>
        <v>1.18370646492648</v>
      </c>
      <c r="O1054" s="1" t="n">
        <v>1.00111668857818</v>
      </c>
    </row>
    <row r="1055" customFormat="false" ht="15" hidden="false" customHeight="false" outlineLevel="0" collapsed="false">
      <c r="A1055" s="1" t="n">
        <v>1315</v>
      </c>
      <c r="B1055" s="1" t="s">
        <v>2055</v>
      </c>
      <c r="C1055" s="1" t="s">
        <v>2056</v>
      </c>
      <c r="D1055" s="1" t="n">
        <f aca="false">O1056/$Q$2</f>
        <v>1.50023164315951</v>
      </c>
      <c r="O1055" s="1" t="n">
        <v>0.78989688147098</v>
      </c>
    </row>
    <row r="1056" customFormat="false" ht="15" hidden="false" customHeight="false" outlineLevel="0" collapsed="false">
      <c r="A1056" s="1" t="n">
        <v>1316</v>
      </c>
      <c r="B1056" s="1" t="s">
        <v>2057</v>
      </c>
      <c r="C1056" s="1" t="s">
        <v>2058</v>
      </c>
      <c r="D1056" s="1" t="n">
        <f aca="false">O1057/$Q$2</f>
        <v>1.50023164315951</v>
      </c>
      <c r="O1056" s="1" t="n">
        <v>1.00111668857818</v>
      </c>
    </row>
    <row r="1057" customFormat="false" ht="15" hidden="false" customHeight="false" outlineLevel="0" collapsed="false">
      <c r="A1057" s="1" t="n">
        <v>1317</v>
      </c>
      <c r="B1057" s="1" t="s">
        <v>2059</v>
      </c>
      <c r="C1057" s="1" t="s">
        <v>2060</v>
      </c>
      <c r="D1057" s="1" t="n">
        <f aca="false">O1058/$Q$2</f>
        <v>1.50023164315951</v>
      </c>
      <c r="O1057" s="1" t="n">
        <v>1.00111668857818</v>
      </c>
    </row>
    <row r="1058" customFormat="false" ht="15" hidden="false" customHeight="false" outlineLevel="0" collapsed="false">
      <c r="A1058" s="1" t="n">
        <v>1319</v>
      </c>
      <c r="B1058" s="1" t="s">
        <v>2061</v>
      </c>
      <c r="C1058" s="1" t="s">
        <v>2062</v>
      </c>
      <c r="D1058" s="1" t="n">
        <f aca="false">O1059/$Q$2</f>
        <v>1.50023164315951</v>
      </c>
      <c r="O1058" s="1" t="n">
        <v>1.00111668857818</v>
      </c>
    </row>
    <row r="1059" customFormat="false" ht="15" hidden="false" customHeight="false" outlineLevel="0" collapsed="false">
      <c r="A1059" s="1" t="n">
        <v>1320</v>
      </c>
      <c r="B1059" s="1" t="s">
        <v>2063</v>
      </c>
      <c r="C1059" s="1" t="s">
        <v>2064</v>
      </c>
      <c r="D1059" s="1" t="n">
        <f aca="false">O1060/$Q$2</f>
        <v>1.50023164315951</v>
      </c>
      <c r="O1059" s="1" t="n">
        <v>1.00111668857818</v>
      </c>
    </row>
    <row r="1060" customFormat="false" ht="15" hidden="false" customHeight="false" outlineLevel="0" collapsed="false">
      <c r="A1060" s="1" t="n">
        <v>1321</v>
      </c>
      <c r="B1060" s="1" t="s">
        <v>2065</v>
      </c>
      <c r="C1060" s="1" t="s">
        <v>2066</v>
      </c>
      <c r="D1060" s="1" t="n">
        <f aca="false">O1061/$Q$2</f>
        <v>1.15824335059886</v>
      </c>
      <c r="O1060" s="1" t="n">
        <v>1.00111668857818</v>
      </c>
    </row>
    <row r="1061" customFormat="false" ht="15" hidden="false" customHeight="false" outlineLevel="0" collapsed="false">
      <c r="A1061" s="1" t="n">
        <v>1322</v>
      </c>
      <c r="B1061" s="1" t="s">
        <v>2067</v>
      </c>
      <c r="C1061" s="1" t="s">
        <v>2068</v>
      </c>
      <c r="D1061" s="1" t="n">
        <f aca="false">O1062/$Q$2</f>
        <v>1.50023164315951</v>
      </c>
      <c r="O1061" s="1" t="n">
        <v>0.772905139687112</v>
      </c>
    </row>
    <row r="1062" customFormat="false" ht="15" hidden="false" customHeight="false" outlineLevel="0" collapsed="false">
      <c r="A1062" s="1" t="n">
        <v>1323</v>
      </c>
      <c r="B1062" s="1" t="s">
        <v>2069</v>
      </c>
      <c r="C1062" s="1" t="s">
        <v>2070</v>
      </c>
      <c r="D1062" s="1" t="n">
        <f aca="false">O1063/$Q$2</f>
        <v>1.50023164315951</v>
      </c>
      <c r="O1062" s="1" t="n">
        <v>1.00111668857818</v>
      </c>
    </row>
    <row r="1063" customFormat="false" ht="15" hidden="false" customHeight="false" outlineLevel="0" collapsed="false">
      <c r="A1063" s="1" t="n">
        <v>1324</v>
      </c>
      <c r="B1063" s="1" t="s">
        <v>2071</v>
      </c>
      <c r="C1063" s="1" t="s">
        <v>2072</v>
      </c>
      <c r="D1063" s="1" t="n">
        <f aca="false">O1064/$Q$2</f>
        <v>1.39159641631952</v>
      </c>
      <c r="O1063" s="1" t="n">
        <v>1.00111668857818</v>
      </c>
    </row>
    <row r="1064" customFormat="false" ht="15" hidden="false" customHeight="false" outlineLevel="0" collapsed="false">
      <c r="A1064" s="1" t="n">
        <v>1325</v>
      </c>
      <c r="B1064" s="1" t="s">
        <v>2073</v>
      </c>
      <c r="C1064" s="1" t="s">
        <v>2074</v>
      </c>
      <c r="D1064" s="1" t="n">
        <f aca="false">O1065/$Q$2</f>
        <v>1.20377826261818</v>
      </c>
      <c r="O1064" s="1" t="n">
        <v>0.928623524570556</v>
      </c>
    </row>
    <row r="1065" customFormat="false" ht="15" hidden="false" customHeight="false" outlineLevel="0" collapsed="false">
      <c r="A1065" s="1" t="n">
        <v>1326</v>
      </c>
      <c r="B1065" s="1" t="s">
        <v>2075</v>
      </c>
      <c r="C1065" s="1" t="s">
        <v>2076</v>
      </c>
      <c r="D1065" s="1" t="n">
        <f aca="false">O1066/$Q$2</f>
        <v>1.26847400484016</v>
      </c>
      <c r="O1065" s="1" t="n">
        <v>0.803290954133389</v>
      </c>
    </row>
    <row r="1066" customFormat="false" ht="15" hidden="false" customHeight="false" outlineLevel="0" collapsed="false">
      <c r="A1066" s="1" t="n">
        <v>1327</v>
      </c>
      <c r="B1066" s="1" t="s">
        <v>2077</v>
      </c>
      <c r="C1066" s="1" t="s">
        <v>2078</v>
      </c>
      <c r="D1066" s="1" t="n">
        <f aca="false">O1067/$Q$2</f>
        <v>1.17234170345078</v>
      </c>
      <c r="O1066" s="1" t="n">
        <v>0.846462945281354</v>
      </c>
    </row>
    <row r="1067" customFormat="false" ht="15" hidden="false" customHeight="false" outlineLevel="0" collapsed="false">
      <c r="A1067" s="1" t="n">
        <v>1328</v>
      </c>
      <c r="B1067" s="1" t="s">
        <v>2079</v>
      </c>
      <c r="C1067" s="1" t="s">
        <v>2080</v>
      </c>
      <c r="D1067" s="1" t="n">
        <f aca="false">O1068/$Q$2</f>
        <v>1.59976287860939</v>
      </c>
      <c r="O1067" s="1" t="n">
        <v>0.782313084377436</v>
      </c>
    </row>
    <row r="1068" customFormat="false" ht="15" hidden="false" customHeight="false" outlineLevel="0" collapsed="false">
      <c r="A1068" s="1" t="n">
        <v>1329</v>
      </c>
      <c r="B1068" s="1" t="s">
        <v>2081</v>
      </c>
      <c r="C1068" s="1" t="s">
        <v>2082</v>
      </c>
      <c r="D1068" s="1" t="n">
        <f aca="false">O1069/$Q$2</f>
        <v>1.17234170345078</v>
      </c>
      <c r="O1068" s="1" t="n">
        <v>1.06753468562418</v>
      </c>
    </row>
    <row r="1069" customFormat="false" ht="15" hidden="false" customHeight="false" outlineLevel="0" collapsed="false">
      <c r="A1069" s="1" t="n">
        <v>1330</v>
      </c>
      <c r="B1069" s="1" t="s">
        <v>2083</v>
      </c>
      <c r="C1069" s="1" t="s">
        <v>2084</v>
      </c>
      <c r="D1069" s="1" t="n">
        <f aca="false">O1070/$Q$2</f>
        <v>1.17234170345078</v>
      </c>
      <c r="O1069" s="1" t="n">
        <v>0.782313084377436</v>
      </c>
    </row>
    <row r="1070" customFormat="false" ht="15" hidden="false" customHeight="false" outlineLevel="0" collapsed="false">
      <c r="A1070" s="1" t="n">
        <v>1331</v>
      </c>
      <c r="B1070" s="1" t="s">
        <v>2085</v>
      </c>
      <c r="C1070" s="1" t="s">
        <v>2086</v>
      </c>
      <c r="D1070" s="1" t="n">
        <f aca="false">O1071/$Q$2</f>
        <v>1.17234170345078</v>
      </c>
      <c r="O1070" s="1" t="n">
        <v>0.782313084377436</v>
      </c>
    </row>
    <row r="1071" customFormat="false" ht="15" hidden="false" customHeight="false" outlineLevel="0" collapsed="false">
      <c r="A1071" s="1" t="n">
        <v>1332</v>
      </c>
      <c r="B1071" s="1" t="s">
        <v>2087</v>
      </c>
      <c r="C1071" s="1" t="s">
        <v>2088</v>
      </c>
      <c r="D1071" s="1" t="n">
        <f aca="false">O1072/$Q$2</f>
        <v>1.17234170345078</v>
      </c>
      <c r="O1071" s="1" t="n">
        <v>0.782313084377436</v>
      </c>
    </row>
    <row r="1072" customFormat="false" ht="15" hidden="false" customHeight="false" outlineLevel="0" collapsed="false">
      <c r="A1072" s="1" t="n">
        <v>1333</v>
      </c>
      <c r="B1072" s="1" t="s">
        <v>2089</v>
      </c>
      <c r="C1072" s="1" t="s">
        <v>2090</v>
      </c>
      <c r="D1072" s="1" t="n">
        <f aca="false">O1073/$Q$2</f>
        <v>1.29930268782546</v>
      </c>
      <c r="O1072" s="1" t="n">
        <v>0.782313084377436</v>
      </c>
    </row>
    <row r="1073" customFormat="false" ht="15" hidden="false" customHeight="false" outlineLevel="0" collapsed="false">
      <c r="A1073" s="1" t="n">
        <v>1334</v>
      </c>
      <c r="B1073" s="1" t="s">
        <v>2091</v>
      </c>
      <c r="C1073" s="1" t="s">
        <v>2092</v>
      </c>
      <c r="D1073" s="1" t="n">
        <f aca="false">O1074/$Q$2</f>
        <v>1.54571950842705</v>
      </c>
      <c r="O1073" s="1" t="n">
        <v>0.867035174352905</v>
      </c>
    </row>
    <row r="1074" customFormat="false" ht="15" hidden="false" customHeight="false" outlineLevel="0" collapsed="false">
      <c r="A1074" s="1" t="n">
        <v>1335</v>
      </c>
      <c r="B1074" s="1" t="s">
        <v>2093</v>
      </c>
      <c r="C1074" s="1" t="s">
        <v>2094</v>
      </c>
      <c r="D1074" s="1" t="n">
        <f aca="false">O1075/$Q$2</f>
        <v>1.32301551372318</v>
      </c>
      <c r="O1074" s="1" t="n">
        <v>1.03147110834713</v>
      </c>
    </row>
    <row r="1075" customFormat="false" ht="15" hidden="false" customHeight="false" outlineLevel="0" collapsed="false">
      <c r="A1075" s="1" t="n">
        <v>1336</v>
      </c>
      <c r="B1075" s="1" t="s">
        <v>2095</v>
      </c>
      <c r="C1075" s="1" t="s">
        <v>2096</v>
      </c>
      <c r="D1075" s="1" t="n">
        <f aca="false">O1076/$Q$2</f>
        <v>1.51971003176056</v>
      </c>
      <c r="O1075" s="1" t="n">
        <v>0.882858934535408</v>
      </c>
    </row>
    <row r="1076" customFormat="false" ht="15" hidden="false" customHeight="false" outlineLevel="0" collapsed="false">
      <c r="A1076" s="1" t="n">
        <v>1337</v>
      </c>
      <c r="B1076" s="1" t="s">
        <v>2097</v>
      </c>
      <c r="C1076" s="1" t="s">
        <v>2098</v>
      </c>
      <c r="D1076" s="1" t="n">
        <f aca="false">O1077/$Q$2</f>
        <v>1.24008807876552</v>
      </c>
      <c r="O1076" s="1" t="n">
        <v>1.01411477456313</v>
      </c>
    </row>
    <row r="1077" customFormat="false" ht="15" hidden="false" customHeight="false" outlineLevel="0" collapsed="false">
      <c r="A1077" s="1" t="n">
        <v>1338</v>
      </c>
      <c r="B1077" s="1" t="s">
        <v>2099</v>
      </c>
      <c r="C1077" s="1" t="s">
        <v>2100</v>
      </c>
      <c r="D1077" s="1" t="n">
        <f aca="false">O1078/$Q$2</f>
        <v>1.17851656809364</v>
      </c>
      <c r="O1077" s="1" t="n">
        <v>0.827520787619477</v>
      </c>
    </row>
    <row r="1078" customFormat="false" ht="15" hidden="false" customHeight="false" outlineLevel="0" collapsed="false">
      <c r="A1078" s="1" t="n">
        <v>1339</v>
      </c>
      <c r="B1078" s="1" t="s">
        <v>2101</v>
      </c>
      <c r="C1078" s="1" t="s">
        <v>2102</v>
      </c>
      <c r="D1078" s="1" t="n">
        <f aca="false">O1079/$Q$2</f>
        <v>1.51431676321547</v>
      </c>
      <c r="O1078" s="1" t="n">
        <v>0.78643362141041</v>
      </c>
    </row>
    <row r="1079" customFormat="false" ht="15" hidden="false" customHeight="false" outlineLevel="0" collapsed="false">
      <c r="A1079" s="1" t="n">
        <v>1340</v>
      </c>
      <c r="B1079" s="1" t="s">
        <v>2103</v>
      </c>
      <c r="C1079" s="1" t="s">
        <v>2104</v>
      </c>
      <c r="D1079" s="1" t="n">
        <f aca="false">O1080/$Q$2</f>
        <v>1.51431676321547</v>
      </c>
      <c r="O1079" s="1" t="n">
        <v>1.01051580291692</v>
      </c>
    </row>
    <row r="1080" customFormat="false" ht="15" hidden="false" customHeight="false" outlineLevel="0" collapsed="false">
      <c r="A1080" s="1" t="n">
        <v>1341</v>
      </c>
      <c r="B1080" s="1" t="s">
        <v>2105</v>
      </c>
      <c r="C1080" s="1" t="s">
        <v>2106</v>
      </c>
      <c r="D1080" s="1" t="n">
        <f aca="false">O1081/$Q$2</f>
        <v>1.51431676321547</v>
      </c>
      <c r="O1080" s="1" t="n">
        <v>1.01051580291692</v>
      </c>
    </row>
    <row r="1081" customFormat="false" ht="15" hidden="false" customHeight="false" outlineLevel="0" collapsed="false">
      <c r="A1081" s="1" t="n">
        <v>1342</v>
      </c>
      <c r="B1081" s="1" t="s">
        <v>2107</v>
      </c>
      <c r="C1081" s="1" t="s">
        <v>2108</v>
      </c>
      <c r="D1081" s="1" t="n">
        <f aca="false">O1082/$Q$2</f>
        <v>1.22645069222651</v>
      </c>
      <c r="O1081" s="1" t="n">
        <v>1.01051580291692</v>
      </c>
    </row>
    <row r="1082" customFormat="false" ht="15" hidden="false" customHeight="false" outlineLevel="0" collapsed="false">
      <c r="A1082" s="1" t="n">
        <v>1343</v>
      </c>
      <c r="B1082" s="1" t="s">
        <v>2109</v>
      </c>
      <c r="C1082" s="1" t="s">
        <v>2110</v>
      </c>
      <c r="D1082" s="1" t="n">
        <f aca="false">O1083/$Q$2</f>
        <v>1.33671906424197</v>
      </c>
      <c r="O1082" s="1" t="n">
        <v>0.818420449471666</v>
      </c>
    </row>
    <row r="1083" customFormat="false" ht="15" hidden="false" customHeight="false" outlineLevel="0" collapsed="false">
      <c r="A1083" s="1" t="n">
        <v>1344</v>
      </c>
      <c r="B1083" s="1" t="s">
        <v>2111</v>
      </c>
      <c r="C1083" s="1" t="s">
        <v>2112</v>
      </c>
      <c r="D1083" s="1" t="n">
        <f aca="false">O1084/$Q$2</f>
        <v>1.21304546805992</v>
      </c>
      <c r="O1083" s="1" t="n">
        <v>0.892003424441142</v>
      </c>
    </row>
    <row r="1084" customFormat="false" ht="15" hidden="false" customHeight="false" outlineLevel="0" collapsed="false">
      <c r="A1084" s="1" t="n">
        <v>1345</v>
      </c>
      <c r="B1084" s="1" t="s">
        <v>2113</v>
      </c>
      <c r="C1084" s="1" t="s">
        <v>2114</v>
      </c>
      <c r="D1084" s="1" t="n">
        <f aca="false">O1085/$Q$2</f>
        <v>1.65424760989935</v>
      </c>
      <c r="O1084" s="1" t="n">
        <v>0.80947503514949</v>
      </c>
    </row>
    <row r="1085" customFormat="false" ht="15" hidden="false" customHeight="false" outlineLevel="0" collapsed="false">
      <c r="A1085" s="1" t="n">
        <v>1346</v>
      </c>
      <c r="B1085" s="1" t="s">
        <v>2115</v>
      </c>
      <c r="C1085" s="1" t="s">
        <v>2116</v>
      </c>
      <c r="D1085" s="1" t="n">
        <f aca="false">O1086/$Q$2</f>
        <v>1.34277859401682</v>
      </c>
      <c r="O1085" s="1" t="n">
        <v>1.10389278673195</v>
      </c>
    </row>
    <row r="1086" customFormat="false" ht="15" hidden="false" customHeight="false" outlineLevel="0" collapsed="false">
      <c r="A1086" s="1" t="n">
        <v>1347</v>
      </c>
      <c r="B1086" s="1" t="s">
        <v>2117</v>
      </c>
      <c r="C1086" s="1" t="s">
        <v>2118</v>
      </c>
      <c r="D1086" s="1" t="n">
        <f aca="false">O1087/$Q$2</f>
        <v>1.18370646492648</v>
      </c>
      <c r="O1086" s="1" t="n">
        <v>0.896046997585466</v>
      </c>
    </row>
    <row r="1087" customFormat="false" ht="15" hidden="false" customHeight="false" outlineLevel="0" collapsed="false">
      <c r="A1087" s="1" t="n">
        <v>1348</v>
      </c>
      <c r="B1087" s="1" t="s">
        <v>2119</v>
      </c>
      <c r="C1087" s="1" t="s">
        <v>2120</v>
      </c>
      <c r="D1087" s="1" t="n">
        <f aca="false">O1088/$Q$2</f>
        <v>1.23730841659211</v>
      </c>
      <c r="O1087" s="1" t="n">
        <v>0.78989688147098</v>
      </c>
    </row>
    <row r="1088" customFormat="false" ht="15" hidden="false" customHeight="false" outlineLevel="0" collapsed="false">
      <c r="A1088" s="1" t="n">
        <v>1349</v>
      </c>
      <c r="B1088" s="1" t="s">
        <v>2121</v>
      </c>
      <c r="C1088" s="1" t="s">
        <v>2122</v>
      </c>
      <c r="D1088" s="1" t="n">
        <f aca="false">O1089/$Q$2</f>
        <v>1.44247809551853</v>
      </c>
      <c r="O1088" s="1" t="n">
        <v>0.825665896607744</v>
      </c>
    </row>
    <row r="1089" customFormat="false" ht="15" hidden="false" customHeight="false" outlineLevel="0" collapsed="false">
      <c r="A1089" s="1" t="n">
        <v>1350</v>
      </c>
      <c r="B1089" s="1" t="s">
        <v>2123</v>
      </c>
      <c r="C1089" s="1" t="s">
        <v>2124</v>
      </c>
      <c r="D1089" s="1" t="n">
        <f aca="false">O1090/$Q$2</f>
        <v>1.17504997741694</v>
      </c>
      <c r="O1089" s="1" t="n">
        <v>0.96257727992645</v>
      </c>
    </row>
    <row r="1090" customFormat="false" ht="15" hidden="false" customHeight="false" outlineLevel="0" collapsed="false">
      <c r="A1090" s="1" t="n">
        <v>1351</v>
      </c>
      <c r="B1090" s="1" t="s">
        <v>2125</v>
      </c>
      <c r="C1090" s="1" t="s">
        <v>2126</v>
      </c>
      <c r="D1090" s="1" t="n">
        <f aca="false">O1091/$Q$2</f>
        <v>1.1557674112324</v>
      </c>
      <c r="O1090" s="1" t="n">
        <v>0.784120337462074</v>
      </c>
    </row>
    <row r="1091" customFormat="false" ht="15" hidden="false" customHeight="false" outlineLevel="0" collapsed="false">
      <c r="A1091" s="1" t="n">
        <v>1352</v>
      </c>
      <c r="B1091" s="1" t="s">
        <v>2127</v>
      </c>
      <c r="C1091" s="1" t="s">
        <v>2128</v>
      </c>
      <c r="D1091" s="1" t="n">
        <f aca="false">O1092/$Q$2</f>
        <v>1.36860120408533</v>
      </c>
      <c r="O1091" s="1" t="n">
        <v>0.771252925356762</v>
      </c>
    </row>
    <row r="1092" customFormat="false" ht="15" hidden="false" customHeight="false" outlineLevel="0" collapsed="false">
      <c r="A1092" s="1" t="n">
        <v>1353</v>
      </c>
      <c r="B1092" s="1" t="s">
        <v>2129</v>
      </c>
      <c r="C1092" s="1" t="s">
        <v>2130</v>
      </c>
      <c r="D1092" s="1" t="n">
        <f aca="false">O1093/$Q$2</f>
        <v>1.15824335059886</v>
      </c>
      <c r="O1092" s="1" t="n">
        <v>0.913278633779849</v>
      </c>
    </row>
    <row r="1093" customFormat="false" ht="15" hidden="false" customHeight="false" outlineLevel="0" collapsed="false">
      <c r="A1093" s="1" t="n">
        <v>1354</v>
      </c>
      <c r="B1093" s="1" t="s">
        <v>2131</v>
      </c>
      <c r="C1093" s="1" t="s">
        <v>2132</v>
      </c>
      <c r="D1093" s="1" t="n">
        <f aca="false">O1094/$Q$2</f>
        <v>1.22369290291756</v>
      </c>
      <c r="O1093" s="1" t="n">
        <v>0.772905139687112</v>
      </c>
    </row>
    <row r="1094" customFormat="false" ht="15" hidden="false" customHeight="false" outlineLevel="0" collapsed="false">
      <c r="A1094" s="1" t="n">
        <v>1355</v>
      </c>
      <c r="B1094" s="1" t="s">
        <v>2133</v>
      </c>
      <c r="C1094" s="1" t="s">
        <v>2134</v>
      </c>
      <c r="D1094" s="1" t="n">
        <f aca="false">O1095/$Q$2</f>
        <v>1.56150956372938</v>
      </c>
      <c r="O1094" s="1" t="n">
        <v>0.816580154398995</v>
      </c>
    </row>
    <row r="1095" customFormat="false" ht="15" hidden="false" customHeight="false" outlineLevel="0" collapsed="false">
      <c r="A1095" s="1" t="n">
        <v>1356</v>
      </c>
      <c r="B1095" s="1" t="s">
        <v>2135</v>
      </c>
      <c r="C1095" s="1" t="s">
        <v>2136</v>
      </c>
      <c r="D1095" s="1" t="n">
        <f aca="false">O1096/$Q$2</f>
        <v>1.446565622946</v>
      </c>
      <c r="O1095" s="1" t="n">
        <v>1.04200793974168</v>
      </c>
    </row>
    <row r="1096" customFormat="false" ht="15" hidden="false" customHeight="false" outlineLevel="0" collapsed="false">
      <c r="A1096" s="1" t="n">
        <v>1357</v>
      </c>
      <c r="B1096" s="1" t="s">
        <v>2137</v>
      </c>
      <c r="C1096" s="1" t="s">
        <v>2138</v>
      </c>
      <c r="D1096" s="1" t="n">
        <f aca="false">O1097/$Q$2</f>
        <v>1.59976287860939</v>
      </c>
      <c r="O1096" s="1" t="n">
        <v>0.96530491998212</v>
      </c>
    </row>
    <row r="1097" customFormat="false" ht="15" hidden="false" customHeight="false" outlineLevel="0" collapsed="false">
      <c r="A1097" s="1" t="n">
        <v>1358</v>
      </c>
      <c r="B1097" s="1" t="s">
        <v>2139</v>
      </c>
      <c r="C1097" s="1" t="s">
        <v>2140</v>
      </c>
      <c r="D1097" s="1" t="n">
        <f aca="false">O1098/$Q$2</f>
        <v>1.23326830907552</v>
      </c>
      <c r="O1097" s="1" t="n">
        <v>1.06753468562418</v>
      </c>
    </row>
    <row r="1098" customFormat="false" ht="15" hidden="false" customHeight="false" outlineLevel="0" collapsed="false">
      <c r="A1098" s="1" t="n">
        <v>1359</v>
      </c>
      <c r="B1098" s="1" t="s">
        <v>2141</v>
      </c>
      <c r="C1098" s="1" t="s">
        <v>2142</v>
      </c>
      <c r="D1098" s="1" t="n">
        <f aca="false">O1099/$Q$2</f>
        <v>1.19686454294735</v>
      </c>
      <c r="O1098" s="1" t="n">
        <v>0.822969900241484</v>
      </c>
    </row>
    <row r="1099" customFormat="false" ht="15" hidden="false" customHeight="false" outlineLevel="0" collapsed="false">
      <c r="A1099" s="1" t="n">
        <v>1360</v>
      </c>
      <c r="B1099" s="1" t="s">
        <v>2143</v>
      </c>
      <c r="C1099" s="1" t="s">
        <v>2144</v>
      </c>
      <c r="D1099" s="1" t="n">
        <f aca="false">O1100/$Q$2</f>
        <v>1.48042555812678</v>
      </c>
      <c r="O1099" s="1" t="n">
        <v>0.798677373174622</v>
      </c>
    </row>
    <row r="1100" customFormat="false" ht="15" hidden="false" customHeight="false" outlineLevel="0" collapsed="false">
      <c r="A1100" s="1" t="n">
        <v>1361</v>
      </c>
      <c r="B1100" s="1" t="s">
        <v>2145</v>
      </c>
      <c r="C1100" s="1" t="s">
        <v>2146</v>
      </c>
      <c r="D1100" s="1" t="n">
        <f aca="false">O1101/$Q$2</f>
        <v>1.38230941127639</v>
      </c>
      <c r="O1100" s="1" t="n">
        <v>0.987899928118504</v>
      </c>
    </row>
    <row r="1101" customFormat="false" ht="15" hidden="false" customHeight="false" outlineLevel="0" collapsed="false">
      <c r="A1101" s="1" t="n">
        <v>1362</v>
      </c>
      <c r="B1101" s="1" t="s">
        <v>2147</v>
      </c>
      <c r="C1101" s="1" t="s">
        <v>2148</v>
      </c>
      <c r="D1101" s="1" t="n">
        <f aca="false">O1102/$Q$2</f>
        <v>1.33145276921325</v>
      </c>
      <c r="O1101" s="1" t="n">
        <v>0.922426231120586</v>
      </c>
    </row>
    <row r="1102" customFormat="false" ht="15" hidden="false" customHeight="false" outlineLevel="0" collapsed="false">
      <c r="A1102" s="1" t="n">
        <v>1363</v>
      </c>
      <c r="B1102" s="1" t="s">
        <v>2149</v>
      </c>
      <c r="C1102" s="1" t="s">
        <v>2150</v>
      </c>
      <c r="D1102" s="1" t="n">
        <f aca="false">O1103/$Q$2</f>
        <v>1.33178814683036</v>
      </c>
      <c r="O1102" s="1" t="n">
        <v>0.888489183247612</v>
      </c>
    </row>
    <row r="1103" customFormat="false" ht="15" hidden="false" customHeight="false" outlineLevel="0" collapsed="false">
      <c r="A1103" s="1" t="n">
        <v>1364</v>
      </c>
      <c r="B1103" s="1" t="s">
        <v>2151</v>
      </c>
      <c r="C1103" s="1" t="s">
        <v>2152</v>
      </c>
      <c r="D1103" s="1" t="n">
        <f aca="false">O1104/$Q$2</f>
        <v>1.46485893571756</v>
      </c>
      <c r="O1103" s="1" t="n">
        <v>0.888712983439402</v>
      </c>
    </row>
    <row r="1104" customFormat="false" ht="15" hidden="false" customHeight="false" outlineLevel="0" collapsed="false">
      <c r="A1104" s="1" t="n">
        <v>1365</v>
      </c>
      <c r="B1104" s="1" t="s">
        <v>2153</v>
      </c>
      <c r="C1104" s="1" t="s">
        <v>2154</v>
      </c>
      <c r="D1104" s="1" t="n">
        <f aca="false">O1105/$Q$2</f>
        <v>1.37544876969226</v>
      </c>
      <c r="O1104" s="1" t="n">
        <v>0.977512195297562</v>
      </c>
    </row>
    <row r="1105" customFormat="false" ht="15" hidden="false" customHeight="false" outlineLevel="0" collapsed="false">
      <c r="A1105" s="1" t="n">
        <v>1366</v>
      </c>
      <c r="B1105" s="1" t="s">
        <v>2155</v>
      </c>
      <c r="C1105" s="1" t="s">
        <v>2156</v>
      </c>
      <c r="D1105" s="1" t="n">
        <f aca="false">O1106/$Q$2</f>
        <v>1.44284135941121</v>
      </c>
      <c r="O1105" s="1" t="n">
        <v>0.917848069597636</v>
      </c>
    </row>
    <row r="1106" customFormat="false" ht="15" hidden="false" customHeight="false" outlineLevel="0" collapsed="false">
      <c r="A1106" s="1" t="n">
        <v>1367</v>
      </c>
      <c r="B1106" s="1" t="s">
        <v>2157</v>
      </c>
      <c r="C1106" s="1" t="s">
        <v>2158</v>
      </c>
      <c r="D1106" s="1" t="n">
        <f aca="false">O1107/$Q$2</f>
        <v>1.37674260473949</v>
      </c>
      <c r="O1106" s="1" t="n">
        <v>0.962819688855084</v>
      </c>
    </row>
    <row r="1107" customFormat="false" ht="15" hidden="false" customHeight="false" outlineLevel="0" collapsed="false">
      <c r="A1107" s="1" t="n">
        <v>1368</v>
      </c>
      <c r="B1107" s="1" t="s">
        <v>2159</v>
      </c>
      <c r="C1107" s="1" t="s">
        <v>2160</v>
      </c>
      <c r="D1107" s="1" t="n">
        <f aca="false">O1108/$Q$2</f>
        <v>1.67319730960748</v>
      </c>
      <c r="O1107" s="1" t="n">
        <v>0.918711456171275</v>
      </c>
    </row>
    <row r="1108" customFormat="false" ht="15" hidden="false" customHeight="false" outlineLevel="0" collapsed="false">
      <c r="A1108" s="1" t="n">
        <v>1369</v>
      </c>
      <c r="B1108" s="1" t="s">
        <v>2161</v>
      </c>
      <c r="C1108" s="1" t="s">
        <v>2162</v>
      </c>
      <c r="D1108" s="1" t="n">
        <f aca="false">O1109/$Q$2</f>
        <v>1.34445787627308</v>
      </c>
      <c r="O1108" s="1" t="n">
        <v>1.11653807434994</v>
      </c>
    </row>
    <row r="1109" customFormat="false" ht="15" hidden="false" customHeight="false" outlineLevel="0" collapsed="false">
      <c r="A1109" s="1" t="n">
        <v>1370</v>
      </c>
      <c r="B1109" s="1" t="s">
        <v>2163</v>
      </c>
      <c r="C1109" s="1" t="s">
        <v>2164</v>
      </c>
      <c r="D1109" s="1" t="n">
        <f aca="false">O1110/$Q$2</f>
        <v>1.5707814041494</v>
      </c>
      <c r="O1109" s="1" t="n">
        <v>0.897167596193845</v>
      </c>
    </row>
    <row r="1110" customFormat="false" ht="15" hidden="false" customHeight="false" outlineLevel="0" collapsed="false">
      <c r="A1110" s="1" t="n">
        <v>1371</v>
      </c>
      <c r="B1110" s="1" t="s">
        <v>2165</v>
      </c>
      <c r="C1110" s="1" t="s">
        <v>2166</v>
      </c>
      <c r="D1110" s="1" t="n">
        <f aca="false">O1111/$Q$2</f>
        <v>1.34984038733797</v>
      </c>
      <c r="O1110" s="1" t="n">
        <v>1.0481951137162</v>
      </c>
    </row>
    <row r="1111" customFormat="false" ht="15" hidden="false" customHeight="false" outlineLevel="0" collapsed="false">
      <c r="A1111" s="1" t="n">
        <v>1372</v>
      </c>
      <c r="B1111" s="1" t="s">
        <v>2167</v>
      </c>
      <c r="C1111" s="1" t="s">
        <v>2168</v>
      </c>
      <c r="D1111" s="1" t="n">
        <f aca="false">O1112/$Q$2</f>
        <v>1.81421820868662</v>
      </c>
      <c r="O1111" s="1" t="n">
        <v>0.900759389286658</v>
      </c>
    </row>
    <row r="1112" customFormat="false" ht="15" hidden="false" customHeight="false" outlineLevel="0" collapsed="false">
      <c r="A1112" s="1" t="n">
        <v>1373</v>
      </c>
      <c r="B1112" s="1" t="s">
        <v>2169</v>
      </c>
      <c r="C1112" s="1" t="s">
        <v>2170</v>
      </c>
      <c r="D1112" s="1" t="n">
        <f aca="false">O1113/$Q$2</f>
        <v>1.05354589695529</v>
      </c>
      <c r="O1112" s="1" t="n">
        <v>1.21064245892958</v>
      </c>
    </row>
    <row r="1113" customFormat="false" ht="15" hidden="false" customHeight="false" outlineLevel="0" collapsed="false">
      <c r="A1113" s="1" t="n">
        <v>1374</v>
      </c>
      <c r="B1113" s="1" t="s">
        <v>2171</v>
      </c>
      <c r="C1113" s="1" t="s">
        <v>2172</v>
      </c>
      <c r="D1113" s="1" t="n">
        <f aca="false">O1114/$Q$2</f>
        <v>0.965226484388413</v>
      </c>
      <c r="O1113" s="1" t="n">
        <v>0.703039683527641</v>
      </c>
    </row>
    <row r="1114" customFormat="false" ht="15" hidden="false" customHeight="false" outlineLevel="0" collapsed="false">
      <c r="A1114" s="1" t="n">
        <v>1375</v>
      </c>
      <c r="B1114" s="1" t="s">
        <v>2173</v>
      </c>
      <c r="C1114" s="1" t="s">
        <v>2174</v>
      </c>
      <c r="D1114" s="1" t="n">
        <f aca="false">O1115/$Q$2</f>
        <v>0.978212491161893</v>
      </c>
      <c r="O1114" s="1" t="n">
        <v>0.644103426417427</v>
      </c>
    </row>
    <row r="1115" customFormat="false" ht="15" hidden="false" customHeight="false" outlineLevel="0" collapsed="false">
      <c r="A1115" s="1" t="n">
        <v>1376</v>
      </c>
      <c r="B1115" s="1" t="s">
        <v>2175</v>
      </c>
      <c r="C1115" s="1" t="s">
        <v>2176</v>
      </c>
      <c r="D1115" s="1" t="n">
        <f aca="false">O1116/$Q$2</f>
        <v>0.9911187125813</v>
      </c>
      <c r="O1115" s="1" t="n">
        <v>0.652769093588359</v>
      </c>
    </row>
    <row r="1116" customFormat="false" ht="15" hidden="false" customHeight="false" outlineLevel="0" collapsed="false">
      <c r="A1116" s="1" t="n">
        <v>1377</v>
      </c>
      <c r="B1116" s="1" t="s">
        <v>2177</v>
      </c>
      <c r="C1116" s="1" t="s">
        <v>2178</v>
      </c>
      <c r="D1116" s="1" t="n">
        <f aca="false">O1117/$Q$2</f>
        <v>0.928624309777134</v>
      </c>
      <c r="O1116" s="1" t="n">
        <v>0.661381519348319</v>
      </c>
    </row>
    <row r="1117" customFormat="false" ht="15" hidden="false" customHeight="false" outlineLevel="0" collapsed="false">
      <c r="A1117" s="1" t="n">
        <v>1378</v>
      </c>
      <c r="B1117" s="1" t="s">
        <v>2179</v>
      </c>
      <c r="C1117" s="1" t="s">
        <v>2180</v>
      </c>
      <c r="D1117" s="1" t="n">
        <f aca="false">O1118/$Q$2</f>
        <v>0.940814838752437</v>
      </c>
      <c r="O1117" s="1" t="n">
        <v>0.619678499767811</v>
      </c>
    </row>
    <row r="1118" customFormat="false" ht="15" hidden="false" customHeight="false" outlineLevel="0" collapsed="false">
      <c r="A1118" s="1" t="n">
        <v>1379</v>
      </c>
      <c r="B1118" s="1" t="s">
        <v>2181</v>
      </c>
      <c r="C1118" s="1" t="s">
        <v>2182</v>
      </c>
      <c r="D1118" s="1" t="n">
        <f aca="false">O1119/$Q$2</f>
        <v>1.13527827575359</v>
      </c>
      <c r="O1118" s="1" t="n">
        <v>0.627813338181211</v>
      </c>
    </row>
    <row r="1119" customFormat="false" ht="15" hidden="false" customHeight="false" outlineLevel="0" collapsed="false">
      <c r="A1119" s="1" t="n">
        <v>1380</v>
      </c>
      <c r="B1119" s="1" t="s">
        <v>2183</v>
      </c>
      <c r="C1119" s="1" t="s">
        <v>2184</v>
      </c>
      <c r="D1119" s="1" t="n">
        <f aca="false">O1120/$Q$2</f>
        <v>0.958684712286487</v>
      </c>
      <c r="O1119" s="1" t="n">
        <v>0.75758035981937</v>
      </c>
    </row>
    <row r="1120" customFormat="false" ht="15" hidden="false" customHeight="false" outlineLevel="0" collapsed="false">
      <c r="A1120" s="1" t="n">
        <v>1381</v>
      </c>
      <c r="B1120" s="1" t="s">
        <v>2185</v>
      </c>
      <c r="C1120" s="1" t="s">
        <v>2186</v>
      </c>
      <c r="D1120" s="1" t="n">
        <f aca="false">O1121/$Q$2</f>
        <v>1.03711721296126</v>
      </c>
      <c r="O1120" s="1" t="n">
        <v>0.639738049074552</v>
      </c>
    </row>
    <row r="1121" customFormat="false" ht="15" hidden="false" customHeight="false" outlineLevel="0" collapsed="false">
      <c r="A1121" s="1" t="n">
        <v>1382</v>
      </c>
      <c r="B1121" s="1" t="s">
        <v>2187</v>
      </c>
      <c r="C1121" s="1" t="s">
        <v>2188</v>
      </c>
      <c r="D1121" s="1" t="n">
        <f aca="false">O1122/$Q$2</f>
        <v>0.925497832577329</v>
      </c>
      <c r="O1121" s="1" t="n">
        <v>0.692076690050735</v>
      </c>
    </row>
    <row r="1122" customFormat="false" ht="15" hidden="false" customHeight="false" outlineLevel="0" collapsed="false">
      <c r="A1122" s="1" t="n">
        <v>1383</v>
      </c>
      <c r="B1122" s="1" t="s">
        <v>2189</v>
      </c>
      <c r="C1122" s="1" t="s">
        <v>2190</v>
      </c>
      <c r="D1122" s="1" t="n">
        <f aca="false">O1123/$Q$2</f>
        <v>0.915736995308878</v>
      </c>
      <c r="O1122" s="1" t="n">
        <v>0.61759217628873</v>
      </c>
    </row>
    <row r="1123" customFormat="false" ht="15" hidden="false" customHeight="false" outlineLevel="0" collapsed="false">
      <c r="A1123" s="1" t="n">
        <v>1384</v>
      </c>
      <c r="B1123" s="1" t="s">
        <v>2191</v>
      </c>
      <c r="C1123" s="1" t="s">
        <v>2192</v>
      </c>
      <c r="D1123" s="1" t="n">
        <f aca="false">O1124/$Q$2</f>
        <v>1.01323110137587</v>
      </c>
      <c r="O1123" s="1" t="n">
        <v>0.611078690769013</v>
      </c>
    </row>
    <row r="1124" customFormat="false" ht="15" hidden="false" customHeight="false" outlineLevel="0" collapsed="false">
      <c r="A1124" s="1" t="n">
        <v>1385</v>
      </c>
      <c r="B1124" s="1" t="s">
        <v>2193</v>
      </c>
      <c r="C1124" s="1" t="s">
        <v>2194</v>
      </c>
      <c r="D1124" s="1" t="n">
        <f aca="false">O1125/$Q$2</f>
        <v>0.9487094312562</v>
      </c>
      <c r="O1124" s="1" t="n">
        <v>0.676137294929717</v>
      </c>
    </row>
    <row r="1125" customFormat="false" ht="15" hidden="false" customHeight="false" outlineLevel="0" collapsed="false">
      <c r="A1125" s="1" t="n">
        <v>1386</v>
      </c>
      <c r="B1125" s="1" t="s">
        <v>2195</v>
      </c>
      <c r="C1125" s="1" t="s">
        <v>2196</v>
      </c>
      <c r="D1125" s="1" t="n">
        <f aca="false">O1126/$Q$2</f>
        <v>0.956864464537339</v>
      </c>
      <c r="O1125" s="1" t="n">
        <v>0.633081463501109</v>
      </c>
    </row>
    <row r="1126" customFormat="false" ht="15" hidden="false" customHeight="false" outlineLevel="0" collapsed="false">
      <c r="A1126" s="1" t="n">
        <v>1387</v>
      </c>
      <c r="B1126" s="1" t="s">
        <v>2197</v>
      </c>
      <c r="C1126" s="1" t="s">
        <v>2198</v>
      </c>
      <c r="D1126" s="1" t="n">
        <f aca="false">O1127/$Q$2</f>
        <v>0.968272483309233</v>
      </c>
      <c r="O1126" s="1" t="n">
        <v>0.638523383054589</v>
      </c>
    </row>
    <row r="1127" customFormat="false" ht="15" hidden="false" customHeight="false" outlineLevel="0" collapsed="false">
      <c r="A1127" s="1" t="n">
        <v>1388</v>
      </c>
      <c r="B1127" s="1" t="s">
        <v>2199</v>
      </c>
      <c r="C1127" s="1" t="s">
        <v>2200</v>
      </c>
      <c r="D1127" s="1" t="n">
        <f aca="false">O1128/$Q$2</f>
        <v>0.95108705460543</v>
      </c>
      <c r="O1127" s="1" t="n">
        <v>0.646136046091148</v>
      </c>
    </row>
    <row r="1128" customFormat="false" ht="15" hidden="false" customHeight="false" outlineLevel="0" collapsed="false">
      <c r="A1128" s="1" t="n">
        <v>1389</v>
      </c>
      <c r="B1128" s="1" t="s">
        <v>2201</v>
      </c>
      <c r="C1128" s="1" t="s">
        <v>2202</v>
      </c>
      <c r="D1128" s="1" t="n">
        <f aca="false">O1129/$Q$2</f>
        <v>0.948448990478822</v>
      </c>
      <c r="O1128" s="1" t="n">
        <v>0.634668070759342</v>
      </c>
    </row>
    <row r="1129" customFormat="false" ht="15" hidden="false" customHeight="false" outlineLevel="0" collapsed="false">
      <c r="A1129" s="1" t="n">
        <v>1390</v>
      </c>
      <c r="B1129" s="1" t="s">
        <v>2203</v>
      </c>
      <c r="C1129" s="1" t="s">
        <v>2204</v>
      </c>
      <c r="D1129" s="1" t="n">
        <f aca="false">O1130/$Q$2</f>
        <v>1.08757864471638</v>
      </c>
      <c r="O1129" s="1" t="n">
        <v>0.632907669267527</v>
      </c>
    </row>
    <row r="1130" customFormat="false" ht="15" hidden="false" customHeight="false" outlineLevel="0" collapsed="false">
      <c r="A1130" s="1" t="n">
        <v>1391</v>
      </c>
      <c r="B1130" s="1" t="s">
        <v>2205</v>
      </c>
      <c r="C1130" s="1" t="s">
        <v>2206</v>
      </c>
      <c r="D1130" s="1" t="n">
        <f aca="false">O1131/$Q$2</f>
        <v>0.986971062040779</v>
      </c>
      <c r="O1130" s="1" t="n">
        <v>0.725750010894183</v>
      </c>
    </row>
    <row r="1131" customFormat="false" ht="15" hidden="false" customHeight="false" outlineLevel="0" collapsed="false">
      <c r="A1131" s="1" t="n">
        <v>1392</v>
      </c>
      <c r="B1131" s="1" t="s">
        <v>2207</v>
      </c>
      <c r="C1131" s="1" t="s">
        <v>2208</v>
      </c>
      <c r="D1131" s="1" t="n">
        <f aca="false">O1132/$Q$2</f>
        <v>0.956310421576115</v>
      </c>
      <c r="O1131" s="1" t="n">
        <v>0.658613758653869</v>
      </c>
    </row>
    <row r="1132" customFormat="false" ht="15" hidden="false" customHeight="false" outlineLevel="0" collapsed="false">
      <c r="A1132" s="1" t="n">
        <v>1393</v>
      </c>
      <c r="B1132" s="1" t="s">
        <v>2209</v>
      </c>
      <c r="C1132" s="1" t="s">
        <v>2210</v>
      </c>
      <c r="D1132" s="1" t="n">
        <f aca="false">O1133/$Q$2</f>
        <v>1.14501882022107</v>
      </c>
      <c r="O1132" s="1" t="n">
        <v>0.638153665713137</v>
      </c>
    </row>
    <row r="1133" customFormat="false" ht="15" hidden="false" customHeight="false" outlineLevel="0" collapsed="false">
      <c r="A1133" s="1" t="n">
        <v>1394</v>
      </c>
      <c r="B1133" s="1" t="s">
        <v>2211</v>
      </c>
      <c r="C1133" s="1" t="s">
        <v>2212</v>
      </c>
      <c r="D1133" s="1" t="n">
        <f aca="false">O1134/$Q$2</f>
        <v>0.967447902664782</v>
      </c>
      <c r="O1133" s="1" t="n">
        <v>0.764080303789151</v>
      </c>
    </row>
    <row r="1134" customFormat="false" ht="15" hidden="false" customHeight="false" outlineLevel="0" collapsed="false">
      <c r="A1134" s="1" t="n">
        <v>1395</v>
      </c>
      <c r="B1134" s="1" t="s">
        <v>2213</v>
      </c>
      <c r="C1134" s="1" t="s">
        <v>2214</v>
      </c>
      <c r="D1134" s="1" t="n">
        <f aca="false">O1135/$Q$2</f>
        <v>1.20900548631637</v>
      </c>
      <c r="O1134" s="1" t="n">
        <v>0.645585796769316</v>
      </c>
    </row>
    <row r="1135" customFormat="false" ht="15" hidden="false" customHeight="false" outlineLevel="0" collapsed="false">
      <c r="A1135" s="1" t="n">
        <v>1396</v>
      </c>
      <c r="B1135" s="1" t="s">
        <v>2215</v>
      </c>
      <c r="C1135" s="1" t="s">
        <v>2216</v>
      </c>
      <c r="D1135" s="1" t="n">
        <f aca="false">O1136/$Q$2</f>
        <v>1.06638492408393</v>
      </c>
      <c r="O1135" s="1" t="n">
        <v>0.80677912271259</v>
      </c>
    </row>
    <row r="1136" customFormat="false" ht="15" hidden="false" customHeight="false" outlineLevel="0" collapsed="false">
      <c r="A1136" s="1" t="n">
        <v>1397</v>
      </c>
      <c r="B1136" s="1" t="s">
        <v>2217</v>
      </c>
      <c r="C1136" s="1" t="s">
        <v>2218</v>
      </c>
      <c r="D1136" s="1" t="n">
        <f aca="false">O1137/$Q$2</f>
        <v>0.927460748198961</v>
      </c>
      <c r="O1136" s="1" t="n">
        <v>0.711607269994829</v>
      </c>
    </row>
    <row r="1137" customFormat="false" ht="15" hidden="false" customHeight="false" outlineLevel="0" collapsed="false">
      <c r="A1137" s="1" t="n">
        <v>1398</v>
      </c>
      <c r="B1137" s="1" t="s">
        <v>2219</v>
      </c>
      <c r="C1137" s="1" t="s">
        <v>2220</v>
      </c>
      <c r="D1137" s="1" t="n">
        <f aca="false">O1138/$Q$2</f>
        <v>0.984605880548018</v>
      </c>
      <c r="O1137" s="1" t="n">
        <v>0.618902045731924</v>
      </c>
    </row>
    <row r="1138" customFormat="false" ht="15" hidden="false" customHeight="false" outlineLevel="0" collapsed="false">
      <c r="A1138" s="1" t="n">
        <v>1399</v>
      </c>
      <c r="B1138" s="1" t="s">
        <v>2221</v>
      </c>
      <c r="C1138" s="1" t="s">
        <v>2222</v>
      </c>
      <c r="D1138" s="1" t="n">
        <f aca="false">O1139/$Q$2</f>
        <v>0.941102125138324</v>
      </c>
      <c r="O1138" s="1" t="n">
        <v>0.657035453946916</v>
      </c>
    </row>
    <row r="1139" customFormat="false" ht="15" hidden="false" customHeight="false" outlineLevel="0" collapsed="false">
      <c r="A1139" s="1" t="n">
        <v>1400</v>
      </c>
      <c r="B1139" s="1" t="s">
        <v>2223</v>
      </c>
      <c r="C1139" s="1" t="s">
        <v>2224</v>
      </c>
      <c r="D1139" s="1" t="n">
        <f aca="false">O1140/$Q$2</f>
        <v>0.897126053487849</v>
      </c>
      <c r="O1139" s="1" t="n">
        <v>0.628005046706107</v>
      </c>
    </row>
    <row r="1140" customFormat="false" ht="15" hidden="false" customHeight="false" outlineLevel="0" collapsed="false">
      <c r="A1140" s="1" t="n">
        <v>1401</v>
      </c>
      <c r="B1140" s="1" t="s">
        <v>2225</v>
      </c>
      <c r="C1140" s="1" t="s">
        <v>2226</v>
      </c>
      <c r="D1140" s="1" t="n">
        <f aca="false">O1141/$Q$2</f>
        <v>0.929332981647084</v>
      </c>
      <c r="O1140" s="1" t="n">
        <v>0.598659459024273</v>
      </c>
    </row>
    <row r="1141" customFormat="false" ht="15" hidden="false" customHeight="false" outlineLevel="0" collapsed="false">
      <c r="A1141" s="1" t="n">
        <v>1402</v>
      </c>
      <c r="B1141" s="1" t="s">
        <v>2227</v>
      </c>
      <c r="C1141" s="1" t="s">
        <v>2228</v>
      </c>
      <c r="D1141" s="1" t="n">
        <f aca="false">O1142/$Q$2</f>
        <v>0.933529366961841</v>
      </c>
      <c r="O1141" s="1" t="n">
        <v>0.620151402228553</v>
      </c>
    </row>
    <row r="1142" customFormat="false" ht="15" hidden="false" customHeight="false" outlineLevel="0" collapsed="false">
      <c r="A1142" s="1" t="n">
        <v>1403</v>
      </c>
      <c r="B1142" s="1" t="s">
        <v>2229</v>
      </c>
      <c r="C1142" s="1" t="s">
        <v>2230</v>
      </c>
      <c r="D1142" s="1" t="n">
        <f aca="false">O1143/$Q$2</f>
        <v>0.969689806365791</v>
      </c>
      <c r="O1142" s="1" t="n">
        <v>0.622951684031342</v>
      </c>
    </row>
    <row r="1143" customFormat="false" ht="15" hidden="false" customHeight="false" outlineLevel="0" collapsed="false">
      <c r="A1143" s="1" t="n">
        <v>1404</v>
      </c>
      <c r="B1143" s="1" t="s">
        <v>2231</v>
      </c>
      <c r="C1143" s="1" t="s">
        <v>2232</v>
      </c>
      <c r="D1143" s="1" t="n">
        <f aca="false">O1144/$Q$2</f>
        <v>0.970118927218239</v>
      </c>
      <c r="O1143" s="1" t="n">
        <v>0.64708183721047</v>
      </c>
    </row>
    <row r="1144" customFormat="false" ht="15" hidden="false" customHeight="false" outlineLevel="0" collapsed="false">
      <c r="A1144" s="1" t="n">
        <v>1405</v>
      </c>
      <c r="B1144" s="1" t="s">
        <v>2233</v>
      </c>
      <c r="C1144" s="1" t="s">
        <v>2234</v>
      </c>
      <c r="D1144" s="1" t="n">
        <f aca="false">O1145/$Q$2</f>
        <v>0.913403815625554</v>
      </c>
      <c r="O1144" s="1" t="n">
        <v>0.647368193020096</v>
      </c>
    </row>
    <row r="1145" customFormat="false" ht="15" hidden="false" customHeight="false" outlineLevel="0" collapsed="false">
      <c r="A1145" s="1" t="n">
        <v>1406</v>
      </c>
      <c r="B1145" s="1" t="s">
        <v>2235</v>
      </c>
      <c r="C1145" s="1" t="s">
        <v>2236</v>
      </c>
      <c r="D1145" s="1" t="n">
        <f aca="false">O1146/$Q$2</f>
        <v>0.96336181529427</v>
      </c>
      <c r="O1145" s="1" t="n">
        <v>0.609521741127884</v>
      </c>
    </row>
    <row r="1146" customFormat="false" ht="15" hidden="false" customHeight="false" outlineLevel="0" collapsed="false">
      <c r="A1146" s="1" t="n">
        <v>1407</v>
      </c>
      <c r="B1146" s="1" t="s">
        <v>2237</v>
      </c>
      <c r="C1146" s="1" t="s">
        <v>2238</v>
      </c>
      <c r="D1146" s="1" t="n">
        <f aca="false">O1147/$Q$2</f>
        <v>0.964432034367832</v>
      </c>
      <c r="O1146" s="1" t="n">
        <v>0.642859117675284</v>
      </c>
    </row>
    <row r="1147" customFormat="false" ht="15" hidden="false" customHeight="false" outlineLevel="0" collapsed="false">
      <c r="A1147" s="1" t="n">
        <v>1408</v>
      </c>
      <c r="B1147" s="1" t="s">
        <v>2239</v>
      </c>
      <c r="C1147" s="1" t="s">
        <v>2240</v>
      </c>
      <c r="D1147" s="1" t="n">
        <f aca="false">O1148/$Q$2</f>
        <v>0.922439884241329</v>
      </c>
      <c r="O1147" s="1" t="n">
        <v>0.643573283504184</v>
      </c>
    </row>
    <row r="1148" customFormat="false" ht="15" hidden="false" customHeight="false" outlineLevel="0" collapsed="false">
      <c r="A1148" s="1" t="n">
        <v>1409</v>
      </c>
      <c r="B1148" s="1" t="s">
        <v>2241</v>
      </c>
      <c r="C1148" s="1" t="s">
        <v>2242</v>
      </c>
      <c r="D1148" s="1" t="n">
        <f aca="false">O1149/$Q$2</f>
        <v>0.913577263774381</v>
      </c>
      <c r="O1148" s="1" t="n">
        <v>0.615551582673779</v>
      </c>
    </row>
    <row r="1149" customFormat="false" ht="15" hidden="false" customHeight="false" outlineLevel="0" collapsed="false">
      <c r="A1149" s="1" t="n">
        <v>1410</v>
      </c>
      <c r="B1149" s="1" t="s">
        <v>2243</v>
      </c>
      <c r="C1149" s="1" t="s">
        <v>2244</v>
      </c>
      <c r="D1149" s="1" t="n">
        <f aca="false">O1150/$Q$2</f>
        <v>0.96734682317631</v>
      </c>
      <c r="O1149" s="1" t="n">
        <v>0.609637484478042</v>
      </c>
    </row>
    <row r="1150" customFormat="false" ht="15" hidden="false" customHeight="false" outlineLevel="0" collapsed="false">
      <c r="A1150" s="1" t="n">
        <v>1411</v>
      </c>
      <c r="B1150" s="1" t="s">
        <v>2245</v>
      </c>
      <c r="C1150" s="1" t="s">
        <v>1452</v>
      </c>
      <c r="D1150" s="1" t="n">
        <f aca="false">O1151/$Q$2</f>
        <v>0.940713899919736</v>
      </c>
      <c r="O1150" s="1" t="n">
        <v>0.645518345610528</v>
      </c>
    </row>
    <row r="1151" customFormat="false" ht="15" hidden="false" customHeight="false" outlineLevel="0" collapsed="false">
      <c r="A1151" s="1" t="n">
        <v>1412</v>
      </c>
      <c r="B1151" s="1" t="s">
        <v>2246</v>
      </c>
      <c r="C1151" s="1" t="s">
        <v>2247</v>
      </c>
      <c r="D1151" s="1" t="n">
        <f aca="false">O1152/$Q$2</f>
        <v>0.920839021820829</v>
      </c>
      <c r="O1151" s="1" t="n">
        <v>0.627745980883154</v>
      </c>
    </row>
    <row r="1152" customFormat="false" ht="15" hidden="false" customHeight="false" outlineLevel="0" collapsed="false">
      <c r="A1152" s="1" t="n">
        <v>1413</v>
      </c>
      <c r="B1152" s="1" t="s">
        <v>2248</v>
      </c>
      <c r="C1152" s="1" t="s">
        <v>2249</v>
      </c>
      <c r="D1152" s="1" t="n">
        <f aca="false">O1153/$Q$2</f>
        <v>0.962823206131119</v>
      </c>
      <c r="O1152" s="1" t="n">
        <v>0.614483314254973</v>
      </c>
    </row>
    <row r="1153" customFormat="false" ht="15" hidden="false" customHeight="false" outlineLevel="0" collapsed="false">
      <c r="A1153" s="1" t="n">
        <v>1414</v>
      </c>
      <c r="B1153" s="1" t="s">
        <v>2250</v>
      </c>
      <c r="C1153" s="1" t="s">
        <v>2251</v>
      </c>
      <c r="D1153" s="1" t="n">
        <f aca="false">O1154/$Q$2</f>
        <v>1.00183824076999</v>
      </c>
      <c r="O1153" s="1" t="n">
        <v>0.642499699431902</v>
      </c>
    </row>
    <row r="1154" customFormat="false" ht="15" hidden="false" customHeight="false" outlineLevel="0" collapsed="false">
      <c r="A1154" s="1" t="n">
        <v>1415</v>
      </c>
      <c r="B1154" s="1" t="s">
        <v>2252</v>
      </c>
      <c r="C1154" s="1" t="s">
        <v>2253</v>
      </c>
      <c r="D1154" s="1" t="n">
        <f aca="false">O1155/$Q$2</f>
        <v>1.02956674705886</v>
      </c>
      <c r="O1154" s="1" t="n">
        <v>0.668534747059729</v>
      </c>
    </row>
    <row r="1155" customFormat="false" ht="15" hidden="false" customHeight="false" outlineLevel="0" collapsed="false">
      <c r="A1155" s="1" t="n">
        <v>1416</v>
      </c>
      <c r="B1155" s="1" t="s">
        <v>2254</v>
      </c>
      <c r="C1155" s="1" t="s">
        <v>2255</v>
      </c>
      <c r="D1155" s="1" t="n">
        <f aca="false">O1156/$Q$2</f>
        <v>0.997544699161263</v>
      </c>
      <c r="O1155" s="1" t="n">
        <v>0.687038203190459</v>
      </c>
    </row>
    <row r="1156" customFormat="false" ht="15" hidden="false" customHeight="false" outlineLevel="0" collapsed="false">
      <c r="A1156" s="1" t="n">
        <v>1417</v>
      </c>
      <c r="B1156" s="1" t="s">
        <v>2256</v>
      </c>
      <c r="C1156" s="1" t="s">
        <v>2257</v>
      </c>
      <c r="D1156" s="1" t="n">
        <f aca="false">O1157/$Q$2</f>
        <v>0.947392153596179</v>
      </c>
      <c r="O1156" s="1" t="n">
        <v>0.665669632077518</v>
      </c>
    </row>
    <row r="1157" customFormat="false" ht="15" hidden="false" customHeight="false" outlineLevel="0" collapsed="false">
      <c r="A1157" s="1" t="n">
        <v>1418</v>
      </c>
      <c r="B1157" s="1" t="s">
        <v>2258</v>
      </c>
      <c r="C1157" s="1" t="s">
        <v>2259</v>
      </c>
      <c r="D1157" s="1" t="n">
        <f aca="false">O1158/$Q$2</f>
        <v>0.918068996154177</v>
      </c>
      <c r="O1157" s="1" t="n">
        <v>0.632202433482678</v>
      </c>
    </row>
    <row r="1158" customFormat="false" ht="15" hidden="false" customHeight="false" outlineLevel="0" collapsed="false">
      <c r="A1158" s="1" t="n">
        <v>1418</v>
      </c>
      <c r="B1158" s="1" t="s">
        <v>2260</v>
      </c>
      <c r="C1158" s="1" t="s">
        <v>2259</v>
      </c>
      <c r="D1158" s="1" t="n">
        <f aca="false">O1159/$Q$2</f>
        <v>0.947392153596179</v>
      </c>
      <c r="O1158" s="1" t="n">
        <v>0.612634853762009</v>
      </c>
    </row>
    <row r="1159" customFormat="false" ht="15" hidden="false" customHeight="false" outlineLevel="0" collapsed="false">
      <c r="A1159" s="1" t="n">
        <v>1419</v>
      </c>
      <c r="B1159" s="1" t="s">
        <v>2261</v>
      </c>
      <c r="C1159" s="1" t="s">
        <v>2262</v>
      </c>
      <c r="D1159" s="1" t="n">
        <f aca="false">O1160/$Q$2</f>
        <v>0.947392153596179</v>
      </c>
      <c r="O1159" s="1" t="n">
        <v>0.632202433482678</v>
      </c>
    </row>
    <row r="1160" customFormat="false" ht="15" hidden="false" customHeight="false" outlineLevel="0" collapsed="false">
      <c r="A1160" s="1" t="n">
        <v>1420</v>
      </c>
      <c r="B1160" s="1" t="s">
        <v>2263</v>
      </c>
      <c r="C1160" s="1" t="s">
        <v>2264</v>
      </c>
      <c r="D1160" s="1" t="n">
        <f aca="false">O1161/$Q$2</f>
        <v>0.947392153596179</v>
      </c>
      <c r="O1160" s="1" t="n">
        <v>0.632202433482678</v>
      </c>
    </row>
    <row r="1161" customFormat="false" ht="15" hidden="false" customHeight="false" outlineLevel="0" collapsed="false">
      <c r="A1161" s="1" t="n">
        <v>1421</v>
      </c>
      <c r="B1161" s="1" t="s">
        <v>2265</v>
      </c>
      <c r="C1161" s="1" t="s">
        <v>2266</v>
      </c>
      <c r="D1161" s="1" t="n">
        <f aca="false">O1162/$Q$2</f>
        <v>0.947392153596179</v>
      </c>
      <c r="O1161" s="1" t="n">
        <v>0.632202433482678</v>
      </c>
    </row>
    <row r="1162" customFormat="false" ht="15" hidden="false" customHeight="false" outlineLevel="0" collapsed="false">
      <c r="A1162" s="1" t="n">
        <v>1422</v>
      </c>
      <c r="B1162" s="1" t="s">
        <v>2267</v>
      </c>
      <c r="C1162" s="1" t="s">
        <v>2268</v>
      </c>
      <c r="D1162" s="1" t="n">
        <f aca="false">O1163/$Q$2</f>
        <v>0.947392153596179</v>
      </c>
      <c r="O1162" s="1" t="n">
        <v>0.632202433482678</v>
      </c>
    </row>
    <row r="1163" customFormat="false" ht="15" hidden="false" customHeight="false" outlineLevel="0" collapsed="false">
      <c r="A1163" s="1" t="n">
        <v>1423</v>
      </c>
      <c r="B1163" s="1" t="s">
        <v>2269</v>
      </c>
      <c r="C1163" s="1" t="s">
        <v>2270</v>
      </c>
      <c r="D1163" s="1" t="n">
        <f aca="false">O1164/$Q$2</f>
        <v>0.947392153596179</v>
      </c>
      <c r="O1163" s="1" t="n">
        <v>0.632202433482678</v>
      </c>
    </row>
    <row r="1164" customFormat="false" ht="15" hidden="false" customHeight="false" outlineLevel="0" collapsed="false">
      <c r="A1164" s="1" t="n">
        <v>1424</v>
      </c>
      <c r="B1164" s="1" t="s">
        <v>2271</v>
      </c>
      <c r="C1164" s="1" t="s">
        <v>2272</v>
      </c>
      <c r="D1164" s="1" t="n">
        <f aca="false">O1165/$Q$2</f>
        <v>0.947392153596179</v>
      </c>
      <c r="O1164" s="1" t="n">
        <v>0.632202433482678</v>
      </c>
    </row>
    <row r="1165" customFormat="false" ht="15" hidden="false" customHeight="false" outlineLevel="0" collapsed="false">
      <c r="A1165" s="1" t="n">
        <v>1425</v>
      </c>
      <c r="B1165" s="1" t="s">
        <v>2273</v>
      </c>
      <c r="C1165" s="1" t="s">
        <v>2274</v>
      </c>
      <c r="D1165" s="1" t="n">
        <f aca="false">O1166/$Q$2</f>
        <v>0.947392153596179</v>
      </c>
      <c r="O1165" s="1" t="n">
        <v>0.632202433482678</v>
      </c>
    </row>
    <row r="1166" customFormat="false" ht="15" hidden="false" customHeight="false" outlineLevel="0" collapsed="false">
      <c r="A1166" s="1" t="n">
        <v>1426</v>
      </c>
      <c r="B1166" s="1" t="s">
        <v>2275</v>
      </c>
      <c r="C1166" s="1" t="s">
        <v>2276</v>
      </c>
      <c r="D1166" s="1" t="n">
        <f aca="false">O1167/$Q$2</f>
        <v>0.947392153596179</v>
      </c>
      <c r="O1166" s="1" t="n">
        <v>0.632202433482678</v>
      </c>
    </row>
    <row r="1167" customFormat="false" ht="15" hidden="false" customHeight="false" outlineLevel="0" collapsed="false">
      <c r="A1167" s="1" t="n">
        <v>1427</v>
      </c>
      <c r="B1167" s="1" t="s">
        <v>2277</v>
      </c>
      <c r="C1167" s="1" t="s">
        <v>2278</v>
      </c>
      <c r="D1167" s="1" t="n">
        <f aca="false">O1168/$Q$2</f>
        <v>0.947392153596179</v>
      </c>
      <c r="O1167" s="1" t="n">
        <v>0.632202433482678</v>
      </c>
    </row>
    <row r="1168" customFormat="false" ht="15" hidden="false" customHeight="false" outlineLevel="0" collapsed="false">
      <c r="A1168" s="1" t="n">
        <v>1428</v>
      </c>
      <c r="B1168" s="1" t="s">
        <v>2279</v>
      </c>
      <c r="C1168" s="1" t="s">
        <v>2280</v>
      </c>
      <c r="D1168" s="1" t="n">
        <f aca="false">O1169/$Q$2</f>
        <v>0.947392153596179</v>
      </c>
      <c r="O1168" s="1" t="n">
        <v>0.632202433482678</v>
      </c>
    </row>
    <row r="1169" customFormat="false" ht="15" hidden="false" customHeight="false" outlineLevel="0" collapsed="false">
      <c r="A1169" s="1" t="n">
        <v>1429</v>
      </c>
      <c r="B1169" s="1" t="s">
        <v>2281</v>
      </c>
      <c r="C1169" s="1" t="s">
        <v>2282</v>
      </c>
      <c r="D1169" s="1" t="n">
        <f aca="false">O1170/$Q$2</f>
        <v>0.947392153596179</v>
      </c>
      <c r="O1169" s="1" t="n">
        <v>0.632202433482678</v>
      </c>
    </row>
    <row r="1170" customFormat="false" ht="15" hidden="false" customHeight="false" outlineLevel="0" collapsed="false">
      <c r="A1170" s="1" t="n">
        <v>1430</v>
      </c>
      <c r="B1170" s="1" t="s">
        <v>2283</v>
      </c>
      <c r="C1170" s="1" t="s">
        <v>2284</v>
      </c>
      <c r="D1170" s="1" t="n">
        <f aca="false">O1171/$Q$2</f>
        <v>0.947392153596179</v>
      </c>
      <c r="O1170" s="1" t="n">
        <v>0.632202433482678</v>
      </c>
    </row>
    <row r="1171" customFormat="false" ht="15" hidden="false" customHeight="false" outlineLevel="0" collapsed="false">
      <c r="A1171" s="1" t="n">
        <v>1431</v>
      </c>
      <c r="B1171" s="1" t="s">
        <v>2285</v>
      </c>
      <c r="C1171" s="1" t="s">
        <v>2286</v>
      </c>
      <c r="D1171" s="1" t="n">
        <f aca="false">O1172/$Q$2</f>
        <v>0.947392153596179</v>
      </c>
      <c r="O1171" s="1" t="n">
        <v>0.632202433482678</v>
      </c>
    </row>
    <row r="1172" customFormat="false" ht="15" hidden="false" customHeight="false" outlineLevel="0" collapsed="false">
      <c r="A1172" s="1" t="n">
        <v>1432</v>
      </c>
      <c r="B1172" s="1" t="s">
        <v>2287</v>
      </c>
      <c r="C1172" s="1" t="s">
        <v>2288</v>
      </c>
      <c r="D1172" s="1" t="n">
        <f aca="false">O1173/$Q$2</f>
        <v>0.947392153596179</v>
      </c>
      <c r="O1172" s="1" t="n">
        <v>0.632202433482678</v>
      </c>
    </row>
    <row r="1173" customFormat="false" ht="15" hidden="false" customHeight="false" outlineLevel="0" collapsed="false">
      <c r="A1173" s="1" t="n">
        <v>1433</v>
      </c>
      <c r="B1173" s="1" t="s">
        <v>2289</v>
      </c>
      <c r="C1173" s="1" t="s">
        <v>2290</v>
      </c>
      <c r="D1173" s="1" t="n">
        <f aca="false">O1174/$Q$2</f>
        <v>0.947392153596179</v>
      </c>
      <c r="O1173" s="1" t="n">
        <v>0.632202433482678</v>
      </c>
    </row>
    <row r="1174" customFormat="false" ht="15" hidden="false" customHeight="false" outlineLevel="0" collapsed="false">
      <c r="A1174" s="1" t="n">
        <v>1434</v>
      </c>
      <c r="B1174" s="1" t="s">
        <v>2291</v>
      </c>
      <c r="C1174" s="1" t="s">
        <v>2292</v>
      </c>
      <c r="D1174" s="1" t="n">
        <f aca="false">O1175/$Q$2</f>
        <v>0.947392153596179</v>
      </c>
      <c r="O1174" s="1" t="n">
        <v>0.632202433482678</v>
      </c>
    </row>
    <row r="1175" customFormat="false" ht="15" hidden="false" customHeight="false" outlineLevel="0" collapsed="false">
      <c r="A1175" s="1" t="n">
        <v>1435</v>
      </c>
      <c r="B1175" s="1" t="s">
        <v>2293</v>
      </c>
      <c r="C1175" s="1" t="s">
        <v>2294</v>
      </c>
      <c r="D1175" s="1" t="n">
        <f aca="false">O1176/$Q$2</f>
        <v>0.947392153596179</v>
      </c>
      <c r="O1175" s="1" t="n">
        <v>0.632202433482678</v>
      </c>
    </row>
    <row r="1176" customFormat="false" ht="15" hidden="false" customHeight="false" outlineLevel="0" collapsed="false">
      <c r="A1176" s="1" t="n">
        <v>1436</v>
      </c>
      <c r="B1176" s="1" t="s">
        <v>2295</v>
      </c>
      <c r="C1176" s="1" t="s">
        <v>2296</v>
      </c>
      <c r="D1176" s="1" t="n">
        <f aca="false">O1177/$Q$2</f>
        <v>0.947392153596179</v>
      </c>
      <c r="O1176" s="1" t="n">
        <v>0.632202433482678</v>
      </c>
    </row>
    <row r="1177" customFormat="false" ht="15" hidden="false" customHeight="false" outlineLevel="0" collapsed="false">
      <c r="A1177" s="1" t="n">
        <v>1437</v>
      </c>
      <c r="B1177" s="1" t="s">
        <v>2297</v>
      </c>
      <c r="C1177" s="1" t="s">
        <v>2298</v>
      </c>
      <c r="D1177" s="1" t="n">
        <f aca="false">O1178/$Q$2</f>
        <v>0.947392153596179</v>
      </c>
      <c r="O1177" s="1" t="n">
        <v>0.632202433482678</v>
      </c>
    </row>
    <row r="1178" customFormat="false" ht="15" hidden="false" customHeight="false" outlineLevel="0" collapsed="false">
      <c r="A1178" s="1" t="n">
        <v>1438</v>
      </c>
      <c r="B1178" s="1" t="s">
        <v>2299</v>
      </c>
      <c r="C1178" s="1" t="s">
        <v>2300</v>
      </c>
      <c r="D1178" s="1" t="n">
        <f aca="false">O1179/$Q$2</f>
        <v>1.1198487896927</v>
      </c>
      <c r="O1178" s="1" t="n">
        <v>0.632202433482678</v>
      </c>
    </row>
    <row r="1179" customFormat="false" ht="15" hidden="false" customHeight="false" outlineLevel="0" collapsed="false">
      <c r="A1179" s="1" t="n">
        <v>1438</v>
      </c>
      <c r="B1179" s="1" t="s">
        <v>2301</v>
      </c>
      <c r="C1179" s="1" t="s">
        <v>2300</v>
      </c>
      <c r="D1179" s="1" t="n">
        <f aca="false">O1180/$Q$2</f>
        <v>0.947392153596179</v>
      </c>
      <c r="O1179" s="1" t="n">
        <v>0.747284139190926</v>
      </c>
    </row>
    <row r="1180" customFormat="false" ht="15" hidden="false" customHeight="false" outlineLevel="0" collapsed="false">
      <c r="A1180" s="1" t="n">
        <v>1439</v>
      </c>
      <c r="B1180" s="1" t="s">
        <v>2302</v>
      </c>
      <c r="C1180" s="1" t="s">
        <v>2303</v>
      </c>
      <c r="D1180" s="1" t="n">
        <f aca="false">O1181/$Q$2</f>
        <v>0.947392153596179</v>
      </c>
      <c r="O1180" s="1" t="n">
        <v>0.632202433482678</v>
      </c>
    </row>
    <row r="1181" customFormat="false" ht="15" hidden="false" customHeight="false" outlineLevel="0" collapsed="false">
      <c r="A1181" s="1" t="n">
        <v>1440</v>
      </c>
      <c r="B1181" s="1" t="s">
        <v>2304</v>
      </c>
      <c r="C1181" s="1" t="s">
        <v>2305</v>
      </c>
      <c r="D1181" s="1" t="n">
        <f aca="false">O1182/$Q$2</f>
        <v>0.947392153596179</v>
      </c>
      <c r="O1181" s="1" t="n">
        <v>0.632202433482678</v>
      </c>
    </row>
    <row r="1182" customFormat="false" ht="15" hidden="false" customHeight="false" outlineLevel="0" collapsed="false">
      <c r="A1182" s="1" t="n">
        <v>1441</v>
      </c>
      <c r="B1182" s="1" t="s">
        <v>2306</v>
      </c>
      <c r="C1182" s="1" t="s">
        <v>2307</v>
      </c>
      <c r="D1182" s="1" t="n">
        <f aca="false">O1183/$Q$2</f>
        <v>0.947392153596179</v>
      </c>
      <c r="O1182" s="1" t="n">
        <v>0.632202433482678</v>
      </c>
    </row>
    <row r="1183" customFormat="false" ht="15" hidden="false" customHeight="false" outlineLevel="0" collapsed="false">
      <c r="A1183" s="1" t="n">
        <v>1442</v>
      </c>
      <c r="B1183" s="1" t="s">
        <v>2308</v>
      </c>
      <c r="C1183" s="1" t="s">
        <v>2309</v>
      </c>
      <c r="D1183" s="1" t="n">
        <f aca="false">O1184/$Q$2</f>
        <v>0.947392153596179</v>
      </c>
      <c r="O1183" s="1" t="n">
        <v>0.632202433482678</v>
      </c>
    </row>
    <row r="1184" customFormat="false" ht="15" hidden="false" customHeight="false" outlineLevel="0" collapsed="false">
      <c r="A1184" s="1" t="n">
        <v>1443</v>
      </c>
      <c r="B1184" s="1" t="s">
        <v>2310</v>
      </c>
      <c r="C1184" s="1" t="s">
        <v>2311</v>
      </c>
      <c r="D1184" s="1" t="n">
        <f aca="false">O1185/$Q$2</f>
        <v>0.947392153596179</v>
      </c>
      <c r="O1184" s="1" t="n">
        <v>0.632202433482678</v>
      </c>
    </row>
    <row r="1185" customFormat="false" ht="15" hidden="false" customHeight="false" outlineLevel="0" collapsed="false">
      <c r="A1185" s="1" t="n">
        <v>1444</v>
      </c>
      <c r="B1185" s="1" t="s">
        <v>2312</v>
      </c>
      <c r="C1185" s="1" t="s">
        <v>2313</v>
      </c>
      <c r="D1185" s="1" t="n">
        <f aca="false">O1186/$Q$2</f>
        <v>0.947392153596179</v>
      </c>
      <c r="O1185" s="1" t="n">
        <v>0.632202433482678</v>
      </c>
    </row>
    <row r="1186" customFormat="false" ht="15" hidden="false" customHeight="false" outlineLevel="0" collapsed="false">
      <c r="A1186" s="1" t="n">
        <v>1445</v>
      </c>
      <c r="B1186" s="1" t="s">
        <v>2314</v>
      </c>
      <c r="C1186" s="1" t="s">
        <v>2315</v>
      </c>
      <c r="D1186" s="1" t="n">
        <f aca="false">O1187/$Q$2</f>
        <v>0.947392153596179</v>
      </c>
      <c r="O1186" s="1" t="n">
        <v>0.632202433482678</v>
      </c>
    </row>
    <row r="1187" customFormat="false" ht="15" hidden="false" customHeight="false" outlineLevel="0" collapsed="false">
      <c r="A1187" s="1" t="n">
        <v>1446</v>
      </c>
      <c r="B1187" s="1" t="s">
        <v>2316</v>
      </c>
      <c r="C1187" s="1" t="s">
        <v>2317</v>
      </c>
      <c r="D1187" s="1" t="n">
        <f aca="false">O1188/$Q$2</f>
        <v>0.947392153596179</v>
      </c>
      <c r="O1187" s="1" t="n">
        <v>0.632202433482678</v>
      </c>
    </row>
    <row r="1188" customFormat="false" ht="15" hidden="false" customHeight="false" outlineLevel="0" collapsed="false">
      <c r="A1188" s="1" t="n">
        <v>1447</v>
      </c>
      <c r="B1188" s="1" t="s">
        <v>2318</v>
      </c>
      <c r="C1188" s="1" t="s">
        <v>2319</v>
      </c>
      <c r="D1188" s="1" t="n">
        <f aca="false">O1189/$Q$2</f>
        <v>0.947392153596179</v>
      </c>
      <c r="O1188" s="1" t="n">
        <v>0.632202433482678</v>
      </c>
    </row>
    <row r="1189" customFormat="false" ht="15" hidden="false" customHeight="false" outlineLevel="0" collapsed="false">
      <c r="A1189" s="1" t="n">
        <v>1448</v>
      </c>
      <c r="B1189" s="1" t="s">
        <v>2320</v>
      </c>
      <c r="C1189" s="1" t="s">
        <v>2321</v>
      </c>
      <c r="D1189" s="1" t="n">
        <f aca="false">O1190/$Q$2</f>
        <v>0.947392153596179</v>
      </c>
      <c r="O1189" s="1" t="n">
        <v>0.632202433482678</v>
      </c>
    </row>
    <row r="1190" customFormat="false" ht="15" hidden="false" customHeight="false" outlineLevel="0" collapsed="false">
      <c r="A1190" s="1" t="n">
        <v>1449</v>
      </c>
      <c r="B1190" s="1" t="s">
        <v>2322</v>
      </c>
      <c r="C1190" s="1" t="s">
        <v>2323</v>
      </c>
      <c r="D1190" s="1" t="n">
        <f aca="false">O1191/$Q$2</f>
        <v>0.947392153596179</v>
      </c>
      <c r="O1190" s="1" t="n">
        <v>0.632202433482678</v>
      </c>
    </row>
    <row r="1191" customFormat="false" ht="15" hidden="false" customHeight="false" outlineLevel="0" collapsed="false">
      <c r="A1191" s="1" t="n">
        <v>1450</v>
      </c>
      <c r="B1191" s="1" t="s">
        <v>2324</v>
      </c>
      <c r="C1191" s="1" t="s">
        <v>2325</v>
      </c>
      <c r="D1191" s="1" t="n">
        <f aca="false">O1192/$Q$2</f>
        <v>0.947392153596179</v>
      </c>
      <c r="O1191" s="1" t="n">
        <v>0.632202433482678</v>
      </c>
    </row>
    <row r="1192" customFormat="false" ht="15" hidden="false" customHeight="false" outlineLevel="0" collapsed="false">
      <c r="A1192" s="1" t="n">
        <v>1451</v>
      </c>
      <c r="B1192" s="1" t="s">
        <v>2326</v>
      </c>
      <c r="C1192" s="1" t="s">
        <v>2327</v>
      </c>
      <c r="D1192" s="1" t="n">
        <f aca="false">O1193/$Q$2</f>
        <v>0.947392153596179</v>
      </c>
      <c r="O1192" s="1" t="n">
        <v>0.632202433482678</v>
      </c>
    </row>
    <row r="1193" customFormat="false" ht="15" hidden="false" customHeight="false" outlineLevel="0" collapsed="false">
      <c r="A1193" s="1" t="n">
        <v>1452</v>
      </c>
      <c r="B1193" s="1" t="s">
        <v>2328</v>
      </c>
      <c r="C1193" s="1" t="s">
        <v>2329</v>
      </c>
      <c r="D1193" s="1" t="n">
        <f aca="false">O1194/$Q$2</f>
        <v>0.947392153596179</v>
      </c>
      <c r="O1193" s="1" t="n">
        <v>0.632202433482678</v>
      </c>
    </row>
    <row r="1194" customFormat="false" ht="15" hidden="false" customHeight="false" outlineLevel="0" collapsed="false">
      <c r="A1194" s="1" t="n">
        <v>1453</v>
      </c>
      <c r="B1194" s="1" t="s">
        <v>2330</v>
      </c>
      <c r="C1194" s="1" t="s">
        <v>2331</v>
      </c>
      <c r="D1194" s="1" t="n">
        <f aca="false">O1195/$Q$2</f>
        <v>0.947392153596179</v>
      </c>
      <c r="O1194" s="1" t="n">
        <v>0.632202433482678</v>
      </c>
    </row>
    <row r="1195" customFormat="false" ht="15" hidden="false" customHeight="false" outlineLevel="0" collapsed="false">
      <c r="A1195" s="1" t="n">
        <v>1454</v>
      </c>
      <c r="B1195" s="1" t="s">
        <v>2332</v>
      </c>
      <c r="C1195" s="1" t="s">
        <v>2333</v>
      </c>
      <c r="D1195" s="1" t="n">
        <f aca="false">O1196/$Q$2</f>
        <v>0.913804757472305</v>
      </c>
      <c r="O1195" s="1" t="n">
        <v>0.632202433482678</v>
      </c>
    </row>
    <row r="1196" customFormat="false" ht="15" hidden="false" customHeight="false" outlineLevel="0" collapsed="false">
      <c r="A1196" s="1" t="n">
        <v>1455</v>
      </c>
      <c r="B1196" s="1" t="s">
        <v>2334</v>
      </c>
      <c r="C1196" s="1" t="s">
        <v>2335</v>
      </c>
      <c r="D1196" s="1" t="n">
        <f aca="false">O1197/$Q$2</f>
        <v>0.908701987140569</v>
      </c>
      <c r="O1196" s="1" t="n">
        <v>0.609789292859486</v>
      </c>
    </row>
    <row r="1197" customFormat="false" ht="15" hidden="false" customHeight="false" outlineLevel="0" collapsed="false">
      <c r="A1197" s="1" t="n">
        <v>1456</v>
      </c>
      <c r="B1197" s="1" t="s">
        <v>2336</v>
      </c>
      <c r="C1197" s="1" t="s">
        <v>2337</v>
      </c>
      <c r="D1197" s="1" t="n">
        <f aca="false">O1198/$Q$2</f>
        <v>0.914519332121932</v>
      </c>
      <c r="O1197" s="1" t="n">
        <v>0.606384173016576</v>
      </c>
    </row>
    <row r="1198" customFormat="false" ht="15" hidden="false" customHeight="false" outlineLevel="0" collapsed="false">
      <c r="A1198" s="1" t="n">
        <v>1457</v>
      </c>
      <c r="B1198" s="1" t="s">
        <v>2338</v>
      </c>
      <c r="C1198" s="1" t="s">
        <v>2339</v>
      </c>
      <c r="D1198" s="1" t="n">
        <f aca="false">O1199/$Q$2</f>
        <v>0.911541815311944</v>
      </c>
      <c r="O1198" s="1" t="n">
        <v>0.610266134292766</v>
      </c>
    </row>
    <row r="1199" customFormat="false" ht="15" hidden="false" customHeight="false" outlineLevel="0" collapsed="false">
      <c r="A1199" s="1" t="n">
        <v>1458</v>
      </c>
      <c r="B1199" s="1" t="s">
        <v>2340</v>
      </c>
      <c r="C1199" s="1" t="s">
        <v>2341</v>
      </c>
      <c r="D1199" s="1" t="n">
        <f aca="false">O1200/$Q$2</f>
        <v>0.921266075413926</v>
      </c>
      <c r="O1199" s="1" t="n">
        <v>0.608279213284539</v>
      </c>
    </row>
    <row r="1200" customFormat="false" ht="15" hidden="false" customHeight="false" outlineLevel="0" collapsed="false">
      <c r="A1200" s="1" t="n">
        <v>1459</v>
      </c>
      <c r="B1200" s="1" t="s">
        <v>2342</v>
      </c>
      <c r="C1200" s="1" t="s">
        <v>2343</v>
      </c>
      <c r="D1200" s="1" t="n">
        <f aca="false">O1201/$Q$2</f>
        <v>0.915721064287136</v>
      </c>
      <c r="O1200" s="1" t="n">
        <v>0.614768290565742</v>
      </c>
    </row>
    <row r="1201" customFormat="false" ht="15" hidden="false" customHeight="false" outlineLevel="0" collapsed="false">
      <c r="A1201" s="1" t="n">
        <v>1460</v>
      </c>
      <c r="B1201" s="1" t="s">
        <v>2344</v>
      </c>
      <c r="C1201" s="1" t="s">
        <v>2345</v>
      </c>
      <c r="D1201" s="1" t="n">
        <f aca="false">O1202/$Q$2</f>
        <v>0.928266682133362</v>
      </c>
      <c r="O1201" s="1" t="n">
        <v>0.611068059869574</v>
      </c>
    </row>
    <row r="1202" customFormat="false" ht="15" hidden="false" customHeight="false" outlineLevel="0" collapsed="false">
      <c r="A1202" s="1" t="n">
        <v>1461</v>
      </c>
      <c r="B1202" s="1" t="s">
        <v>2346</v>
      </c>
      <c r="C1202" s="1" t="s">
        <v>2347</v>
      </c>
      <c r="D1202" s="1" t="n">
        <f aca="false">O1203/$Q$2</f>
        <v>0.935566593728806</v>
      </c>
      <c r="O1202" s="1" t="n">
        <v>0.619439851953583</v>
      </c>
    </row>
    <row r="1203" customFormat="false" ht="15" hidden="false" customHeight="false" outlineLevel="0" collapsed="false">
      <c r="A1203" s="1" t="n">
        <v>1462</v>
      </c>
      <c r="B1203" s="1" t="s">
        <v>2348</v>
      </c>
      <c r="C1203" s="1" t="s">
        <v>2349</v>
      </c>
      <c r="D1203" s="1" t="n">
        <f aca="false">O1204/$Q$2</f>
        <v>0.905251165635352</v>
      </c>
      <c r="O1203" s="1" t="n">
        <v>0.624311141901816</v>
      </c>
    </row>
    <row r="1204" customFormat="false" ht="15" hidden="false" customHeight="false" outlineLevel="0" collapsed="false">
      <c r="A1204" s="1" t="n">
        <v>1463</v>
      </c>
      <c r="B1204" s="1" t="s">
        <v>2350</v>
      </c>
      <c r="C1204" s="1" t="s">
        <v>2351</v>
      </c>
      <c r="D1204" s="1" t="n">
        <f aca="false">O1205/$Q$2</f>
        <v>0.890364840932718</v>
      </c>
      <c r="O1204" s="1" t="n">
        <v>0.604081411963689</v>
      </c>
    </row>
    <row r="1205" customFormat="false" ht="15" hidden="false" customHeight="false" outlineLevel="0" collapsed="false">
      <c r="A1205" s="1" t="n">
        <v>1464</v>
      </c>
      <c r="B1205" s="1" t="s">
        <v>2352</v>
      </c>
      <c r="C1205" s="1" t="s">
        <v>2353</v>
      </c>
      <c r="D1205" s="1" t="n">
        <f aca="false">O1206/$Q$2</f>
        <v>0.893947788959286</v>
      </c>
      <c r="O1205" s="1" t="n">
        <v>0.594147647295178</v>
      </c>
    </row>
    <row r="1206" customFormat="false" ht="15" hidden="false" customHeight="false" outlineLevel="0" collapsed="false">
      <c r="A1206" s="1" t="n">
        <v>1465</v>
      </c>
      <c r="B1206" s="1" t="s">
        <v>2354</v>
      </c>
      <c r="C1206" s="1" t="s">
        <v>2355</v>
      </c>
      <c r="D1206" s="1" t="n">
        <f aca="false">O1207/$Q$2</f>
        <v>1.16583565967622</v>
      </c>
      <c r="O1206" s="1" t="n">
        <v>0.596538577442572</v>
      </c>
    </row>
    <row r="1207" customFormat="false" ht="15" hidden="false" customHeight="false" outlineLevel="0" collapsed="false">
      <c r="A1207" s="1" t="n">
        <v>1466</v>
      </c>
      <c r="B1207" s="1" t="s">
        <v>2356</v>
      </c>
      <c r="C1207" s="1" t="s">
        <v>2357</v>
      </c>
      <c r="D1207" s="1" t="n">
        <f aca="false">O1208/$Q$2</f>
        <v>1.07158877678697</v>
      </c>
      <c r="O1207" s="1" t="n">
        <v>0.777971548835891</v>
      </c>
    </row>
    <row r="1208" customFormat="false" ht="15" hidden="false" customHeight="false" outlineLevel="0" collapsed="false">
      <c r="A1208" s="1" t="n">
        <v>1467</v>
      </c>
      <c r="B1208" s="1" t="s">
        <v>2358</v>
      </c>
      <c r="C1208" s="1" t="s">
        <v>2359</v>
      </c>
      <c r="D1208" s="1" t="n">
        <f aca="false">O1209/$Q$2</f>
        <v>0.973294745918585</v>
      </c>
      <c r="O1208" s="1" t="n">
        <v>0.715079842920264</v>
      </c>
    </row>
    <row r="1209" customFormat="false" ht="15" hidden="false" customHeight="false" outlineLevel="0" collapsed="false">
      <c r="A1209" s="1" t="n">
        <v>1468</v>
      </c>
      <c r="B1209" s="1" t="s">
        <v>2360</v>
      </c>
      <c r="C1209" s="1" t="s">
        <v>2361</v>
      </c>
      <c r="D1209" s="1" t="n">
        <f aca="false">O1210/$Q$2</f>
        <v>1.07158877678697</v>
      </c>
      <c r="O1209" s="1" t="n">
        <v>0.649487442480879</v>
      </c>
    </row>
    <row r="1210" customFormat="false" ht="15" hidden="false" customHeight="false" outlineLevel="0" collapsed="false">
      <c r="A1210" s="1" t="n">
        <v>1469</v>
      </c>
      <c r="B1210" s="1" t="s">
        <v>2362</v>
      </c>
      <c r="C1210" s="1" t="s">
        <v>2363</v>
      </c>
      <c r="D1210" s="1" t="n">
        <f aca="false">O1211/$Q$2</f>
        <v>1.07158877678697</v>
      </c>
      <c r="O1210" s="1" t="n">
        <v>0.715079842920264</v>
      </c>
    </row>
    <row r="1211" customFormat="false" ht="15" hidden="false" customHeight="false" outlineLevel="0" collapsed="false">
      <c r="A1211" s="1" t="n">
        <v>1470</v>
      </c>
      <c r="B1211" s="1" t="s">
        <v>2364</v>
      </c>
      <c r="C1211" s="1" t="s">
        <v>2365</v>
      </c>
      <c r="D1211" s="1" t="n">
        <f aca="false">O1212/$Q$2</f>
        <v>1.07158877678697</v>
      </c>
      <c r="O1211" s="1" t="n">
        <v>0.715079842920264</v>
      </c>
    </row>
    <row r="1212" customFormat="false" ht="15" hidden="false" customHeight="false" outlineLevel="0" collapsed="false">
      <c r="A1212" s="1" t="n">
        <v>1471</v>
      </c>
      <c r="B1212" s="1" t="s">
        <v>2366</v>
      </c>
      <c r="C1212" s="1" t="s">
        <v>427</v>
      </c>
      <c r="D1212" s="1" t="n">
        <f aca="false">O1213/$Q$2</f>
        <v>1.07158877678697</v>
      </c>
      <c r="O1212" s="1" t="n">
        <v>0.715079842920264</v>
      </c>
    </row>
    <row r="1213" customFormat="false" ht="15" hidden="false" customHeight="false" outlineLevel="0" collapsed="false">
      <c r="A1213" s="1" t="n">
        <v>1472</v>
      </c>
      <c r="B1213" s="1" t="s">
        <v>2367</v>
      </c>
      <c r="C1213" s="1" t="s">
        <v>2368</v>
      </c>
      <c r="D1213" s="1" t="n">
        <f aca="false">O1214/$Q$2</f>
        <v>0.93029670942178</v>
      </c>
      <c r="O1213" s="1" t="n">
        <v>0.715079842920264</v>
      </c>
    </row>
    <row r="1214" customFormat="false" ht="15" hidden="false" customHeight="false" outlineLevel="0" collapsed="false">
      <c r="A1214" s="1" t="n">
        <v>1473</v>
      </c>
      <c r="B1214" s="1" t="s">
        <v>2369</v>
      </c>
      <c r="C1214" s="1" t="s">
        <v>2370</v>
      </c>
      <c r="D1214" s="1" t="n">
        <f aca="false">O1215/$Q$2</f>
        <v>0.958458034704425</v>
      </c>
      <c r="O1214" s="1" t="n">
        <v>0.620794505553892</v>
      </c>
    </row>
    <row r="1215" customFormat="false" ht="15" hidden="false" customHeight="false" outlineLevel="0" collapsed="false">
      <c r="A1215" s="1" t="n">
        <v>1474</v>
      </c>
      <c r="B1215" s="1" t="s">
        <v>2371</v>
      </c>
      <c r="C1215" s="1" t="s">
        <v>2372</v>
      </c>
      <c r="D1215" s="1" t="n">
        <f aca="false">O1216/$Q$2</f>
        <v>0.972147415496304</v>
      </c>
      <c r="O1215" s="1" t="n">
        <v>0.639586785293812</v>
      </c>
    </row>
    <row r="1216" customFormat="false" ht="15" hidden="false" customHeight="false" outlineLevel="0" collapsed="false">
      <c r="A1216" s="1" t="n">
        <v>1475</v>
      </c>
      <c r="B1216" s="1" t="s">
        <v>2373</v>
      </c>
      <c r="C1216" s="1" t="s">
        <v>2374</v>
      </c>
      <c r="D1216" s="1" t="n">
        <f aca="false">O1217/$Q$2</f>
        <v>1.21611408907136</v>
      </c>
      <c r="O1216" s="1" t="n">
        <v>0.64872181962637</v>
      </c>
    </row>
    <row r="1217" customFormat="false" ht="15" hidden="false" customHeight="false" outlineLevel="0" collapsed="false">
      <c r="A1217" s="1" t="n">
        <v>1476</v>
      </c>
      <c r="B1217" s="1" t="s">
        <v>2375</v>
      </c>
      <c r="C1217" s="1" t="s">
        <v>2376</v>
      </c>
      <c r="D1217" s="1" t="n">
        <f aca="false">O1218/$Q$2</f>
        <v>0.936494050070079</v>
      </c>
      <c r="O1217" s="1" t="n">
        <v>0.811522750726935</v>
      </c>
    </row>
    <row r="1218" customFormat="false" ht="15" hidden="false" customHeight="false" outlineLevel="0" collapsed="false">
      <c r="A1218" s="1" t="n">
        <v>1477</v>
      </c>
      <c r="B1218" s="1" t="s">
        <v>2377</v>
      </c>
      <c r="C1218" s="1" t="s">
        <v>441</v>
      </c>
      <c r="D1218" s="1" t="n">
        <f aca="false">O1219/$Q$2</f>
        <v>0.981811585319148</v>
      </c>
      <c r="O1218" s="1" t="n">
        <v>0.62493004100677</v>
      </c>
    </row>
    <row r="1219" customFormat="false" ht="15" hidden="false" customHeight="false" outlineLevel="0" collapsed="false">
      <c r="A1219" s="1" t="n">
        <v>1478</v>
      </c>
      <c r="B1219" s="1" t="s">
        <v>2378</v>
      </c>
      <c r="C1219" s="1" t="s">
        <v>2379</v>
      </c>
      <c r="D1219" s="1" t="n">
        <f aca="false">O1220/$Q$2</f>
        <v>0.939123174636837</v>
      </c>
      <c r="O1219" s="1" t="n">
        <v>0.655170798179127</v>
      </c>
    </row>
    <row r="1220" customFormat="false" ht="15" hidden="false" customHeight="false" outlineLevel="0" collapsed="false">
      <c r="A1220" s="1" t="n">
        <v>1479</v>
      </c>
      <c r="B1220" s="1" t="s">
        <v>2380</v>
      </c>
      <c r="C1220" s="1" t="s">
        <v>2381</v>
      </c>
      <c r="D1220" s="1" t="n">
        <f aca="false">O1221/$Q$2</f>
        <v>0.949422426014671</v>
      </c>
      <c r="O1220" s="1" t="n">
        <v>0.626684477058118</v>
      </c>
    </row>
    <row r="1221" customFormat="false" ht="15" hidden="false" customHeight="false" outlineLevel="0" collapsed="false">
      <c r="A1221" s="1" t="n">
        <v>1480</v>
      </c>
      <c r="B1221" s="1" t="s">
        <v>2382</v>
      </c>
      <c r="C1221" s="1" t="s">
        <v>2383</v>
      </c>
      <c r="D1221" s="1" t="n">
        <f aca="false">O1222/$Q$2</f>
        <v>0.96248381102796</v>
      </c>
      <c r="O1221" s="1" t="n">
        <v>0.633557250660265</v>
      </c>
    </row>
    <row r="1222" customFormat="false" ht="15" hidden="false" customHeight="false" outlineLevel="0" collapsed="false">
      <c r="A1222" s="1" t="n">
        <v>1481</v>
      </c>
      <c r="B1222" s="1" t="s">
        <v>2384</v>
      </c>
      <c r="C1222" s="1" t="s">
        <v>449</v>
      </c>
      <c r="D1222" s="1" t="n">
        <f aca="false">O1223/$Q$2</f>
        <v>0.973294745918585</v>
      </c>
      <c r="O1222" s="1" t="n">
        <v>0.642273218339236</v>
      </c>
    </row>
    <row r="1223" customFormat="false" ht="15" hidden="false" customHeight="false" outlineLevel="0" collapsed="false">
      <c r="A1223" s="1" t="n">
        <v>1482</v>
      </c>
      <c r="B1223" s="1" t="s">
        <v>2385</v>
      </c>
      <c r="C1223" s="1" t="s">
        <v>2386</v>
      </c>
      <c r="D1223" s="1" t="n">
        <f aca="false">O1224/$Q$2</f>
        <v>0.96248381102796</v>
      </c>
      <c r="O1223" s="1" t="n">
        <v>0.649487442480879</v>
      </c>
    </row>
    <row r="1224" customFormat="false" ht="15" hidden="false" customHeight="false" outlineLevel="0" collapsed="false">
      <c r="A1224" s="1" t="n">
        <v>1483</v>
      </c>
      <c r="B1224" s="1" t="s">
        <v>2387</v>
      </c>
      <c r="C1224" s="1" t="s">
        <v>2388</v>
      </c>
      <c r="D1224" s="1" t="n">
        <f aca="false">O1225/$Q$2</f>
        <v>0.96248381102796</v>
      </c>
      <c r="O1224" s="1" t="n">
        <v>0.642273218339236</v>
      </c>
    </row>
    <row r="1225" customFormat="false" ht="15" hidden="false" customHeight="false" outlineLevel="0" collapsed="false">
      <c r="A1225" s="1" t="n">
        <v>1484</v>
      </c>
      <c r="B1225" s="1" t="s">
        <v>2389</v>
      </c>
      <c r="C1225" s="1" t="s">
        <v>2390</v>
      </c>
      <c r="D1225" s="1" t="n">
        <f aca="false">O1226/$Q$2</f>
        <v>0.96248381102796</v>
      </c>
      <c r="O1225" s="1" t="n">
        <v>0.642273218339236</v>
      </c>
    </row>
    <row r="1226" customFormat="false" ht="15" hidden="false" customHeight="false" outlineLevel="0" collapsed="false">
      <c r="A1226" s="1" t="n">
        <v>1485</v>
      </c>
      <c r="B1226" s="1" t="s">
        <v>2391</v>
      </c>
      <c r="C1226" s="1" t="s">
        <v>2392</v>
      </c>
      <c r="D1226" s="1" t="n">
        <f aca="false">O1227/$Q$2</f>
        <v>0.96248381102796</v>
      </c>
      <c r="O1226" s="1" t="n">
        <v>0.642273218339236</v>
      </c>
    </row>
    <row r="1227" customFormat="false" ht="15" hidden="false" customHeight="false" outlineLevel="0" collapsed="false">
      <c r="A1227" s="1" t="n">
        <v>1486</v>
      </c>
      <c r="B1227" s="1" t="s">
        <v>2393</v>
      </c>
      <c r="C1227" s="1" t="s">
        <v>2394</v>
      </c>
      <c r="D1227" s="1" t="n">
        <f aca="false">O1228/$Q$2</f>
        <v>0.96248381102796</v>
      </c>
      <c r="O1227" s="1" t="n">
        <v>0.642273218339236</v>
      </c>
    </row>
    <row r="1228" customFormat="false" ht="15" hidden="false" customHeight="false" outlineLevel="0" collapsed="false">
      <c r="A1228" s="1" t="n">
        <v>1487</v>
      </c>
      <c r="B1228" s="1" t="s">
        <v>2395</v>
      </c>
      <c r="C1228" s="1" t="s">
        <v>375</v>
      </c>
      <c r="D1228" s="1" t="n">
        <f aca="false">O1229/$Q$2</f>
        <v>0.96248381102796</v>
      </c>
      <c r="O1228" s="1" t="n">
        <v>0.642273218339236</v>
      </c>
    </row>
    <row r="1229" customFormat="false" ht="15" hidden="false" customHeight="false" outlineLevel="0" collapsed="false">
      <c r="A1229" s="1" t="n">
        <v>1488</v>
      </c>
      <c r="B1229" s="1" t="s">
        <v>2396</v>
      </c>
      <c r="C1229" s="1" t="s">
        <v>2397</v>
      </c>
      <c r="D1229" s="1" t="n">
        <f aca="false">O1230/$Q$2</f>
        <v>0.96248381102796</v>
      </c>
      <c r="O1229" s="1" t="n">
        <v>0.642273218339236</v>
      </c>
    </row>
    <row r="1230" customFormat="false" ht="15" hidden="false" customHeight="false" outlineLevel="0" collapsed="false">
      <c r="A1230" s="1" t="n">
        <v>1489</v>
      </c>
      <c r="B1230" s="1" t="s">
        <v>2398</v>
      </c>
      <c r="C1230" s="1" t="s">
        <v>68</v>
      </c>
      <c r="D1230" s="1" t="n">
        <f aca="false">O1231/$Q$2</f>
        <v>0.96248381102796</v>
      </c>
      <c r="O1230" s="1" t="n">
        <v>0.642273218339236</v>
      </c>
    </row>
    <row r="1231" customFormat="false" ht="15" hidden="false" customHeight="false" outlineLevel="0" collapsed="false">
      <c r="A1231" s="1" t="n">
        <v>1490</v>
      </c>
      <c r="B1231" s="1" t="s">
        <v>2399</v>
      </c>
      <c r="C1231" s="1" t="s">
        <v>2400</v>
      </c>
      <c r="D1231" s="1" t="n">
        <f aca="false">O1232/$Q$2</f>
        <v>0.96248381102796</v>
      </c>
      <c r="O1231" s="1" t="n">
        <v>0.642273218339236</v>
      </c>
    </row>
    <row r="1232" customFormat="false" ht="15" hidden="false" customHeight="false" outlineLevel="0" collapsed="false">
      <c r="A1232" s="1" t="n">
        <v>1491</v>
      </c>
      <c r="B1232" s="1" t="s">
        <v>2401</v>
      </c>
      <c r="C1232" s="1" t="s">
        <v>2402</v>
      </c>
      <c r="D1232" s="1" t="n">
        <f aca="false">O1233/$Q$2</f>
        <v>0.943689844455663</v>
      </c>
      <c r="O1232" s="1" t="n">
        <v>0.642273218339236</v>
      </c>
    </row>
    <row r="1233" customFormat="false" ht="15" hidden="false" customHeight="false" outlineLevel="0" collapsed="false">
      <c r="A1233" s="1" t="n">
        <v>1492</v>
      </c>
      <c r="B1233" s="1" t="s">
        <v>2403</v>
      </c>
      <c r="C1233" s="1" t="s">
        <v>2404</v>
      </c>
      <c r="D1233" s="1" t="n">
        <f aca="false">O1234/$Q$2</f>
        <v>0.969677947040344</v>
      </c>
      <c r="O1233" s="1" t="n">
        <v>0.629731852700206</v>
      </c>
    </row>
    <row r="1234" customFormat="false" ht="15" hidden="false" customHeight="false" outlineLevel="0" collapsed="false">
      <c r="A1234" s="1" t="n">
        <v>1493</v>
      </c>
      <c r="B1234" s="1" t="s">
        <v>2405</v>
      </c>
      <c r="C1234" s="1" t="s">
        <v>2406</v>
      </c>
      <c r="D1234" s="1" t="n">
        <f aca="false">O1235/$Q$2</f>
        <v>0.918068996154177</v>
      </c>
      <c r="O1234" s="1" t="n">
        <v>0.647073923386845</v>
      </c>
    </row>
    <row r="1235" customFormat="false" ht="15" hidden="false" customHeight="false" outlineLevel="0" collapsed="false">
      <c r="A1235" s="1" t="n">
        <v>1494</v>
      </c>
      <c r="B1235" s="1" t="s">
        <v>2407</v>
      </c>
      <c r="C1235" s="1" t="s">
        <v>2408</v>
      </c>
      <c r="D1235" s="1" t="n">
        <f aca="false">O1236/$Q$2</f>
        <v>0.973294745918585</v>
      </c>
      <c r="O1235" s="1" t="n">
        <v>0.612634853762009</v>
      </c>
    </row>
    <row r="1236" customFormat="false" ht="15" hidden="false" customHeight="false" outlineLevel="0" collapsed="false">
      <c r="A1236" s="1" t="n">
        <v>1496</v>
      </c>
      <c r="B1236" s="1" t="s">
        <v>2409</v>
      </c>
      <c r="C1236" s="1" t="s">
        <v>2410</v>
      </c>
      <c r="D1236" s="1" t="n">
        <f aca="false">O1237/$Q$2</f>
        <v>0.973294745918585</v>
      </c>
      <c r="O1236" s="1" t="n">
        <v>0.649487442480879</v>
      </c>
    </row>
    <row r="1237" customFormat="false" ht="15" hidden="false" customHeight="false" outlineLevel="0" collapsed="false">
      <c r="A1237" s="1" t="n">
        <v>1497</v>
      </c>
      <c r="B1237" s="1" t="s">
        <v>2411</v>
      </c>
      <c r="C1237" s="1" t="s">
        <v>2412</v>
      </c>
      <c r="D1237" s="1" t="n">
        <f aca="false">O1238/$Q$2</f>
        <v>0.914777581870432</v>
      </c>
      <c r="O1237" s="1" t="n">
        <v>0.649487442480879</v>
      </c>
    </row>
    <row r="1238" customFormat="false" ht="15" hidden="false" customHeight="false" outlineLevel="0" collapsed="false">
      <c r="A1238" s="1" t="n">
        <v>1497</v>
      </c>
      <c r="B1238" s="1" t="s">
        <v>2413</v>
      </c>
      <c r="C1238" s="1" t="s">
        <v>2414</v>
      </c>
      <c r="D1238" s="1" t="n">
        <f aca="false">O1239/$Q$2</f>
        <v>0.918068996154177</v>
      </c>
      <c r="O1238" s="1" t="n">
        <v>0.610438466435088</v>
      </c>
    </row>
    <row r="1239" customFormat="false" ht="15" hidden="false" customHeight="false" outlineLevel="0" collapsed="false">
      <c r="A1239" s="1" t="n">
        <v>1498</v>
      </c>
      <c r="B1239" s="1" t="s">
        <v>2415</v>
      </c>
      <c r="C1239" s="1" t="s">
        <v>2416</v>
      </c>
      <c r="D1239" s="1" t="n">
        <f aca="false">O1240/$Q$2</f>
        <v>0.918068996154177</v>
      </c>
      <c r="O1239" s="1" t="n">
        <v>0.612634853762009</v>
      </c>
    </row>
    <row r="1240" customFormat="false" ht="15" hidden="false" customHeight="false" outlineLevel="0" collapsed="false">
      <c r="A1240" s="1" t="n">
        <v>1499</v>
      </c>
      <c r="B1240" s="1" t="s">
        <v>2417</v>
      </c>
      <c r="C1240" s="1" t="s">
        <v>2418</v>
      </c>
      <c r="D1240" s="1" t="n">
        <f aca="false">O1241/$Q$2</f>
        <v>0.918068996154177</v>
      </c>
      <c r="O1240" s="1" t="n">
        <v>0.612634853762009</v>
      </c>
    </row>
    <row r="1241" customFormat="false" ht="15" hidden="false" customHeight="false" outlineLevel="0" collapsed="false">
      <c r="A1241" s="1" t="n">
        <v>1500</v>
      </c>
      <c r="B1241" s="1" t="s">
        <v>2419</v>
      </c>
      <c r="C1241" s="1" t="s">
        <v>2420</v>
      </c>
      <c r="D1241" s="1" t="n">
        <f aca="false">O1242/$Q$2</f>
        <v>0.973294745918585</v>
      </c>
      <c r="O1241" s="1" t="n">
        <v>0.612634853762009</v>
      </c>
    </row>
    <row r="1242" customFormat="false" ht="15" hidden="false" customHeight="false" outlineLevel="0" collapsed="false">
      <c r="A1242" s="1" t="n">
        <v>1501</v>
      </c>
      <c r="B1242" s="1" t="s">
        <v>2421</v>
      </c>
      <c r="C1242" s="1" t="s">
        <v>2422</v>
      </c>
      <c r="D1242" s="1" t="n">
        <f aca="false">O1243/$Q$2</f>
        <v>1.06220311070285</v>
      </c>
      <c r="O1242" s="1" t="n">
        <v>0.649487442480879</v>
      </c>
    </row>
    <row r="1243" customFormat="false" ht="15" hidden="false" customHeight="false" outlineLevel="0" collapsed="false">
      <c r="A1243" s="1" t="n">
        <v>1502</v>
      </c>
      <c r="B1243" s="1" t="s">
        <v>2423</v>
      </c>
      <c r="C1243" s="1" t="s">
        <v>2424</v>
      </c>
      <c r="D1243" s="1" t="n">
        <f aca="false">O1244/$Q$2</f>
        <v>0.980991934365061</v>
      </c>
      <c r="O1243" s="1" t="n">
        <v>0.708816712161041</v>
      </c>
    </row>
    <row r="1244" customFormat="false" ht="15" hidden="false" customHeight="false" outlineLevel="0" collapsed="false">
      <c r="B1244" s="1" t="s">
        <v>2425</v>
      </c>
      <c r="C1244" s="1" t="s">
        <v>2426</v>
      </c>
      <c r="D1244" s="1" t="n">
        <f aca="false">O1245/$Q$2</f>
        <v>1.0651693373128</v>
      </c>
      <c r="O1244" s="1" t="n">
        <v>0.654623838479479</v>
      </c>
    </row>
    <row r="1245" customFormat="false" ht="15" hidden="false" customHeight="false" outlineLevel="0" collapsed="false">
      <c r="A1245" s="1" t="n">
        <v>1503</v>
      </c>
      <c r="B1245" s="1" t="s">
        <v>2427</v>
      </c>
      <c r="C1245" s="1" t="s">
        <v>2428</v>
      </c>
      <c r="D1245" s="1" t="n">
        <f aca="false">O1246/$Q$2</f>
        <v>1.24157102225815</v>
      </c>
      <c r="O1245" s="1" t="n">
        <v>0.710796099127626</v>
      </c>
    </row>
    <row r="1246" customFormat="false" ht="15" hidden="false" customHeight="false" outlineLevel="0" collapsed="false">
      <c r="A1246" s="1" t="n">
        <v>1504</v>
      </c>
      <c r="B1246" s="1" t="s">
        <v>2429</v>
      </c>
      <c r="C1246" s="1" t="s">
        <v>2430</v>
      </c>
      <c r="D1246" s="1" t="n">
        <f aca="false">O1247/$Q$2</f>
        <v>1.0097382131037</v>
      </c>
      <c r="O1246" s="1" t="n">
        <v>0.828510367785619</v>
      </c>
    </row>
    <row r="1247" customFormat="false" ht="15" hidden="false" customHeight="false" outlineLevel="0" collapsed="false">
      <c r="A1247" s="1" t="n">
        <v>1506</v>
      </c>
      <c r="B1247" s="1" t="s">
        <v>2431</v>
      </c>
      <c r="C1247" s="1" t="s">
        <v>2432</v>
      </c>
      <c r="D1247" s="1" t="n">
        <f aca="false">O1248/$Q$2</f>
        <v>1.0836413533425</v>
      </c>
      <c r="O1247" s="1" t="n">
        <v>0.673806462383585</v>
      </c>
    </row>
    <row r="1248" customFormat="false" ht="15" hidden="false" customHeight="false" outlineLevel="0" collapsed="false">
      <c r="A1248" s="1" t="n">
        <v>1507</v>
      </c>
      <c r="B1248" s="1" t="s">
        <v>2433</v>
      </c>
      <c r="C1248" s="1" t="s">
        <v>2434</v>
      </c>
      <c r="D1248" s="1" t="n">
        <f aca="false">O1249/$Q$2</f>
        <v>1.22067378618469</v>
      </c>
      <c r="O1248" s="1" t="n">
        <v>0.723122624570105</v>
      </c>
    </row>
    <row r="1249" customFormat="false" ht="15" hidden="false" customHeight="false" outlineLevel="0" collapsed="false">
      <c r="A1249" s="1" t="n">
        <v>1508</v>
      </c>
      <c r="B1249" s="1" t="s">
        <v>2435</v>
      </c>
      <c r="C1249" s="1" t="s">
        <v>2436</v>
      </c>
      <c r="D1249" s="1" t="n">
        <f aca="false">O1250/$Q$2</f>
        <v>0.974355690173268</v>
      </c>
      <c r="O1249" s="1" t="n">
        <v>0.814565473426344</v>
      </c>
    </row>
    <row r="1250" customFormat="false" ht="15" hidden="false" customHeight="false" outlineLevel="0" collapsed="false">
      <c r="A1250" s="1" t="n">
        <v>1509</v>
      </c>
      <c r="B1250" s="1" t="s">
        <v>2437</v>
      </c>
      <c r="C1250" s="1" t="s">
        <v>2438</v>
      </c>
      <c r="D1250" s="1" t="n">
        <f aca="false">O1251/$Q$2</f>
        <v>0.98460762327408</v>
      </c>
      <c r="O1250" s="1" t="n">
        <v>0.650195419148253</v>
      </c>
    </row>
    <row r="1251" customFormat="false" ht="15" hidden="false" customHeight="false" outlineLevel="0" collapsed="false">
      <c r="A1251" s="1" t="n">
        <v>1511</v>
      </c>
      <c r="B1251" s="1" t="s">
        <v>2439</v>
      </c>
      <c r="C1251" s="1" t="s">
        <v>2440</v>
      </c>
      <c r="D1251" s="1" t="n">
        <f aca="false">O1252/$Q$2</f>
        <v>0.900052460494245</v>
      </c>
      <c r="O1251" s="1" t="n">
        <v>0.657036616882088</v>
      </c>
    </row>
    <row r="1252" customFormat="false" ht="15" hidden="false" customHeight="false" outlineLevel="0" collapsed="false">
      <c r="A1252" s="1" t="n">
        <v>1512</v>
      </c>
      <c r="B1252" s="1" t="s">
        <v>2441</v>
      </c>
      <c r="C1252" s="1" t="s">
        <v>2442</v>
      </c>
      <c r="D1252" s="1" t="n">
        <f aca="false">O1253/$Q$2</f>
        <v>0.991633535753738</v>
      </c>
      <c r="O1252" s="1" t="n">
        <v>0.600612274047894</v>
      </c>
    </row>
    <row r="1253" customFormat="false" ht="15" hidden="false" customHeight="false" outlineLevel="0" collapsed="false">
      <c r="A1253" s="1" t="n">
        <v>1513</v>
      </c>
      <c r="B1253" s="1" t="s">
        <v>2443</v>
      </c>
      <c r="C1253" s="1" t="s">
        <v>2444</v>
      </c>
      <c r="D1253" s="1" t="n">
        <f aca="false">O1254/$Q$2</f>
        <v>0.89567806915816</v>
      </c>
      <c r="O1253" s="1" t="n">
        <v>0.661725065008047</v>
      </c>
    </row>
    <row r="1254" customFormat="false" ht="15" hidden="false" customHeight="false" outlineLevel="0" collapsed="false">
      <c r="A1254" s="1" t="n">
        <v>1514</v>
      </c>
      <c r="B1254" s="1" t="s">
        <v>2445</v>
      </c>
      <c r="C1254" s="1" t="s">
        <v>2446</v>
      </c>
      <c r="D1254" s="1" t="n">
        <f aca="false">O1255/$Q$2</f>
        <v>0.936701092047435</v>
      </c>
      <c r="O1254" s="1" t="n">
        <v>0.597693207389826</v>
      </c>
    </row>
    <row r="1255" customFormat="false" ht="15" hidden="false" customHeight="false" outlineLevel="0" collapsed="false">
      <c r="A1255" s="1" t="n">
        <v>1515</v>
      </c>
      <c r="B1255" s="1" t="s">
        <v>2447</v>
      </c>
      <c r="C1255" s="1" t="s">
        <v>2026</v>
      </c>
      <c r="D1255" s="1" t="n">
        <f aca="false">O1256/$Q$2</f>
        <v>1.10482925055624</v>
      </c>
      <c r="O1255" s="1" t="n">
        <v>0.625068201789949</v>
      </c>
    </row>
    <row r="1256" customFormat="false" ht="15" hidden="false" customHeight="false" outlineLevel="0" collapsed="false">
      <c r="A1256" s="1" t="n">
        <v>1516</v>
      </c>
      <c r="B1256" s="1" t="s">
        <v>2448</v>
      </c>
      <c r="C1256" s="1" t="s">
        <v>2449</v>
      </c>
      <c r="D1256" s="1" t="n">
        <f aca="false">O1257/$Q$2</f>
        <v>0.918046790867764</v>
      </c>
      <c r="O1256" s="1" t="n">
        <v>0.737261479455127</v>
      </c>
    </row>
    <row r="1257" customFormat="false" ht="15" hidden="false" customHeight="false" outlineLevel="0" collapsed="false">
      <c r="A1257" s="1" t="n">
        <v>1517</v>
      </c>
      <c r="B1257" s="1" t="s">
        <v>2450</v>
      </c>
      <c r="C1257" s="1" t="s">
        <v>2451</v>
      </c>
      <c r="D1257" s="1" t="n">
        <f aca="false">O1258/$Q$2</f>
        <v>0.888225402437423</v>
      </c>
      <c r="O1257" s="1" t="n">
        <v>0.612620035995097</v>
      </c>
    </row>
    <row r="1258" customFormat="false" ht="15" hidden="false" customHeight="false" outlineLevel="0" collapsed="false">
      <c r="A1258" s="1" t="n">
        <v>1518</v>
      </c>
      <c r="B1258" s="1" t="s">
        <v>2452</v>
      </c>
      <c r="C1258" s="1" t="s">
        <v>2300</v>
      </c>
      <c r="D1258" s="1" t="n">
        <f aca="false">O1259/$Q$2</f>
        <v>1.03464838389191</v>
      </c>
      <c r="O1258" s="1" t="n">
        <v>0.592719982713116</v>
      </c>
    </row>
    <row r="1259" customFormat="false" ht="15" hidden="false" customHeight="false" outlineLevel="0" collapsed="false">
      <c r="A1259" s="1" t="n">
        <v>1519</v>
      </c>
      <c r="B1259" s="1" t="s">
        <v>2453</v>
      </c>
      <c r="C1259" s="1" t="s">
        <v>2454</v>
      </c>
      <c r="D1259" s="1" t="n">
        <f aca="false">O1260/$Q$2</f>
        <v>0.911297219399357</v>
      </c>
      <c r="O1259" s="1" t="n">
        <v>0.690429220479055</v>
      </c>
    </row>
    <row r="1260" customFormat="false" ht="15" hidden="false" customHeight="false" outlineLevel="0" collapsed="false">
      <c r="A1260" s="1" t="n">
        <v>1520</v>
      </c>
      <c r="B1260" s="1" t="s">
        <v>2455</v>
      </c>
      <c r="C1260" s="1" t="s">
        <v>2456</v>
      </c>
      <c r="D1260" s="1" t="n">
        <f aca="false">O1261/$Q$2</f>
        <v>0.941513875543564</v>
      </c>
      <c r="O1260" s="1" t="n">
        <v>0.608115992457165</v>
      </c>
    </row>
    <row r="1261" customFormat="false" ht="15" hidden="false" customHeight="false" outlineLevel="0" collapsed="false">
      <c r="A1261" s="1" t="n">
        <v>1521</v>
      </c>
      <c r="B1261" s="1" t="s">
        <v>2457</v>
      </c>
      <c r="C1261" s="1" t="s">
        <v>2458</v>
      </c>
      <c r="D1261" s="1" t="n">
        <f aca="false">O1262/$Q$2</f>
        <v>0.893781546552755</v>
      </c>
      <c r="O1261" s="1" t="n">
        <v>0.628279811076059</v>
      </c>
    </row>
    <row r="1262" customFormat="false" ht="15" hidden="false" customHeight="false" outlineLevel="0" collapsed="false">
      <c r="A1262" s="1" t="n">
        <v>1522</v>
      </c>
      <c r="B1262" s="1" t="s">
        <v>2459</v>
      </c>
      <c r="C1262" s="1" t="s">
        <v>2460</v>
      </c>
      <c r="D1262" s="1" t="n">
        <f aca="false">O1263/$Q$2</f>
        <v>1.11075707498117</v>
      </c>
      <c r="O1262" s="1" t="n">
        <v>0.596427642542428</v>
      </c>
    </row>
    <row r="1263" customFormat="false" ht="15" hidden="false" customHeight="false" outlineLevel="0" collapsed="false">
      <c r="A1263" s="1" t="n">
        <v>1523</v>
      </c>
      <c r="B1263" s="1" t="s">
        <v>2461</v>
      </c>
      <c r="C1263" s="1" t="s">
        <v>2462</v>
      </c>
      <c r="D1263" s="1" t="n">
        <f aca="false">O1264/$Q$2</f>
        <v>0.922584864494039</v>
      </c>
      <c r="O1263" s="1" t="n">
        <v>0.741217164556039</v>
      </c>
    </row>
    <row r="1264" customFormat="false" ht="15" hidden="false" customHeight="false" outlineLevel="0" collapsed="false">
      <c r="A1264" s="1" t="n">
        <v>1524</v>
      </c>
      <c r="B1264" s="1" t="s">
        <v>2463</v>
      </c>
      <c r="C1264" s="1" t="s">
        <v>2464</v>
      </c>
      <c r="D1264" s="1" t="n">
        <f aca="false">O1265/$Q$2</f>
        <v>1.07028204229195</v>
      </c>
      <c r="O1264" s="1" t="n">
        <v>0.615648329167005</v>
      </c>
    </row>
    <row r="1265" customFormat="false" ht="15" hidden="false" customHeight="false" outlineLevel="0" collapsed="false">
      <c r="A1265" s="1" t="n">
        <v>1525</v>
      </c>
      <c r="B1265" s="1" t="s">
        <v>2465</v>
      </c>
      <c r="C1265" s="1" t="s">
        <v>2466</v>
      </c>
      <c r="D1265" s="1" t="n">
        <f aca="false">O1266/$Q$2</f>
        <v>0.964986916634581</v>
      </c>
      <c r="O1265" s="1" t="n">
        <v>0.714207848440968</v>
      </c>
    </row>
    <row r="1266" customFormat="false" ht="15" hidden="false" customHeight="false" outlineLevel="0" collapsed="false">
      <c r="A1266" s="1" t="n">
        <v>1526</v>
      </c>
      <c r="B1266" s="1" t="s">
        <v>2467</v>
      </c>
      <c r="C1266" s="1" t="s">
        <v>2468</v>
      </c>
      <c r="D1266" s="1" t="n">
        <f aca="false">O1267/$Q$2</f>
        <v>0.968184320323593</v>
      </c>
      <c r="O1266" s="1" t="n">
        <v>0.643943560920989</v>
      </c>
    </row>
    <row r="1267" customFormat="false" ht="15" hidden="false" customHeight="false" outlineLevel="0" collapsed="false">
      <c r="A1267" s="1" t="n">
        <v>1527</v>
      </c>
      <c r="B1267" s="1" t="s">
        <v>2469</v>
      </c>
      <c r="C1267" s="1" t="s">
        <v>2470</v>
      </c>
      <c r="D1267" s="1" t="n">
        <f aca="false">O1268/$Q$2</f>
        <v>1.11760228265232</v>
      </c>
      <c r="O1267" s="1" t="n">
        <v>0.646077214218989</v>
      </c>
    </row>
    <row r="1268" customFormat="false" ht="15" hidden="false" customHeight="false" outlineLevel="0" collapsed="false">
      <c r="A1268" s="1" t="n">
        <v>1528</v>
      </c>
      <c r="B1268" s="1" t="s">
        <v>2471</v>
      </c>
      <c r="C1268" s="1" t="s">
        <v>1631</v>
      </c>
      <c r="D1268" s="1" t="n">
        <f aca="false">O1269/$Q$2</f>
        <v>1.04214393680221</v>
      </c>
      <c r="O1268" s="1" t="n">
        <v>0.74578502690424</v>
      </c>
    </row>
    <row r="1269" customFormat="false" ht="15" hidden="false" customHeight="false" outlineLevel="0" collapsed="false">
      <c r="A1269" s="1" t="n">
        <v>1529</v>
      </c>
      <c r="B1269" s="1" t="s">
        <v>2472</v>
      </c>
      <c r="C1269" s="1" t="s">
        <v>2473</v>
      </c>
      <c r="D1269" s="1" t="n">
        <f aca="false">O1270/$Q$2</f>
        <v>0.911808041568451</v>
      </c>
      <c r="O1269" s="1" t="n">
        <v>0.695431063456333</v>
      </c>
    </row>
    <row r="1270" customFormat="false" ht="15" hidden="false" customHeight="false" outlineLevel="0" collapsed="false">
      <c r="A1270" s="1" t="n">
        <v>1530</v>
      </c>
      <c r="B1270" s="1" t="s">
        <v>2474</v>
      </c>
      <c r="C1270" s="1" t="s">
        <v>2475</v>
      </c>
      <c r="D1270" s="1" t="n">
        <f aca="false">O1271/$Q$2</f>
        <v>0.942505023035835</v>
      </c>
      <c r="O1270" s="1" t="n">
        <v>0.608456868215057</v>
      </c>
    </row>
    <row r="1271" customFormat="false" ht="15" hidden="false" customHeight="false" outlineLevel="0" collapsed="false">
      <c r="A1271" s="1" t="n">
        <v>1531</v>
      </c>
      <c r="B1271" s="1" t="s">
        <v>2476</v>
      </c>
      <c r="C1271" s="1" t="s">
        <v>2477</v>
      </c>
      <c r="D1271" s="1" t="n">
        <f aca="false">O1272/$Q$2</f>
        <v>1.09071492905571</v>
      </c>
      <c r="O1271" s="1" t="n">
        <v>0.628941211800327</v>
      </c>
    </row>
    <row r="1272" customFormat="false" ht="15" hidden="false" customHeight="false" outlineLevel="0" collapsed="false">
      <c r="A1272" s="1" t="n">
        <v>1532</v>
      </c>
      <c r="B1272" s="1" t="s">
        <v>2478</v>
      </c>
      <c r="C1272" s="1" t="s">
        <v>2479</v>
      </c>
      <c r="D1272" s="1" t="n">
        <f aca="false">O1273/$Q$2</f>
        <v>0.885544777332723</v>
      </c>
      <c r="O1272" s="1" t="n">
        <v>0.727842878756653</v>
      </c>
    </row>
    <row r="1273" customFormat="false" ht="15" hidden="false" customHeight="false" outlineLevel="0" collapsed="false">
      <c r="A1273" s="1" t="n">
        <v>1533</v>
      </c>
      <c r="B1273" s="1" t="s">
        <v>2480</v>
      </c>
      <c r="C1273" s="1" t="s">
        <v>2481</v>
      </c>
      <c r="D1273" s="1" t="n">
        <f aca="false">O1274/$Q$2</f>
        <v>1.03325696529699</v>
      </c>
      <c r="O1273" s="1" t="n">
        <v>0.590931179936977</v>
      </c>
    </row>
    <row r="1274" customFormat="false" ht="15" hidden="false" customHeight="false" outlineLevel="0" collapsed="false">
      <c r="A1274" s="1" t="n">
        <v>1534</v>
      </c>
      <c r="B1274" s="1" t="s">
        <v>2482</v>
      </c>
      <c r="C1274" s="1" t="s">
        <v>2483</v>
      </c>
      <c r="D1274" s="1" t="n">
        <f aca="false">O1275/$Q$2</f>
        <v>1.03588255312507</v>
      </c>
      <c r="O1274" s="1" t="n">
        <v>0.68950071561614</v>
      </c>
    </row>
    <row r="1275" customFormat="false" ht="15" hidden="false" customHeight="false" outlineLevel="0" collapsed="false">
      <c r="A1275" s="1" t="n">
        <v>1535</v>
      </c>
      <c r="B1275" s="1" t="s">
        <v>2484</v>
      </c>
      <c r="C1275" s="1" t="s">
        <v>2485</v>
      </c>
      <c r="D1275" s="1" t="n">
        <f aca="false">O1276/$Q$2</f>
        <v>0.977581160971479</v>
      </c>
      <c r="O1275" s="1" t="n">
        <v>0.691252791573216</v>
      </c>
    </row>
    <row r="1276" customFormat="false" ht="15" hidden="false" customHeight="false" outlineLevel="0" collapsed="false">
      <c r="A1276" s="1" t="n">
        <v>1536</v>
      </c>
      <c r="B1276" s="1" t="s">
        <v>2486</v>
      </c>
      <c r="C1276" s="1" t="s">
        <v>2487</v>
      </c>
      <c r="D1276" s="1" t="n">
        <f aca="false">O1277/$Q$2</f>
        <v>1.0428158204388</v>
      </c>
      <c r="O1276" s="1" t="n">
        <v>0.65234780185484</v>
      </c>
    </row>
    <row r="1277" customFormat="false" ht="15" hidden="false" customHeight="false" outlineLevel="0" collapsed="false">
      <c r="A1277" s="1" t="n">
        <v>1537</v>
      </c>
      <c r="B1277" s="1" t="s">
        <v>2488</v>
      </c>
      <c r="C1277" s="1" t="s">
        <v>2489</v>
      </c>
      <c r="D1277" s="1" t="n">
        <f aca="false">O1278/$Q$2</f>
        <v>1.18270833120226</v>
      </c>
      <c r="O1277" s="1" t="n">
        <v>0.695879416831919</v>
      </c>
    </row>
    <row r="1278" customFormat="false" ht="15" hidden="false" customHeight="false" outlineLevel="0" collapsed="false">
      <c r="A1278" s="1" t="n">
        <v>1538</v>
      </c>
      <c r="B1278" s="1" t="s">
        <v>2490</v>
      </c>
      <c r="C1278" s="1" t="s">
        <v>2491</v>
      </c>
      <c r="D1278" s="1" t="n">
        <f aca="false">O1279/$Q$2</f>
        <v>1.00780038356592</v>
      </c>
      <c r="O1278" s="1" t="n">
        <v>0.789230818777723</v>
      </c>
    </row>
    <row r="1279" customFormat="false" ht="15" hidden="false" customHeight="false" outlineLevel="0" collapsed="false">
      <c r="A1279" s="1" t="n">
        <v>1539</v>
      </c>
      <c r="B1279" s="1" t="s">
        <v>2492</v>
      </c>
      <c r="C1279" s="1" t="s">
        <v>2493</v>
      </c>
      <c r="D1279" s="1" t="n">
        <f aca="false">O1280/$Q$2</f>
        <v>1.11272248477358</v>
      </c>
      <c r="O1279" s="1" t="n">
        <v>0.672513333086696</v>
      </c>
    </row>
    <row r="1280" customFormat="false" ht="15" hidden="false" customHeight="false" outlineLevel="0" collapsed="false">
      <c r="A1280" s="1" t="n">
        <v>1540</v>
      </c>
      <c r="B1280" s="1" t="s">
        <v>2494</v>
      </c>
      <c r="C1280" s="1" t="s">
        <v>2495</v>
      </c>
      <c r="D1280" s="1" t="n">
        <f aca="false">O1281/$Q$2</f>
        <v>0.895260289169767</v>
      </c>
      <c r="O1280" s="1" t="n">
        <v>0.742528698379528</v>
      </c>
    </row>
    <row r="1281" customFormat="false" ht="15" hidden="false" customHeight="false" outlineLevel="0" collapsed="false">
      <c r="A1281" s="1" t="n">
        <v>1541</v>
      </c>
      <c r="B1281" s="1" t="s">
        <v>2496</v>
      </c>
      <c r="C1281" s="1" t="s">
        <v>384</v>
      </c>
      <c r="D1281" s="1" t="n">
        <f aca="false">O1282/$Q$2</f>
        <v>0.905300643900052</v>
      </c>
      <c r="O1281" s="1" t="n">
        <v>0.597414419430352</v>
      </c>
    </row>
    <row r="1282" customFormat="false" ht="15" hidden="false" customHeight="false" outlineLevel="0" collapsed="false">
      <c r="A1282" s="1" t="n">
        <v>1542</v>
      </c>
      <c r="B1282" s="1" t="s">
        <v>2497</v>
      </c>
      <c r="C1282" s="1" t="s">
        <v>2498</v>
      </c>
      <c r="D1282" s="1" t="n">
        <f aca="false">O1283/$Q$2</f>
        <v>0.918675198938814</v>
      </c>
      <c r="O1282" s="1" t="n">
        <v>0.604114429209218</v>
      </c>
    </row>
    <row r="1283" customFormat="false" ht="15" hidden="false" customHeight="false" outlineLevel="0" collapsed="false">
      <c r="A1283" s="1" t="n">
        <v>1543</v>
      </c>
      <c r="B1283" s="1" t="s">
        <v>2499</v>
      </c>
      <c r="C1283" s="1" t="s">
        <v>2500</v>
      </c>
      <c r="D1283" s="1" t="n">
        <f aca="false">O1284/$Q$2</f>
        <v>1.02847756594728</v>
      </c>
      <c r="O1283" s="1" t="n">
        <v>0.61303937777477</v>
      </c>
    </row>
    <row r="1284" customFormat="false" ht="15" hidden="false" customHeight="false" outlineLevel="0" collapsed="false">
      <c r="A1284" s="1" t="n">
        <v>1544</v>
      </c>
      <c r="B1284" s="1" t="s">
        <v>2501</v>
      </c>
      <c r="C1284" s="1" t="s">
        <v>2502</v>
      </c>
      <c r="D1284" s="1" t="n">
        <f aca="false">O1285/$Q$2</f>
        <v>0.903332771767161</v>
      </c>
      <c r="O1284" s="1" t="n">
        <v>0.686311383840484</v>
      </c>
    </row>
    <row r="1285" customFormat="false" ht="15" hidden="false" customHeight="false" outlineLevel="0" collapsed="false">
      <c r="A1285" s="1" t="n">
        <v>1545</v>
      </c>
      <c r="B1285" s="1" t="s">
        <v>2503</v>
      </c>
      <c r="C1285" s="1" t="s">
        <v>2504</v>
      </c>
      <c r="D1285" s="1" t="n">
        <f aca="false">O1286/$Q$2</f>
        <v>0.919477736961948</v>
      </c>
      <c r="O1285" s="1" t="n">
        <v>0.602801252246042</v>
      </c>
    </row>
    <row r="1286" customFormat="false" ht="15" hidden="false" customHeight="false" outlineLevel="0" collapsed="false">
      <c r="A1286" s="1" t="n">
        <v>1546</v>
      </c>
      <c r="B1286" s="1" t="s">
        <v>2505</v>
      </c>
      <c r="C1286" s="1" t="s">
        <v>852</v>
      </c>
      <c r="D1286" s="1" t="n">
        <f aca="false">O1287/$Q$2</f>
        <v>0.94474162434194</v>
      </c>
      <c r="O1286" s="1" t="n">
        <v>0.613574917877421</v>
      </c>
    </row>
    <row r="1287" customFormat="false" ht="15" hidden="false" customHeight="false" outlineLevel="0" collapsed="false">
      <c r="A1287" s="1" t="n">
        <v>1547</v>
      </c>
      <c r="B1287" s="1" t="s">
        <v>2506</v>
      </c>
      <c r="C1287" s="1" t="s">
        <v>2507</v>
      </c>
      <c r="D1287" s="1" t="n">
        <f aca="false">O1288/$Q$2</f>
        <v>0.909638376297493</v>
      </c>
      <c r="O1287" s="1" t="n">
        <v>0.630433713910549</v>
      </c>
    </row>
    <row r="1288" customFormat="false" ht="15" hidden="false" customHeight="false" outlineLevel="0" collapsed="false">
      <c r="A1288" s="1" t="n">
        <v>1548</v>
      </c>
      <c r="B1288" s="1" t="s">
        <v>2508</v>
      </c>
      <c r="C1288" s="1" t="s">
        <v>2509</v>
      </c>
      <c r="D1288" s="1" t="n">
        <f aca="false">O1289/$Q$2</f>
        <v>0.910394051661272</v>
      </c>
      <c r="O1288" s="1" t="n">
        <v>0.60700903306154</v>
      </c>
    </row>
    <row r="1289" customFormat="false" ht="15" hidden="false" customHeight="false" outlineLevel="0" collapsed="false">
      <c r="A1289" s="1" t="n">
        <v>1549</v>
      </c>
      <c r="B1289" s="1" t="s">
        <v>2510</v>
      </c>
      <c r="C1289" s="1" t="s">
        <v>38</v>
      </c>
      <c r="D1289" s="1" t="n">
        <f aca="false">O1290/$Q$2</f>
        <v>0.935744233452353</v>
      </c>
      <c r="O1289" s="1" t="n">
        <v>0.607513301333227</v>
      </c>
    </row>
    <row r="1290" customFormat="false" ht="15" hidden="false" customHeight="false" outlineLevel="0" collapsed="false">
      <c r="A1290" s="1" t="n">
        <v>1550</v>
      </c>
      <c r="B1290" s="1" t="s">
        <v>2511</v>
      </c>
      <c r="C1290" s="1" t="s">
        <v>2512</v>
      </c>
      <c r="D1290" s="1" t="n">
        <f aca="false">O1291/$Q$2</f>
        <v>0.93166826076855</v>
      </c>
      <c r="O1290" s="1" t="n">
        <v>0.624429682323629</v>
      </c>
    </row>
    <row r="1291" customFormat="false" ht="15" hidden="false" customHeight="false" outlineLevel="0" collapsed="false">
      <c r="A1291" s="1" t="n">
        <v>1551</v>
      </c>
      <c r="B1291" s="1" t="s">
        <v>2513</v>
      </c>
      <c r="C1291" s="1" t="s">
        <v>2514</v>
      </c>
      <c r="D1291" s="1" t="n">
        <f aca="false">O1292/$Q$2</f>
        <v>0.936776770051711</v>
      </c>
      <c r="O1291" s="1" t="n">
        <v>0.621709752841705</v>
      </c>
    </row>
    <row r="1292" customFormat="false" ht="15" hidden="false" customHeight="false" outlineLevel="0" collapsed="false">
      <c r="A1292" s="1" t="n">
        <v>1552</v>
      </c>
      <c r="B1292" s="1" t="s">
        <v>2515</v>
      </c>
      <c r="C1292" s="1" t="s">
        <v>2516</v>
      </c>
      <c r="D1292" s="1" t="n">
        <f aca="false">O1293/$Q$2</f>
        <v>0.90513680437233</v>
      </c>
      <c r="O1292" s="1" t="n">
        <v>0.625118702333237</v>
      </c>
    </row>
    <row r="1293" customFormat="false" ht="15" hidden="false" customHeight="false" outlineLevel="0" collapsed="false">
      <c r="A1293" s="1" t="n">
        <v>1553</v>
      </c>
      <c r="B1293" s="1" t="s">
        <v>2517</v>
      </c>
      <c r="C1293" s="1" t="s">
        <v>2518</v>
      </c>
      <c r="D1293" s="1" t="n">
        <f aca="false">O1294/$Q$2</f>
        <v>0.922031092703413</v>
      </c>
      <c r="O1293" s="1" t="n">
        <v>0.604005097769504</v>
      </c>
    </row>
    <row r="1294" customFormat="false" ht="15" hidden="false" customHeight="false" outlineLevel="0" collapsed="false">
      <c r="A1294" s="1" t="n">
        <v>1554</v>
      </c>
      <c r="B1294" s="1" t="s">
        <v>2519</v>
      </c>
      <c r="C1294" s="1" t="s">
        <v>2520</v>
      </c>
      <c r="D1294" s="1" t="n">
        <f aca="false">O1295/$Q$2</f>
        <v>0.909568262088483</v>
      </c>
      <c r="O1294" s="1" t="n">
        <v>0.615278792779882</v>
      </c>
    </row>
    <row r="1295" customFormat="false" ht="15" hidden="false" customHeight="false" outlineLevel="0" collapsed="false">
      <c r="A1295" s="1" t="n">
        <v>1555</v>
      </c>
      <c r="B1295" s="1" t="s">
        <v>2521</v>
      </c>
      <c r="C1295" s="1" t="s">
        <v>2522</v>
      </c>
      <c r="D1295" s="1" t="n">
        <f aca="false">O1296/$Q$2</f>
        <v>0.908468487760485</v>
      </c>
      <c r="O1295" s="1" t="n">
        <v>0.606962245283755</v>
      </c>
    </row>
    <row r="1296" customFormat="false" ht="15" hidden="false" customHeight="false" outlineLevel="0" collapsed="false">
      <c r="A1296" s="1" t="n">
        <v>1556</v>
      </c>
      <c r="B1296" s="1" t="s">
        <v>2523</v>
      </c>
      <c r="C1296" s="1" t="s">
        <v>2524</v>
      </c>
      <c r="D1296" s="1" t="n">
        <f aca="false">O1297/$Q$2</f>
        <v>0.911087642990405</v>
      </c>
      <c r="O1296" s="1" t="n">
        <v>0.606228356994937</v>
      </c>
    </row>
    <row r="1297" customFormat="false" ht="15" hidden="false" customHeight="false" outlineLevel="0" collapsed="false">
      <c r="A1297" s="1" t="n">
        <v>1557</v>
      </c>
      <c r="B1297" s="1" t="s">
        <v>2525</v>
      </c>
      <c r="C1297" s="1" t="s">
        <v>2526</v>
      </c>
      <c r="D1297" s="1" t="n">
        <f aca="false">O1298/$Q$2</f>
        <v>0.913660854436644</v>
      </c>
      <c r="O1297" s="1" t="n">
        <v>0.607976140427319</v>
      </c>
    </row>
    <row r="1298" customFormat="false" ht="15" hidden="false" customHeight="false" outlineLevel="0" collapsed="false">
      <c r="A1298" s="1" t="n">
        <v>1558</v>
      </c>
      <c r="B1298" s="1" t="s">
        <v>2527</v>
      </c>
      <c r="C1298" s="1" t="s">
        <v>2528</v>
      </c>
      <c r="D1298" s="1" t="n">
        <f aca="false">O1299/$Q$2</f>
        <v>0.979637326337492</v>
      </c>
      <c r="O1298" s="1" t="n">
        <v>0.609693265201894</v>
      </c>
    </row>
    <row r="1299" customFormat="false" ht="15" hidden="false" customHeight="false" outlineLevel="0" collapsed="false">
      <c r="A1299" s="1" t="n">
        <v>1559</v>
      </c>
      <c r="B1299" s="1" t="s">
        <v>2529</v>
      </c>
      <c r="C1299" s="1" t="s">
        <v>2530</v>
      </c>
      <c r="D1299" s="1" t="n">
        <f aca="false">O1300/$Q$2</f>
        <v>0.899824184836273</v>
      </c>
      <c r="O1299" s="1" t="n">
        <v>0.653719897605372</v>
      </c>
    </row>
    <row r="1300" customFormat="false" ht="15" hidden="false" customHeight="false" outlineLevel="0" collapsed="false">
      <c r="A1300" s="1" t="n">
        <v>1560</v>
      </c>
      <c r="B1300" s="1" t="s">
        <v>2531</v>
      </c>
      <c r="C1300" s="1" t="s">
        <v>952</v>
      </c>
      <c r="D1300" s="1" t="n">
        <f aca="false">O1301/$Q$2</f>
        <v>0.914763904756174</v>
      </c>
      <c r="O1300" s="1" t="n">
        <v>0.600459943858197</v>
      </c>
    </row>
    <row r="1301" customFormat="false" ht="15" hidden="false" customHeight="false" outlineLevel="0" collapsed="false">
      <c r="A1301" s="1" t="n">
        <v>1561</v>
      </c>
      <c r="B1301" s="1" t="s">
        <v>2532</v>
      </c>
      <c r="C1301" s="1" t="s">
        <v>2533</v>
      </c>
      <c r="D1301" s="1" t="n">
        <f aca="false">O1302/$Q$2</f>
        <v>0.996556624067344</v>
      </c>
      <c r="O1301" s="1" t="n">
        <v>0.610429339586312</v>
      </c>
    </row>
    <row r="1302" customFormat="false" ht="15" hidden="false" customHeight="false" outlineLevel="0" collapsed="false">
      <c r="A1302" s="1" t="n">
        <v>1562</v>
      </c>
      <c r="B1302" s="1" t="s">
        <v>2534</v>
      </c>
      <c r="C1302" s="1" t="s">
        <v>2535</v>
      </c>
      <c r="D1302" s="1" t="n">
        <f aca="false">O1303/$Q$2</f>
        <v>0.949899033791385</v>
      </c>
      <c r="O1302" s="1" t="n">
        <v>0.665010281589478</v>
      </c>
    </row>
    <row r="1303" customFormat="false" ht="15" hidden="false" customHeight="false" outlineLevel="0" collapsed="false">
      <c r="A1303" s="1" t="n">
        <v>1563</v>
      </c>
      <c r="B1303" s="1" t="s">
        <v>2536</v>
      </c>
      <c r="C1303" s="1" t="s">
        <v>2537</v>
      </c>
      <c r="D1303" s="1" t="n">
        <f aca="false">O1304/$Q$2</f>
        <v>0.865396310411952</v>
      </c>
      <c r="O1303" s="1" t="n">
        <v>0.633875294877869</v>
      </c>
    </row>
    <row r="1304" customFormat="false" ht="15" hidden="false" customHeight="false" outlineLevel="0" collapsed="false">
      <c r="A1304" s="1" t="n">
        <v>1564</v>
      </c>
      <c r="B1304" s="1" t="s">
        <v>2538</v>
      </c>
      <c r="C1304" s="1" t="s">
        <v>2539</v>
      </c>
      <c r="D1304" s="1" t="n">
        <f aca="false">O1305/$Q$2</f>
        <v>0.949721930493069</v>
      </c>
      <c r="O1304" s="1" t="n">
        <v>0.577485945278968</v>
      </c>
    </row>
    <row r="1305" customFormat="false" ht="15" hidden="false" customHeight="false" outlineLevel="0" collapsed="false">
      <c r="A1305" s="1" t="n">
        <v>1565</v>
      </c>
      <c r="B1305" s="1" t="s">
        <v>2540</v>
      </c>
      <c r="C1305" s="1" t="s">
        <v>2541</v>
      </c>
      <c r="D1305" s="1" t="n">
        <f aca="false">O1306/$Q$2</f>
        <v>0.885952597960304</v>
      </c>
      <c r="O1305" s="1" t="n">
        <v>0.633757112416945</v>
      </c>
    </row>
    <row r="1306" customFormat="false" ht="15" hidden="false" customHeight="false" outlineLevel="0" collapsed="false">
      <c r="A1306" s="1" t="n">
        <v>1566</v>
      </c>
      <c r="B1306" s="1" t="s">
        <v>2542</v>
      </c>
      <c r="C1306" s="1" t="s">
        <v>2543</v>
      </c>
      <c r="D1306" s="1" t="n">
        <f aca="false">O1307/$Q$2</f>
        <v>1.17287791923303</v>
      </c>
      <c r="O1306" s="1" t="n">
        <v>0.591203321934567</v>
      </c>
    </row>
    <row r="1307" customFormat="false" ht="15" hidden="false" customHeight="false" outlineLevel="0" collapsed="false">
      <c r="B1307" s="1" t="s">
        <v>2544</v>
      </c>
      <c r="C1307" s="1" t="s">
        <v>2545</v>
      </c>
      <c r="D1307" s="1" t="n">
        <f aca="false">O1308/$Q$2</f>
        <v>0.947770438317839</v>
      </c>
      <c r="O1307" s="1" t="n">
        <v>0.782670905498424</v>
      </c>
    </row>
    <row r="1308" customFormat="false" ht="15" hidden="false" customHeight="false" outlineLevel="0" collapsed="false">
      <c r="A1308" s="1" t="n">
        <v>1567</v>
      </c>
      <c r="B1308" s="1" t="s">
        <v>2546</v>
      </c>
      <c r="C1308" s="1" t="s">
        <v>2547</v>
      </c>
      <c r="D1308" s="1" t="n">
        <f aca="false">O1309/$Q$2</f>
        <v>1.13725266990373</v>
      </c>
      <c r="O1308" s="1" t="n">
        <v>0.63245486593177</v>
      </c>
    </row>
    <row r="1309" customFormat="false" ht="15" hidden="false" customHeight="false" outlineLevel="0" collapsed="false">
      <c r="A1309" s="1" t="n">
        <v>1568</v>
      </c>
      <c r="B1309" s="1" t="s">
        <v>2548</v>
      </c>
      <c r="C1309" s="1" t="s">
        <v>2549</v>
      </c>
      <c r="D1309" s="1" t="n">
        <f aca="false">O1310/$Q$2</f>
        <v>1.12332337874376</v>
      </c>
      <c r="O1309" s="1" t="n">
        <v>0.758897888977312</v>
      </c>
    </row>
    <row r="1310" customFormat="false" ht="15" hidden="false" customHeight="false" outlineLevel="0" collapsed="false">
      <c r="A1310" s="1" t="n">
        <v>1569</v>
      </c>
      <c r="B1310" s="1" t="s">
        <v>2550</v>
      </c>
      <c r="C1310" s="1" t="s">
        <v>2551</v>
      </c>
      <c r="D1310" s="1" t="n">
        <f aca="false">O1311/$Q$2</f>
        <v>1.03455605612806</v>
      </c>
      <c r="O1310" s="1" t="n">
        <v>0.749602760519056</v>
      </c>
    </row>
    <row r="1311" customFormat="false" ht="15" hidden="false" customHeight="false" outlineLevel="0" collapsed="false">
      <c r="A1311" s="1" t="n">
        <v>1570</v>
      </c>
      <c r="B1311" s="1" t="s">
        <v>2552</v>
      </c>
      <c r="C1311" s="1" t="s">
        <v>427</v>
      </c>
      <c r="D1311" s="1" t="n">
        <f aca="false">O1312/$Q$2</f>
        <v>1.15013334498957</v>
      </c>
      <c r="O1311" s="1" t="n">
        <v>0.690367609416773</v>
      </c>
    </row>
    <row r="1312" customFormat="false" ht="15" hidden="false" customHeight="false" outlineLevel="0" collapsed="false">
      <c r="A1312" s="1" t="n">
        <v>1571</v>
      </c>
      <c r="B1312" s="1" t="s">
        <v>2553</v>
      </c>
      <c r="C1312" s="1" t="s">
        <v>2554</v>
      </c>
      <c r="D1312" s="1" t="n">
        <f aca="false">O1313/$Q$2</f>
        <v>1.09177364271854</v>
      </c>
      <c r="O1312" s="1" t="n">
        <v>0.767493267462616</v>
      </c>
    </row>
    <row r="1313" customFormat="false" ht="15" hidden="false" customHeight="false" outlineLevel="0" collapsed="false">
      <c r="A1313" s="1" t="n">
        <v>1572</v>
      </c>
      <c r="B1313" s="1" t="s">
        <v>2555</v>
      </c>
      <c r="C1313" s="1" t="s">
        <v>251</v>
      </c>
      <c r="D1313" s="1" t="n">
        <f aca="false">O1314/$Q$2</f>
        <v>1.04375289786296</v>
      </c>
      <c r="O1313" s="1" t="n">
        <v>0.728549366932069</v>
      </c>
    </row>
    <row r="1314" customFormat="false" ht="15" hidden="false" customHeight="false" outlineLevel="0" collapsed="false">
      <c r="A1314" s="1" t="n">
        <v>1573</v>
      </c>
      <c r="B1314" s="1" t="s">
        <v>2556</v>
      </c>
      <c r="C1314" s="1" t="s">
        <v>2557</v>
      </c>
      <c r="D1314" s="1" t="n">
        <f aca="false">O1315/$Q$2</f>
        <v>1.01795512571949</v>
      </c>
      <c r="O1314" s="1" t="n">
        <v>0.696504736163168</v>
      </c>
    </row>
    <row r="1315" customFormat="false" ht="15" hidden="false" customHeight="false" outlineLevel="0" collapsed="false">
      <c r="A1315" s="1" t="n">
        <v>1574</v>
      </c>
      <c r="B1315" s="1" t="s">
        <v>2558</v>
      </c>
      <c r="C1315" s="1" t="s">
        <v>2559</v>
      </c>
      <c r="D1315" s="1" t="n">
        <f aca="false">O1316/$Q$2</f>
        <v>1.17813546010691</v>
      </c>
      <c r="O1315" s="1" t="n">
        <v>0.679289674516702</v>
      </c>
    </row>
    <row r="1316" customFormat="false" ht="15" hidden="false" customHeight="false" outlineLevel="0" collapsed="false">
      <c r="A1316" s="1" t="n">
        <v>1575</v>
      </c>
      <c r="B1316" s="1" t="s">
        <v>2560</v>
      </c>
      <c r="C1316" s="1" t="s">
        <v>2561</v>
      </c>
      <c r="D1316" s="1" t="n">
        <f aca="false">O1317/$Q$2</f>
        <v>1.12661980420721</v>
      </c>
      <c r="O1316" s="1" t="n">
        <v>0.786179304973745</v>
      </c>
    </row>
    <row r="1317" customFormat="false" ht="15" hidden="false" customHeight="false" outlineLevel="0" collapsed="false">
      <c r="A1317" s="1" t="n">
        <v>1576</v>
      </c>
      <c r="B1317" s="1" t="s">
        <v>2562</v>
      </c>
      <c r="C1317" s="1" t="s">
        <v>2563</v>
      </c>
      <c r="D1317" s="1" t="n">
        <f aca="false">O1318/$Q$2</f>
        <v>1.34386111923835</v>
      </c>
      <c r="O1317" s="1" t="n">
        <v>0.751802491846653</v>
      </c>
    </row>
    <row r="1318" customFormat="false" ht="15" hidden="false" customHeight="false" outlineLevel="0" collapsed="false">
      <c r="A1318" s="1" t="n">
        <v>1577</v>
      </c>
      <c r="B1318" s="1" t="s">
        <v>2564</v>
      </c>
      <c r="C1318" s="1" t="s">
        <v>2565</v>
      </c>
      <c r="D1318" s="1" t="n">
        <f aca="false">O1319/$Q$2</f>
        <v>1.03521587655531</v>
      </c>
      <c r="O1318" s="1" t="n">
        <v>0.896769375406264</v>
      </c>
    </row>
    <row r="1319" customFormat="false" ht="15" hidden="false" customHeight="false" outlineLevel="0" collapsed="false">
      <c r="A1319" s="1" t="n">
        <v>1578</v>
      </c>
      <c r="B1319" s="1" t="s">
        <v>2566</v>
      </c>
      <c r="C1319" s="1" t="s">
        <v>2567</v>
      </c>
      <c r="D1319" s="1" t="n">
        <f aca="false">O1320/$Q$2</f>
        <v>1.01828970981556</v>
      </c>
      <c r="O1319" s="1" t="n">
        <v>0.690807912915363</v>
      </c>
    </row>
    <row r="1320" customFormat="false" ht="15" hidden="false" customHeight="false" outlineLevel="0" collapsed="false">
      <c r="A1320" s="1" t="n">
        <v>1579</v>
      </c>
      <c r="B1320" s="1" t="s">
        <v>2568</v>
      </c>
      <c r="C1320" s="1" t="s">
        <v>1158</v>
      </c>
      <c r="D1320" s="1" t="n">
        <f aca="false">O1321/$Q$2</f>
        <v>1.04106778328028</v>
      </c>
      <c r="O1320" s="1" t="n">
        <v>0.679512945185493</v>
      </c>
    </row>
    <row r="1321" customFormat="false" ht="15" hidden="false" customHeight="false" outlineLevel="0" collapsed="false">
      <c r="A1321" s="1" t="n">
        <v>1580</v>
      </c>
      <c r="B1321" s="1" t="s">
        <v>2569</v>
      </c>
      <c r="C1321" s="1" t="s">
        <v>2570</v>
      </c>
      <c r="D1321" s="1" t="n">
        <f aca="false">O1322/$Q$2</f>
        <v>1.05594048903114</v>
      </c>
      <c r="O1321" s="1" t="n">
        <v>0.694712937522119</v>
      </c>
    </row>
    <row r="1322" customFormat="false" ht="15" hidden="false" customHeight="false" outlineLevel="0" collapsed="false">
      <c r="A1322" s="1" t="n">
        <v>1581</v>
      </c>
      <c r="B1322" s="1" t="s">
        <v>2571</v>
      </c>
      <c r="C1322" s="1" t="s">
        <v>2572</v>
      </c>
      <c r="D1322" s="1" t="n">
        <f aca="false">O1323/$Q$2</f>
        <v>1.00618291298541</v>
      </c>
      <c r="O1322" s="1" t="n">
        <v>0.704637614154151</v>
      </c>
    </row>
    <row r="1323" customFormat="false" ht="15" hidden="false" customHeight="false" outlineLevel="0" collapsed="false">
      <c r="A1323" s="1" t="n">
        <v>1582</v>
      </c>
      <c r="B1323" s="1" t="s">
        <v>2573</v>
      </c>
      <c r="C1323" s="1" t="s">
        <v>2574</v>
      </c>
      <c r="D1323" s="1" t="n">
        <f aca="false">O1324/$Q$2</f>
        <v>1.01701623127144</v>
      </c>
      <c r="O1323" s="1" t="n">
        <v>0.671433981908622</v>
      </c>
    </row>
    <row r="1324" customFormat="false" ht="15" hidden="false" customHeight="false" outlineLevel="0" collapsed="false">
      <c r="A1324" s="1" t="n">
        <v>1583</v>
      </c>
      <c r="B1324" s="1" t="s">
        <v>2575</v>
      </c>
      <c r="C1324" s="1" t="s">
        <v>2576</v>
      </c>
      <c r="D1324" s="1" t="n">
        <f aca="false">O1325/$Q$2</f>
        <v>1.20262907491838</v>
      </c>
      <c r="O1324" s="1" t="n">
        <v>0.67866314267074</v>
      </c>
    </row>
    <row r="1325" customFormat="false" ht="15" hidden="false" customHeight="false" outlineLevel="0" collapsed="false">
      <c r="A1325" s="1" t="n">
        <v>1584</v>
      </c>
      <c r="B1325" s="1" t="s">
        <v>2577</v>
      </c>
      <c r="C1325" s="1" t="s">
        <v>2578</v>
      </c>
      <c r="D1325" s="1" t="n">
        <f aca="false">O1326/$Q$2</f>
        <v>1.00812864819026</v>
      </c>
      <c r="O1325" s="1" t="n">
        <v>0.802524091902597</v>
      </c>
    </row>
    <row r="1326" customFormat="false" ht="15" hidden="false" customHeight="false" outlineLevel="0" collapsed="false">
      <c r="A1326" s="1" t="n">
        <v>1585</v>
      </c>
      <c r="B1326" s="1" t="s">
        <v>2579</v>
      </c>
      <c r="C1326" s="1" t="s">
        <v>2580</v>
      </c>
      <c r="D1326" s="1" t="n">
        <f aca="false">O1327/$Q$2</f>
        <v>1.01678974357563</v>
      </c>
      <c r="O1326" s="1" t="n">
        <v>0.672732386720976</v>
      </c>
    </row>
    <row r="1327" customFormat="false" ht="15" hidden="false" customHeight="false" outlineLevel="0" collapsed="false">
      <c r="A1327" s="1" t="n">
        <v>1586</v>
      </c>
      <c r="B1327" s="1" t="s">
        <v>2581</v>
      </c>
      <c r="C1327" s="1" t="s">
        <v>2582</v>
      </c>
      <c r="D1327" s="1" t="n">
        <f aca="false">O1328/$Q$2</f>
        <v>1.06817362481596</v>
      </c>
      <c r="O1327" s="1" t="n">
        <v>0.678512005602635</v>
      </c>
    </row>
    <row r="1328" customFormat="false" ht="15" hidden="false" customHeight="false" outlineLevel="0" collapsed="false">
      <c r="A1328" s="1" t="n">
        <v>1587</v>
      </c>
      <c r="B1328" s="1" t="s">
        <v>2583</v>
      </c>
      <c r="C1328" s="1" t="s">
        <v>2584</v>
      </c>
      <c r="D1328" s="1" t="n">
        <f aca="false">O1329/$Q$2</f>
        <v>1.03334970030106</v>
      </c>
      <c r="O1328" s="1" t="n">
        <v>0.712800884435557</v>
      </c>
    </row>
    <row r="1329" customFormat="false" ht="15" hidden="false" customHeight="false" outlineLevel="0" collapsed="false">
      <c r="A1329" s="1" t="n">
        <v>1588</v>
      </c>
      <c r="B1329" s="1" t="s">
        <v>2585</v>
      </c>
      <c r="C1329" s="1" t="s">
        <v>375</v>
      </c>
      <c r="D1329" s="1" t="n">
        <f aca="false">O1330/$Q$2</f>
        <v>1.24205852377846</v>
      </c>
      <c r="O1329" s="1" t="n">
        <v>0.689562598433114</v>
      </c>
    </row>
    <row r="1330" customFormat="false" ht="15" hidden="false" customHeight="false" outlineLevel="0" collapsed="false">
      <c r="A1330" s="1" t="n">
        <v>1589</v>
      </c>
      <c r="B1330" s="1" t="s">
        <v>2586</v>
      </c>
      <c r="C1330" s="1" t="s">
        <v>2587</v>
      </c>
      <c r="D1330" s="1" t="n">
        <f aca="false">O1331/$Q$2</f>
        <v>1.0190806048493</v>
      </c>
      <c r="O1330" s="1" t="n">
        <v>0.828835681486282</v>
      </c>
    </row>
    <row r="1331" customFormat="false" ht="15" hidden="false" customHeight="false" outlineLevel="0" collapsed="false">
      <c r="A1331" s="1" t="n">
        <v>1590</v>
      </c>
      <c r="B1331" s="1" t="s">
        <v>2588</v>
      </c>
      <c r="C1331" s="1" t="s">
        <v>1244</v>
      </c>
      <c r="D1331" s="1" t="n">
        <f aca="false">O1332/$Q$2</f>
        <v>1.13863188800093</v>
      </c>
      <c r="O1331" s="1" t="n">
        <v>0.680040715827314</v>
      </c>
    </row>
    <row r="1332" customFormat="false" ht="15" hidden="false" customHeight="false" outlineLevel="0" collapsed="false">
      <c r="A1332" s="1" t="n">
        <v>1591</v>
      </c>
      <c r="B1332" s="1" t="s">
        <v>2589</v>
      </c>
      <c r="C1332" s="1" t="s">
        <v>2590</v>
      </c>
      <c r="D1332" s="1" t="n">
        <f aca="false">O1333/$Q$2</f>
        <v>1.25367528359405</v>
      </c>
      <c r="O1332" s="1" t="n">
        <v>0.759818252349589</v>
      </c>
    </row>
    <row r="1333" customFormat="false" ht="15" hidden="false" customHeight="false" outlineLevel="0" collapsed="false">
      <c r="A1333" s="1" t="n">
        <v>1592</v>
      </c>
      <c r="B1333" s="1" t="s">
        <v>2591</v>
      </c>
      <c r="C1333" s="1" t="s">
        <v>2592</v>
      </c>
      <c r="D1333" s="1" t="n">
        <f aca="false">O1334/$Q$2</f>
        <v>1.00622244538323</v>
      </c>
      <c r="O1333" s="1" t="n">
        <v>0.836587639106708</v>
      </c>
    </row>
    <row r="1334" customFormat="false" ht="15" hidden="false" customHeight="false" outlineLevel="0" collapsed="false">
      <c r="A1334" s="1" t="n">
        <v>1593</v>
      </c>
      <c r="B1334" s="1" t="s">
        <v>2593</v>
      </c>
      <c r="C1334" s="1" t="s">
        <v>2594</v>
      </c>
      <c r="D1334" s="1" t="n">
        <f aca="false">O1335/$Q$2</f>
        <v>1.1821751770084</v>
      </c>
      <c r="O1334" s="1" t="n">
        <v>0.671460362196873</v>
      </c>
    </row>
    <row r="1335" customFormat="false" ht="15" hidden="false" customHeight="false" outlineLevel="0" collapsed="false">
      <c r="A1335" s="1" t="n">
        <v>1594</v>
      </c>
      <c r="B1335" s="1" t="s">
        <v>2595</v>
      </c>
      <c r="C1335" s="1" t="s">
        <v>2596</v>
      </c>
      <c r="D1335" s="1" t="n">
        <f aca="false">O1336/$Q$2</f>
        <v>1.01512897107169</v>
      </c>
      <c r="O1335" s="1" t="n">
        <v>0.788875040679394</v>
      </c>
    </row>
    <row r="1336" customFormat="false" ht="15" hidden="false" customHeight="false" outlineLevel="0" collapsed="false">
      <c r="A1336" s="1" t="n">
        <v>1595</v>
      </c>
      <c r="B1336" s="1" t="s">
        <v>2597</v>
      </c>
      <c r="C1336" s="1" t="s">
        <v>2598</v>
      </c>
      <c r="D1336" s="1" t="n">
        <f aca="false">O1337/$Q$2</f>
        <v>1.04083009473843</v>
      </c>
      <c r="O1336" s="1" t="n">
        <v>0.677403758701424</v>
      </c>
    </row>
    <row r="1337" customFormat="false" ht="15" hidden="false" customHeight="false" outlineLevel="0" collapsed="false">
      <c r="A1337" s="1" t="n">
        <v>1596</v>
      </c>
      <c r="B1337" s="1" t="s">
        <v>2599</v>
      </c>
      <c r="C1337" s="1" t="s">
        <v>2600</v>
      </c>
      <c r="D1337" s="1" t="n">
        <f aca="false">O1338/$Q$2</f>
        <v>1.38100872515302</v>
      </c>
      <c r="O1337" s="1" t="n">
        <v>0.69455432603901</v>
      </c>
    </row>
    <row r="1338" customFormat="false" ht="15" hidden="false" customHeight="false" outlineLevel="0" collapsed="false">
      <c r="A1338" s="1" t="n">
        <v>1597</v>
      </c>
      <c r="B1338" s="1" t="s">
        <v>2601</v>
      </c>
      <c r="C1338" s="1" t="s">
        <v>2602</v>
      </c>
      <c r="D1338" s="1" t="n">
        <f aca="false">O1339/$Q$2</f>
        <v>1.27372100949662</v>
      </c>
      <c r="O1338" s="1" t="n">
        <v>0.921558272768528</v>
      </c>
    </row>
    <row r="1339" customFormat="false" ht="15" hidden="false" customHeight="false" outlineLevel="0" collapsed="false">
      <c r="A1339" s="1" t="n">
        <v>1598</v>
      </c>
      <c r="B1339" s="1" t="s">
        <v>2603</v>
      </c>
      <c r="C1339" s="1" t="s">
        <v>1252</v>
      </c>
      <c r="D1339" s="1" t="n">
        <f aca="false">O1340/$Q$2</f>
        <v>1.10915142592371</v>
      </c>
      <c r="O1339" s="1" t="n">
        <v>0.849964313853719</v>
      </c>
    </row>
    <row r="1340" customFormat="false" ht="15" hidden="false" customHeight="false" outlineLevel="0" collapsed="false">
      <c r="A1340" s="1" t="n">
        <v>1599</v>
      </c>
      <c r="B1340" s="1" t="s">
        <v>2604</v>
      </c>
      <c r="C1340" s="1" t="s">
        <v>2605</v>
      </c>
      <c r="D1340" s="1" t="n">
        <f aca="false">O1341/$Q$2</f>
        <v>1.03424041463928</v>
      </c>
      <c r="O1340" s="1" t="n">
        <v>0.74014570197574</v>
      </c>
    </row>
    <row r="1341" customFormat="false" ht="15" hidden="false" customHeight="false" outlineLevel="0" collapsed="false">
      <c r="A1341" s="1" t="n">
        <v>1600</v>
      </c>
      <c r="B1341" s="1" t="s">
        <v>2606</v>
      </c>
      <c r="C1341" s="1" t="s">
        <v>2607</v>
      </c>
      <c r="D1341" s="1" t="n">
        <f aca="false">O1342/$Q$2</f>
        <v>1.22788451197936</v>
      </c>
      <c r="O1341" s="1" t="n">
        <v>0.690156979302769</v>
      </c>
    </row>
    <row r="1342" customFormat="false" ht="15" hidden="false" customHeight="false" outlineLevel="0" collapsed="false">
      <c r="A1342" s="1" t="n">
        <v>1601</v>
      </c>
      <c r="B1342" s="1" t="s">
        <v>2608</v>
      </c>
      <c r="C1342" s="1" t="s">
        <v>2609</v>
      </c>
      <c r="D1342" s="1" t="n">
        <f aca="false">O1343/$Q$2</f>
        <v>1.06767123392709</v>
      </c>
      <c r="O1342" s="1" t="n">
        <v>0.81937724896962</v>
      </c>
    </row>
    <row r="1343" customFormat="false" ht="15" hidden="false" customHeight="false" outlineLevel="0" collapsed="false">
      <c r="A1343" s="1" t="n">
        <v>1602</v>
      </c>
      <c r="B1343" s="1" t="s">
        <v>2610</v>
      </c>
      <c r="C1343" s="1" t="s">
        <v>2611</v>
      </c>
      <c r="D1343" s="1" t="n">
        <f aca="false">O1344/$Q$2</f>
        <v>1.03755248834352</v>
      </c>
      <c r="O1343" s="1" t="n">
        <v>0.712465634939034</v>
      </c>
    </row>
    <row r="1344" customFormat="false" ht="15" hidden="false" customHeight="false" outlineLevel="0" collapsed="false">
      <c r="A1344" s="1" t="n">
        <v>1603</v>
      </c>
      <c r="B1344" s="1" t="s">
        <v>2612</v>
      </c>
      <c r="C1344" s="1" t="s">
        <v>2613</v>
      </c>
      <c r="D1344" s="1" t="n">
        <f aca="false">O1345/$Q$2</f>
        <v>1.34560128597457</v>
      </c>
      <c r="O1344" s="1" t="n">
        <v>0.692367152827799</v>
      </c>
    </row>
    <row r="1345" customFormat="false" ht="15" hidden="false" customHeight="false" outlineLevel="0" collapsed="false">
      <c r="A1345" s="1" t="n">
        <v>1604</v>
      </c>
      <c r="B1345" s="1" t="s">
        <v>2614</v>
      </c>
      <c r="C1345" s="1" t="s">
        <v>2615</v>
      </c>
      <c r="D1345" s="1" t="n">
        <f aca="false">O1346/$Q$2</f>
        <v>1.32479044345601</v>
      </c>
      <c r="O1345" s="1" t="n">
        <v>0.897930602719713</v>
      </c>
    </row>
    <row r="1346" customFormat="false" ht="15" hidden="false" customHeight="false" outlineLevel="0" collapsed="false">
      <c r="A1346" s="1" t="n">
        <v>1605</v>
      </c>
      <c r="B1346" s="1" t="s">
        <v>2616</v>
      </c>
      <c r="C1346" s="1" t="s">
        <v>2617</v>
      </c>
      <c r="D1346" s="1" t="n">
        <f aca="false">O1347/$Q$2</f>
        <v>1.20436685323889</v>
      </c>
      <c r="O1346" s="1" t="n">
        <v>0.884043359477177</v>
      </c>
    </row>
    <row r="1347" customFormat="false" ht="15" hidden="false" customHeight="false" outlineLevel="0" collapsed="false">
      <c r="A1347" s="1" t="n">
        <v>1606</v>
      </c>
      <c r="B1347" s="1" t="s">
        <v>2618</v>
      </c>
      <c r="C1347" s="1" t="s">
        <v>2619</v>
      </c>
      <c r="D1347" s="1" t="n">
        <f aca="false">O1348/$Q$2</f>
        <v>1.16940950688137</v>
      </c>
      <c r="O1347" s="1" t="n">
        <v>0.803683725406964</v>
      </c>
    </row>
    <row r="1348" customFormat="false" ht="15" hidden="false" customHeight="false" outlineLevel="0" collapsed="false">
      <c r="A1348" s="1" t="n">
        <v>1607</v>
      </c>
      <c r="B1348" s="1" t="s">
        <v>2620</v>
      </c>
      <c r="C1348" s="1" t="s">
        <v>2621</v>
      </c>
      <c r="D1348" s="1" t="n">
        <f aca="false">O1349/$Q$2</f>
        <v>1.0314620283055</v>
      </c>
      <c r="O1348" s="1" t="n">
        <v>0.780356405931674</v>
      </c>
    </row>
    <row r="1349" customFormat="false" ht="15" hidden="false" customHeight="false" outlineLevel="0" collapsed="false">
      <c r="A1349" s="1" t="n">
        <v>1608</v>
      </c>
      <c r="B1349" s="1" t="s">
        <v>2622</v>
      </c>
      <c r="C1349" s="1" t="s">
        <v>2623</v>
      </c>
      <c r="D1349" s="1" t="n">
        <f aca="false">O1350/$Q$2</f>
        <v>1.29188318136173</v>
      </c>
      <c r="O1349" s="1" t="n">
        <v>0.688302939669129</v>
      </c>
    </row>
    <row r="1350" customFormat="false" ht="15" hidden="false" customHeight="false" outlineLevel="0" collapsed="false">
      <c r="A1350" s="1" t="n">
        <v>1609</v>
      </c>
      <c r="B1350" s="1" t="s">
        <v>2624</v>
      </c>
      <c r="C1350" s="1" t="s">
        <v>2625</v>
      </c>
      <c r="D1350" s="1" t="n">
        <f aca="false">O1351/$Q$2</f>
        <v>1.00549962019697</v>
      </c>
      <c r="O1350" s="1" t="n">
        <v>0.862084077783437</v>
      </c>
    </row>
    <row r="1351" customFormat="false" ht="15" hidden="false" customHeight="false" outlineLevel="0" collapsed="false">
      <c r="A1351" s="1" t="n">
        <v>1610</v>
      </c>
      <c r="B1351" s="1" t="s">
        <v>2626</v>
      </c>
      <c r="C1351" s="1" t="s">
        <v>2627</v>
      </c>
      <c r="D1351" s="1" t="n">
        <f aca="false">O1352/$Q$2</f>
        <v>1.06385800472141</v>
      </c>
      <c r="O1351" s="1" t="n">
        <v>0.670978015113883</v>
      </c>
    </row>
    <row r="1352" customFormat="false" ht="15" hidden="false" customHeight="false" outlineLevel="0" collapsed="false">
      <c r="A1352" s="1" t="n">
        <v>1611</v>
      </c>
      <c r="B1352" s="1" t="s">
        <v>2628</v>
      </c>
      <c r="C1352" s="1" t="s">
        <v>2629</v>
      </c>
      <c r="D1352" s="1" t="n">
        <f aca="false">O1353/$Q$2</f>
        <v>1.02663578140586</v>
      </c>
      <c r="O1352" s="1" t="n">
        <v>0.709921036301489</v>
      </c>
    </row>
    <row r="1353" customFormat="false" ht="15" hidden="false" customHeight="false" outlineLevel="0" collapsed="false">
      <c r="A1353" s="1" t="n">
        <v>1612</v>
      </c>
      <c r="B1353" s="1" t="s">
        <v>2630</v>
      </c>
      <c r="C1353" s="1" t="s">
        <v>2631</v>
      </c>
      <c r="D1353" s="1" t="n">
        <f aca="false">O1354/$Q$2</f>
        <v>1.08415953818148</v>
      </c>
      <c r="O1353" s="1" t="n">
        <v>0.685082346145151</v>
      </c>
    </row>
    <row r="1354" customFormat="false" ht="15" hidden="false" customHeight="false" outlineLevel="0" collapsed="false">
      <c r="A1354" s="1" t="n">
        <v>1613</v>
      </c>
      <c r="B1354" s="1" t="s">
        <v>2632</v>
      </c>
      <c r="C1354" s="1" t="s">
        <v>2633</v>
      </c>
      <c r="D1354" s="1" t="n">
        <f aca="false">O1355/$Q$2</f>
        <v>1.24592940439762</v>
      </c>
      <c r="O1354" s="1" t="n">
        <v>0.723468413497057</v>
      </c>
    </row>
    <row r="1355" customFormat="false" ht="15" hidden="false" customHeight="false" outlineLevel="0" collapsed="false">
      <c r="A1355" s="1" t="n">
        <v>1614</v>
      </c>
      <c r="B1355" s="1" t="s">
        <v>2634</v>
      </c>
      <c r="C1355" s="1" t="s">
        <v>2635</v>
      </c>
      <c r="D1355" s="1" t="n">
        <f aca="false">O1356/$Q$2</f>
        <v>1.01278634706464</v>
      </c>
      <c r="O1355" s="1" t="n">
        <v>0.831418751377527</v>
      </c>
    </row>
    <row r="1356" customFormat="false" ht="15" hidden="false" customHeight="false" outlineLevel="0" collapsed="false">
      <c r="A1356" s="1" t="n">
        <v>1615</v>
      </c>
      <c r="B1356" s="1" t="s">
        <v>2636</v>
      </c>
      <c r="C1356" s="1" t="s">
        <v>2637</v>
      </c>
      <c r="D1356" s="1" t="n">
        <f aca="false">O1357/$Q$2</f>
        <v>1.14133738647624</v>
      </c>
      <c r="O1356" s="1" t="n">
        <v>0.675840506786816</v>
      </c>
    </row>
    <row r="1357" customFormat="false" ht="15" hidden="false" customHeight="false" outlineLevel="0" collapsed="false">
      <c r="A1357" s="1" t="n">
        <v>1616</v>
      </c>
      <c r="B1357" s="1" t="s">
        <v>2638</v>
      </c>
      <c r="C1357" s="1" t="s">
        <v>2639</v>
      </c>
      <c r="D1357" s="1" t="n">
        <f aca="false">O1358/$Q$2</f>
        <v>1.02711321746862</v>
      </c>
      <c r="O1357" s="1" t="n">
        <v>0.761623653326767</v>
      </c>
    </row>
    <row r="1358" customFormat="false" ht="15" hidden="false" customHeight="false" outlineLevel="0" collapsed="false">
      <c r="A1358" s="1" t="n">
        <v>1617</v>
      </c>
      <c r="B1358" s="1" t="s">
        <v>2640</v>
      </c>
      <c r="C1358" s="1" t="s">
        <v>2641</v>
      </c>
      <c r="D1358" s="1" t="n">
        <f aca="false">O1359/$Q$2</f>
        <v>1.06342369624537</v>
      </c>
      <c r="O1358" s="1" t="n">
        <v>0.685400943084716</v>
      </c>
    </row>
    <row r="1359" customFormat="false" ht="15" hidden="false" customHeight="false" outlineLevel="0" collapsed="false">
      <c r="A1359" s="1" t="n">
        <v>1618</v>
      </c>
      <c r="B1359" s="1" t="s">
        <v>2642</v>
      </c>
      <c r="C1359" s="1" t="s">
        <v>2643</v>
      </c>
      <c r="D1359" s="1" t="n">
        <f aca="false">O1360/$Q$2</f>
        <v>0.992671834519104</v>
      </c>
      <c r="O1359" s="1" t="n">
        <v>0.709631218748759</v>
      </c>
    </row>
    <row r="1360" customFormat="false" ht="15" hidden="false" customHeight="false" outlineLevel="0" collapsed="false">
      <c r="A1360" s="1" t="n">
        <v>1619</v>
      </c>
      <c r="B1360" s="1" t="s">
        <v>2644</v>
      </c>
      <c r="C1360" s="1" t="s">
        <v>2645</v>
      </c>
      <c r="D1360" s="1" t="n">
        <f aca="false">O1361/$Q$2</f>
        <v>1.03346626296368</v>
      </c>
      <c r="O1360" s="1" t="n">
        <v>0.662417930157557</v>
      </c>
    </row>
    <row r="1361" customFormat="false" ht="15" hidden="false" customHeight="false" outlineLevel="0" collapsed="false">
      <c r="A1361" s="1" t="n">
        <v>1620</v>
      </c>
      <c r="B1361" s="1" t="s">
        <v>2646</v>
      </c>
      <c r="C1361" s="1" t="s">
        <v>2647</v>
      </c>
      <c r="D1361" s="1" t="n">
        <f aca="false">O1362/$Q$2</f>
        <v>0.946720076956168</v>
      </c>
      <c r="O1361" s="1" t="n">
        <v>0.689640381639026</v>
      </c>
    </row>
    <row r="1362" customFormat="false" ht="15" hidden="false" customHeight="false" outlineLevel="0" collapsed="false">
      <c r="A1362" s="1" t="n">
        <v>1621</v>
      </c>
      <c r="B1362" s="1" t="s">
        <v>2648</v>
      </c>
      <c r="C1362" s="1" t="s">
        <v>2649</v>
      </c>
      <c r="D1362" s="1" t="n">
        <f aca="false">O1363/$Q$2</f>
        <v>1.012641177004</v>
      </c>
      <c r="O1362" s="1" t="n">
        <v>0.631753951314349</v>
      </c>
    </row>
    <row r="1363" customFormat="false" ht="15" hidden="false" customHeight="false" outlineLevel="0" collapsed="false">
      <c r="A1363" s="1" t="n">
        <v>1622</v>
      </c>
      <c r="B1363" s="1" t="s">
        <v>2650</v>
      </c>
      <c r="C1363" s="1" t="s">
        <v>2651</v>
      </c>
      <c r="D1363" s="1" t="n">
        <f aca="false">O1364/$Q$2</f>
        <v>1.2158567428281</v>
      </c>
      <c r="O1363" s="1" t="n">
        <v>0.67574363363323</v>
      </c>
    </row>
    <row r="1364" customFormat="false" ht="15" hidden="false" customHeight="false" outlineLevel="0" collapsed="false">
      <c r="A1364" s="1" t="n">
        <v>1623</v>
      </c>
      <c r="B1364" s="1" t="s">
        <v>2652</v>
      </c>
      <c r="C1364" s="1" t="s">
        <v>2653</v>
      </c>
      <c r="D1364" s="1" t="n">
        <f aca="false">O1365/$Q$2</f>
        <v>0.92843862649585</v>
      </c>
      <c r="O1364" s="1" t="n">
        <v>0.811351021500954</v>
      </c>
    </row>
    <row r="1365" customFormat="false" ht="15" hidden="false" customHeight="false" outlineLevel="0" collapsed="false">
      <c r="A1365" s="1" t="n">
        <v>1624</v>
      </c>
      <c r="B1365" s="1" t="s">
        <v>2654</v>
      </c>
      <c r="C1365" s="1" t="s">
        <v>2655</v>
      </c>
      <c r="D1365" s="1" t="n">
        <f aca="false">O1366/$Q$2</f>
        <v>0.98948818667969</v>
      </c>
      <c r="O1365" s="1" t="n">
        <v>0.619554591814975</v>
      </c>
    </row>
    <row r="1366" customFormat="false" ht="15" hidden="false" customHeight="false" outlineLevel="0" collapsed="false">
      <c r="A1366" s="1" t="n">
        <v>1625</v>
      </c>
      <c r="B1366" s="1" t="s">
        <v>2656</v>
      </c>
      <c r="C1366" s="1" t="s">
        <v>2657</v>
      </c>
      <c r="D1366" s="1" t="n">
        <f aca="false">O1367/$Q$2</f>
        <v>0.941603568767799</v>
      </c>
      <c r="O1366" s="1" t="n">
        <v>0.66029345624906</v>
      </c>
    </row>
    <row r="1367" customFormat="false" ht="15" hidden="false" customHeight="false" outlineLevel="0" collapsed="false">
      <c r="A1367" s="1" t="n">
        <v>1626</v>
      </c>
      <c r="B1367" s="1" t="s">
        <v>2658</v>
      </c>
      <c r="C1367" s="1" t="s">
        <v>2659</v>
      </c>
      <c r="D1367" s="1" t="n">
        <f aca="false">O1368/$Q$2</f>
        <v>0.936824442359971</v>
      </c>
      <c r="O1367" s="1" t="n">
        <v>0.628339664088787</v>
      </c>
    </row>
    <row r="1368" customFormat="false" ht="15" hidden="false" customHeight="false" outlineLevel="0" collapsed="false">
      <c r="A1368" s="1" t="n">
        <v>1627</v>
      </c>
      <c r="B1368" s="1" t="s">
        <v>2660</v>
      </c>
      <c r="C1368" s="1" t="s">
        <v>2661</v>
      </c>
      <c r="D1368" s="1" t="n">
        <f aca="false">O1369/$Q$2</f>
        <v>0.946556194814194</v>
      </c>
      <c r="O1368" s="1" t="n">
        <v>0.625150514449452</v>
      </c>
    </row>
    <row r="1369" customFormat="false" ht="15" hidden="false" customHeight="false" outlineLevel="0" collapsed="false">
      <c r="A1369" s="1" t="n">
        <v>1628</v>
      </c>
      <c r="B1369" s="1" t="s">
        <v>2662</v>
      </c>
      <c r="C1369" s="1" t="s">
        <v>2663</v>
      </c>
      <c r="D1369" s="1" t="n">
        <f aca="false">O1370/$Q$2</f>
        <v>0.956209340262918</v>
      </c>
      <c r="O1369" s="1" t="n">
        <v>0.631644591437801</v>
      </c>
    </row>
    <row r="1370" customFormat="false" ht="15" hidden="false" customHeight="false" outlineLevel="0" collapsed="false">
      <c r="A1370" s="1" t="n">
        <v>1629</v>
      </c>
      <c r="B1370" s="1" t="s">
        <v>2664</v>
      </c>
      <c r="C1370" s="1" t="s">
        <v>2665</v>
      </c>
      <c r="D1370" s="1" t="n">
        <f aca="false">O1371/$Q$2</f>
        <v>0.947512430442281</v>
      </c>
      <c r="O1370" s="1" t="n">
        <v>0.638086213336695</v>
      </c>
    </row>
    <row r="1371" customFormat="false" ht="15" hidden="false" customHeight="false" outlineLevel="0" collapsed="false">
      <c r="A1371" s="1" t="n">
        <v>1630</v>
      </c>
      <c r="B1371" s="1" t="s">
        <v>2666</v>
      </c>
      <c r="C1371" s="1" t="s">
        <v>2667</v>
      </c>
      <c r="D1371" s="1" t="n">
        <f aca="false">O1372/$Q$2</f>
        <v>0.983476738374863</v>
      </c>
      <c r="O1371" s="1" t="n">
        <v>0.632282695193215</v>
      </c>
    </row>
    <row r="1372" customFormat="false" ht="15" hidden="false" customHeight="false" outlineLevel="0" collapsed="false">
      <c r="A1372" s="1" t="n">
        <v>1631</v>
      </c>
      <c r="B1372" s="1" t="s">
        <v>2668</v>
      </c>
      <c r="C1372" s="1" t="s">
        <v>1699</v>
      </c>
      <c r="D1372" s="1" t="n">
        <f aca="false">O1373/$Q$2</f>
        <v>0.964741855008429</v>
      </c>
      <c r="O1372" s="1" t="n">
        <v>0.656281968257904</v>
      </c>
    </row>
    <row r="1373" customFormat="false" ht="15" hidden="false" customHeight="false" outlineLevel="0" collapsed="false">
      <c r="A1373" s="1" t="n">
        <v>1632</v>
      </c>
      <c r="B1373" s="1" t="s">
        <v>2669</v>
      </c>
      <c r="C1373" s="1" t="s">
        <v>2670</v>
      </c>
      <c r="D1373" s="1" t="n">
        <f aca="false">O1374/$Q$2</f>
        <v>0.984886278675779</v>
      </c>
      <c r="O1373" s="1" t="n">
        <v>0.643780029319193</v>
      </c>
    </row>
    <row r="1374" customFormat="false" ht="15" hidden="false" customHeight="false" outlineLevel="0" collapsed="false">
      <c r="A1374" s="1" t="n">
        <v>1633</v>
      </c>
      <c r="B1374" s="1" t="s">
        <v>2671</v>
      </c>
      <c r="C1374" s="1" t="s">
        <v>2672</v>
      </c>
      <c r="D1374" s="1" t="n">
        <f aca="false">O1375/$Q$2</f>
        <v>0.974824966671578</v>
      </c>
      <c r="O1374" s="1" t="n">
        <v>0.657222565881548</v>
      </c>
    </row>
    <row r="1375" customFormat="false" ht="15" hidden="false" customHeight="false" outlineLevel="0" collapsed="false">
      <c r="A1375" s="1" t="n">
        <v>1634</v>
      </c>
      <c r="B1375" s="1" t="s">
        <v>2673</v>
      </c>
      <c r="C1375" s="1" t="s">
        <v>2674</v>
      </c>
      <c r="D1375" s="1" t="n">
        <f aca="false">O1376/$Q$2</f>
        <v>0.961637198874378</v>
      </c>
      <c r="O1375" s="1" t="n">
        <v>0.650508571144585</v>
      </c>
    </row>
    <row r="1376" customFormat="false" ht="15" hidden="false" customHeight="false" outlineLevel="0" collapsed="false">
      <c r="A1376" s="1" t="n">
        <v>1635</v>
      </c>
      <c r="B1376" s="1" t="s">
        <v>2675</v>
      </c>
      <c r="C1376" s="1" t="s">
        <v>2676</v>
      </c>
      <c r="D1376" s="1" t="n">
        <f aca="false">O1377/$Q$2</f>
        <v>1.00463535911644</v>
      </c>
      <c r="O1376" s="1" t="n">
        <v>0.641708267213476</v>
      </c>
    </row>
    <row r="1377" customFormat="false" ht="15" hidden="false" customHeight="false" outlineLevel="0" collapsed="false">
      <c r="A1377" s="1" t="n">
        <v>1636</v>
      </c>
      <c r="B1377" s="1" t="s">
        <v>2677</v>
      </c>
      <c r="C1377" s="1" t="s">
        <v>2678</v>
      </c>
      <c r="D1377" s="1" t="n">
        <f aca="false">O1378/$Q$2</f>
        <v>0.976459428159522</v>
      </c>
      <c r="O1377" s="1" t="n">
        <v>0.670401286716675</v>
      </c>
    </row>
    <row r="1378" customFormat="false" ht="15" hidden="false" customHeight="false" outlineLevel="0" collapsed="false">
      <c r="A1378" s="1" t="n">
        <v>1637</v>
      </c>
      <c r="B1378" s="1" t="s">
        <v>2679</v>
      </c>
      <c r="C1378" s="1" t="s">
        <v>2680</v>
      </c>
      <c r="D1378" s="1" t="n">
        <f aca="false">O1379/$Q$2</f>
        <v>0.990439292976259</v>
      </c>
      <c r="O1378" s="1" t="n">
        <v>0.65159926049238</v>
      </c>
    </row>
    <row r="1379" customFormat="false" ht="15" hidden="false" customHeight="false" outlineLevel="0" collapsed="false">
      <c r="A1379" s="1" t="n">
        <v>1638</v>
      </c>
      <c r="B1379" s="1" t="s">
        <v>2681</v>
      </c>
      <c r="C1379" s="1" t="s">
        <v>2682</v>
      </c>
      <c r="D1379" s="1" t="n">
        <f aca="false">O1380/$Q$2</f>
        <v>0.980946182670871</v>
      </c>
      <c r="O1379" s="1" t="n">
        <v>0.660928137160138</v>
      </c>
    </row>
    <row r="1380" customFormat="false" ht="15" hidden="false" customHeight="false" outlineLevel="0" collapsed="false">
      <c r="A1380" s="1" t="n">
        <v>1639</v>
      </c>
      <c r="B1380" s="1" t="s">
        <v>2683</v>
      </c>
      <c r="C1380" s="1" t="s">
        <v>2684</v>
      </c>
      <c r="D1380" s="1" t="n">
        <f aca="false">O1381/$Q$2</f>
        <v>1.04961938279981</v>
      </c>
      <c r="O1380" s="1" t="n">
        <v>0.65459330800454</v>
      </c>
    </row>
    <row r="1381" customFormat="false" ht="15" hidden="false" customHeight="false" outlineLevel="0" collapsed="false">
      <c r="A1381" s="1" t="n">
        <v>1640</v>
      </c>
      <c r="B1381" s="1" t="s">
        <v>2685</v>
      </c>
      <c r="C1381" s="1" t="s">
        <v>2686</v>
      </c>
      <c r="D1381" s="1" t="n">
        <f aca="false">O1382/$Q$2</f>
        <v>0.949713939529447</v>
      </c>
      <c r="O1381" s="1" t="n">
        <v>0.700419488928415</v>
      </c>
    </row>
    <row r="1382" customFormat="false" ht="15" hidden="false" customHeight="false" outlineLevel="0" collapsed="false">
      <c r="A1382" s="1" t="n">
        <v>1641</v>
      </c>
      <c r="B1382" s="1" t="s">
        <v>2687</v>
      </c>
      <c r="C1382" s="1" t="s">
        <v>2688</v>
      </c>
      <c r="D1382" s="1" t="n">
        <f aca="false">O1383/$Q$2</f>
        <v>0.958716087319784</v>
      </c>
      <c r="O1382" s="1" t="n">
        <v>0.633751779982399</v>
      </c>
    </row>
    <row r="1383" customFormat="false" ht="15" hidden="false" customHeight="false" outlineLevel="0" collapsed="false">
      <c r="A1383" s="1" t="n">
        <v>1642</v>
      </c>
      <c r="B1383" s="1" t="s">
        <v>2689</v>
      </c>
      <c r="C1383" s="1" t="s">
        <v>2690</v>
      </c>
      <c r="D1383" s="1" t="n">
        <f aca="false">O1384/$Q$2</f>
        <v>0.984532440289954</v>
      </c>
      <c r="O1383" s="1" t="n">
        <v>0.639758985887598</v>
      </c>
    </row>
    <row r="1384" customFormat="false" ht="15" hidden="false" customHeight="false" outlineLevel="0" collapsed="false">
      <c r="A1384" s="1" t="n">
        <v>1643</v>
      </c>
      <c r="B1384" s="1" t="s">
        <v>2691</v>
      </c>
      <c r="C1384" s="1" t="s">
        <v>2692</v>
      </c>
      <c r="D1384" s="1" t="n">
        <f aca="false">O1385/$Q$2</f>
        <v>1.19558442782826</v>
      </c>
      <c r="O1384" s="1" t="n">
        <v>0.656986446669742</v>
      </c>
    </row>
    <row r="1385" customFormat="false" ht="15" hidden="false" customHeight="false" outlineLevel="0" collapsed="false">
      <c r="A1385" s="1" t="n">
        <v>1644</v>
      </c>
      <c r="B1385" s="1" t="s">
        <v>2693</v>
      </c>
      <c r="C1385" s="1" t="s">
        <v>2694</v>
      </c>
      <c r="D1385" s="1" t="n">
        <f aca="false">O1386/$Q$2</f>
        <v>1.11916475695876</v>
      </c>
      <c r="O1385" s="1" t="n">
        <v>0.797823142019811</v>
      </c>
    </row>
    <row r="1386" customFormat="false" ht="15" hidden="false" customHeight="false" outlineLevel="0" collapsed="false">
      <c r="A1386" s="1" t="n">
        <v>1645</v>
      </c>
      <c r="B1386" s="1" t="s">
        <v>2695</v>
      </c>
      <c r="C1386" s="1" t="s">
        <v>2696</v>
      </c>
      <c r="D1386" s="1" t="n">
        <f aca="false">O1387/$Q$2</f>
        <v>1.02216457025064</v>
      </c>
      <c r="O1386" s="1" t="n">
        <v>0.746827678624583</v>
      </c>
    </row>
    <row r="1387" customFormat="false" ht="15" hidden="false" customHeight="false" outlineLevel="0" collapsed="false">
      <c r="A1387" s="1" t="n">
        <v>1646</v>
      </c>
      <c r="B1387" s="1" t="s">
        <v>2697</v>
      </c>
      <c r="C1387" s="1" t="s">
        <v>2698</v>
      </c>
      <c r="D1387" s="1" t="n">
        <f aca="false">O1388/$Q$2</f>
        <v>1.09616629969609</v>
      </c>
      <c r="O1387" s="1" t="n">
        <v>0.682098670840036</v>
      </c>
    </row>
    <row r="1388" customFormat="false" ht="15" hidden="false" customHeight="false" outlineLevel="0" collapsed="false">
      <c r="A1388" s="1" t="n">
        <v>1647</v>
      </c>
      <c r="B1388" s="1" t="s">
        <v>2699</v>
      </c>
      <c r="C1388" s="1" t="s">
        <v>2700</v>
      </c>
      <c r="D1388" s="1" t="n">
        <f aca="false">O1389/$Q$2</f>
        <v>0.966687724389967</v>
      </c>
      <c r="O1388" s="1" t="n">
        <v>0.73148062240017</v>
      </c>
    </row>
    <row r="1389" customFormat="false" ht="15" hidden="false" customHeight="false" outlineLevel="0" collapsed="false">
      <c r="A1389" s="1" t="n">
        <v>1648</v>
      </c>
      <c r="B1389" s="1" t="s">
        <v>2701</v>
      </c>
      <c r="C1389" s="1" t="s">
        <v>2702</v>
      </c>
      <c r="D1389" s="1" t="n">
        <f aca="false">O1390/$Q$2</f>
        <v>1.02180341031792</v>
      </c>
      <c r="O1389" s="1" t="n">
        <v>0.645078523668737</v>
      </c>
    </row>
    <row r="1390" customFormat="false" ht="15" hidden="false" customHeight="false" outlineLevel="0" collapsed="false">
      <c r="A1390" s="1" t="n">
        <v>1649</v>
      </c>
      <c r="B1390" s="1" t="s">
        <v>2703</v>
      </c>
      <c r="C1390" s="1" t="s">
        <v>2704</v>
      </c>
      <c r="D1390" s="1" t="n">
        <f aca="false">O1391/$Q$2</f>
        <v>0.944386209602207</v>
      </c>
      <c r="O1390" s="1" t="n">
        <v>0.68185766590087</v>
      </c>
    </row>
    <row r="1391" customFormat="false" ht="15" hidden="false" customHeight="false" outlineLevel="0" collapsed="false">
      <c r="A1391" s="1" t="n">
        <v>1650</v>
      </c>
      <c r="B1391" s="1" t="s">
        <v>2705</v>
      </c>
      <c r="C1391" s="1" t="s">
        <v>2706</v>
      </c>
      <c r="D1391" s="1" t="n">
        <f aca="false">O1392/$Q$2</f>
        <v>0.963672209240353</v>
      </c>
      <c r="O1391" s="1" t="n">
        <v>0.630196542785052</v>
      </c>
    </row>
    <row r="1392" customFormat="false" ht="15" hidden="false" customHeight="false" outlineLevel="0" collapsed="false">
      <c r="A1392" s="1" t="n">
        <v>1651</v>
      </c>
      <c r="B1392" s="1" t="s">
        <v>2707</v>
      </c>
      <c r="C1392" s="1" t="s">
        <v>2708</v>
      </c>
      <c r="D1392" s="1" t="n">
        <f aca="false">O1393/$Q$2</f>
        <v>0.98735717091677</v>
      </c>
      <c r="O1392" s="1" t="n">
        <v>0.643066246061674</v>
      </c>
    </row>
    <row r="1393" customFormat="false" ht="15" hidden="false" customHeight="false" outlineLevel="0" collapsed="false">
      <c r="A1393" s="1" t="n">
        <v>1652</v>
      </c>
      <c r="B1393" s="1" t="s">
        <v>2709</v>
      </c>
      <c r="C1393" s="1" t="s">
        <v>2710</v>
      </c>
      <c r="D1393" s="1" t="n">
        <f aca="false">O1394/$Q$2</f>
        <v>0.953068337423154</v>
      </c>
      <c r="O1393" s="1" t="n">
        <v>0.65887141222432</v>
      </c>
    </row>
    <row r="1394" customFormat="false" ht="15" hidden="false" customHeight="false" outlineLevel="0" collapsed="false">
      <c r="A1394" s="1" t="n">
        <v>1653</v>
      </c>
      <c r="B1394" s="1" t="s">
        <v>2711</v>
      </c>
      <c r="C1394" s="1" t="s">
        <v>2712</v>
      </c>
      <c r="D1394" s="1" t="n">
        <f aca="false">O1395/$Q$2</f>
        <v>0.986050761115033</v>
      </c>
      <c r="O1394" s="1" t="n">
        <v>0.635990196780787</v>
      </c>
    </row>
    <row r="1395" customFormat="false" ht="15" hidden="false" customHeight="false" outlineLevel="0" collapsed="false">
      <c r="A1395" s="1" t="n">
        <v>1654</v>
      </c>
      <c r="B1395" s="1" t="s">
        <v>2713</v>
      </c>
      <c r="C1395" s="1" t="s">
        <v>856</v>
      </c>
      <c r="D1395" s="1" t="n">
        <f aca="false">O1396/$Q$2</f>
        <v>0.986946109017124</v>
      </c>
      <c r="O1395" s="1" t="n">
        <v>0.65799963441547</v>
      </c>
    </row>
    <row r="1396" customFormat="false" ht="15" hidden="false" customHeight="false" outlineLevel="0" collapsed="false">
      <c r="A1396" s="1" t="n">
        <v>1655</v>
      </c>
      <c r="B1396" s="1" t="s">
        <v>2714</v>
      </c>
      <c r="C1396" s="1" t="s">
        <v>2715</v>
      </c>
      <c r="D1396" s="1" t="n">
        <f aca="false">O1397/$Q$2</f>
        <v>0.982695779320991</v>
      </c>
      <c r="O1396" s="1" t="n">
        <v>0.65859710729971</v>
      </c>
    </row>
    <row r="1397" customFormat="false" ht="15" hidden="false" customHeight="false" outlineLevel="0" collapsed="false">
      <c r="A1397" s="1" t="n">
        <v>1656</v>
      </c>
      <c r="B1397" s="1" t="s">
        <v>2716</v>
      </c>
      <c r="C1397" s="1" t="s">
        <v>2717</v>
      </c>
      <c r="D1397" s="1" t="n">
        <f aca="false">O1398/$Q$2</f>
        <v>1.00793384716975</v>
      </c>
      <c r="O1397" s="1" t="n">
        <v>0.655760827975673</v>
      </c>
    </row>
    <row r="1398" customFormat="false" ht="15" hidden="false" customHeight="false" outlineLevel="0" collapsed="false">
      <c r="A1398" s="1" t="n">
        <v>1657</v>
      </c>
      <c r="B1398" s="1" t="s">
        <v>2718</v>
      </c>
      <c r="C1398" s="1" t="s">
        <v>2719</v>
      </c>
      <c r="D1398" s="1" t="n">
        <f aca="false">O1399/$Q$2</f>
        <v>0.977929734267872</v>
      </c>
      <c r="O1398" s="1" t="n">
        <v>0.67260239442714</v>
      </c>
    </row>
    <row r="1399" customFormat="false" ht="15" hidden="false" customHeight="false" outlineLevel="0" collapsed="false">
      <c r="A1399" s="1" t="n">
        <v>1658</v>
      </c>
      <c r="B1399" s="1" t="s">
        <v>2720</v>
      </c>
      <c r="C1399" s="1" t="s">
        <v>2721</v>
      </c>
      <c r="D1399" s="1" t="n">
        <f aca="false">O1400/$Q$2</f>
        <v>1.00027930005939</v>
      </c>
      <c r="O1399" s="1" t="n">
        <v>0.652580407629957</v>
      </c>
    </row>
    <row r="1400" customFormat="false" ht="15" hidden="false" customHeight="false" outlineLevel="0" collapsed="false">
      <c r="A1400" s="1" t="n">
        <v>1659</v>
      </c>
      <c r="B1400" s="1" t="s">
        <v>2722</v>
      </c>
      <c r="C1400" s="1" t="s">
        <v>2723</v>
      </c>
      <c r="D1400" s="1" t="n">
        <f aca="false">O1401/$Q$2</f>
        <v>0.983354759226933</v>
      </c>
      <c r="O1400" s="1" t="n">
        <v>0.667494453336421</v>
      </c>
    </row>
    <row r="1401" customFormat="false" ht="15" hidden="false" customHeight="false" outlineLevel="0" collapsed="false">
      <c r="A1401" s="1" t="n">
        <v>1660</v>
      </c>
      <c r="B1401" s="1" t="s">
        <v>2724</v>
      </c>
      <c r="C1401" s="1" t="s">
        <v>38</v>
      </c>
      <c r="D1401" s="1" t="n">
        <f aca="false">O1402/$Q$2</f>
        <v>0.982412767053088</v>
      </c>
      <c r="O1401" s="1" t="n">
        <v>0.656200570587613</v>
      </c>
    </row>
    <row r="1402" customFormat="false" ht="15" hidden="false" customHeight="false" outlineLevel="0" collapsed="false">
      <c r="A1402" s="1" t="n">
        <v>1661</v>
      </c>
      <c r="B1402" s="1" t="s">
        <v>2725</v>
      </c>
      <c r="C1402" s="1" t="s">
        <v>2726</v>
      </c>
      <c r="D1402" s="1" t="n">
        <f aca="false">O1403/$Q$2</f>
        <v>0.947461769996887</v>
      </c>
      <c r="O1402" s="1" t="n">
        <v>0.655571971604218</v>
      </c>
    </row>
    <row r="1403" customFormat="false" ht="15" hidden="false" customHeight="false" outlineLevel="0" collapsed="false">
      <c r="A1403" s="1" t="n">
        <v>1662</v>
      </c>
      <c r="B1403" s="1" t="s">
        <v>2727</v>
      </c>
      <c r="C1403" s="1" t="s">
        <v>547</v>
      </c>
      <c r="D1403" s="1" t="n">
        <f aca="false">O1404/$Q$2</f>
        <v>1.03738481823945</v>
      </c>
      <c r="O1403" s="1" t="n">
        <v>0.632248889068963</v>
      </c>
    </row>
    <row r="1404" customFormat="false" ht="15" hidden="false" customHeight="false" outlineLevel="0" collapsed="false">
      <c r="A1404" s="1" t="n">
        <v>1663</v>
      </c>
      <c r="B1404" s="1" t="s">
        <v>2728</v>
      </c>
      <c r="C1404" s="1" t="s">
        <v>2729</v>
      </c>
      <c r="D1404" s="1" t="n">
        <f aca="false">O1405/$Q$2</f>
        <v>0.93988374170376</v>
      </c>
      <c r="O1404" s="1" t="n">
        <v>0.692255265213559</v>
      </c>
    </row>
    <row r="1405" customFormat="false" ht="15" hidden="false" customHeight="false" outlineLevel="0" collapsed="false">
      <c r="A1405" s="1" t="n">
        <v>1664</v>
      </c>
      <c r="B1405" s="1" t="s">
        <v>2730</v>
      </c>
      <c r="C1405" s="1" t="s">
        <v>1452</v>
      </c>
      <c r="D1405" s="1" t="n">
        <f aca="false">O1406/$Q$2</f>
        <v>0.94785439630341</v>
      </c>
      <c r="O1405" s="1" t="n">
        <v>0.62719200960281</v>
      </c>
    </row>
    <row r="1406" customFormat="false" ht="15" hidden="false" customHeight="false" outlineLevel="0" collapsed="false">
      <c r="A1406" s="1" t="n">
        <v>1665</v>
      </c>
      <c r="B1406" s="1" t="s">
        <v>2731</v>
      </c>
      <c r="C1406" s="1" t="s">
        <v>2732</v>
      </c>
      <c r="D1406" s="1" t="n">
        <f aca="false">O1407/$Q$2</f>
        <v>1.00575563371738</v>
      </c>
      <c r="O1406" s="1" t="n">
        <v>0.632510891773431</v>
      </c>
    </row>
    <row r="1407" customFormat="false" ht="15" hidden="false" customHeight="false" outlineLevel="0" collapsed="false">
      <c r="A1407" s="1" t="n">
        <v>1666</v>
      </c>
      <c r="B1407" s="1" t="s">
        <v>2733</v>
      </c>
      <c r="C1407" s="1" t="s">
        <v>2734</v>
      </c>
      <c r="D1407" s="1" t="n">
        <f aca="false">O1408/$Q$2</f>
        <v>0.995439068402626</v>
      </c>
      <c r="O1407" s="1" t="n">
        <v>0.671148855003147</v>
      </c>
    </row>
    <row r="1408" customFormat="false" ht="15" hidden="false" customHeight="false" outlineLevel="0" collapsed="false">
      <c r="A1408" s="1" t="n">
        <v>1667</v>
      </c>
      <c r="B1408" s="1" t="s">
        <v>2735</v>
      </c>
      <c r="C1408" s="1" t="s">
        <v>2736</v>
      </c>
      <c r="D1408" s="1" t="n">
        <f aca="false">O1409/$Q$2</f>
        <v>0.959257217861077</v>
      </c>
      <c r="O1408" s="1" t="n">
        <v>0.664264527671098</v>
      </c>
    </row>
    <row r="1409" customFormat="false" ht="15" hidden="false" customHeight="false" outlineLevel="0" collapsed="false">
      <c r="A1409" s="1" t="n">
        <v>1668</v>
      </c>
      <c r="B1409" s="1" t="s">
        <v>2737</v>
      </c>
      <c r="C1409" s="1" t="s">
        <v>2738</v>
      </c>
      <c r="D1409" s="1" t="n">
        <f aca="false">O1410/$Q$2</f>
        <v>1.02545976593446</v>
      </c>
      <c r="O1409" s="1" t="n">
        <v>0.640120086666972</v>
      </c>
    </row>
    <row r="1410" customFormat="false" ht="15" hidden="false" customHeight="false" outlineLevel="0" collapsed="false">
      <c r="A1410" s="1" t="n">
        <v>1669</v>
      </c>
      <c r="B1410" s="1" t="s">
        <v>2739</v>
      </c>
      <c r="C1410" s="1" t="s">
        <v>2740</v>
      </c>
      <c r="D1410" s="1" t="n">
        <f aca="false">O1411/$Q$2</f>
        <v>1.03422011545876</v>
      </c>
      <c r="O1410" s="1" t="n">
        <v>0.684297581525758</v>
      </c>
    </row>
    <row r="1411" customFormat="false" ht="15" hidden="false" customHeight="false" outlineLevel="0" collapsed="false">
      <c r="A1411" s="1" t="n">
        <v>1670</v>
      </c>
      <c r="B1411" s="1" t="s">
        <v>2741</v>
      </c>
      <c r="C1411" s="1" t="s">
        <v>2742</v>
      </c>
      <c r="D1411" s="1" t="n">
        <f aca="false">O1412/$Q$2</f>
        <v>0.996082500217984</v>
      </c>
      <c r="O1411" s="1" t="n">
        <v>0.690143433495709</v>
      </c>
    </row>
    <row r="1412" customFormat="false" ht="15" hidden="false" customHeight="false" outlineLevel="0" collapsed="false">
      <c r="A1412" s="1" t="n">
        <v>1671</v>
      </c>
      <c r="B1412" s="1" t="s">
        <v>2743</v>
      </c>
      <c r="C1412" s="1" t="s">
        <v>2744</v>
      </c>
      <c r="D1412" s="1" t="n">
        <f aca="false">O1413/$Q$2</f>
        <v>1.01586670510158</v>
      </c>
      <c r="O1412" s="1" t="n">
        <v>0.664693894916652</v>
      </c>
    </row>
    <row r="1413" customFormat="false" ht="15" hidden="false" customHeight="false" outlineLevel="0" collapsed="false">
      <c r="A1413" s="1" t="n">
        <v>1672</v>
      </c>
      <c r="B1413" s="1" t="s">
        <v>2745</v>
      </c>
      <c r="C1413" s="1" t="s">
        <v>2746</v>
      </c>
      <c r="D1413" s="1" t="n">
        <f aca="false">O1414/$Q$2</f>
        <v>1.03711206030748</v>
      </c>
      <c r="O1413" s="1" t="n">
        <v>0.677896054576144</v>
      </c>
    </row>
    <row r="1414" customFormat="false" ht="15" hidden="false" customHeight="false" outlineLevel="0" collapsed="false">
      <c r="A1414" s="1" t="n">
        <v>1673</v>
      </c>
      <c r="B1414" s="1" t="s">
        <v>2747</v>
      </c>
      <c r="C1414" s="1" t="s">
        <v>375</v>
      </c>
      <c r="D1414" s="1" t="n">
        <f aca="false">O1415/$Q$2</f>
        <v>0.985786258478779</v>
      </c>
      <c r="O1414" s="1" t="n">
        <v>0.692073251643267</v>
      </c>
    </row>
    <row r="1415" customFormat="false" ht="15" hidden="false" customHeight="false" outlineLevel="0" collapsed="false">
      <c r="A1415" s="1" t="n">
        <v>1674</v>
      </c>
      <c r="B1415" s="1" t="s">
        <v>2748</v>
      </c>
      <c r="C1415" s="1" t="s">
        <v>1631</v>
      </c>
      <c r="D1415" s="1" t="n">
        <f aca="false">O1416/$Q$2</f>
        <v>0.977357046264674</v>
      </c>
      <c r="O1415" s="1" t="n">
        <v>0.657823129670663</v>
      </c>
    </row>
    <row r="1416" customFormat="false" ht="15" hidden="false" customHeight="false" outlineLevel="0" collapsed="false">
      <c r="A1416" s="1" t="n">
        <v>1675</v>
      </c>
      <c r="B1416" s="1" t="s">
        <v>2749</v>
      </c>
      <c r="C1416" s="1" t="s">
        <v>2750</v>
      </c>
      <c r="D1416" s="1" t="n">
        <f aca="false">O1417/$Q$2</f>
        <v>1.01843658235963</v>
      </c>
      <c r="O1416" s="1" t="n">
        <v>0.652198248301453</v>
      </c>
    </row>
    <row r="1417" customFormat="false" ht="15" hidden="false" customHeight="false" outlineLevel="0" collapsed="false">
      <c r="A1417" s="1" t="n">
        <v>1676</v>
      </c>
      <c r="B1417" s="1" t="s">
        <v>2751</v>
      </c>
      <c r="C1417" s="1" t="s">
        <v>2752</v>
      </c>
      <c r="D1417" s="1" t="n">
        <f aca="false">O1418/$Q$2</f>
        <v>0.968164385783604</v>
      </c>
      <c r="O1417" s="1" t="n">
        <v>0.679610954420019</v>
      </c>
    </row>
    <row r="1418" customFormat="false" ht="15" hidden="false" customHeight="false" outlineLevel="0" collapsed="false">
      <c r="A1418" s="1" t="n">
        <v>1677</v>
      </c>
      <c r="B1418" s="1" t="s">
        <v>2753</v>
      </c>
      <c r="C1418" s="1" t="s">
        <v>2754</v>
      </c>
      <c r="D1418" s="1" t="n">
        <f aca="false">O1419/$Q$2</f>
        <v>1.01827776972008</v>
      </c>
      <c r="O1418" s="1" t="n">
        <v>0.646063911739499</v>
      </c>
    </row>
    <row r="1419" customFormat="false" ht="15" hidden="false" customHeight="false" outlineLevel="0" collapsed="false">
      <c r="A1419" s="1" t="n">
        <v>1678</v>
      </c>
      <c r="B1419" s="1" t="s">
        <v>2755</v>
      </c>
      <c r="C1419" s="1" t="s">
        <v>2756</v>
      </c>
      <c r="D1419" s="1" t="n">
        <f aca="false">O1420/$Q$2</f>
        <v>1.01659668795452</v>
      </c>
      <c r="O1419" s="1" t="n">
        <v>0.679504977463375</v>
      </c>
    </row>
    <row r="1420" customFormat="false" ht="15" hidden="false" customHeight="false" outlineLevel="0" collapsed="false">
      <c r="A1420" s="1" t="n">
        <v>1679</v>
      </c>
      <c r="B1420" s="1" t="s">
        <v>2757</v>
      </c>
      <c r="C1420" s="1" t="s">
        <v>2758</v>
      </c>
      <c r="D1420" s="1" t="n">
        <f aca="false">O1421/$Q$2</f>
        <v>0.996891000928382</v>
      </c>
      <c r="O1420" s="1" t="n">
        <v>0.678383178027907</v>
      </c>
    </row>
    <row r="1421" customFormat="false" ht="15" hidden="false" customHeight="false" outlineLevel="0" collapsed="false">
      <c r="A1421" s="1" t="n">
        <v>1680</v>
      </c>
      <c r="B1421" s="1" t="s">
        <v>2759</v>
      </c>
      <c r="C1421" s="1" t="s">
        <v>2760</v>
      </c>
      <c r="D1421" s="1" t="n">
        <f aca="false">O1422/$Q$2</f>
        <v>0.956123500203757</v>
      </c>
      <c r="O1421" s="1" t="n">
        <v>0.665233413968658</v>
      </c>
    </row>
    <row r="1422" customFormat="false" ht="15" hidden="false" customHeight="false" outlineLevel="0" collapsed="false">
      <c r="A1422" s="1" t="n">
        <v>1681</v>
      </c>
      <c r="B1422" s="1" t="s">
        <v>2761</v>
      </c>
      <c r="C1422" s="1" t="s">
        <v>86</v>
      </c>
      <c r="D1422" s="1" t="n">
        <f aca="false">O1423/$Q$2</f>
        <v>1.02703523174184</v>
      </c>
      <c r="O1422" s="1" t="n">
        <v>0.638028931572132</v>
      </c>
    </row>
    <row r="1423" customFormat="false" ht="15" hidden="false" customHeight="false" outlineLevel="0" collapsed="false">
      <c r="A1423" s="1" t="n">
        <v>1682</v>
      </c>
      <c r="B1423" s="1" t="s">
        <v>2762</v>
      </c>
      <c r="C1423" s="1" t="s">
        <v>2763</v>
      </c>
      <c r="D1423" s="1" t="n">
        <f aca="false">O1424/$Q$2</f>
        <v>0.994597028239682</v>
      </c>
      <c r="O1423" s="1" t="n">
        <v>0.685348902579569</v>
      </c>
    </row>
    <row r="1424" customFormat="false" ht="15" hidden="false" customHeight="false" outlineLevel="0" collapsed="false">
      <c r="A1424" s="1" t="n">
        <v>1683</v>
      </c>
      <c r="B1424" s="1" t="s">
        <v>2764</v>
      </c>
      <c r="C1424" s="1" t="s">
        <v>2765</v>
      </c>
      <c r="D1424" s="1" t="n">
        <f aca="false">O1425/$Q$2</f>
        <v>1.00453918072546</v>
      </c>
      <c r="O1424" s="1" t="n">
        <v>0.663702627471605</v>
      </c>
    </row>
    <row r="1425" customFormat="false" ht="15" hidden="false" customHeight="false" outlineLevel="0" collapsed="false">
      <c r="A1425" s="1" t="n">
        <v>1684</v>
      </c>
      <c r="B1425" s="1" t="s">
        <v>2766</v>
      </c>
      <c r="C1425" s="1" t="s">
        <v>2767</v>
      </c>
      <c r="D1425" s="1" t="n">
        <f aca="false">O1426/$Q$2</f>
        <v>1.02504540932038</v>
      </c>
      <c r="O1425" s="1" t="n">
        <v>0.670337106099809</v>
      </c>
    </row>
    <row r="1426" customFormat="false" ht="15" hidden="false" customHeight="false" outlineLevel="0" collapsed="false">
      <c r="A1426" s="1" t="n">
        <v>1685</v>
      </c>
      <c r="B1426" s="1" t="s">
        <v>2768</v>
      </c>
      <c r="C1426" s="1" t="s">
        <v>2769</v>
      </c>
      <c r="D1426" s="1" t="n">
        <f aca="false">O1427/$Q$2</f>
        <v>1.00103549255075</v>
      </c>
      <c r="O1426" s="1" t="n">
        <v>0.684021078011605</v>
      </c>
    </row>
    <row r="1427" customFormat="false" ht="15" hidden="false" customHeight="false" outlineLevel="0" collapsed="false">
      <c r="A1427" s="1" t="n">
        <v>1686</v>
      </c>
      <c r="B1427" s="1" t="s">
        <v>2770</v>
      </c>
      <c r="C1427" s="1" t="s">
        <v>2771</v>
      </c>
      <c r="D1427" s="1" t="n">
        <f aca="false">O1428/$Q$2</f>
        <v>1.02385697991077</v>
      </c>
      <c r="O1427" s="1" t="n">
        <v>0.667999066691518</v>
      </c>
    </row>
    <row r="1428" customFormat="false" ht="15" hidden="false" customHeight="false" outlineLevel="0" collapsed="false">
      <c r="A1428" s="1" t="n">
        <v>1687</v>
      </c>
      <c r="B1428" s="1" t="s">
        <v>2772</v>
      </c>
      <c r="C1428" s="1" t="s">
        <v>2773</v>
      </c>
      <c r="D1428" s="1" t="n">
        <f aca="false">O1429/$Q$2</f>
        <v>1.01814783210591</v>
      </c>
      <c r="O1428" s="1" t="n">
        <v>0.683228029471012</v>
      </c>
    </row>
    <row r="1429" customFormat="false" ht="15" hidden="false" customHeight="false" outlineLevel="0" collapsed="false">
      <c r="A1429" s="1" t="n">
        <v>1688</v>
      </c>
      <c r="B1429" s="1" t="s">
        <v>2774</v>
      </c>
      <c r="C1429" s="1" t="s">
        <v>2775</v>
      </c>
      <c r="D1429" s="1" t="n">
        <f aca="false">O1430/$Q$2</f>
        <v>1.02151943554917</v>
      </c>
      <c r="O1429" s="1" t="n">
        <v>0.679418269044303</v>
      </c>
    </row>
    <row r="1430" customFormat="false" ht="15" hidden="false" customHeight="false" outlineLevel="0" collapsed="false">
      <c r="A1430" s="1" t="n">
        <v>1689</v>
      </c>
      <c r="B1430" s="1" t="s">
        <v>2776</v>
      </c>
      <c r="C1430" s="1" t="s">
        <v>2777</v>
      </c>
      <c r="D1430" s="1" t="n">
        <f aca="false">O1431/$Q$2</f>
        <v>1.04065221245654</v>
      </c>
      <c r="O1430" s="1" t="n">
        <v>0.68166816724483</v>
      </c>
    </row>
    <row r="1431" customFormat="false" ht="15" hidden="false" customHeight="false" outlineLevel="0" collapsed="false">
      <c r="A1431" s="1" t="n">
        <v>1690</v>
      </c>
      <c r="B1431" s="1" t="s">
        <v>2778</v>
      </c>
      <c r="C1431" s="1" t="s">
        <v>2779</v>
      </c>
      <c r="D1431" s="1" t="n">
        <f aca="false">O1432/$Q$2</f>
        <v>1.20438471209099</v>
      </c>
      <c r="O1431" s="1" t="n">
        <v>0.694435623756055</v>
      </c>
    </row>
    <row r="1432" customFormat="false" ht="15" hidden="false" customHeight="false" outlineLevel="0" collapsed="false">
      <c r="A1432" s="1" t="n">
        <v>1691</v>
      </c>
      <c r="B1432" s="1" t="s">
        <v>2780</v>
      </c>
      <c r="C1432" s="1" t="s">
        <v>2781</v>
      </c>
      <c r="D1432" s="1" t="n">
        <f aca="false">O1433/$Q$2</f>
        <v>0.984060864655052</v>
      </c>
      <c r="O1432" s="1" t="n">
        <v>0.803695642763161</v>
      </c>
    </row>
    <row r="1433" customFormat="false" ht="15" hidden="false" customHeight="false" outlineLevel="0" collapsed="false">
      <c r="A1433" s="1" t="n">
        <v>1692</v>
      </c>
      <c r="B1433" s="1" t="s">
        <v>2782</v>
      </c>
      <c r="C1433" s="1" t="s">
        <v>2783</v>
      </c>
      <c r="D1433" s="1" t="n">
        <f aca="false">O1434/$Q$2</f>
        <v>0.957548852898466</v>
      </c>
      <c r="O1433" s="1" t="n">
        <v>0.656671760440999</v>
      </c>
    </row>
    <row r="1434" customFormat="false" ht="15" hidden="false" customHeight="false" outlineLevel="0" collapsed="false">
      <c r="A1434" s="1" t="n">
        <v>1693</v>
      </c>
      <c r="B1434" s="1" t="s">
        <v>2784</v>
      </c>
      <c r="C1434" s="1" t="s">
        <v>2785</v>
      </c>
      <c r="D1434" s="1" t="n">
        <f aca="false">O1435/$Q$2</f>
        <v>1.00129314662329</v>
      </c>
      <c r="O1434" s="1" t="n">
        <v>0.638980080933824</v>
      </c>
    </row>
    <row r="1435" customFormat="false" ht="15" hidden="false" customHeight="false" outlineLevel="0" collapsed="false">
      <c r="A1435" s="1" t="n">
        <v>1694</v>
      </c>
      <c r="B1435" s="1" t="s">
        <v>2786</v>
      </c>
      <c r="C1435" s="1" t="s">
        <v>2787</v>
      </c>
      <c r="D1435" s="1" t="n">
        <f aca="false">O1436/$Q$2</f>
        <v>1.03269251555882</v>
      </c>
      <c r="O1435" s="1" t="n">
        <v>0.668171001334465</v>
      </c>
    </row>
    <row r="1436" customFormat="false" ht="15" hidden="false" customHeight="false" outlineLevel="0" collapsed="false">
      <c r="A1436" s="1" t="n">
        <v>1695</v>
      </c>
      <c r="B1436" s="1" t="s">
        <v>2788</v>
      </c>
      <c r="C1436" s="1" t="s">
        <v>2789</v>
      </c>
      <c r="D1436" s="1" t="n">
        <f aca="false">O1437/$Q$2</f>
        <v>1.03717980555932</v>
      </c>
      <c r="O1436" s="1" t="n">
        <v>0.68912405374841</v>
      </c>
    </row>
    <row r="1437" customFormat="false" ht="15" hidden="false" customHeight="false" outlineLevel="0" collapsed="false">
      <c r="A1437" s="1" t="n">
        <v>1696</v>
      </c>
      <c r="B1437" s="1" t="s">
        <v>2790</v>
      </c>
      <c r="C1437" s="1" t="s">
        <v>2791</v>
      </c>
      <c r="D1437" s="1" t="n">
        <f aca="false">O1438/$Q$2</f>
        <v>0.990803183079259</v>
      </c>
      <c r="O1437" s="1" t="n">
        <v>0.692118458596801</v>
      </c>
    </row>
    <row r="1438" customFormat="false" ht="15" hidden="false" customHeight="false" outlineLevel="0" collapsed="false">
      <c r="A1438" s="1" t="n">
        <v>1697</v>
      </c>
      <c r="B1438" s="1" t="s">
        <v>2792</v>
      </c>
      <c r="C1438" s="1" t="s">
        <v>2793</v>
      </c>
      <c r="D1438" s="1" t="n">
        <f aca="false">O1439/$Q$2</f>
        <v>1.28658402422009</v>
      </c>
      <c r="O1438" s="1" t="n">
        <v>0.661170963963973</v>
      </c>
    </row>
    <row r="1439" customFormat="false" ht="15" hidden="false" customHeight="false" outlineLevel="0" collapsed="false">
      <c r="A1439" s="1" t="n">
        <v>1698</v>
      </c>
      <c r="B1439" s="1" t="s">
        <v>2794</v>
      </c>
      <c r="C1439" s="1" t="s">
        <v>2795</v>
      </c>
      <c r="D1439" s="1" t="n">
        <f aca="false">O1440/$Q$2</f>
        <v>1.04915553723576</v>
      </c>
      <c r="O1439" s="1" t="n">
        <v>0.858547907436627</v>
      </c>
    </row>
    <row r="1440" customFormat="false" ht="15" hidden="false" customHeight="false" outlineLevel="0" collapsed="false">
      <c r="A1440" s="1" t="n">
        <v>1699</v>
      </c>
      <c r="B1440" s="1" t="s">
        <v>2796</v>
      </c>
      <c r="C1440" s="1" t="s">
        <v>2797</v>
      </c>
      <c r="D1440" s="1" t="n">
        <f aca="false">O1441/$Q$2</f>
        <v>1.02953225508972</v>
      </c>
      <c r="O1440" s="1" t="n">
        <v>0.700109961038366</v>
      </c>
    </row>
    <row r="1441" customFormat="false" ht="15" hidden="false" customHeight="false" outlineLevel="0" collapsed="false">
      <c r="A1441" s="1" t="n">
        <v>1700</v>
      </c>
      <c r="B1441" s="1" t="s">
        <v>2798</v>
      </c>
      <c r="C1441" s="1" t="s">
        <v>2799</v>
      </c>
      <c r="D1441" s="1" t="n">
        <f aca="false">O1442/$Q$2</f>
        <v>1.03466164772528</v>
      </c>
      <c r="O1441" s="1" t="n">
        <v>0.687015186420956</v>
      </c>
    </row>
    <row r="1442" customFormat="false" ht="15" hidden="false" customHeight="false" outlineLevel="0" collapsed="false">
      <c r="A1442" s="1" t="n">
        <v>1701</v>
      </c>
      <c r="B1442" s="1" t="s">
        <v>2800</v>
      </c>
      <c r="C1442" s="1" t="s">
        <v>2801</v>
      </c>
      <c r="D1442" s="1" t="n">
        <f aca="false">O1443/$Q$2</f>
        <v>0.950122639121279</v>
      </c>
      <c r="O1442" s="1" t="n">
        <v>0.69043807154216</v>
      </c>
    </row>
    <row r="1443" customFormat="false" ht="15" hidden="false" customHeight="false" outlineLevel="0" collapsed="false">
      <c r="A1443" s="1" t="n">
        <v>1702</v>
      </c>
      <c r="B1443" s="1" t="s">
        <v>2802</v>
      </c>
      <c r="C1443" s="1" t="s">
        <v>2803</v>
      </c>
      <c r="D1443" s="1" t="n">
        <f aca="false">O1444/$Q$2</f>
        <v>0.91986943770141</v>
      </c>
      <c r="O1443" s="1" t="n">
        <v>0.634024508519931</v>
      </c>
    </row>
    <row r="1444" customFormat="false" ht="15" hidden="false" customHeight="false" outlineLevel="0" collapsed="false">
      <c r="A1444" s="1" t="n">
        <v>1703</v>
      </c>
      <c r="B1444" s="1" t="s">
        <v>2804</v>
      </c>
      <c r="C1444" s="1" t="s">
        <v>2805</v>
      </c>
      <c r="D1444" s="1" t="n">
        <f aca="false">O1445/$Q$2</f>
        <v>0.890961937909282</v>
      </c>
      <c r="O1444" s="1" t="n">
        <v>0.613836302943515</v>
      </c>
    </row>
    <row r="1445" customFormat="false" ht="15" hidden="false" customHeight="false" outlineLevel="0" collapsed="false">
      <c r="A1445" s="1" t="n">
        <v>1704</v>
      </c>
      <c r="B1445" s="1" t="s">
        <v>2806</v>
      </c>
      <c r="C1445" s="1" t="s">
        <v>2807</v>
      </c>
      <c r="D1445" s="1" t="n">
        <f aca="false">O1446/$Q$2</f>
        <v>1.14998512058192</v>
      </c>
      <c r="O1445" s="1" t="n">
        <v>0.594546094928691</v>
      </c>
    </row>
    <row r="1446" customFormat="false" ht="15" hidden="false" customHeight="false" outlineLevel="0" collapsed="false">
      <c r="A1446" s="1" t="n">
        <v>1705</v>
      </c>
      <c r="B1446" s="1" t="s">
        <v>2808</v>
      </c>
      <c r="C1446" s="1" t="s">
        <v>2809</v>
      </c>
      <c r="D1446" s="1" t="n">
        <f aca="false">O1447/$Q$2</f>
        <v>0.937160429890239</v>
      </c>
      <c r="O1446" s="1" t="n">
        <v>0.767394356118604</v>
      </c>
    </row>
    <row r="1447" customFormat="false" ht="15" hidden="false" customHeight="false" outlineLevel="0" collapsed="false">
      <c r="A1447" s="1" t="n">
        <v>1706</v>
      </c>
      <c r="B1447" s="1" t="s">
        <v>2810</v>
      </c>
      <c r="C1447" s="1" t="s">
        <v>2811</v>
      </c>
      <c r="D1447" s="1" t="n">
        <f aca="false">O1448/$Q$2</f>
        <v>0.929471898188042</v>
      </c>
      <c r="O1447" s="1" t="n">
        <v>0.625374721641215</v>
      </c>
    </row>
    <row r="1448" customFormat="false" ht="15" hidden="false" customHeight="false" outlineLevel="0" collapsed="false">
      <c r="A1448" s="1" t="n">
        <v>1707</v>
      </c>
      <c r="B1448" s="1" t="s">
        <v>2812</v>
      </c>
      <c r="C1448" s="1" t="s">
        <v>2813</v>
      </c>
      <c r="D1448" s="1" t="n">
        <f aca="false">O1449/$Q$2</f>
        <v>0.928354243872597</v>
      </c>
      <c r="O1448" s="1" t="n">
        <v>0.620244102357968</v>
      </c>
    </row>
    <row r="1449" customFormat="false" ht="15" hidden="false" customHeight="false" outlineLevel="0" collapsed="false">
      <c r="A1449" s="1" t="n">
        <v>1708</v>
      </c>
      <c r="B1449" s="1" t="s">
        <v>2814</v>
      </c>
      <c r="C1449" s="1" t="s">
        <v>2815</v>
      </c>
      <c r="D1449" s="1" t="n">
        <f aca="false">O1450/$Q$2</f>
        <v>0.937003577836414</v>
      </c>
      <c r="O1449" s="1" t="n">
        <v>0.619498282609161</v>
      </c>
    </row>
    <row r="1450" customFormat="false" ht="15" hidden="false" customHeight="false" outlineLevel="0" collapsed="false">
      <c r="A1450" s="1" t="n">
        <v>1709</v>
      </c>
      <c r="B1450" s="1" t="s">
        <v>2816</v>
      </c>
      <c r="C1450" s="1" t="s">
        <v>58</v>
      </c>
      <c r="D1450" s="1" t="n">
        <f aca="false">O1451/$Q$2</f>
        <v>0.92479570461742</v>
      </c>
      <c r="O1450" s="1" t="n">
        <v>0.62527005299925</v>
      </c>
    </row>
    <row r="1451" customFormat="false" ht="15" hidden="false" customHeight="false" outlineLevel="0" collapsed="false">
      <c r="A1451" s="1" t="n">
        <v>1710</v>
      </c>
      <c r="B1451" s="1" t="s">
        <v>2817</v>
      </c>
      <c r="C1451" s="1" t="s">
        <v>2818</v>
      </c>
      <c r="D1451" s="1" t="n">
        <f aca="false">O1452/$Q$2</f>
        <v>0.928757980317525</v>
      </c>
      <c r="O1451" s="1" t="n">
        <v>0.617123640631995</v>
      </c>
    </row>
    <row r="1452" customFormat="false" ht="15" hidden="false" customHeight="false" outlineLevel="0" collapsed="false">
      <c r="A1452" s="1" t="n">
        <v>1711</v>
      </c>
      <c r="B1452" s="1" t="s">
        <v>2819</v>
      </c>
      <c r="C1452" s="1" t="s">
        <v>2820</v>
      </c>
      <c r="D1452" s="1" t="n">
        <f aca="false">O1453/$Q$2</f>
        <v>1.01311223616633</v>
      </c>
      <c r="O1452" s="1" t="n">
        <v>0.61976769919869</v>
      </c>
    </row>
    <row r="1453" customFormat="false" ht="15" hidden="false" customHeight="false" outlineLevel="0" collapsed="false">
      <c r="A1453" s="1" t="n">
        <v>1712</v>
      </c>
      <c r="B1453" s="1" t="s">
        <v>2821</v>
      </c>
      <c r="C1453" s="1" t="s">
        <v>2822</v>
      </c>
      <c r="D1453" s="1" t="n">
        <f aca="false">O1454/$Q$2</f>
        <v>1.21194449998834</v>
      </c>
      <c r="O1453" s="1" t="n">
        <v>0.676057975215657</v>
      </c>
    </row>
    <row r="1454" customFormat="false" ht="15" hidden="false" customHeight="false" outlineLevel="0" collapsed="false">
      <c r="A1454" s="1" t="n">
        <v>1713</v>
      </c>
      <c r="B1454" s="1" t="s">
        <v>2823</v>
      </c>
      <c r="C1454" s="1" t="s">
        <v>2824</v>
      </c>
      <c r="D1454" s="1" t="n">
        <f aca="false">O1455/$Q$2</f>
        <v>1.08952848026138</v>
      </c>
      <c r="O1454" s="1" t="n">
        <v>0.808740350265937</v>
      </c>
    </row>
    <row r="1455" customFormat="false" ht="15" hidden="false" customHeight="false" outlineLevel="0" collapsed="false">
      <c r="A1455" s="1" t="n">
        <v>1714</v>
      </c>
      <c r="B1455" s="1" t="s">
        <v>2825</v>
      </c>
      <c r="C1455" s="1" t="s">
        <v>2826</v>
      </c>
      <c r="D1455" s="1" t="n">
        <f aca="false">O1456/$Q$2</f>
        <v>0.916131130418586</v>
      </c>
      <c r="O1455" s="1" t="n">
        <v>0.727051151896626</v>
      </c>
    </row>
    <row r="1456" customFormat="false" ht="15" hidden="false" customHeight="false" outlineLevel="0" collapsed="false">
      <c r="A1456" s="1" t="n">
        <v>1715</v>
      </c>
      <c r="B1456" s="1" t="s">
        <v>2827</v>
      </c>
      <c r="C1456" s="1" t="s">
        <v>2828</v>
      </c>
      <c r="D1456" s="1" t="n">
        <f aca="false">O1457/$Q$2</f>
        <v>1.06627136249332</v>
      </c>
      <c r="O1456" s="1" t="n">
        <v>0.611341700310027</v>
      </c>
    </row>
    <row r="1457" customFormat="false" ht="15" hidden="false" customHeight="false" outlineLevel="0" collapsed="false">
      <c r="A1457" s="1" t="n">
        <v>1716</v>
      </c>
      <c r="B1457" s="1" t="s">
        <v>2829</v>
      </c>
      <c r="C1457" s="1" t="s">
        <v>2830</v>
      </c>
      <c r="D1457" s="1" t="n">
        <f aca="false">O1458/$Q$2</f>
        <v>0.894966671198425</v>
      </c>
      <c r="O1457" s="1" t="n">
        <v>0.711531489428505</v>
      </c>
    </row>
    <row r="1458" customFormat="false" ht="15" hidden="false" customHeight="false" outlineLevel="0" collapsed="false">
      <c r="A1458" s="1" t="n">
        <v>1717</v>
      </c>
      <c r="B1458" s="1" t="s">
        <v>2831</v>
      </c>
      <c r="C1458" s="1" t="s">
        <v>2832</v>
      </c>
      <c r="D1458" s="1" t="n">
        <f aca="false">O1459/$Q$2</f>
        <v>0.928784418973406</v>
      </c>
      <c r="O1458" s="1" t="n">
        <v>0.59721848578736</v>
      </c>
    </row>
    <row r="1459" customFormat="false" ht="15" hidden="false" customHeight="false" outlineLevel="0" collapsed="false">
      <c r="A1459" s="1" t="n">
        <v>1718</v>
      </c>
      <c r="B1459" s="1" t="s">
        <v>2833</v>
      </c>
      <c r="C1459" s="1" t="s">
        <v>2834</v>
      </c>
      <c r="D1459" s="1" t="n">
        <f aca="false">O1460/$Q$2</f>
        <v>0.899041858128765</v>
      </c>
      <c r="O1459" s="1" t="n">
        <v>0.619785341927229</v>
      </c>
    </row>
    <row r="1460" customFormat="false" ht="15" hidden="false" customHeight="false" outlineLevel="0" collapsed="false">
      <c r="A1460" s="1" t="n">
        <v>1719</v>
      </c>
      <c r="B1460" s="1" t="s">
        <v>2835</v>
      </c>
      <c r="C1460" s="1" t="s">
        <v>2836</v>
      </c>
      <c r="D1460" s="1" t="n">
        <f aca="false">O1461/$Q$2</f>
        <v>0.909306731166113</v>
      </c>
      <c r="O1460" s="1" t="n">
        <v>0.599937890929653</v>
      </c>
    </row>
    <row r="1461" customFormat="false" ht="15" hidden="false" customHeight="false" outlineLevel="0" collapsed="false">
      <c r="A1461" s="1" t="n">
        <v>1720</v>
      </c>
      <c r="B1461" s="1" t="s">
        <v>2837</v>
      </c>
      <c r="C1461" s="1" t="s">
        <v>2838</v>
      </c>
      <c r="D1461" s="1" t="n">
        <f aca="false">O1462/$Q$2</f>
        <v>0.917776408344876</v>
      </c>
      <c r="O1461" s="1" t="n">
        <v>0.606787723587617</v>
      </c>
    </row>
    <row r="1462" customFormat="false" ht="15" hidden="false" customHeight="false" outlineLevel="0" collapsed="false">
      <c r="A1462" s="1" t="n">
        <v>1721</v>
      </c>
      <c r="B1462" s="1" t="s">
        <v>2839</v>
      </c>
      <c r="C1462" s="1" t="s">
        <v>384</v>
      </c>
      <c r="D1462" s="1" t="n">
        <f aca="false">O1463/$Q$2</f>
        <v>0.939321317227506</v>
      </c>
      <c r="O1462" s="1" t="n">
        <v>0.612439607554464</v>
      </c>
    </row>
    <row r="1463" customFormat="false" ht="15" hidden="false" customHeight="false" outlineLevel="0" collapsed="false">
      <c r="A1463" s="1" t="n">
        <v>1722</v>
      </c>
      <c r="B1463" s="1" t="s">
        <v>2840</v>
      </c>
      <c r="C1463" s="1" t="s">
        <v>2841</v>
      </c>
      <c r="D1463" s="1" t="n">
        <f aca="false">O1464/$Q$2</f>
        <v>0.929491180237212</v>
      </c>
      <c r="O1463" s="1" t="n">
        <v>0.626816699208705</v>
      </c>
    </row>
    <row r="1464" customFormat="false" ht="15" hidden="false" customHeight="false" outlineLevel="0" collapsed="false">
      <c r="A1464" s="1" t="n">
        <v>1723</v>
      </c>
      <c r="B1464" s="1" t="s">
        <v>2842</v>
      </c>
      <c r="C1464" s="1" t="s">
        <v>2843</v>
      </c>
      <c r="D1464" s="1" t="n">
        <f aca="false">O1465/$Q$2</f>
        <v>0.905017439328259</v>
      </c>
      <c r="O1464" s="1" t="n">
        <v>0.620256969425065</v>
      </c>
    </row>
    <row r="1465" customFormat="false" ht="15" hidden="false" customHeight="false" outlineLevel="0" collapsed="false">
      <c r="A1465" s="1" t="n">
        <v>1724</v>
      </c>
      <c r="B1465" s="1" t="s">
        <v>2844</v>
      </c>
      <c r="C1465" s="1" t="s">
        <v>2845</v>
      </c>
      <c r="D1465" s="1" t="n">
        <f aca="false">O1466/$Q$2</f>
        <v>0.940506050825544</v>
      </c>
      <c r="O1465" s="1" t="n">
        <v>0.603925444511824</v>
      </c>
    </row>
    <row r="1466" customFormat="false" ht="15" hidden="false" customHeight="false" outlineLevel="0" collapsed="false">
      <c r="A1466" s="1" t="n">
        <v>1725</v>
      </c>
      <c r="B1466" s="1" t="s">
        <v>2846</v>
      </c>
      <c r="C1466" s="1" t="s">
        <v>2847</v>
      </c>
      <c r="D1466" s="1" t="n">
        <f aca="false">O1467/$Q$2</f>
        <v>0.90914186964571</v>
      </c>
      <c r="O1466" s="1" t="n">
        <v>0.627607281504394</v>
      </c>
    </row>
    <row r="1467" customFormat="false" ht="15" hidden="false" customHeight="false" outlineLevel="0" collapsed="false">
      <c r="A1467" s="1" t="n">
        <v>1726</v>
      </c>
      <c r="B1467" s="1" t="s">
        <v>2848</v>
      </c>
      <c r="C1467" s="1" t="s">
        <v>2849</v>
      </c>
      <c r="D1467" s="1" t="n">
        <f aca="false">O1468/$Q$2</f>
        <v>0.957750506530318</v>
      </c>
      <c r="O1467" s="1" t="n">
        <v>0.606677710163936</v>
      </c>
    </row>
    <row r="1468" customFormat="false" ht="15" hidden="false" customHeight="false" outlineLevel="0" collapsed="false">
      <c r="A1468" s="1" t="n">
        <v>1727</v>
      </c>
      <c r="B1468" s="1" t="s">
        <v>2850</v>
      </c>
      <c r="C1468" s="1" t="s">
        <v>2851</v>
      </c>
      <c r="D1468" s="1" t="n">
        <f aca="false">O1469/$Q$2</f>
        <v>1.19807629401236</v>
      </c>
      <c r="O1468" s="1" t="n">
        <v>0.639114646030542</v>
      </c>
    </row>
    <row r="1469" customFormat="false" ht="15" hidden="false" customHeight="false" outlineLevel="0" collapsed="false">
      <c r="A1469" s="1" t="n">
        <v>1728</v>
      </c>
      <c r="B1469" s="1" t="s">
        <v>2852</v>
      </c>
      <c r="C1469" s="1" t="s">
        <v>2853</v>
      </c>
      <c r="D1469" s="1" t="n">
        <f aca="false">O1470/$Q$2</f>
        <v>0.922118540413628</v>
      </c>
      <c r="O1469" s="1" t="n">
        <v>0.799485984444166</v>
      </c>
    </row>
    <row r="1470" customFormat="false" ht="15" hidden="false" customHeight="false" outlineLevel="0" collapsed="false">
      <c r="A1470" s="1" t="n">
        <v>1729</v>
      </c>
      <c r="B1470" s="1" t="s">
        <v>2854</v>
      </c>
      <c r="C1470" s="1" t="s">
        <v>2855</v>
      </c>
      <c r="D1470" s="1" t="n">
        <f aca="false">O1471/$Q$2</f>
        <v>0.94696646431907</v>
      </c>
      <c r="O1470" s="1" t="n">
        <v>0.615337147342975</v>
      </c>
    </row>
    <row r="1471" customFormat="false" ht="15" hidden="false" customHeight="false" outlineLevel="0" collapsed="false">
      <c r="A1471" s="1" t="n">
        <v>1730</v>
      </c>
      <c r="B1471" s="1" t="s">
        <v>2856</v>
      </c>
      <c r="C1471" s="1" t="s">
        <v>2857</v>
      </c>
      <c r="D1471" s="1" t="n">
        <f aca="false">O1472/$Q$2</f>
        <v>0.997122938952038</v>
      </c>
      <c r="O1471" s="1" t="n">
        <v>0.631918367590983</v>
      </c>
    </row>
    <row r="1472" customFormat="false" ht="15" hidden="false" customHeight="false" outlineLevel="0" collapsed="false">
      <c r="A1472" s="1" t="n">
        <v>1731</v>
      </c>
      <c r="B1472" s="1" t="s">
        <v>2858</v>
      </c>
      <c r="C1472" s="1" t="s">
        <v>2859</v>
      </c>
      <c r="D1472" s="1" t="n">
        <f aca="false">O1473/$Q$2</f>
        <v>0.943662968197549</v>
      </c>
      <c r="O1472" s="1" t="n">
        <v>0.665388188084546</v>
      </c>
    </row>
    <row r="1473" customFormat="false" ht="15" hidden="false" customHeight="false" outlineLevel="0" collapsed="false">
      <c r="A1473" s="1" t="n">
        <v>1732</v>
      </c>
      <c r="B1473" s="1" t="s">
        <v>2860</v>
      </c>
      <c r="C1473" s="1" t="s">
        <v>2861</v>
      </c>
      <c r="D1473" s="1" t="n">
        <f aca="false">O1474/$Q$2</f>
        <v>0.875021548497413</v>
      </c>
      <c r="O1473" s="1" t="n">
        <v>0.629713917956163</v>
      </c>
    </row>
    <row r="1474" customFormat="false" ht="15" hidden="false" customHeight="false" outlineLevel="0" collapsed="false">
      <c r="A1474" s="1" t="n">
        <v>1733</v>
      </c>
      <c r="B1474" s="1" t="s">
        <v>2862</v>
      </c>
      <c r="C1474" s="1" t="s">
        <v>2863</v>
      </c>
      <c r="D1474" s="1" t="n">
        <f aca="false">O1475/$Q$2</f>
        <v>0.890189228928299</v>
      </c>
      <c r="O1474" s="1" t="n">
        <v>0.583908944369029</v>
      </c>
    </row>
    <row r="1475" customFormat="false" ht="15" hidden="false" customHeight="false" outlineLevel="0" collapsed="false">
      <c r="A1475" s="1" t="n">
        <v>1734</v>
      </c>
      <c r="B1475" s="1" t="s">
        <v>2864</v>
      </c>
      <c r="C1475" s="1" t="s">
        <v>2865</v>
      </c>
      <c r="D1475" s="1" t="n">
        <f aca="false">O1476/$Q$2</f>
        <v>0.881234474359984</v>
      </c>
      <c r="O1475" s="1" t="n">
        <v>0.594030459986711</v>
      </c>
    </row>
    <row r="1476" customFormat="false" ht="15" hidden="false" customHeight="false" outlineLevel="0" collapsed="false">
      <c r="A1476" s="1" t="n">
        <v>1735</v>
      </c>
      <c r="B1476" s="1" t="s">
        <v>2866</v>
      </c>
      <c r="C1476" s="1" t="s">
        <v>2867</v>
      </c>
      <c r="D1476" s="1" t="n">
        <f aca="false">O1477/$Q$2</f>
        <v>1.12442482473452</v>
      </c>
      <c r="O1476" s="1" t="n">
        <v>0.588054879961228</v>
      </c>
    </row>
    <row r="1477" customFormat="false" ht="15" hidden="false" customHeight="false" outlineLevel="0" collapsed="false">
      <c r="A1477" s="1" t="n">
        <v>1736</v>
      </c>
      <c r="B1477" s="1" t="s">
        <v>2868</v>
      </c>
      <c r="C1477" s="1" t="s">
        <v>2869</v>
      </c>
      <c r="D1477" s="1" t="n">
        <f aca="false">O1478/$Q$2</f>
        <v>0.928046982712075</v>
      </c>
      <c r="O1477" s="1" t="n">
        <v>0.750337764321934</v>
      </c>
    </row>
    <row r="1478" customFormat="false" ht="15" hidden="false" customHeight="false" outlineLevel="0" collapsed="false">
      <c r="A1478" s="1" t="n">
        <v>1737</v>
      </c>
      <c r="B1478" s="1" t="s">
        <v>2870</v>
      </c>
      <c r="C1478" s="1" t="s">
        <v>2871</v>
      </c>
      <c r="D1478" s="1" t="n">
        <f aca="false">O1479/$Q$2</f>
        <v>0.856143320138705</v>
      </c>
      <c r="O1478" s="1" t="n">
        <v>0.619293244755871</v>
      </c>
    </row>
    <row r="1479" customFormat="false" ht="15" hidden="false" customHeight="false" outlineLevel="0" collapsed="false">
      <c r="A1479" s="1" t="n">
        <v>1738</v>
      </c>
      <c r="B1479" s="1" t="s">
        <v>2872</v>
      </c>
      <c r="C1479" s="1" t="s">
        <v>2873</v>
      </c>
      <c r="D1479" s="1" t="n">
        <f aca="false">O1480/$Q$2</f>
        <v>0.910530337168839</v>
      </c>
      <c r="O1479" s="1" t="n">
        <v>0.571311350159583</v>
      </c>
    </row>
    <row r="1480" customFormat="false" ht="15" hidden="false" customHeight="false" outlineLevel="0" collapsed="false">
      <c r="A1480" s="1" t="n">
        <v>1739</v>
      </c>
      <c r="B1480" s="1" t="s">
        <v>2874</v>
      </c>
      <c r="C1480" s="1" t="s">
        <v>2875</v>
      </c>
      <c r="D1480" s="1" t="n">
        <f aca="false">O1481/$Q$2</f>
        <v>0.893399043037949</v>
      </c>
      <c r="O1480" s="1" t="n">
        <v>0.607604245752817</v>
      </c>
    </row>
    <row r="1481" customFormat="false" ht="15" hidden="false" customHeight="false" outlineLevel="0" collapsed="false">
      <c r="A1481" s="1" t="n">
        <v>1740</v>
      </c>
      <c r="B1481" s="1" t="s">
        <v>2876</v>
      </c>
      <c r="C1481" s="1" t="s">
        <v>1075</v>
      </c>
      <c r="D1481" s="1" t="n">
        <f aca="false">O1482/$Q$2</f>
        <v>0.862475854008945</v>
      </c>
      <c r="O1481" s="1" t="n">
        <v>0.596172394858606</v>
      </c>
    </row>
    <row r="1482" customFormat="false" ht="15" hidden="false" customHeight="false" outlineLevel="0" collapsed="false">
      <c r="A1482" s="1" t="n">
        <v>1741</v>
      </c>
      <c r="B1482" s="1" t="s">
        <v>2877</v>
      </c>
      <c r="C1482" s="1" t="s">
        <v>2878</v>
      </c>
      <c r="D1482" s="1" t="n">
        <f aca="false">O1483/$Q$2</f>
        <v>0.903266997115263</v>
      </c>
      <c r="O1482" s="1" t="n">
        <v>0.575537101141033</v>
      </c>
    </row>
    <row r="1483" customFormat="false" ht="15" hidden="false" customHeight="false" outlineLevel="0" collapsed="false">
      <c r="A1483" s="1" t="n">
        <v>1742</v>
      </c>
      <c r="B1483" s="1" t="s">
        <v>2879</v>
      </c>
      <c r="C1483" s="1" t="s">
        <v>2880</v>
      </c>
      <c r="D1483" s="1" t="n">
        <f aca="false">O1484/$Q$2</f>
        <v>0.921497769369648</v>
      </c>
      <c r="O1483" s="1" t="n">
        <v>0.602757360289756</v>
      </c>
    </row>
    <row r="1484" customFormat="false" ht="15" hidden="false" customHeight="false" outlineLevel="0" collapsed="false">
      <c r="A1484" s="1" t="n">
        <v>1743</v>
      </c>
      <c r="B1484" s="1" t="s">
        <v>2881</v>
      </c>
      <c r="C1484" s="1" t="s">
        <v>2882</v>
      </c>
      <c r="D1484" s="1" t="n">
        <f aca="false">O1485/$Q$2</f>
        <v>0.913735534417218</v>
      </c>
      <c r="O1484" s="1" t="n">
        <v>0.614922901813127</v>
      </c>
    </row>
    <row r="1485" customFormat="false" ht="15" hidden="false" customHeight="false" outlineLevel="0" collapsed="false">
      <c r="A1485" s="1" t="n">
        <v>1744</v>
      </c>
      <c r="B1485" s="1" t="s">
        <v>2883</v>
      </c>
      <c r="C1485" s="1" t="s">
        <v>2884</v>
      </c>
      <c r="D1485" s="1" t="n">
        <f aca="false">O1486/$Q$2</f>
        <v>0.905521825208818</v>
      </c>
      <c r="O1485" s="1" t="n">
        <v>0.609743099755908</v>
      </c>
    </row>
    <row r="1486" customFormat="false" ht="15" hidden="false" customHeight="false" outlineLevel="0" collapsed="false">
      <c r="A1486" s="1" t="n">
        <v>1745</v>
      </c>
      <c r="B1486" s="1" t="s">
        <v>2885</v>
      </c>
      <c r="C1486" s="1" t="s">
        <v>2886</v>
      </c>
      <c r="D1486" s="1" t="n">
        <f aca="false">O1487/$Q$2</f>
        <v>0.903409259043914</v>
      </c>
      <c r="O1486" s="1" t="n">
        <v>0.604262025282409</v>
      </c>
    </row>
    <row r="1487" customFormat="false" ht="15" hidden="false" customHeight="false" outlineLevel="0" collapsed="false">
      <c r="A1487" s="1" t="n">
        <v>1746</v>
      </c>
      <c r="B1487" s="1" t="s">
        <v>2887</v>
      </c>
      <c r="C1487" s="1" t="s">
        <v>168</v>
      </c>
      <c r="D1487" s="1" t="n">
        <f aca="false">O1488/$Q$2</f>
        <v>0.896951248274558</v>
      </c>
      <c r="O1487" s="1" t="n">
        <v>0.602852292823389</v>
      </c>
    </row>
    <row r="1488" customFormat="false" ht="15" hidden="false" customHeight="false" outlineLevel="0" collapsed="false">
      <c r="A1488" s="1" t="n">
        <v>1747</v>
      </c>
      <c r="B1488" s="1" t="s">
        <v>2888</v>
      </c>
      <c r="C1488" s="1" t="s">
        <v>174</v>
      </c>
      <c r="D1488" s="1" t="n">
        <f aca="false">O1489/$Q$2</f>
        <v>0.88625871494908</v>
      </c>
      <c r="O1488" s="1" t="n">
        <v>0.59854281009404</v>
      </c>
    </row>
    <row r="1489" customFormat="false" ht="15" hidden="false" customHeight="false" outlineLevel="0" collapsed="false">
      <c r="A1489" s="1" t="n">
        <v>1748</v>
      </c>
      <c r="B1489" s="1" t="s">
        <v>2889</v>
      </c>
      <c r="C1489" s="1" t="s">
        <v>2890</v>
      </c>
      <c r="D1489" s="1" t="n">
        <f aca="false">O1490/$Q$2</f>
        <v>0.877363666569742</v>
      </c>
      <c r="O1489" s="1" t="n">
        <v>0.591407596272812</v>
      </c>
    </row>
    <row r="1490" customFormat="false" ht="15" hidden="false" customHeight="false" outlineLevel="0" collapsed="false">
      <c r="A1490" s="1" t="n">
        <v>1749</v>
      </c>
      <c r="B1490" s="1" t="s">
        <v>2891</v>
      </c>
      <c r="C1490" s="1" t="s">
        <v>2892</v>
      </c>
      <c r="D1490" s="1" t="n">
        <f aca="false">O1491/$Q$2</f>
        <v>0.909445296518302</v>
      </c>
      <c r="O1490" s="1" t="n">
        <v>0.58547185866931</v>
      </c>
    </row>
    <row r="1491" customFormat="false" ht="15" hidden="false" customHeight="false" outlineLevel="0" collapsed="false">
      <c r="A1491" s="1" t="n">
        <v>1750</v>
      </c>
      <c r="B1491" s="1" t="s">
        <v>2893</v>
      </c>
      <c r="C1491" s="1" t="s">
        <v>2894</v>
      </c>
      <c r="D1491" s="1" t="n">
        <f aca="false">O1492/$Q$2</f>
        <v>0.882193685977919</v>
      </c>
      <c r="O1491" s="1" t="n">
        <v>0.60688018936593</v>
      </c>
    </row>
    <row r="1492" customFormat="false" ht="15" hidden="false" customHeight="false" outlineLevel="0" collapsed="false">
      <c r="A1492" s="1" t="n">
        <v>1751</v>
      </c>
      <c r="B1492" s="1" t="s">
        <v>2895</v>
      </c>
      <c r="C1492" s="1" t="s">
        <v>2896</v>
      </c>
      <c r="D1492" s="1" t="n">
        <f aca="false">O1493/$Q$2</f>
        <v>0.869246559314544</v>
      </c>
      <c r="O1492" s="1" t="n">
        <v>0.588694969618696</v>
      </c>
    </row>
    <row r="1493" customFormat="false" ht="15" hidden="false" customHeight="false" outlineLevel="0" collapsed="false">
      <c r="A1493" s="1" t="n">
        <v>1752</v>
      </c>
      <c r="B1493" s="1" t="s">
        <v>2897</v>
      </c>
      <c r="C1493" s="1" t="s">
        <v>2898</v>
      </c>
      <c r="D1493" s="1" t="n">
        <f aca="false">O1494/$Q$2</f>
        <v>0.875574984960772</v>
      </c>
      <c r="O1493" s="1" t="n">
        <v>0.580055247459161</v>
      </c>
    </row>
    <row r="1494" customFormat="false" ht="15" hidden="false" customHeight="false" outlineLevel="0" collapsed="false">
      <c r="A1494" s="1" t="n">
        <v>1753</v>
      </c>
      <c r="B1494" s="1" t="s">
        <v>2899</v>
      </c>
      <c r="C1494" s="1" t="s">
        <v>2900</v>
      </c>
      <c r="D1494" s="1" t="n">
        <f aca="false">O1495/$Q$2</f>
        <v>0.850319423527118</v>
      </c>
      <c r="O1494" s="1" t="n">
        <v>0.584278256989558</v>
      </c>
    </row>
    <row r="1495" customFormat="false" ht="15" hidden="false" customHeight="false" outlineLevel="0" collapsed="false">
      <c r="A1495" s="1" t="n">
        <v>1754</v>
      </c>
      <c r="B1495" s="1" t="s">
        <v>2901</v>
      </c>
      <c r="C1495" s="1" t="s">
        <v>2902</v>
      </c>
      <c r="D1495" s="1" t="n">
        <f aca="false">O1496/$Q$2</f>
        <v>0.900022439168253</v>
      </c>
      <c r="O1495" s="1" t="n">
        <v>0.567425016927647</v>
      </c>
    </row>
    <row r="1496" customFormat="false" ht="15" hidden="false" customHeight="false" outlineLevel="0" collapsed="false">
      <c r="A1496" s="1" t="n">
        <v>1755</v>
      </c>
      <c r="B1496" s="1" t="s">
        <v>2903</v>
      </c>
      <c r="C1496" s="1" t="s">
        <v>2904</v>
      </c>
      <c r="D1496" s="1" t="n">
        <f aca="false">O1497/$Q$2</f>
        <v>0.918657460665439</v>
      </c>
      <c r="O1496" s="1" t="n">
        <v>0.600592240574663</v>
      </c>
    </row>
    <row r="1497" customFormat="false" ht="15" hidden="false" customHeight="false" outlineLevel="0" collapsed="false">
      <c r="A1497" s="1" t="n">
        <v>1756</v>
      </c>
      <c r="B1497" s="1" t="s">
        <v>2905</v>
      </c>
      <c r="C1497" s="1" t="s">
        <v>463</v>
      </c>
      <c r="D1497" s="1" t="n">
        <f aca="false">O1498/$Q$2</f>
        <v>0.873874414975377</v>
      </c>
      <c r="O1497" s="1" t="n">
        <v>0.613027540881726</v>
      </c>
    </row>
    <row r="1498" customFormat="false" ht="15" hidden="false" customHeight="false" outlineLevel="0" collapsed="false">
      <c r="A1498" s="1" t="n">
        <v>1757</v>
      </c>
      <c r="B1498" s="1" t="s">
        <v>2906</v>
      </c>
      <c r="C1498" s="1" t="s">
        <v>2907</v>
      </c>
      <c r="D1498" s="1" t="n">
        <f aca="false">O1499/$Q$2</f>
        <v>0.924789513203884</v>
      </c>
      <c r="O1498" s="1" t="n">
        <v>0.583143452907644</v>
      </c>
    </row>
    <row r="1499" customFormat="false" ht="15" hidden="false" customHeight="false" outlineLevel="0" collapsed="false">
      <c r="A1499" s="1" t="n">
        <v>1758</v>
      </c>
      <c r="B1499" s="1" t="s">
        <v>2908</v>
      </c>
      <c r="C1499" s="1" t="s">
        <v>2909</v>
      </c>
      <c r="D1499" s="1" t="n">
        <f aca="false">O1500/$Q$2</f>
        <v>0.911846729520178</v>
      </c>
      <c r="O1499" s="1" t="n">
        <v>0.617119509051752</v>
      </c>
    </row>
    <row r="1500" customFormat="false" ht="15" hidden="false" customHeight="false" outlineLevel="0" collapsed="false">
      <c r="A1500" s="1" t="n">
        <v>1759</v>
      </c>
      <c r="B1500" s="1" t="s">
        <v>2910</v>
      </c>
      <c r="C1500" s="1" t="s">
        <v>2911</v>
      </c>
      <c r="D1500" s="1" t="n">
        <f aca="false">O1501/$Q$2</f>
        <v>0.884920842455049</v>
      </c>
      <c r="O1500" s="1" t="n">
        <v>0.608482684997617</v>
      </c>
    </row>
    <row r="1501" customFormat="false" ht="15" hidden="false" customHeight="false" outlineLevel="0" collapsed="false">
      <c r="A1501" s="1" t="n">
        <v>1760</v>
      </c>
      <c r="B1501" s="1" t="s">
        <v>2912</v>
      </c>
      <c r="C1501" s="1" t="s">
        <v>78</v>
      </c>
      <c r="D1501" s="1" t="n">
        <f aca="false">O1502/$Q$2</f>
        <v>0.904134028011552</v>
      </c>
      <c r="O1501" s="1" t="n">
        <v>0.59051482315536</v>
      </c>
    </row>
    <row r="1502" customFormat="false" ht="15" hidden="false" customHeight="false" outlineLevel="0" collapsed="false">
      <c r="A1502" s="1" t="n">
        <v>1761</v>
      </c>
      <c r="B1502" s="1" t="s">
        <v>2913</v>
      </c>
      <c r="C1502" s="1" t="s">
        <v>2914</v>
      </c>
      <c r="D1502" s="1" t="n">
        <f aca="false">O1503/$Q$2</f>
        <v>0.90623900374352</v>
      </c>
      <c r="O1502" s="1" t="n">
        <v>0.603335937007389</v>
      </c>
    </row>
    <row r="1503" customFormat="false" ht="15" hidden="false" customHeight="false" outlineLevel="0" collapsed="false">
      <c r="A1503" s="1" t="n">
        <v>1762</v>
      </c>
      <c r="B1503" s="1" t="s">
        <v>2915</v>
      </c>
      <c r="C1503" s="1" t="s">
        <v>2916</v>
      </c>
      <c r="D1503" s="1" t="n">
        <f aca="false">O1504/$Q$2</f>
        <v>0.899276503065466</v>
      </c>
      <c r="O1503" s="1" t="n">
        <v>0.604740604309224</v>
      </c>
    </row>
    <row r="1504" customFormat="false" ht="15" hidden="false" customHeight="false" outlineLevel="0" collapsed="false">
      <c r="A1504" s="1" t="n">
        <v>1763</v>
      </c>
      <c r="B1504" s="1" t="s">
        <v>2917</v>
      </c>
      <c r="C1504" s="1" t="s">
        <v>2918</v>
      </c>
      <c r="D1504" s="1" t="n">
        <f aca="false">O1505/$Q$2</f>
        <v>0.930767057393526</v>
      </c>
      <c r="O1504" s="1" t="n">
        <v>0.600094471390472</v>
      </c>
    </row>
    <row r="1505" customFormat="false" ht="15" hidden="false" customHeight="false" outlineLevel="0" collapsed="false">
      <c r="A1505" s="1" t="n">
        <v>1764</v>
      </c>
      <c r="B1505" s="1" t="s">
        <v>2919</v>
      </c>
      <c r="C1505" s="1" t="s">
        <v>86</v>
      </c>
      <c r="D1505" s="1" t="n">
        <f aca="false">O1506/$Q$2</f>
        <v>1.00480507928204</v>
      </c>
      <c r="O1505" s="1" t="n">
        <v>0.621108372553099</v>
      </c>
    </row>
    <row r="1506" customFormat="false" ht="15" hidden="false" customHeight="false" outlineLevel="0" collapsed="false">
      <c r="A1506" s="1" t="n">
        <v>1765</v>
      </c>
      <c r="B1506" s="1" t="s">
        <v>2920</v>
      </c>
      <c r="C1506" s="1" t="s">
        <v>2921</v>
      </c>
      <c r="D1506" s="1" t="n">
        <f aca="false">O1507/$Q$2</f>
        <v>0.872755413006339</v>
      </c>
      <c r="O1506" s="1" t="n">
        <v>0.67051454235352</v>
      </c>
    </row>
    <row r="1507" customFormat="false" ht="15" hidden="false" customHeight="false" outlineLevel="0" collapsed="false">
      <c r="A1507" s="1" t="n">
        <v>1766</v>
      </c>
      <c r="B1507" s="1" t="s">
        <v>2922</v>
      </c>
      <c r="C1507" s="1" t="s">
        <v>2923</v>
      </c>
      <c r="D1507" s="1" t="n">
        <f aca="false">O1508/$Q$2</f>
        <v>0.920950553931222</v>
      </c>
      <c r="O1507" s="1" t="n">
        <v>0.582396733858713</v>
      </c>
    </row>
    <row r="1508" customFormat="false" ht="15" hidden="false" customHeight="false" outlineLevel="0" collapsed="false">
      <c r="A1508" s="1" t="n">
        <v>1767</v>
      </c>
      <c r="B1508" s="1" t="s">
        <v>2924</v>
      </c>
      <c r="C1508" s="1" t="s">
        <v>2925</v>
      </c>
      <c r="D1508" s="1" t="n">
        <f aca="false">O1509/$Q$2</f>
        <v>0.866860307178541</v>
      </c>
      <c r="O1508" s="1" t="n">
        <v>0.614557740532766</v>
      </c>
    </row>
    <row r="1509" customFormat="false" ht="15" hidden="false" customHeight="false" outlineLevel="0" collapsed="false">
      <c r="A1509" s="1" t="n">
        <v>1768</v>
      </c>
      <c r="B1509" s="1" t="s">
        <v>2926</v>
      </c>
      <c r="C1509" s="1" t="s">
        <v>2927</v>
      </c>
      <c r="D1509" s="1" t="n">
        <f aca="false">O1510/$Q$2</f>
        <v>0.957760045450855</v>
      </c>
      <c r="O1509" s="1" t="n">
        <v>0.578462882141845</v>
      </c>
    </row>
    <row r="1510" customFormat="false" ht="15" hidden="false" customHeight="false" outlineLevel="0" collapsed="false">
      <c r="A1510" s="1" t="n">
        <v>1769</v>
      </c>
      <c r="B1510" s="1" t="s">
        <v>2928</v>
      </c>
      <c r="C1510" s="1" t="s">
        <v>2929</v>
      </c>
      <c r="D1510" s="1" t="n">
        <f aca="false">O1511/$Q$2</f>
        <v>0.920950553931222</v>
      </c>
      <c r="O1510" s="1" t="n">
        <v>0.639121011429234</v>
      </c>
    </row>
    <row r="1511" customFormat="false" ht="15" hidden="false" customHeight="false" outlineLevel="0" collapsed="false">
      <c r="B1511" s="1" t="s">
        <v>2930</v>
      </c>
      <c r="C1511" s="1" t="s">
        <v>2931</v>
      </c>
      <c r="D1511" s="1" t="n">
        <f aca="false">O1512/$Q$2</f>
        <v>0.920950553931222</v>
      </c>
      <c r="O1511" s="1" t="n">
        <v>0.614557740532766</v>
      </c>
    </row>
    <row r="1512" customFormat="false" ht="15" hidden="false" customHeight="false" outlineLevel="0" collapsed="false">
      <c r="B1512" s="1" t="s">
        <v>2932</v>
      </c>
      <c r="C1512" s="1" t="s">
        <v>2933</v>
      </c>
      <c r="D1512" s="1" t="n">
        <f aca="false">O1513/$Q$2</f>
        <v>1.13122225305917</v>
      </c>
      <c r="O1512" s="1" t="n">
        <v>0.614557740532766</v>
      </c>
    </row>
    <row r="1513" customFormat="false" ht="15" hidden="false" customHeight="false" outlineLevel="0" collapsed="false">
      <c r="A1513" s="1" t="n">
        <v>1770</v>
      </c>
      <c r="B1513" s="1" t="s">
        <v>2934</v>
      </c>
      <c r="C1513" s="1" t="s">
        <v>2935</v>
      </c>
      <c r="D1513" s="1" t="n">
        <f aca="false">O1514/$Q$2</f>
        <v>0.920950553931222</v>
      </c>
      <c r="O1513" s="1" t="n">
        <v>0.75487374312644</v>
      </c>
    </row>
    <row r="1514" customFormat="false" ht="15" hidden="false" customHeight="false" outlineLevel="0" collapsed="false">
      <c r="B1514" s="1" t="s">
        <v>2936</v>
      </c>
      <c r="C1514" s="1" t="s">
        <v>2937</v>
      </c>
      <c r="D1514" s="1" t="n">
        <f aca="false">O1515/$Q$2</f>
        <v>1.45904419834396</v>
      </c>
      <c r="O1514" s="1" t="n">
        <v>0.614557740532766</v>
      </c>
    </row>
    <row r="1515" customFormat="false" ht="15" hidden="false" customHeight="false" outlineLevel="0" collapsed="false">
      <c r="A1515" s="1" t="n">
        <v>1771</v>
      </c>
      <c r="B1515" s="1" t="s">
        <v>2938</v>
      </c>
      <c r="C1515" s="1" t="s">
        <v>2939</v>
      </c>
      <c r="D1515" s="1" t="n">
        <f aca="false">O1516/$Q$2</f>
        <v>1.29051434349647</v>
      </c>
      <c r="O1515" s="1" t="n">
        <v>0.97363197409909</v>
      </c>
    </row>
    <row r="1516" customFormat="false" ht="15" hidden="false" customHeight="false" outlineLevel="0" collapsed="false">
      <c r="A1516" s="1" t="n">
        <v>1772</v>
      </c>
      <c r="B1516" s="1" t="s">
        <v>2940</v>
      </c>
      <c r="C1516" s="1" t="s">
        <v>2941</v>
      </c>
      <c r="D1516" s="1" t="n">
        <f aca="false">O1517/$Q$2</f>
        <v>1.33697765347726</v>
      </c>
      <c r="O1516" s="1" t="n">
        <v>0.861170641223747</v>
      </c>
    </row>
    <row r="1517" customFormat="false" ht="15" hidden="false" customHeight="false" outlineLevel="0" collapsed="false">
      <c r="A1517" s="1" t="n">
        <v>1773</v>
      </c>
      <c r="B1517" s="1" t="s">
        <v>2942</v>
      </c>
      <c r="C1517" s="1" t="s">
        <v>2943</v>
      </c>
      <c r="D1517" s="1" t="n">
        <f aca="false">O1518/$Q$2</f>
        <v>1.71646713214419</v>
      </c>
      <c r="O1517" s="1" t="n">
        <v>0.89217598312574</v>
      </c>
    </row>
    <row r="1518" customFormat="false" ht="15" hidden="false" customHeight="false" outlineLevel="0" collapsed="false">
      <c r="A1518" s="1" t="n">
        <v>1774</v>
      </c>
      <c r="B1518" s="1" t="s">
        <v>2944</v>
      </c>
      <c r="C1518" s="1" t="s">
        <v>2945</v>
      </c>
      <c r="D1518" s="1" t="n">
        <f aca="false">O1519/$Q$2</f>
        <v>1.32389658032503</v>
      </c>
      <c r="O1518" s="1" t="n">
        <v>1.14541237629579</v>
      </c>
    </row>
    <row r="1519" customFormat="false" ht="15" hidden="false" customHeight="false" outlineLevel="0" collapsed="false">
      <c r="A1519" s="1" t="n">
        <v>1775</v>
      </c>
      <c r="B1519" s="1" t="s">
        <v>2946</v>
      </c>
      <c r="C1519" s="1" t="s">
        <v>2947</v>
      </c>
      <c r="D1519" s="1" t="n">
        <f aca="false">O1520/$Q$2</f>
        <v>1.29604274433277</v>
      </c>
      <c r="O1519" s="1" t="n">
        <v>0.88344687739269</v>
      </c>
    </row>
    <row r="1520" customFormat="false" ht="15" hidden="false" customHeight="false" outlineLevel="0" collapsed="false">
      <c r="A1520" s="1" t="n">
        <v>1776</v>
      </c>
      <c r="B1520" s="1" t="s">
        <v>2948</v>
      </c>
      <c r="C1520" s="1" t="s">
        <v>2949</v>
      </c>
      <c r="D1520" s="1" t="n">
        <f aca="false">O1521/$Q$2</f>
        <v>1.3636519031338</v>
      </c>
      <c r="O1520" s="1" t="n">
        <v>0.864859787738958</v>
      </c>
    </row>
    <row r="1521" customFormat="false" ht="15" hidden="false" customHeight="false" outlineLevel="0" collapsed="false">
      <c r="A1521" s="1" t="n">
        <v>1777</v>
      </c>
      <c r="B1521" s="1" t="s">
        <v>2950</v>
      </c>
      <c r="C1521" s="1" t="s">
        <v>2951</v>
      </c>
      <c r="D1521" s="1" t="n">
        <f aca="false">O1522/$Q$2</f>
        <v>1.30558764007088</v>
      </c>
      <c r="O1521" s="1" t="n">
        <v>0.909975925293487</v>
      </c>
    </row>
    <row r="1522" customFormat="false" ht="15" hidden="false" customHeight="false" outlineLevel="0" collapsed="false">
      <c r="A1522" s="1" t="n">
        <v>1778</v>
      </c>
      <c r="B1522" s="1" t="s">
        <v>2952</v>
      </c>
      <c r="C1522" s="1" t="s">
        <v>2953</v>
      </c>
      <c r="D1522" s="1" t="n">
        <f aca="false">O1523/$Q$2</f>
        <v>1.30803870131985</v>
      </c>
      <c r="O1522" s="1" t="n">
        <v>0.871229173731934</v>
      </c>
    </row>
    <row r="1523" customFormat="false" ht="15" hidden="false" customHeight="false" outlineLevel="0" collapsed="false">
      <c r="A1523" s="1" t="n">
        <v>1779</v>
      </c>
      <c r="B1523" s="1" t="s">
        <v>2954</v>
      </c>
      <c r="C1523" s="1" t="s">
        <v>2955</v>
      </c>
      <c r="D1523" s="1" t="n">
        <f aca="false">O1524/$Q$2</f>
        <v>1.53331903869823</v>
      </c>
      <c r="O1523" s="1" t="n">
        <v>0.872864786693615</v>
      </c>
    </row>
    <row r="1524" customFormat="false" ht="15" hidden="false" customHeight="false" outlineLevel="0" collapsed="false">
      <c r="A1524" s="1" t="n">
        <v>1780</v>
      </c>
      <c r="B1524" s="1" t="s">
        <v>2956</v>
      </c>
      <c r="C1524" s="1" t="s">
        <v>2957</v>
      </c>
      <c r="D1524" s="1" t="n">
        <f aca="false">O1525/$Q$2</f>
        <v>1.572994896846</v>
      </c>
      <c r="O1524" s="1" t="n">
        <v>1.02319617477382</v>
      </c>
    </row>
    <row r="1525" customFormat="false" ht="15" hidden="false" customHeight="false" outlineLevel="0" collapsed="false">
      <c r="A1525" s="1" t="n">
        <v>1781</v>
      </c>
      <c r="B1525" s="1" t="s">
        <v>2958</v>
      </c>
      <c r="C1525" s="1" t="s">
        <v>2959</v>
      </c>
      <c r="D1525" s="1" t="n">
        <f aca="false">O1526/$Q$2</f>
        <v>1.23105880346794</v>
      </c>
      <c r="O1525" s="1" t="n">
        <v>1.04967219526472</v>
      </c>
    </row>
    <row r="1526" customFormat="false" ht="15" hidden="false" customHeight="false" outlineLevel="0" collapsed="false">
      <c r="A1526" s="1" t="n">
        <v>1782</v>
      </c>
      <c r="B1526" s="1" t="s">
        <v>2960</v>
      </c>
      <c r="C1526" s="1" t="s">
        <v>2961</v>
      </c>
      <c r="D1526" s="1" t="n">
        <f aca="false">O1527/$Q$2</f>
        <v>1.24196387604292</v>
      </c>
      <c r="O1526" s="1" t="n">
        <v>0.821495479309661</v>
      </c>
    </row>
    <row r="1527" customFormat="false" ht="15" hidden="false" customHeight="false" outlineLevel="0" collapsed="false">
      <c r="A1527" s="1" t="n">
        <v>1783</v>
      </c>
      <c r="B1527" s="1" t="s">
        <v>2962</v>
      </c>
      <c r="C1527" s="1" t="s">
        <v>2963</v>
      </c>
      <c r="D1527" s="1" t="n">
        <f aca="false">O1528/$Q$2</f>
        <v>1.34372724866847</v>
      </c>
      <c r="O1527" s="1" t="n">
        <v>0.828772522288153</v>
      </c>
    </row>
    <row r="1528" customFormat="false" ht="15" hidden="false" customHeight="false" outlineLevel="0" collapsed="false">
      <c r="A1528" s="1" t="n">
        <v>1784</v>
      </c>
      <c r="B1528" s="1" t="s">
        <v>2964</v>
      </c>
      <c r="C1528" s="1" t="s">
        <v>2965</v>
      </c>
      <c r="D1528" s="1" t="n">
        <f aca="false">O1529/$Q$2</f>
        <v>1.2554432204288</v>
      </c>
      <c r="O1528" s="1" t="n">
        <v>0.896680042494093</v>
      </c>
    </row>
    <row r="1529" customFormat="false" ht="15" hidden="false" customHeight="false" outlineLevel="0" collapsed="false">
      <c r="A1529" s="1" t="n">
        <v>1785</v>
      </c>
      <c r="B1529" s="1" t="s">
        <v>2966</v>
      </c>
      <c r="C1529" s="1" t="s">
        <v>2967</v>
      </c>
      <c r="D1529" s="1" t="n">
        <f aca="false">O1530/$Q$2</f>
        <v>1.5257537609475</v>
      </c>
      <c r="O1529" s="1" t="n">
        <v>0.837767397631122</v>
      </c>
    </row>
    <row r="1530" customFormat="false" ht="15" hidden="false" customHeight="false" outlineLevel="0" collapsed="false">
      <c r="A1530" s="1" t="n">
        <v>1786</v>
      </c>
      <c r="B1530" s="1" t="s">
        <v>2968</v>
      </c>
      <c r="C1530" s="1" t="s">
        <v>2969</v>
      </c>
      <c r="D1530" s="1" t="n">
        <f aca="false">O1531/$Q$2</f>
        <v>1.26568091086362</v>
      </c>
      <c r="O1530" s="1" t="n">
        <v>1.01814780384756</v>
      </c>
    </row>
    <row r="1531" customFormat="false" ht="15" hidden="false" customHeight="false" outlineLevel="0" collapsed="false">
      <c r="A1531" s="1" t="n">
        <v>1787</v>
      </c>
      <c r="B1531" s="1" t="s">
        <v>2970</v>
      </c>
      <c r="C1531" s="1" t="s">
        <v>2971</v>
      </c>
      <c r="D1531" s="1" t="n">
        <f aca="false">O1532/$Q$2</f>
        <v>1.28250311571549</v>
      </c>
      <c r="O1531" s="1" t="n">
        <v>0.844599091118945</v>
      </c>
    </row>
    <row r="1532" customFormat="false" ht="15" hidden="false" customHeight="false" outlineLevel="0" collapsed="false">
      <c r="A1532" s="1" t="n">
        <v>1788</v>
      </c>
      <c r="B1532" s="1" t="s">
        <v>2972</v>
      </c>
      <c r="C1532" s="1" t="s">
        <v>2973</v>
      </c>
      <c r="D1532" s="1" t="n">
        <f aca="false">O1533/$Q$2</f>
        <v>1.65313887984538</v>
      </c>
      <c r="O1532" s="1" t="n">
        <v>0.855824684241634</v>
      </c>
    </row>
    <row r="1533" customFormat="false" ht="15" hidden="false" customHeight="false" outlineLevel="0" collapsed="false">
      <c r="A1533" s="1" t="n">
        <v>1789</v>
      </c>
      <c r="B1533" s="1" t="s">
        <v>2974</v>
      </c>
      <c r="C1533" s="1" t="s">
        <v>2975</v>
      </c>
      <c r="D1533" s="1" t="n">
        <f aca="false">O1534/$Q$2</f>
        <v>1.16555859181794</v>
      </c>
      <c r="O1533" s="1" t="n">
        <v>1.10315292221488</v>
      </c>
    </row>
    <row r="1534" customFormat="false" ht="15" hidden="false" customHeight="false" outlineLevel="0" collapsed="false">
      <c r="A1534" s="1" t="n">
        <v>1790</v>
      </c>
      <c r="B1534" s="1" t="s">
        <v>2976</v>
      </c>
      <c r="C1534" s="1" t="s">
        <v>2977</v>
      </c>
      <c r="D1534" s="1" t="n">
        <f aca="false">O1535/$Q$2</f>
        <v>0.985554860725198</v>
      </c>
      <c r="O1534" s="1" t="n">
        <v>0.777786659216974</v>
      </c>
    </row>
    <row r="1535" customFormat="false" ht="15" hidden="false" customHeight="false" outlineLevel="0" collapsed="false">
      <c r="A1535" s="1" t="n">
        <v>1791</v>
      </c>
      <c r="B1535" s="1" t="s">
        <v>2978</v>
      </c>
      <c r="C1535" s="1" t="s">
        <v>2979</v>
      </c>
      <c r="D1535" s="1" t="n">
        <f aca="false">O1536/$Q$2</f>
        <v>1.02097797206099</v>
      </c>
      <c r="O1535" s="1" t="n">
        <v>0.657668716081358</v>
      </c>
    </row>
    <row r="1536" customFormat="false" ht="15" hidden="false" customHeight="false" outlineLevel="0" collapsed="false">
      <c r="A1536" s="1" t="n">
        <v>1792</v>
      </c>
      <c r="B1536" s="1" t="s">
        <v>2980</v>
      </c>
      <c r="C1536" s="1" t="s">
        <v>2981</v>
      </c>
      <c r="D1536" s="1" t="n">
        <f aca="false">O1537/$Q$2</f>
        <v>1.06065716046716</v>
      </c>
      <c r="O1536" s="1" t="n">
        <v>0.681306844287305</v>
      </c>
    </row>
    <row r="1537" customFormat="false" ht="15" hidden="false" customHeight="false" outlineLevel="0" collapsed="false">
      <c r="A1537" s="1" t="n">
        <v>1793</v>
      </c>
      <c r="B1537" s="1" t="s">
        <v>2982</v>
      </c>
      <c r="C1537" s="1" t="s">
        <v>2983</v>
      </c>
      <c r="D1537" s="1" t="n">
        <f aca="false">O1538/$Q$2</f>
        <v>1.03052871080951</v>
      </c>
      <c r="O1537" s="1" t="n">
        <v>0.70778508708653</v>
      </c>
    </row>
    <row r="1538" customFormat="false" ht="15" hidden="false" customHeight="false" outlineLevel="0" collapsed="false">
      <c r="A1538" s="1" t="n">
        <v>1794</v>
      </c>
      <c r="B1538" s="1" t="s">
        <v>2984</v>
      </c>
      <c r="C1538" s="1" t="s">
        <v>2985</v>
      </c>
      <c r="D1538" s="1" t="n">
        <f aca="false">O1539/$Q$2</f>
        <v>1.05268784687286</v>
      </c>
      <c r="O1538" s="1" t="n">
        <v>0.687680129368307</v>
      </c>
    </row>
    <row r="1539" customFormat="false" ht="15" hidden="false" customHeight="false" outlineLevel="0" collapsed="false">
      <c r="A1539" s="1" t="n">
        <v>1795</v>
      </c>
      <c r="B1539" s="1" t="s">
        <v>2986</v>
      </c>
      <c r="C1539" s="1" t="s">
        <v>2987</v>
      </c>
      <c r="D1539" s="1" t="n">
        <f aca="false">O1540/$Q$2</f>
        <v>1.00422684257726</v>
      </c>
      <c r="O1539" s="1" t="n">
        <v>0.702467099779602</v>
      </c>
    </row>
    <row r="1540" customFormat="false" ht="15" hidden="false" customHeight="false" outlineLevel="0" collapsed="false">
      <c r="A1540" s="1" t="n">
        <v>1796</v>
      </c>
      <c r="B1540" s="1" t="s">
        <v>2988</v>
      </c>
      <c r="C1540" s="1" t="s">
        <v>2989</v>
      </c>
      <c r="D1540" s="1" t="n">
        <f aca="false">O1541/$Q$2</f>
        <v>0.997863317695675</v>
      </c>
      <c r="O1540" s="1" t="n">
        <v>0.67012868033165</v>
      </c>
    </row>
    <row r="1541" customFormat="false" ht="15" hidden="false" customHeight="false" outlineLevel="0" collapsed="false">
      <c r="A1541" s="1" t="n">
        <v>1797</v>
      </c>
      <c r="B1541" s="1" t="s">
        <v>2990</v>
      </c>
      <c r="C1541" s="1" t="s">
        <v>2991</v>
      </c>
      <c r="D1541" s="1" t="n">
        <f aca="false">O1542/$Q$2</f>
        <v>0.990996918735012</v>
      </c>
      <c r="O1541" s="1" t="n">
        <v>0.665882248798106</v>
      </c>
    </row>
    <row r="1542" customFormat="false" ht="15" hidden="false" customHeight="false" outlineLevel="0" collapsed="false">
      <c r="A1542" s="1" t="n">
        <v>1798</v>
      </c>
      <c r="B1542" s="1" t="s">
        <v>2992</v>
      </c>
      <c r="C1542" s="1" t="s">
        <v>2993</v>
      </c>
      <c r="D1542" s="1" t="n">
        <f aca="false">O1543/$Q$2</f>
        <v>1.03840699677773</v>
      </c>
      <c r="O1542" s="1" t="n">
        <v>0.661300245331309</v>
      </c>
    </row>
    <row r="1543" customFormat="false" ht="15" hidden="false" customHeight="false" outlineLevel="0" collapsed="false">
      <c r="A1543" s="1" t="n">
        <v>1799</v>
      </c>
      <c r="B1543" s="1" t="s">
        <v>2994</v>
      </c>
      <c r="C1543" s="1" t="s">
        <v>2995</v>
      </c>
      <c r="D1543" s="1" t="n">
        <f aca="false">O1544/$Q$2</f>
        <v>0.993036839202937</v>
      </c>
      <c r="O1543" s="1" t="n">
        <v>0.692937373205374</v>
      </c>
    </row>
    <row r="1544" customFormat="false" ht="15" hidden="false" customHeight="false" outlineLevel="0" collapsed="false">
      <c r="A1544" s="1" t="n">
        <v>1800</v>
      </c>
      <c r="B1544" s="1" t="s">
        <v>2996</v>
      </c>
      <c r="C1544" s="1" t="s">
        <v>2997</v>
      </c>
      <c r="D1544" s="1" t="n">
        <f aca="false">O1545/$Q$2</f>
        <v>1.02527033868375</v>
      </c>
      <c r="O1544" s="1" t="n">
        <v>0.662661500730182</v>
      </c>
    </row>
    <row r="1545" customFormat="false" ht="15" hidden="false" customHeight="false" outlineLevel="0" collapsed="false">
      <c r="A1545" s="1" t="n">
        <v>1801</v>
      </c>
      <c r="B1545" s="1" t="s">
        <v>2998</v>
      </c>
      <c r="C1545" s="1" t="s">
        <v>2999</v>
      </c>
      <c r="D1545" s="1" t="n">
        <f aca="false">O1546/$Q$2</f>
        <v>1.1993840939312</v>
      </c>
      <c r="O1545" s="1" t="n">
        <v>0.68417117519189</v>
      </c>
    </row>
    <row r="1546" customFormat="false" ht="15" hidden="false" customHeight="false" outlineLevel="0" collapsed="false">
      <c r="A1546" s="1" t="n">
        <v>1802</v>
      </c>
      <c r="B1546" s="1" t="s">
        <v>3000</v>
      </c>
      <c r="C1546" s="1" t="s">
        <v>3001</v>
      </c>
      <c r="D1546" s="1" t="n">
        <f aca="false">O1547/$Q$2</f>
        <v>1.02829170769767</v>
      </c>
      <c r="O1546" s="1" t="n">
        <v>0.800358689889387</v>
      </c>
    </row>
    <row r="1547" customFormat="false" ht="15" hidden="false" customHeight="false" outlineLevel="0" collapsed="false">
      <c r="A1547" s="1" t="n">
        <v>1803</v>
      </c>
      <c r="B1547" s="1" t="s">
        <v>3002</v>
      </c>
      <c r="C1547" s="1" t="s">
        <v>3003</v>
      </c>
      <c r="D1547" s="1" t="n">
        <f aca="false">O1548/$Q$2</f>
        <v>1.03903504583262</v>
      </c>
      <c r="O1547" s="1" t="n">
        <v>0.686187359129875</v>
      </c>
    </row>
    <row r="1548" customFormat="false" ht="15" hidden="false" customHeight="false" outlineLevel="0" collapsed="false">
      <c r="A1548" s="1" t="n">
        <v>1804</v>
      </c>
      <c r="B1548" s="1" t="s">
        <v>3004</v>
      </c>
      <c r="C1548" s="1" t="s">
        <v>3005</v>
      </c>
      <c r="D1548" s="1" t="n">
        <f aca="false">O1549/$Q$2</f>
        <v>1.02389820992587</v>
      </c>
      <c r="O1548" s="1" t="n">
        <v>0.693356475410669</v>
      </c>
    </row>
    <row r="1549" customFormat="false" ht="15" hidden="false" customHeight="false" outlineLevel="0" collapsed="false">
      <c r="A1549" s="1" t="n">
        <v>1805</v>
      </c>
      <c r="B1549" s="1" t="s">
        <v>3006</v>
      </c>
      <c r="C1549" s="1" t="s">
        <v>3007</v>
      </c>
      <c r="D1549" s="1" t="n">
        <f aca="false">O1550/$Q$2</f>
        <v>1.02619308448247</v>
      </c>
      <c r="O1549" s="1" t="n">
        <v>0.683255542592986</v>
      </c>
    </row>
    <row r="1550" customFormat="false" ht="15" hidden="false" customHeight="false" outlineLevel="0" collapsed="false">
      <c r="A1550" s="1" t="n">
        <v>1806</v>
      </c>
      <c r="B1550" s="1" t="s">
        <v>3008</v>
      </c>
      <c r="C1550" s="1" t="s">
        <v>3009</v>
      </c>
      <c r="D1550" s="1" t="n">
        <f aca="false">O1551/$Q$2</f>
        <v>0.992795185954609</v>
      </c>
      <c r="O1550" s="1" t="n">
        <v>0.684786930913767</v>
      </c>
    </row>
    <row r="1551" customFormat="false" ht="15" hidden="false" customHeight="false" outlineLevel="0" collapsed="false">
      <c r="A1551" s="1" t="n">
        <v>1807</v>
      </c>
      <c r="B1551" s="1" t="s">
        <v>3010</v>
      </c>
      <c r="C1551" s="1" t="s">
        <v>3011</v>
      </c>
      <c r="D1551" s="1" t="n">
        <f aca="false">O1552/$Q$2</f>
        <v>1.04098857478467</v>
      </c>
      <c r="O1551" s="1" t="n">
        <v>0.662500243566428</v>
      </c>
    </row>
    <row r="1552" customFormat="false" ht="15" hidden="false" customHeight="false" outlineLevel="0" collapsed="false">
      <c r="A1552" s="1" t="n">
        <v>1808</v>
      </c>
      <c r="B1552" s="1" t="s">
        <v>3012</v>
      </c>
      <c r="C1552" s="1" t="s">
        <v>3013</v>
      </c>
      <c r="D1552" s="1" t="n">
        <f aca="false">O1553/$Q$2</f>
        <v>1.02025886340683</v>
      </c>
      <c r="O1552" s="1" t="n">
        <v>0.694660081053462</v>
      </c>
    </row>
    <row r="1553" customFormat="false" ht="15" hidden="false" customHeight="false" outlineLevel="0" collapsed="false">
      <c r="A1553" s="1" t="n">
        <v>1809</v>
      </c>
      <c r="B1553" s="1" t="s">
        <v>3014</v>
      </c>
      <c r="C1553" s="1" t="s">
        <v>3015</v>
      </c>
      <c r="D1553" s="1" t="n">
        <f aca="false">O1554/$Q$2</f>
        <v>1.05374932427313</v>
      </c>
      <c r="O1553" s="1" t="n">
        <v>0.680826977276191</v>
      </c>
    </row>
    <row r="1554" customFormat="false" ht="15" hidden="false" customHeight="false" outlineLevel="0" collapsed="false">
      <c r="A1554" s="1" t="n">
        <v>1810</v>
      </c>
      <c r="B1554" s="1" t="s">
        <v>3016</v>
      </c>
      <c r="C1554" s="1" t="s">
        <v>3017</v>
      </c>
      <c r="D1554" s="1" t="n">
        <f aca="false">O1555/$Q$2</f>
        <v>1.40682093047959</v>
      </c>
      <c r="O1554" s="1" t="n">
        <v>0.703175432219332</v>
      </c>
    </row>
    <row r="1555" customFormat="false" ht="15" hidden="false" customHeight="false" outlineLevel="0" collapsed="false">
      <c r="A1555" s="1" t="n">
        <v>1811</v>
      </c>
      <c r="B1555" s="1" t="s">
        <v>3018</v>
      </c>
      <c r="C1555" s="1" t="s">
        <v>3019</v>
      </c>
      <c r="D1555" s="1" t="n">
        <f aca="false">O1556/$Q$2</f>
        <v>1.01982690582745</v>
      </c>
      <c r="O1555" s="1" t="n">
        <v>0.938782965794611</v>
      </c>
    </row>
    <row r="1556" customFormat="false" ht="15" hidden="false" customHeight="false" outlineLevel="0" collapsed="false">
      <c r="A1556" s="1" t="n">
        <v>1812</v>
      </c>
      <c r="B1556" s="1" t="s">
        <v>3020</v>
      </c>
      <c r="C1556" s="1" t="s">
        <v>3021</v>
      </c>
      <c r="D1556" s="1" t="n">
        <f aca="false">O1557/$Q$2</f>
        <v>1.27437077867635</v>
      </c>
      <c r="O1556" s="1" t="n">
        <v>0.680538728495784</v>
      </c>
    </row>
    <row r="1557" customFormat="false" ht="15" hidden="false" customHeight="false" outlineLevel="0" collapsed="false">
      <c r="A1557" s="1" t="n">
        <v>1813</v>
      </c>
      <c r="B1557" s="1" t="s">
        <v>3022</v>
      </c>
      <c r="C1557" s="1" t="s">
        <v>3023</v>
      </c>
      <c r="D1557" s="1" t="n">
        <f aca="false">O1558/$Q$2</f>
        <v>1.05515982083968</v>
      </c>
      <c r="O1557" s="1" t="n">
        <v>0.850397910073689</v>
      </c>
    </row>
    <row r="1558" customFormat="false" ht="15" hidden="false" customHeight="false" outlineLevel="0" collapsed="false">
      <c r="A1558" s="1" t="n">
        <v>1814</v>
      </c>
      <c r="B1558" s="1" t="s">
        <v>3024</v>
      </c>
      <c r="C1558" s="1" t="s">
        <v>3025</v>
      </c>
      <c r="D1558" s="1" t="n">
        <f aca="false">O1559/$Q$2</f>
        <v>0.990023623348355</v>
      </c>
      <c r="O1558" s="1" t="n">
        <v>0.704116667966755</v>
      </c>
    </row>
    <row r="1559" customFormat="false" ht="15" hidden="false" customHeight="false" outlineLevel="0" collapsed="false">
      <c r="A1559" s="1" t="n">
        <v>1815</v>
      </c>
      <c r="B1559" s="1" t="s">
        <v>3026</v>
      </c>
      <c r="C1559" s="1" t="s">
        <v>3027</v>
      </c>
      <c r="D1559" s="1" t="n">
        <f aca="false">O1560/$Q$2</f>
        <v>1.05072792328603</v>
      </c>
      <c r="O1559" s="1" t="n">
        <v>0.660650757461258</v>
      </c>
    </row>
    <row r="1560" customFormat="false" ht="15" hidden="false" customHeight="false" outlineLevel="0" collapsed="false">
      <c r="A1560" s="1" t="n">
        <v>1816</v>
      </c>
      <c r="B1560" s="1" t="s">
        <v>3028</v>
      </c>
      <c r="C1560" s="1" t="s">
        <v>3029</v>
      </c>
      <c r="D1560" s="1" t="n">
        <f aca="false">O1561/$Q$2</f>
        <v>0.972366533982196</v>
      </c>
      <c r="O1560" s="1" t="n">
        <v>0.70115922694539</v>
      </c>
    </row>
    <row r="1561" customFormat="false" ht="15" hidden="false" customHeight="false" outlineLevel="0" collapsed="false">
      <c r="A1561" s="1" t="n">
        <v>1817</v>
      </c>
      <c r="B1561" s="1" t="s">
        <v>3030</v>
      </c>
      <c r="C1561" s="1" t="s">
        <v>3031</v>
      </c>
      <c r="D1561" s="1" t="n">
        <f aca="false">O1562/$Q$2</f>
        <v>1.01195459884276</v>
      </c>
      <c r="O1561" s="1" t="n">
        <v>0.648868039161202</v>
      </c>
    </row>
    <row r="1562" customFormat="false" ht="15" hidden="false" customHeight="false" outlineLevel="0" collapsed="false">
      <c r="A1562" s="1" t="n">
        <v>1818</v>
      </c>
      <c r="B1562" s="1" t="s">
        <v>3032</v>
      </c>
      <c r="C1562" s="1" t="s">
        <v>3033</v>
      </c>
      <c r="D1562" s="1" t="n">
        <f aca="false">O1563/$Q$2</f>
        <v>1.17622272675882</v>
      </c>
      <c r="O1562" s="1" t="n">
        <v>0.675285474482695</v>
      </c>
    </row>
    <row r="1563" customFormat="false" ht="15" hidden="false" customHeight="false" outlineLevel="0" collapsed="false">
      <c r="A1563" s="1" t="n">
        <v>1819</v>
      </c>
      <c r="B1563" s="1" t="s">
        <v>3034</v>
      </c>
      <c r="C1563" s="1" t="s">
        <v>3035</v>
      </c>
      <c r="D1563" s="1" t="n">
        <f aca="false">O1564/$Q$2</f>
        <v>1.05738812724821</v>
      </c>
      <c r="O1563" s="1" t="n">
        <v>0.784902922566866</v>
      </c>
    </row>
    <row r="1564" customFormat="false" ht="15" hidden="false" customHeight="false" outlineLevel="0" collapsed="false">
      <c r="A1564" s="1" t="n">
        <v>1820</v>
      </c>
      <c r="B1564" s="1" t="s">
        <v>3036</v>
      </c>
      <c r="C1564" s="1" t="s">
        <v>3037</v>
      </c>
      <c r="D1564" s="1" t="n">
        <f aca="false">O1565/$Q$2</f>
        <v>1.04573908501623</v>
      </c>
      <c r="O1564" s="1" t="n">
        <v>0.705603634824856</v>
      </c>
    </row>
    <row r="1565" customFormat="false" ht="15" hidden="false" customHeight="false" outlineLevel="0" collapsed="false">
      <c r="A1565" s="1" t="n">
        <v>1821</v>
      </c>
      <c r="B1565" s="1" t="s">
        <v>3038</v>
      </c>
      <c r="C1565" s="1" t="s">
        <v>3039</v>
      </c>
      <c r="D1565" s="1" t="n">
        <f aca="false">O1566/$Q$2</f>
        <v>1.05319634823054</v>
      </c>
      <c r="O1565" s="1" t="n">
        <v>0.697830134887318</v>
      </c>
    </row>
    <row r="1566" customFormat="false" ht="15" hidden="false" customHeight="false" outlineLevel="0" collapsed="false">
      <c r="A1566" s="1" t="n">
        <v>1822</v>
      </c>
      <c r="B1566" s="1" t="s">
        <v>3040</v>
      </c>
      <c r="C1566" s="1" t="s">
        <v>1556</v>
      </c>
      <c r="D1566" s="1" t="n">
        <f aca="false">O1567/$Q$2</f>
        <v>1.07115823786348</v>
      </c>
      <c r="O1566" s="1" t="n">
        <v>0.702806426841305</v>
      </c>
    </row>
    <row r="1567" customFormat="false" ht="15" hidden="false" customHeight="false" outlineLevel="0" collapsed="false">
      <c r="A1567" s="1" t="n">
        <v>1823</v>
      </c>
      <c r="B1567" s="1" t="s">
        <v>3041</v>
      </c>
      <c r="C1567" s="1" t="s">
        <v>3042</v>
      </c>
      <c r="D1567" s="1" t="n">
        <f aca="false">O1568/$Q$2</f>
        <v>1.04618223320647</v>
      </c>
      <c r="O1567" s="1" t="n">
        <v>0.714792540820385</v>
      </c>
    </row>
    <row r="1568" customFormat="false" ht="15" hidden="false" customHeight="false" outlineLevel="0" collapsed="false">
      <c r="A1568" s="1" t="n">
        <v>1824</v>
      </c>
      <c r="B1568" s="1" t="s">
        <v>3043</v>
      </c>
      <c r="C1568" s="1" t="s">
        <v>3044</v>
      </c>
      <c r="D1568" s="1" t="n">
        <f aca="false">O1569/$Q$2</f>
        <v>1.36123572133716</v>
      </c>
      <c r="O1568" s="1" t="n">
        <v>0.69812585125271</v>
      </c>
    </row>
    <row r="1569" customFormat="false" ht="15" hidden="false" customHeight="false" outlineLevel="0" collapsed="false">
      <c r="A1569" s="1" t="n">
        <v>1825</v>
      </c>
      <c r="B1569" s="1" t="s">
        <v>3045</v>
      </c>
      <c r="C1569" s="1" t="s">
        <v>3046</v>
      </c>
      <c r="D1569" s="1" t="n">
        <f aca="false">O1570/$Q$2</f>
        <v>1.23826986802707</v>
      </c>
      <c r="O1569" s="1" t="n">
        <v>0.908363587671972</v>
      </c>
    </row>
    <row r="1570" customFormat="false" ht="15" hidden="false" customHeight="false" outlineLevel="0" collapsed="false">
      <c r="A1570" s="1" t="n">
        <v>1826</v>
      </c>
      <c r="B1570" s="1" t="s">
        <v>3047</v>
      </c>
      <c r="C1570" s="1" t="s">
        <v>3048</v>
      </c>
      <c r="D1570" s="1" t="n">
        <f aca="false">O1571/$Q$2</f>
        <v>1.05961499486393</v>
      </c>
      <c r="O1570" s="1" t="n">
        <v>0.8263074809132</v>
      </c>
    </row>
    <row r="1571" customFormat="false" ht="15" hidden="false" customHeight="false" outlineLevel="0" collapsed="false">
      <c r="A1571" s="1" t="n">
        <v>1827</v>
      </c>
      <c r="B1571" s="1" t="s">
        <v>3049</v>
      </c>
      <c r="C1571" s="1" t="s">
        <v>3050</v>
      </c>
      <c r="D1571" s="1" t="n">
        <f aca="false">O1572/$Q$2</f>
        <v>1.05961499486393</v>
      </c>
      <c r="O1571" s="1" t="n">
        <v>0.707089641564888</v>
      </c>
    </row>
    <row r="1572" customFormat="false" ht="15" hidden="false" customHeight="false" outlineLevel="0" collapsed="false">
      <c r="A1572" s="1" t="n">
        <v>1828</v>
      </c>
      <c r="B1572" s="1" t="s">
        <v>3051</v>
      </c>
      <c r="C1572" s="1" t="s">
        <v>3052</v>
      </c>
      <c r="D1572" s="1" t="n">
        <f aca="false">O1573/$Q$2</f>
        <v>1.02183705927048</v>
      </c>
      <c r="O1572" s="1" t="n">
        <v>0.707089641564888</v>
      </c>
    </row>
    <row r="1573" customFormat="false" ht="15" hidden="false" customHeight="false" outlineLevel="0" collapsed="false">
      <c r="A1573" s="1" t="n">
        <v>1829</v>
      </c>
      <c r="B1573" s="1" t="s">
        <v>3053</v>
      </c>
      <c r="C1573" s="1" t="s">
        <v>3054</v>
      </c>
      <c r="D1573" s="1" t="n">
        <f aca="false">O1574/$Q$2</f>
        <v>1.01062694476978</v>
      </c>
      <c r="O1573" s="1" t="n">
        <v>0.681880120118598</v>
      </c>
    </row>
    <row r="1574" customFormat="false" ht="15" hidden="false" customHeight="false" outlineLevel="0" collapsed="false">
      <c r="A1574" s="1" t="n">
        <v>1830</v>
      </c>
      <c r="B1574" s="1" t="s">
        <v>3055</v>
      </c>
      <c r="C1574" s="1" t="s">
        <v>3056</v>
      </c>
      <c r="D1574" s="1" t="n">
        <f aca="false">O1575/$Q$2</f>
        <v>1.3213194838197</v>
      </c>
      <c r="O1574" s="1" t="n">
        <v>0.674399520200115</v>
      </c>
    </row>
    <row r="1575" customFormat="false" ht="15" hidden="false" customHeight="false" outlineLevel="0" collapsed="false">
      <c r="A1575" s="1" t="n">
        <v>1831</v>
      </c>
      <c r="B1575" s="1" t="s">
        <v>3057</v>
      </c>
      <c r="C1575" s="1" t="s">
        <v>3058</v>
      </c>
      <c r="D1575" s="1" t="n">
        <f aca="false">O1576/$Q$2</f>
        <v>1.34314827305032</v>
      </c>
      <c r="O1575" s="1" t="n">
        <v>0.881727160086815</v>
      </c>
    </row>
    <row r="1576" customFormat="false" ht="15" hidden="false" customHeight="false" outlineLevel="0" collapsed="false">
      <c r="A1576" s="1" t="n">
        <v>1832</v>
      </c>
      <c r="B1576" s="1" t="s">
        <v>3059</v>
      </c>
      <c r="C1576" s="1" t="s">
        <v>2545</v>
      </c>
      <c r="D1576" s="1" t="n">
        <f aca="false">O1577/$Q$2</f>
        <v>1.13205818165224</v>
      </c>
      <c r="O1576" s="1" t="n">
        <v>0.896293687389364</v>
      </c>
    </row>
    <row r="1577" customFormat="false" ht="15" hidden="false" customHeight="false" outlineLevel="0" collapsed="false">
      <c r="A1577" s="1" t="n">
        <v>1833</v>
      </c>
      <c r="B1577" s="1" t="s">
        <v>3060</v>
      </c>
      <c r="C1577" s="1" t="s">
        <v>3061</v>
      </c>
      <c r="D1577" s="1" t="n">
        <f aca="false">O1578/$Q$2</f>
        <v>1.05958353326081</v>
      </c>
      <c r="O1577" s="1" t="n">
        <v>0.755431565026007</v>
      </c>
    </row>
    <row r="1578" customFormat="false" ht="15" hidden="false" customHeight="false" outlineLevel="0" collapsed="false">
      <c r="A1578" s="1" t="n">
        <v>1834</v>
      </c>
      <c r="B1578" s="1" t="s">
        <v>3062</v>
      </c>
      <c r="C1578" s="1" t="s">
        <v>3063</v>
      </c>
      <c r="D1578" s="1" t="n">
        <f aca="false">O1579/$Q$2</f>
        <v>1.09465995947202</v>
      </c>
      <c r="O1578" s="1" t="n">
        <v>0.707068646983102</v>
      </c>
    </row>
    <row r="1579" customFormat="false" ht="15" hidden="false" customHeight="false" outlineLevel="0" collapsed="false">
      <c r="A1579" s="1" t="n">
        <v>1835</v>
      </c>
      <c r="B1579" s="1" t="s">
        <v>3064</v>
      </c>
      <c r="C1579" s="1" t="s">
        <v>3065</v>
      </c>
      <c r="D1579" s="1" t="n">
        <f aca="false">O1580/$Q$2</f>
        <v>1.05423352601865</v>
      </c>
      <c r="O1579" s="1" t="n">
        <v>0.730475429406225</v>
      </c>
    </row>
    <row r="1580" customFormat="false" ht="15" hidden="false" customHeight="false" outlineLevel="0" collapsed="false">
      <c r="A1580" s="1" t="n">
        <v>1836</v>
      </c>
      <c r="B1580" s="1" t="s">
        <v>3066</v>
      </c>
      <c r="C1580" s="1" t="s">
        <v>3067</v>
      </c>
      <c r="D1580" s="1" t="n">
        <f aca="false">O1581/$Q$2</f>
        <v>1.02791013984036</v>
      </c>
      <c r="O1580" s="1" t="n">
        <v>0.70349854395364</v>
      </c>
    </row>
    <row r="1581" customFormat="false" ht="15" hidden="false" customHeight="false" outlineLevel="0" collapsed="false">
      <c r="A1581" s="1" t="n">
        <v>1837</v>
      </c>
      <c r="B1581" s="1" t="s">
        <v>3068</v>
      </c>
      <c r="C1581" s="1" t="s">
        <v>3069</v>
      </c>
      <c r="D1581" s="1" t="n">
        <f aca="false">O1582/$Q$2</f>
        <v>1.18983370688759</v>
      </c>
      <c r="O1581" s="1" t="n">
        <v>0.685932735817855</v>
      </c>
    </row>
    <row r="1582" customFormat="false" ht="15" hidden="false" customHeight="false" outlineLevel="0" collapsed="false">
      <c r="A1582" s="1" t="n">
        <v>1838</v>
      </c>
      <c r="B1582" s="1" t="s">
        <v>3070</v>
      </c>
      <c r="C1582" s="1" t="s">
        <v>3071</v>
      </c>
      <c r="D1582" s="1" t="n">
        <f aca="false">O1583/$Q$2</f>
        <v>1.06533160651801</v>
      </c>
      <c r="O1582" s="1" t="n">
        <v>0.793985639503913</v>
      </c>
    </row>
    <row r="1583" customFormat="false" ht="15" hidden="false" customHeight="false" outlineLevel="0" collapsed="false">
      <c r="A1583" s="1" t="n">
        <v>1839</v>
      </c>
      <c r="B1583" s="1" t="s">
        <v>3072</v>
      </c>
      <c r="C1583" s="1" t="s">
        <v>3073</v>
      </c>
      <c r="D1583" s="1" t="n">
        <f aca="false">O1584/$Q$2</f>
        <v>1.07167684274412</v>
      </c>
      <c r="O1583" s="1" t="n">
        <v>0.710904382678448</v>
      </c>
    </row>
    <row r="1584" customFormat="false" ht="15" hidden="false" customHeight="false" outlineLevel="0" collapsed="false">
      <c r="A1584" s="1" t="n">
        <v>1840</v>
      </c>
      <c r="B1584" s="1" t="s">
        <v>3074</v>
      </c>
      <c r="C1584" s="1" t="s">
        <v>3075</v>
      </c>
      <c r="D1584" s="1" t="n">
        <f aca="false">O1585/$Q$2</f>
        <v>1.08728087066788</v>
      </c>
      <c r="O1584" s="1" t="n">
        <v>0.715138610044531</v>
      </c>
    </row>
    <row r="1585" customFormat="false" ht="15" hidden="false" customHeight="false" outlineLevel="0" collapsed="false">
      <c r="A1585" s="1" t="n">
        <v>1841</v>
      </c>
      <c r="B1585" s="1" t="s">
        <v>3076</v>
      </c>
      <c r="C1585" s="1" t="s">
        <v>3077</v>
      </c>
      <c r="D1585" s="1" t="n">
        <f aca="false">O1586/$Q$2</f>
        <v>1.0402503781457</v>
      </c>
      <c r="O1585" s="1" t="n">
        <v>0.725551303867345</v>
      </c>
    </row>
    <row r="1586" customFormat="false" ht="15" hidden="false" customHeight="false" outlineLevel="0" collapsed="false">
      <c r="A1586" s="1" t="n">
        <v>1842</v>
      </c>
      <c r="B1586" s="1" t="s">
        <v>3078</v>
      </c>
      <c r="C1586" s="1" t="s">
        <v>3079</v>
      </c>
      <c r="D1586" s="1" t="n">
        <f aca="false">O1587/$Q$2</f>
        <v>1.05587106409306</v>
      </c>
      <c r="O1586" s="1" t="n">
        <v>0.69416747647596</v>
      </c>
    </row>
    <row r="1587" customFormat="false" ht="15" hidden="false" customHeight="false" outlineLevel="0" collapsed="false">
      <c r="A1587" s="1" t="n">
        <v>1843</v>
      </c>
      <c r="B1587" s="1" t="s">
        <v>3080</v>
      </c>
      <c r="C1587" s="1" t="s">
        <v>3081</v>
      </c>
      <c r="D1587" s="1" t="n">
        <f aca="false">O1588/$Q$2</f>
        <v>1.03601092712574</v>
      </c>
      <c r="O1587" s="1" t="n">
        <v>0.704591286332422</v>
      </c>
    </row>
    <row r="1588" customFormat="false" ht="15" hidden="false" customHeight="false" outlineLevel="0" collapsed="false">
      <c r="A1588" s="1" t="n">
        <v>1844</v>
      </c>
      <c r="B1588" s="1" t="s">
        <v>3082</v>
      </c>
      <c r="C1588" s="1" t="s">
        <v>3083</v>
      </c>
      <c r="D1588" s="1" t="n">
        <f aca="false">O1589/$Q$2</f>
        <v>1.07727646455491</v>
      </c>
      <c r="O1588" s="1" t="n">
        <v>0.691338456580374</v>
      </c>
    </row>
    <row r="1589" customFormat="false" ht="15" hidden="false" customHeight="false" outlineLevel="0" collapsed="false">
      <c r="A1589" s="1" t="n">
        <v>1845</v>
      </c>
      <c r="B1589" s="1" t="s">
        <v>3084</v>
      </c>
      <c r="C1589" s="1" t="s">
        <v>3085</v>
      </c>
      <c r="D1589" s="1" t="n">
        <f aca="false">O1590/$Q$2</f>
        <v>1.05479072252019</v>
      </c>
      <c r="O1589" s="1" t="n">
        <v>0.718875282891066</v>
      </c>
    </row>
    <row r="1590" customFormat="false" ht="15" hidden="false" customHeight="false" outlineLevel="0" collapsed="false">
      <c r="A1590" s="1" t="n">
        <v>1846</v>
      </c>
      <c r="B1590" s="1" t="s">
        <v>3086</v>
      </c>
      <c r="C1590" s="1" t="s">
        <v>3087</v>
      </c>
      <c r="D1590" s="1" t="n">
        <f aca="false">O1591/$Q$2</f>
        <v>1.03307083391987</v>
      </c>
      <c r="O1590" s="1" t="n">
        <v>0.703870365678004</v>
      </c>
    </row>
    <row r="1591" customFormat="false" ht="15" hidden="false" customHeight="false" outlineLevel="0" collapsed="false">
      <c r="A1591" s="1" t="n">
        <v>1847</v>
      </c>
      <c r="B1591" s="1" t="s">
        <v>3088</v>
      </c>
      <c r="C1591" s="1" t="s">
        <v>3089</v>
      </c>
      <c r="D1591" s="1" t="n">
        <f aca="false">O1592/$Q$2</f>
        <v>1.07860590912563</v>
      </c>
      <c r="O1591" s="1" t="n">
        <v>0.689376508645335</v>
      </c>
    </row>
    <row r="1592" customFormat="false" ht="15" hidden="false" customHeight="false" outlineLevel="0" collapsed="false">
      <c r="A1592" s="1" t="n">
        <v>1848</v>
      </c>
      <c r="B1592" s="1" t="s">
        <v>3090</v>
      </c>
      <c r="C1592" s="1" t="s">
        <v>3091</v>
      </c>
      <c r="D1592" s="1" t="n">
        <f aca="false">O1593/$Q$2</f>
        <v>1.05120441949664</v>
      </c>
      <c r="O1592" s="1" t="n">
        <v>0.719762431987243</v>
      </c>
    </row>
    <row r="1593" customFormat="false" ht="15" hidden="false" customHeight="false" outlineLevel="0" collapsed="false">
      <c r="A1593" s="1" t="n">
        <v>1849</v>
      </c>
      <c r="B1593" s="1" t="s">
        <v>3092</v>
      </c>
      <c r="C1593" s="1" t="s">
        <v>3093</v>
      </c>
      <c r="D1593" s="1" t="n">
        <f aca="false">O1594/$Q$2</f>
        <v>1.09386942274736</v>
      </c>
      <c r="O1593" s="1" t="n">
        <v>0.701477196714037</v>
      </c>
    </row>
    <row r="1594" customFormat="false" ht="15" hidden="false" customHeight="false" outlineLevel="0" collapsed="false">
      <c r="A1594" s="1" t="n">
        <v>1850</v>
      </c>
      <c r="B1594" s="1" t="s">
        <v>3094</v>
      </c>
      <c r="C1594" s="1" t="s">
        <v>3095</v>
      </c>
      <c r="D1594" s="1" t="n">
        <f aca="false">O1595/$Q$2</f>
        <v>1.06711072180644</v>
      </c>
      <c r="O1594" s="1" t="n">
        <v>0.729947897866952</v>
      </c>
    </row>
    <row r="1595" customFormat="false" ht="15" hidden="false" customHeight="false" outlineLevel="0" collapsed="false">
      <c r="A1595" s="1" t="n">
        <v>1851</v>
      </c>
      <c r="B1595" s="1" t="s">
        <v>3096</v>
      </c>
      <c r="C1595" s="1" t="s">
        <v>3097</v>
      </c>
      <c r="D1595" s="1" t="n">
        <f aca="false">O1596/$Q$2</f>
        <v>1.06266936019332</v>
      </c>
      <c r="O1595" s="1" t="n">
        <v>0.712091600675265</v>
      </c>
    </row>
    <row r="1596" customFormat="false" ht="15" hidden="false" customHeight="false" outlineLevel="0" collapsed="false">
      <c r="A1596" s="1" t="n">
        <v>1852</v>
      </c>
      <c r="B1596" s="1" t="s">
        <v>3098</v>
      </c>
      <c r="C1596" s="1" t="s">
        <v>3099</v>
      </c>
      <c r="D1596" s="1" t="n">
        <f aca="false">O1597/$Q$2</f>
        <v>1.06317351319936</v>
      </c>
      <c r="O1596" s="1" t="n">
        <v>0.709127844210599</v>
      </c>
    </row>
    <row r="1597" customFormat="false" ht="15" hidden="false" customHeight="false" outlineLevel="0" collapsed="false">
      <c r="A1597" s="1" t="n">
        <v>1853</v>
      </c>
      <c r="B1597" s="1" t="s">
        <v>3100</v>
      </c>
      <c r="C1597" s="1" t="s">
        <v>3101</v>
      </c>
      <c r="D1597" s="1" t="n">
        <f aca="false">O1598/$Q$2</f>
        <v>1.1943866868508</v>
      </c>
      <c r="O1597" s="1" t="n">
        <v>0.709464269582136</v>
      </c>
    </row>
    <row r="1598" customFormat="false" ht="15" hidden="false" customHeight="false" outlineLevel="0" collapsed="false">
      <c r="A1598" s="1" t="n">
        <v>1854</v>
      </c>
      <c r="B1598" s="1" t="s">
        <v>3102</v>
      </c>
      <c r="C1598" s="1" t="s">
        <v>3103</v>
      </c>
      <c r="D1598" s="1" t="n">
        <f aca="false">O1599/$Q$2</f>
        <v>1.0781681324286</v>
      </c>
      <c r="O1598" s="1" t="n">
        <v>0.797023879794812</v>
      </c>
    </row>
    <row r="1599" customFormat="false" ht="15" hidden="false" customHeight="false" outlineLevel="0" collapsed="false">
      <c r="A1599" s="1" t="n">
        <v>1855</v>
      </c>
      <c r="B1599" s="1" t="s">
        <v>3104</v>
      </c>
      <c r="C1599" s="1" t="s">
        <v>3105</v>
      </c>
      <c r="D1599" s="1" t="n">
        <f aca="false">O1600/$Q$2</f>
        <v>1.02453214204477</v>
      </c>
      <c r="O1599" s="1" t="n">
        <v>0.719470300062643</v>
      </c>
    </row>
    <row r="1600" customFormat="false" ht="15" hidden="false" customHeight="false" outlineLevel="0" collapsed="false">
      <c r="A1600" s="1" t="n">
        <v>1856</v>
      </c>
      <c r="B1600" s="1" t="s">
        <v>3106</v>
      </c>
      <c r="C1600" s="1" t="s">
        <v>3107</v>
      </c>
      <c r="D1600" s="1" t="n">
        <f aca="false">O1601/$Q$2</f>
        <v>1.04519036140578</v>
      </c>
      <c r="O1600" s="1" t="n">
        <v>0.683678570614388</v>
      </c>
    </row>
    <row r="1601" customFormat="false" ht="15" hidden="false" customHeight="false" outlineLevel="0" collapsed="false">
      <c r="A1601" s="1" t="n">
        <v>1857</v>
      </c>
      <c r="B1601" s="1" t="s">
        <v>3108</v>
      </c>
      <c r="C1601" s="1" t="s">
        <v>3109</v>
      </c>
      <c r="D1601" s="1" t="n">
        <f aca="false">O1602/$Q$2</f>
        <v>1.04081985234601</v>
      </c>
      <c r="O1601" s="1" t="n">
        <v>0.697463967191585</v>
      </c>
    </row>
    <row r="1602" customFormat="false" ht="15" hidden="false" customHeight="false" outlineLevel="0" collapsed="false">
      <c r="A1602" s="1" t="n">
        <v>1858</v>
      </c>
      <c r="B1602" s="1" t="s">
        <v>3110</v>
      </c>
      <c r="C1602" s="1" t="s">
        <v>3111</v>
      </c>
      <c r="D1602" s="1" t="n">
        <f aca="false">O1603/$Q$2</f>
        <v>0.975135314922321</v>
      </c>
      <c r="O1602" s="1" t="n">
        <v>0.69454749120785</v>
      </c>
    </row>
    <row r="1603" customFormat="false" ht="15" hidden="false" customHeight="false" outlineLevel="0" collapsed="false">
      <c r="A1603" s="1" t="n">
        <v>1859</v>
      </c>
      <c r="B1603" s="1" t="s">
        <v>3112</v>
      </c>
      <c r="C1603" s="1" t="s">
        <v>3113</v>
      </c>
      <c r="D1603" s="1" t="n">
        <f aca="false">O1604/$Q$2</f>
        <v>1.05570565879436</v>
      </c>
      <c r="O1603" s="1" t="n">
        <v>0.650715669038105</v>
      </c>
    </row>
    <row r="1604" customFormat="false" ht="15" hidden="false" customHeight="false" outlineLevel="0" collapsed="false">
      <c r="A1604" s="1" t="n">
        <v>1860</v>
      </c>
      <c r="B1604" s="1" t="s">
        <v>3114</v>
      </c>
      <c r="C1604" s="1" t="s">
        <v>3115</v>
      </c>
      <c r="D1604" s="1" t="n">
        <f aca="false">O1605/$Q$2</f>
        <v>0.94173101462661</v>
      </c>
      <c r="O1604" s="1" t="n">
        <v>0.704480910041093</v>
      </c>
    </row>
    <row r="1605" customFormat="false" ht="15" hidden="false" customHeight="false" outlineLevel="0" collapsed="false">
      <c r="A1605" s="1" t="n">
        <v>1861</v>
      </c>
      <c r="B1605" s="1" t="s">
        <v>3116</v>
      </c>
      <c r="C1605" s="1" t="s">
        <v>3117</v>
      </c>
      <c r="D1605" s="1" t="n">
        <f aca="false">O1606/$Q$2</f>
        <v>1.02670324107105</v>
      </c>
      <c r="O1605" s="1" t="n">
        <v>0.628424709739389</v>
      </c>
    </row>
    <row r="1606" customFormat="false" ht="15" hidden="false" customHeight="false" outlineLevel="0" collapsed="false">
      <c r="A1606" s="1" t="n">
        <v>1862</v>
      </c>
      <c r="B1606" s="1" t="s">
        <v>3118</v>
      </c>
      <c r="C1606" s="1" t="s">
        <v>504</v>
      </c>
      <c r="D1606" s="1" t="n">
        <f aca="false">O1607/$Q$2</f>
        <v>1.20453414900149</v>
      </c>
      <c r="O1606" s="1" t="n">
        <v>0.685127362524409</v>
      </c>
    </row>
    <row r="1607" customFormat="false" ht="15" hidden="false" customHeight="false" outlineLevel="0" collapsed="false">
      <c r="A1607" s="1" t="n">
        <v>1863</v>
      </c>
      <c r="B1607" s="1" t="s">
        <v>3119</v>
      </c>
      <c r="C1607" s="1" t="s">
        <v>3120</v>
      </c>
      <c r="D1607" s="1" t="n">
        <f aca="false">O1608/$Q$2</f>
        <v>0.924954553625589</v>
      </c>
      <c r="O1607" s="1" t="n">
        <v>0.803795363220116</v>
      </c>
    </row>
    <row r="1608" customFormat="false" ht="15" hidden="false" customHeight="false" outlineLevel="0" collapsed="false">
      <c r="A1608" s="1" t="n">
        <v>1864</v>
      </c>
      <c r="B1608" s="1" t="s">
        <v>3121</v>
      </c>
      <c r="C1608" s="1" t="s">
        <v>3122</v>
      </c>
      <c r="D1608" s="1" t="n">
        <f aca="false">O1609/$Q$2</f>
        <v>0.90517886411432</v>
      </c>
      <c r="O1608" s="1" t="n">
        <v>0.617229641857717</v>
      </c>
    </row>
    <row r="1609" customFormat="false" ht="15" hidden="false" customHeight="false" outlineLevel="0" collapsed="false">
      <c r="A1609" s="1" t="n">
        <v>1865</v>
      </c>
      <c r="B1609" s="1" t="s">
        <v>3123</v>
      </c>
      <c r="C1609" s="1" t="s">
        <v>3124</v>
      </c>
      <c r="D1609" s="1" t="n">
        <f aca="false">O1610/$Q$2</f>
        <v>1.16004279747254</v>
      </c>
      <c r="O1609" s="1" t="n">
        <v>0.604033164574931</v>
      </c>
    </row>
    <row r="1610" customFormat="false" ht="15" hidden="false" customHeight="false" outlineLevel="0" collapsed="false">
      <c r="A1610" s="1" t="n">
        <v>1866</v>
      </c>
      <c r="B1610" s="1" t="s">
        <v>3125</v>
      </c>
      <c r="C1610" s="1" t="s">
        <v>3126</v>
      </c>
      <c r="D1610" s="1" t="n">
        <f aca="false">O1611/$Q$2</f>
        <v>0.960818980886535</v>
      </c>
      <c r="O1610" s="1" t="n">
        <v>0.774105925114929</v>
      </c>
    </row>
    <row r="1611" customFormat="false" ht="15" hidden="false" customHeight="false" outlineLevel="0" collapsed="false">
      <c r="A1611" s="1" t="n">
        <v>1867</v>
      </c>
      <c r="B1611" s="1" t="s">
        <v>3127</v>
      </c>
      <c r="C1611" s="1" t="s">
        <v>3128</v>
      </c>
      <c r="D1611" s="1" t="n">
        <f aca="false">O1612/$Q$2</f>
        <v>0.923527333423843</v>
      </c>
      <c r="O1611" s="1" t="n">
        <v>0.641162263743772</v>
      </c>
    </row>
    <row r="1612" customFormat="false" ht="15" hidden="false" customHeight="false" outlineLevel="0" collapsed="false">
      <c r="A1612" s="1" t="n">
        <v>1868</v>
      </c>
      <c r="B1612" s="1" t="s">
        <v>3129</v>
      </c>
      <c r="C1612" s="1" t="s">
        <v>3130</v>
      </c>
      <c r="D1612" s="1" t="n">
        <f aca="false">O1613/$Q$2</f>
        <v>0.940134456348132</v>
      </c>
      <c r="O1612" s="1" t="n">
        <v>0.6162772462935</v>
      </c>
    </row>
    <row r="1613" customFormat="false" ht="15" hidden="false" customHeight="false" outlineLevel="0" collapsed="false">
      <c r="A1613" s="1" t="n">
        <v>1869</v>
      </c>
      <c r="B1613" s="1" t="s">
        <v>3131</v>
      </c>
      <c r="C1613" s="1" t="s">
        <v>3132</v>
      </c>
      <c r="D1613" s="1" t="n">
        <f aca="false">O1614/$Q$2</f>
        <v>0.917435497392136</v>
      </c>
      <c r="O1613" s="1" t="n">
        <v>0.627359313509307</v>
      </c>
    </row>
    <row r="1614" customFormat="false" ht="15" hidden="false" customHeight="false" outlineLevel="0" collapsed="false">
      <c r="A1614" s="1" t="n">
        <v>1870</v>
      </c>
      <c r="B1614" s="1" t="s">
        <v>3133</v>
      </c>
      <c r="C1614" s="1" t="s">
        <v>3134</v>
      </c>
      <c r="D1614" s="1" t="n">
        <f aca="false">O1615/$Q$2</f>
        <v>0.934458308834451</v>
      </c>
      <c r="O1614" s="1" t="n">
        <v>0.612212114923134</v>
      </c>
    </row>
    <row r="1615" customFormat="false" ht="15" hidden="false" customHeight="false" outlineLevel="0" collapsed="false">
      <c r="A1615" s="1" t="n">
        <v>1872</v>
      </c>
      <c r="B1615" s="1" t="s">
        <v>3135</v>
      </c>
      <c r="C1615" s="1" t="s">
        <v>3136</v>
      </c>
      <c r="D1615" s="1" t="n">
        <f aca="false">O1616/$Q$2</f>
        <v>0.938420981876005</v>
      </c>
      <c r="O1615" s="1" t="n">
        <v>0.623571574443352</v>
      </c>
    </row>
    <row r="1616" customFormat="false" ht="15" hidden="false" customHeight="false" outlineLevel="0" collapsed="false">
      <c r="A1616" s="1" t="n">
        <v>1873</v>
      </c>
      <c r="B1616" s="1" t="s">
        <v>3137</v>
      </c>
      <c r="C1616" s="1" t="s">
        <v>3138</v>
      </c>
      <c r="D1616" s="1" t="n">
        <f aca="false">O1617/$Q$2</f>
        <v>0.987703264096936</v>
      </c>
      <c r="O1616" s="1" t="n">
        <v>0.626215898159204</v>
      </c>
    </row>
    <row r="1617" customFormat="false" ht="15" hidden="false" customHeight="false" outlineLevel="0" collapsed="false">
      <c r="A1617" s="1" t="n">
        <v>1874</v>
      </c>
      <c r="B1617" s="1" t="s">
        <v>3139</v>
      </c>
      <c r="C1617" s="1" t="s">
        <v>1111</v>
      </c>
      <c r="D1617" s="1" t="n">
        <f aca="false">O1618/$Q$2</f>
        <v>0.934659650997457</v>
      </c>
      <c r="O1617" s="1" t="n">
        <v>0.659102362997853</v>
      </c>
    </row>
    <row r="1618" customFormat="false" ht="15" hidden="false" customHeight="false" outlineLevel="0" collapsed="false">
      <c r="A1618" s="1" t="n">
        <v>1875</v>
      </c>
      <c r="B1618" s="1" t="s">
        <v>3140</v>
      </c>
      <c r="C1618" s="1" t="s">
        <v>3141</v>
      </c>
      <c r="D1618" s="1" t="n">
        <f aca="false">O1619/$Q$2</f>
        <v>0.925654997488438</v>
      </c>
      <c r="O1618" s="1" t="n">
        <v>0.623705931694393</v>
      </c>
    </row>
    <row r="1619" customFormat="false" ht="15" hidden="false" customHeight="false" outlineLevel="0" collapsed="false">
      <c r="A1619" s="1" t="n">
        <v>1876</v>
      </c>
      <c r="B1619" s="1" t="s">
        <v>3142</v>
      </c>
      <c r="C1619" s="1" t="s">
        <v>892</v>
      </c>
      <c r="D1619" s="1" t="n">
        <f aca="false">O1620/$Q$2</f>
        <v>1.00085690304342</v>
      </c>
      <c r="O1619" s="1" t="n">
        <v>0.617697053702887</v>
      </c>
    </row>
    <row r="1620" customFormat="false" ht="15" hidden="false" customHeight="false" outlineLevel="0" collapsed="false">
      <c r="A1620" s="1" t="n">
        <v>1877</v>
      </c>
      <c r="B1620" s="1" t="s">
        <v>3143</v>
      </c>
      <c r="C1620" s="1" t="s">
        <v>3144</v>
      </c>
      <c r="D1620" s="1" t="n">
        <f aca="false">O1621/$Q$2</f>
        <v>0.956369967268145</v>
      </c>
      <c r="O1620" s="1" t="n">
        <v>0.667879892471316</v>
      </c>
    </row>
    <row r="1621" customFormat="false" ht="15" hidden="false" customHeight="false" outlineLevel="0" collapsed="false">
      <c r="A1621" s="1" t="n">
        <v>1878</v>
      </c>
      <c r="B1621" s="1" t="s">
        <v>3145</v>
      </c>
      <c r="C1621" s="1" t="s">
        <v>82</v>
      </c>
      <c r="D1621" s="1" t="n">
        <f aca="false">O1622/$Q$2</f>
        <v>0.960956314876995</v>
      </c>
      <c r="O1621" s="1" t="n">
        <v>0.63819340103421</v>
      </c>
    </row>
    <row r="1622" customFormat="false" ht="15" hidden="false" customHeight="false" outlineLevel="0" collapsed="false">
      <c r="A1622" s="1" t="n">
        <v>1879</v>
      </c>
      <c r="B1622" s="1" t="s">
        <v>3146</v>
      </c>
      <c r="C1622" s="1" t="s">
        <v>3147</v>
      </c>
      <c r="D1622" s="1" t="n">
        <f aca="false">O1623/$Q$2</f>
        <v>0.927155989134616</v>
      </c>
      <c r="O1622" s="1" t="n">
        <v>0.641253907824462</v>
      </c>
    </row>
    <row r="1623" customFormat="false" ht="15" hidden="false" customHeight="false" outlineLevel="0" collapsed="false">
      <c r="A1623" s="1" t="n">
        <v>1880</v>
      </c>
      <c r="B1623" s="1" t="s">
        <v>3148</v>
      </c>
      <c r="C1623" s="1" t="s">
        <v>3149</v>
      </c>
      <c r="D1623" s="1" t="n">
        <f aca="false">O1624/$Q$2</f>
        <v>0.946260484087198</v>
      </c>
      <c r="O1623" s="1" t="n">
        <v>0.618698677547616</v>
      </c>
    </row>
    <row r="1624" customFormat="false" ht="15" hidden="false" customHeight="false" outlineLevel="0" collapsed="false">
      <c r="A1624" s="1" t="n">
        <v>1881</v>
      </c>
      <c r="B1624" s="1" t="s">
        <v>3150</v>
      </c>
      <c r="C1624" s="1" t="s">
        <v>3151</v>
      </c>
      <c r="D1624" s="1" t="n">
        <f aca="false">O1625/$Q$2</f>
        <v>0.903720044941318</v>
      </c>
      <c r="O1624" s="1" t="n">
        <v>0.631447261282063</v>
      </c>
    </row>
    <row r="1625" customFormat="false" ht="15" hidden="false" customHeight="false" outlineLevel="0" collapsed="false">
      <c r="A1625" s="1" t="n">
        <v>1882</v>
      </c>
      <c r="B1625" s="1" t="s">
        <v>3152</v>
      </c>
      <c r="C1625" s="1" t="s">
        <v>3153</v>
      </c>
      <c r="D1625" s="1" t="n">
        <f aca="false">O1626/$Q$2</f>
        <v>1.12856536072102</v>
      </c>
      <c r="O1625" s="1" t="n">
        <v>0.60305968276206</v>
      </c>
    </row>
    <row r="1626" customFormat="false" ht="15" hidden="false" customHeight="false" outlineLevel="0" collapsed="false">
      <c r="A1626" s="1" t="n">
        <v>1883</v>
      </c>
      <c r="B1626" s="1" t="s">
        <v>3154</v>
      </c>
      <c r="C1626" s="1" t="s">
        <v>3155</v>
      </c>
      <c r="D1626" s="1" t="n">
        <f aca="false">O1627/$Q$2</f>
        <v>0.933574226334801</v>
      </c>
      <c r="O1626" s="1" t="n">
        <v>0.753100777417039</v>
      </c>
    </row>
    <row r="1627" customFormat="false" ht="15" hidden="false" customHeight="false" outlineLevel="0" collapsed="false">
      <c r="A1627" s="1" t="n">
        <v>1884</v>
      </c>
      <c r="B1627" s="1" t="s">
        <v>3156</v>
      </c>
      <c r="C1627" s="1" t="s">
        <v>3157</v>
      </c>
      <c r="D1627" s="1" t="n">
        <f aca="false">O1628/$Q$2</f>
        <v>0.970730119755595</v>
      </c>
      <c r="O1627" s="1" t="n">
        <v>0.62298161905312</v>
      </c>
    </row>
    <row r="1628" customFormat="false" ht="15" hidden="false" customHeight="false" outlineLevel="0" collapsed="false">
      <c r="A1628" s="1" t="n">
        <v>1885</v>
      </c>
      <c r="B1628" s="1" t="s">
        <v>3158</v>
      </c>
      <c r="C1628" s="1" t="s">
        <v>3159</v>
      </c>
      <c r="D1628" s="1" t="n">
        <f aca="false">O1629/$Q$2</f>
        <v>1.34723105204503</v>
      </c>
      <c r="O1628" s="1" t="n">
        <v>0.647776046735135</v>
      </c>
    </row>
    <row r="1629" customFormat="false" ht="15" hidden="false" customHeight="false" outlineLevel="0" collapsed="false">
      <c r="A1629" s="1" t="n">
        <v>1886</v>
      </c>
      <c r="B1629" s="1" t="s">
        <v>3160</v>
      </c>
      <c r="C1629" s="1" t="s">
        <v>3161</v>
      </c>
      <c r="D1629" s="1" t="n">
        <f aca="false">O1630/$Q$2</f>
        <v>1.20942174013632</v>
      </c>
      <c r="O1629" s="1" t="n">
        <v>0.899018158777507</v>
      </c>
    </row>
    <row r="1630" customFormat="false" ht="15" hidden="false" customHeight="false" outlineLevel="0" collapsed="false">
      <c r="A1630" s="1" t="n">
        <v>1887</v>
      </c>
      <c r="B1630" s="1" t="s">
        <v>3162</v>
      </c>
      <c r="C1630" s="1" t="s">
        <v>3163</v>
      </c>
      <c r="D1630" s="1" t="n">
        <f aca="false">O1631/$Q$2</f>
        <v>1.09488429071628</v>
      </c>
      <c r="O1630" s="1" t="n">
        <v>0.807056892247538</v>
      </c>
    </row>
    <row r="1631" customFormat="false" ht="15" hidden="false" customHeight="false" outlineLevel="0" collapsed="false">
      <c r="A1631" s="1" t="n">
        <v>1888</v>
      </c>
      <c r="B1631" s="1" t="s">
        <v>3164</v>
      </c>
      <c r="C1631" s="1" t="s">
        <v>3165</v>
      </c>
      <c r="D1631" s="1" t="n">
        <f aca="false">O1632/$Q$2</f>
        <v>1.02387754485797</v>
      </c>
      <c r="O1631" s="1" t="n">
        <v>0.730625127456809</v>
      </c>
    </row>
    <row r="1632" customFormat="false" ht="15" hidden="false" customHeight="false" outlineLevel="0" collapsed="false">
      <c r="A1632" s="1" t="n">
        <v>1889</v>
      </c>
      <c r="B1632" s="1" t="s">
        <v>3166</v>
      </c>
      <c r="C1632" s="1" t="s">
        <v>3167</v>
      </c>
      <c r="D1632" s="1" t="n">
        <f aca="false">O1633/$Q$2</f>
        <v>1.02729226477768</v>
      </c>
      <c r="O1632" s="1" t="n">
        <v>0.683241752626319</v>
      </c>
    </row>
    <row r="1633" customFormat="false" ht="15" hidden="false" customHeight="false" outlineLevel="0" collapsed="false">
      <c r="A1633" s="1" t="n">
        <v>1890</v>
      </c>
      <c r="B1633" s="1" t="s">
        <v>3168</v>
      </c>
      <c r="C1633" s="1" t="s">
        <v>3169</v>
      </c>
      <c r="D1633" s="1" t="n">
        <f aca="false">O1634/$Q$2</f>
        <v>1.1198487896927</v>
      </c>
      <c r="O1633" s="1" t="n">
        <v>0.685520422799713</v>
      </c>
    </row>
    <row r="1634" customFormat="false" ht="15" hidden="false" customHeight="false" outlineLevel="0" collapsed="false">
      <c r="A1634" s="1" t="n">
        <v>1891</v>
      </c>
      <c r="B1634" s="1" t="s">
        <v>3170</v>
      </c>
      <c r="C1634" s="1" t="s">
        <v>3171</v>
      </c>
      <c r="D1634" s="1" t="n">
        <f aca="false">O1635/$Q$2</f>
        <v>1.02148567098916</v>
      </c>
      <c r="O1634" s="1" t="n">
        <v>0.747284139190926</v>
      </c>
    </row>
    <row r="1635" customFormat="false" ht="15" hidden="false" customHeight="false" outlineLevel="0" collapsed="false">
      <c r="A1635" s="1" t="n">
        <v>1893</v>
      </c>
      <c r="B1635" s="1" t="s">
        <v>3172</v>
      </c>
      <c r="C1635" s="1" t="s">
        <v>3173</v>
      </c>
      <c r="D1635" s="1" t="n">
        <f aca="false">O1636/$Q$2</f>
        <v>1.03871382393875</v>
      </c>
      <c r="O1635" s="1" t="n">
        <v>0.681645635881315</v>
      </c>
    </row>
    <row r="1636" customFormat="false" ht="15" hidden="false" customHeight="false" outlineLevel="0" collapsed="false">
      <c r="A1636" s="1" t="n">
        <v>1894</v>
      </c>
      <c r="B1636" s="1" t="s">
        <v>3174</v>
      </c>
      <c r="C1636" s="1" t="s">
        <v>3175</v>
      </c>
      <c r="D1636" s="1" t="n">
        <f aca="false">O1637/$Q$2</f>
        <v>1.25684629915939</v>
      </c>
      <c r="O1636" s="1" t="n">
        <v>0.693142121447294</v>
      </c>
    </row>
    <row r="1637" customFormat="false" ht="15" hidden="false" customHeight="false" outlineLevel="0" collapsed="false">
      <c r="A1637" s="1" t="n">
        <v>1895</v>
      </c>
      <c r="B1637" s="1" t="s">
        <v>3176</v>
      </c>
      <c r="C1637" s="1" t="s">
        <v>3177</v>
      </c>
      <c r="D1637" s="1" t="n">
        <f aca="false">O1638/$Q$2</f>
        <v>0.999348398042785</v>
      </c>
      <c r="O1637" s="1" t="n">
        <v>0.838703683396718</v>
      </c>
    </row>
    <row r="1638" customFormat="false" ht="15" hidden="false" customHeight="false" outlineLevel="0" collapsed="false">
      <c r="A1638" s="1" t="n">
        <v>1896</v>
      </c>
      <c r="B1638" s="1" t="s">
        <v>3178</v>
      </c>
      <c r="C1638" s="1" t="s">
        <v>3179</v>
      </c>
      <c r="D1638" s="1" t="n">
        <f aca="false">O1639/$Q$2</f>
        <v>0.982506029770485</v>
      </c>
      <c r="O1638" s="1" t="n">
        <v>0.666873254904496</v>
      </c>
    </row>
    <row r="1639" customFormat="false" ht="15" hidden="false" customHeight="false" outlineLevel="0" collapsed="false">
      <c r="A1639" s="1" t="n">
        <v>1897</v>
      </c>
      <c r="B1639" s="1" t="s">
        <v>3180</v>
      </c>
      <c r="C1639" s="1" t="s">
        <v>3181</v>
      </c>
      <c r="D1639" s="1" t="n">
        <f aca="false">O1640/$Q$2</f>
        <v>0.992319657555032</v>
      </c>
      <c r="O1639" s="1" t="n">
        <v>0.655634206568554</v>
      </c>
    </row>
    <row r="1640" customFormat="false" ht="15" hidden="false" customHeight="false" outlineLevel="0" collapsed="false">
      <c r="A1640" s="1" t="n">
        <v>1898</v>
      </c>
      <c r="B1640" s="1" t="s">
        <v>3182</v>
      </c>
      <c r="C1640" s="1" t="s">
        <v>3183</v>
      </c>
      <c r="D1640" s="1" t="n">
        <f aca="false">O1641/$Q$2</f>
        <v>1.02873593055532</v>
      </c>
      <c r="O1640" s="1" t="n">
        <v>0.662182919625902</v>
      </c>
    </row>
    <row r="1641" customFormat="false" ht="15" hidden="false" customHeight="false" outlineLevel="0" collapsed="false">
      <c r="A1641" s="1" t="n">
        <v>1899</v>
      </c>
      <c r="B1641" s="1" t="s">
        <v>3184</v>
      </c>
      <c r="C1641" s="1" t="s">
        <v>3185</v>
      </c>
      <c r="D1641" s="1" t="n">
        <f aca="false">O1642/$Q$2</f>
        <v>1.00863689921925</v>
      </c>
      <c r="O1641" s="1" t="n">
        <v>0.686483792629507</v>
      </c>
    </row>
    <row r="1642" customFormat="false" ht="15" hidden="false" customHeight="false" outlineLevel="0" collapsed="false">
      <c r="A1642" s="1" t="n">
        <v>1900</v>
      </c>
      <c r="B1642" s="1" t="s">
        <v>3186</v>
      </c>
      <c r="C1642" s="1" t="s">
        <v>68</v>
      </c>
      <c r="D1642" s="1" t="n">
        <f aca="false">O1643/$Q$2</f>
        <v>0.998785220710121</v>
      </c>
      <c r="O1642" s="1" t="n">
        <v>0.673071546736317</v>
      </c>
    </row>
    <row r="1643" customFormat="false" ht="15" hidden="false" customHeight="false" outlineLevel="0" collapsed="false">
      <c r="A1643" s="1" t="n">
        <v>1901</v>
      </c>
      <c r="B1643" s="1" t="s">
        <v>3187</v>
      </c>
      <c r="C1643" s="1" t="s">
        <v>463</v>
      </c>
      <c r="D1643" s="1" t="n">
        <f aca="false">O1644/$Q$2</f>
        <v>0.978804199838037</v>
      </c>
      <c r="O1643" s="1" t="n">
        <v>0.66649744212323</v>
      </c>
    </row>
    <row r="1644" customFormat="false" ht="15" hidden="false" customHeight="false" outlineLevel="0" collapsed="false">
      <c r="A1644" s="1" t="n">
        <v>1902</v>
      </c>
      <c r="B1644" s="1" t="s">
        <v>3188</v>
      </c>
      <c r="C1644" s="1" t="s">
        <v>3189</v>
      </c>
      <c r="D1644" s="1" t="n">
        <f aca="false">O1645/$Q$2</f>
        <v>0.995505407904819</v>
      </c>
      <c r="O1644" s="1" t="n">
        <v>0.653163945565496</v>
      </c>
    </row>
    <row r="1645" customFormat="false" ht="15" hidden="false" customHeight="false" outlineLevel="0" collapsed="false">
      <c r="A1645" s="1" t="n">
        <v>1903</v>
      </c>
      <c r="B1645" s="1" t="s">
        <v>3190</v>
      </c>
      <c r="C1645" s="1" t="s">
        <v>3191</v>
      </c>
      <c r="D1645" s="1" t="n">
        <f aca="false">O1646/$Q$2</f>
        <v>0.979911928274551</v>
      </c>
      <c r="O1645" s="1" t="n">
        <v>0.664308796556546</v>
      </c>
    </row>
    <row r="1646" customFormat="false" ht="15" hidden="false" customHeight="false" outlineLevel="0" collapsed="false">
      <c r="A1646" s="1" t="n">
        <v>1904</v>
      </c>
      <c r="B1646" s="1" t="s">
        <v>3192</v>
      </c>
      <c r="C1646" s="1" t="s">
        <v>3193</v>
      </c>
      <c r="D1646" s="1" t="n">
        <f aca="false">O1647/$Q$2</f>
        <v>0.980205291378384</v>
      </c>
      <c r="O1646" s="1" t="n">
        <v>0.653903141695149</v>
      </c>
    </row>
    <row r="1647" customFormat="false" ht="15" hidden="false" customHeight="false" outlineLevel="0" collapsed="false">
      <c r="A1647" s="1" t="n">
        <v>1905</v>
      </c>
      <c r="B1647" s="1" t="s">
        <v>3194</v>
      </c>
      <c r="C1647" s="1" t="s">
        <v>3195</v>
      </c>
      <c r="D1647" s="1" t="n">
        <f aca="false">O1648/$Q$2</f>
        <v>0.989087607722192</v>
      </c>
      <c r="O1647" s="1" t="n">
        <v>0.654098905262994</v>
      </c>
    </row>
    <row r="1648" customFormat="false" ht="15" hidden="false" customHeight="false" outlineLevel="0" collapsed="false">
      <c r="A1648" s="1" t="n">
        <v>1906</v>
      </c>
      <c r="B1648" s="1" t="s">
        <v>3196</v>
      </c>
      <c r="C1648" s="1" t="s">
        <v>1117</v>
      </c>
      <c r="D1648" s="1" t="n">
        <f aca="false">O1649/$Q$2</f>
        <v>0.989667415616298</v>
      </c>
      <c r="O1648" s="1" t="n">
        <v>0.660026146676387</v>
      </c>
    </row>
    <row r="1649" customFormat="false" ht="15" hidden="false" customHeight="false" outlineLevel="0" collapsed="false">
      <c r="A1649" s="1" t="n">
        <v>1907</v>
      </c>
      <c r="B1649" s="1" t="s">
        <v>3197</v>
      </c>
      <c r="C1649" s="1" t="s">
        <v>3198</v>
      </c>
      <c r="D1649" s="1" t="n">
        <f aca="false">O1650/$Q$2</f>
        <v>1.07728785685091</v>
      </c>
      <c r="O1649" s="1" t="n">
        <v>0.660413057165581</v>
      </c>
    </row>
    <row r="1650" customFormat="false" ht="15" hidden="false" customHeight="false" outlineLevel="0" collapsed="false">
      <c r="A1650" s="1" t="n">
        <v>1908</v>
      </c>
      <c r="B1650" s="1" t="s">
        <v>3199</v>
      </c>
      <c r="C1650" s="1" t="s">
        <v>564</v>
      </c>
      <c r="D1650" s="1" t="n">
        <f aca="false">O1651/$Q$2</f>
        <v>1.02457283537072</v>
      </c>
      <c r="O1650" s="1" t="n">
        <v>0.718882885062167</v>
      </c>
    </row>
    <row r="1651" customFormat="false" ht="15" hidden="false" customHeight="false" outlineLevel="0" collapsed="false">
      <c r="A1651" s="1" t="n">
        <v>1909</v>
      </c>
      <c r="B1651" s="1" t="s">
        <v>3200</v>
      </c>
      <c r="C1651" s="1" t="s">
        <v>3201</v>
      </c>
      <c r="D1651" s="1" t="n">
        <f aca="false">O1652/$Q$2</f>
        <v>0.996281500772103</v>
      </c>
      <c r="O1651" s="1" t="n">
        <v>0.683705725599363</v>
      </c>
    </row>
    <row r="1652" customFormat="false" ht="15" hidden="false" customHeight="false" outlineLevel="0" collapsed="false">
      <c r="A1652" s="1" t="n">
        <v>1910</v>
      </c>
      <c r="B1652" s="1" t="s">
        <v>3202</v>
      </c>
      <c r="C1652" s="1" t="s">
        <v>3203</v>
      </c>
      <c r="D1652" s="1" t="n">
        <f aca="false">O1653/$Q$2</f>
        <v>0.991115737951139</v>
      </c>
      <c r="O1652" s="1" t="n">
        <v>0.664826689593176</v>
      </c>
    </row>
    <row r="1653" customFormat="false" ht="15" hidden="false" customHeight="false" outlineLevel="0" collapsed="false">
      <c r="A1653" s="1" t="n">
        <v>1911</v>
      </c>
      <c r="B1653" s="1" t="s">
        <v>3204</v>
      </c>
      <c r="C1653" s="1" t="s">
        <v>3205</v>
      </c>
      <c r="D1653" s="1" t="n">
        <f aca="false">O1654/$Q$2</f>
        <v>1.14820057083865</v>
      </c>
      <c r="O1653" s="1" t="n">
        <v>0.661379534353595</v>
      </c>
    </row>
    <row r="1654" customFormat="false" ht="15" hidden="false" customHeight="false" outlineLevel="0" collapsed="false">
      <c r="A1654" s="1" t="n">
        <v>1912</v>
      </c>
      <c r="B1654" s="1" t="s">
        <v>3206</v>
      </c>
      <c r="C1654" s="1" t="s">
        <v>3207</v>
      </c>
      <c r="D1654" s="1" t="n">
        <f aca="false">O1655/$Q$2</f>
        <v>0.979572132643173</v>
      </c>
      <c r="O1654" s="1" t="n">
        <v>0.766203511666195</v>
      </c>
    </row>
    <row r="1655" customFormat="false" ht="15" hidden="false" customHeight="false" outlineLevel="0" collapsed="false">
      <c r="A1655" s="1" t="n">
        <v>1913</v>
      </c>
      <c r="B1655" s="1" t="s">
        <v>3208</v>
      </c>
      <c r="C1655" s="1" t="s">
        <v>3209</v>
      </c>
      <c r="D1655" s="1" t="n">
        <f aca="false">O1656/$Q$2</f>
        <v>1.1169927679411</v>
      </c>
      <c r="O1655" s="1" t="n">
        <v>0.653676393326768</v>
      </c>
    </row>
    <row r="1656" customFormat="false" ht="15" hidden="false" customHeight="false" outlineLevel="0" collapsed="false">
      <c r="A1656" s="1" t="n">
        <v>1914</v>
      </c>
      <c r="B1656" s="1" t="s">
        <v>3210</v>
      </c>
      <c r="C1656" s="1" t="s">
        <v>3211</v>
      </c>
      <c r="D1656" s="1" t="n">
        <f aca="false">O1657/$Q$2</f>
        <v>1.09699618086351</v>
      </c>
      <c r="O1656" s="1" t="n">
        <v>0.74537829281613</v>
      </c>
    </row>
    <row r="1657" customFormat="false" ht="15" hidden="false" customHeight="false" outlineLevel="0" collapsed="false">
      <c r="A1657" s="1" t="n">
        <v>1915</v>
      </c>
      <c r="B1657" s="1" t="s">
        <v>3212</v>
      </c>
      <c r="C1657" s="1" t="s">
        <v>3213</v>
      </c>
      <c r="D1657" s="1" t="n">
        <f aca="false">O1658/$Q$2</f>
        <v>0.998686767786386</v>
      </c>
      <c r="O1657" s="1" t="n">
        <v>0.732034408803775</v>
      </c>
    </row>
    <row r="1658" customFormat="false" ht="15" hidden="false" customHeight="false" outlineLevel="0" collapsed="false">
      <c r="A1658" s="1" t="n">
        <v>1916</v>
      </c>
      <c r="B1658" s="1" t="s">
        <v>3214</v>
      </c>
      <c r="C1658" s="1" t="s">
        <v>3215</v>
      </c>
      <c r="D1658" s="1" t="n">
        <f aca="false">O1659/$Q$2</f>
        <v>1.21490464407752</v>
      </c>
      <c r="O1658" s="1" t="n">
        <v>0.666431743692298</v>
      </c>
    </row>
    <row r="1659" customFormat="false" ht="15" hidden="false" customHeight="false" outlineLevel="0" collapsed="false">
      <c r="A1659" s="1" t="n">
        <v>1917</v>
      </c>
      <c r="B1659" s="1" t="s">
        <v>3216</v>
      </c>
      <c r="C1659" s="1" t="s">
        <v>3217</v>
      </c>
      <c r="D1659" s="1" t="n">
        <f aca="false">O1660/$Q$2</f>
        <v>1.03207215422503</v>
      </c>
      <c r="O1659" s="1" t="n">
        <v>0.810715678317301</v>
      </c>
    </row>
    <row r="1660" customFormat="false" ht="15" hidden="false" customHeight="false" outlineLevel="0" collapsed="false">
      <c r="A1660" s="1" t="n">
        <v>1918</v>
      </c>
      <c r="B1660" s="1" t="s">
        <v>3218</v>
      </c>
      <c r="C1660" s="1" t="s">
        <v>3219</v>
      </c>
      <c r="D1660" s="1" t="n">
        <f aca="false">O1661/$Q$2</f>
        <v>1.1003011938156</v>
      </c>
      <c r="O1660" s="1" t="n">
        <v>0.688710081621482</v>
      </c>
    </row>
    <row r="1661" customFormat="false" ht="15" hidden="false" customHeight="false" outlineLevel="0" collapsed="false">
      <c r="A1661" s="1" t="n">
        <v>1919</v>
      </c>
      <c r="B1661" s="1" t="s">
        <v>3220</v>
      </c>
      <c r="C1661" s="1" t="s">
        <v>3221</v>
      </c>
      <c r="D1661" s="1" t="n">
        <f aca="false">O1662/$Q$2</f>
        <v>1.25351621473558</v>
      </c>
      <c r="O1661" s="1" t="n">
        <v>0.734239870631881</v>
      </c>
    </row>
    <row r="1662" customFormat="false" ht="15" hidden="false" customHeight="false" outlineLevel="0" collapsed="false">
      <c r="A1662" s="1" t="n">
        <v>1920</v>
      </c>
      <c r="B1662" s="1" t="s">
        <v>3222</v>
      </c>
      <c r="C1662" s="1" t="s">
        <v>427</v>
      </c>
      <c r="D1662" s="1" t="n">
        <f aca="false">O1663/$Q$2</f>
        <v>0.988842782449702</v>
      </c>
      <c r="O1662" s="1" t="n">
        <v>0.836481491173105</v>
      </c>
    </row>
    <row r="1663" customFormat="false" ht="15" hidden="false" customHeight="false" outlineLevel="0" collapsed="false">
      <c r="A1663" s="1" t="n">
        <v>1921</v>
      </c>
      <c r="B1663" s="1" t="s">
        <v>3223</v>
      </c>
      <c r="C1663" s="1" t="s">
        <v>3224</v>
      </c>
      <c r="D1663" s="1" t="n">
        <f aca="false">O1664/$Q$2</f>
        <v>0.9990957082653</v>
      </c>
      <c r="O1663" s="1" t="n">
        <v>0.659862772795298</v>
      </c>
    </row>
    <row r="1664" customFormat="false" ht="15" hidden="false" customHeight="false" outlineLevel="0" collapsed="false">
      <c r="A1664" s="1" t="n">
        <v>1922</v>
      </c>
      <c r="B1664" s="1" t="s">
        <v>3225</v>
      </c>
      <c r="C1664" s="1" t="s">
        <v>3226</v>
      </c>
      <c r="D1664" s="1" t="n">
        <f aca="false">O1665/$Q$2</f>
        <v>1.02427139859606</v>
      </c>
      <c r="O1664" s="1" t="n">
        <v>0.666704632975725</v>
      </c>
    </row>
    <row r="1665" customFormat="false" ht="15" hidden="false" customHeight="false" outlineLevel="0" collapsed="false">
      <c r="A1665" s="1" t="n">
        <v>1923</v>
      </c>
      <c r="B1665" s="1" t="s">
        <v>3227</v>
      </c>
      <c r="C1665" s="1" t="s">
        <v>3228</v>
      </c>
      <c r="D1665" s="1" t="n">
        <f aca="false">O1666/$Q$2</f>
        <v>0.959219743564836</v>
      </c>
      <c r="O1665" s="1" t="n">
        <v>0.683504574405784</v>
      </c>
    </row>
    <row r="1666" customFormat="false" ht="15" hidden="false" customHeight="false" outlineLevel="0" collapsed="false">
      <c r="A1666" s="1" t="n">
        <v>1924</v>
      </c>
      <c r="B1666" s="1" t="s">
        <v>3229</v>
      </c>
      <c r="C1666" s="1" t="s">
        <v>3230</v>
      </c>
      <c r="D1666" s="1" t="n">
        <f aca="false">O1667/$Q$2</f>
        <v>1.27715388057697</v>
      </c>
      <c r="O1666" s="1" t="n">
        <v>0.640095079766518</v>
      </c>
    </row>
    <row r="1667" customFormat="false" ht="15" hidden="false" customHeight="false" outlineLevel="0" collapsed="false">
      <c r="A1667" s="1" t="n">
        <v>1925</v>
      </c>
      <c r="B1667" s="1" t="s">
        <v>3231</v>
      </c>
      <c r="C1667" s="1" t="s">
        <v>3232</v>
      </c>
      <c r="D1667" s="1" t="n">
        <f aca="false">O1668/$Q$2</f>
        <v>0.966298760126049</v>
      </c>
      <c r="O1667" s="1" t="n">
        <v>0.852255096443159</v>
      </c>
    </row>
    <row r="1668" customFormat="false" ht="15" hidden="false" customHeight="false" outlineLevel="0" collapsed="false">
      <c r="A1668" s="1" t="n">
        <v>1926</v>
      </c>
      <c r="B1668" s="1" t="s">
        <v>3233</v>
      </c>
      <c r="C1668" s="1" t="s">
        <v>3234</v>
      </c>
      <c r="D1668" s="1" t="n">
        <f aca="false">O1669/$Q$2</f>
        <v>1.10936565999923</v>
      </c>
      <c r="O1668" s="1" t="n">
        <v>0.644818964674869</v>
      </c>
    </row>
    <row r="1669" customFormat="false" ht="15" hidden="false" customHeight="false" outlineLevel="0" collapsed="false">
      <c r="A1669" s="1" t="n">
        <v>1927</v>
      </c>
      <c r="B1669" s="1" t="s">
        <v>3235</v>
      </c>
      <c r="C1669" s="1" t="s">
        <v>3236</v>
      </c>
      <c r="D1669" s="1" t="n">
        <f aca="false">O1670/$Q$2</f>
        <v>1.01500215548105</v>
      </c>
      <c r="O1669" s="1" t="n">
        <v>0.740288662104092</v>
      </c>
    </row>
    <row r="1670" customFormat="false" ht="15" hidden="false" customHeight="false" outlineLevel="0" collapsed="false">
      <c r="A1670" s="1" t="n">
        <v>1928</v>
      </c>
      <c r="B1670" s="1" t="s">
        <v>3237</v>
      </c>
      <c r="C1670" s="1" t="s">
        <v>3238</v>
      </c>
      <c r="D1670" s="1" t="n">
        <f aca="false">O1671/$Q$2</f>
        <v>1.0265290342986</v>
      </c>
      <c r="O1670" s="1" t="n">
        <v>0.677319133633861</v>
      </c>
    </row>
    <row r="1671" customFormat="false" ht="15" hidden="false" customHeight="false" outlineLevel="0" collapsed="false">
      <c r="A1671" s="1" t="n">
        <v>1929</v>
      </c>
      <c r="B1671" s="1" t="s">
        <v>3239</v>
      </c>
      <c r="C1671" s="1" t="s">
        <v>3240</v>
      </c>
      <c r="D1671" s="1" t="n">
        <f aca="false">O1672/$Q$2</f>
        <v>1.34046830880797</v>
      </c>
      <c r="O1671" s="1" t="n">
        <v>0.685011112938582</v>
      </c>
    </row>
    <row r="1672" customFormat="false" ht="15" hidden="false" customHeight="false" outlineLevel="0" collapsed="false">
      <c r="A1672" s="1" t="n">
        <v>1930</v>
      </c>
      <c r="B1672" s="1" t="s">
        <v>3241</v>
      </c>
      <c r="C1672" s="1" t="s">
        <v>3242</v>
      </c>
      <c r="D1672" s="1" t="n">
        <f aca="false">O1673/$Q$2</f>
        <v>0.931496946322528</v>
      </c>
      <c r="O1672" s="1" t="n">
        <v>0.894505325612005</v>
      </c>
    </row>
    <row r="1673" customFormat="false" ht="15" hidden="false" customHeight="false" outlineLevel="0" collapsed="false">
      <c r="A1673" s="1" t="n">
        <v>1931</v>
      </c>
      <c r="B1673" s="1" t="s">
        <v>3243</v>
      </c>
      <c r="C1673" s="1" t="s">
        <v>68</v>
      </c>
      <c r="D1673" s="1" t="n">
        <f aca="false">O1674/$Q$2</f>
        <v>1.02638973537608</v>
      </c>
      <c r="O1673" s="1" t="n">
        <v>0.621595433328656</v>
      </c>
    </row>
    <row r="1674" customFormat="false" ht="15" hidden="false" customHeight="false" outlineLevel="0" collapsed="false">
      <c r="A1674" s="1" t="n">
        <v>1932</v>
      </c>
      <c r="B1674" s="1" t="s">
        <v>3244</v>
      </c>
      <c r="C1674" s="1" t="s">
        <v>3245</v>
      </c>
      <c r="D1674" s="1" t="n">
        <f aca="false">O1675/$Q$2</f>
        <v>0.995815890733618</v>
      </c>
      <c r="O1674" s="1" t="n">
        <v>0.684918157642861</v>
      </c>
    </row>
    <row r="1675" customFormat="false" ht="15" hidden="false" customHeight="false" outlineLevel="0" collapsed="false">
      <c r="A1675" s="1" t="n">
        <v>1933</v>
      </c>
      <c r="B1675" s="1" t="s">
        <v>3246</v>
      </c>
      <c r="C1675" s="1" t="s">
        <v>3247</v>
      </c>
      <c r="D1675" s="1" t="n">
        <f aca="false">O1676/$Q$2</f>
        <v>1.01116197442883</v>
      </c>
      <c r="O1675" s="1" t="n">
        <v>0.664515984255089</v>
      </c>
    </row>
    <row r="1676" customFormat="false" ht="15" hidden="false" customHeight="false" outlineLevel="0" collapsed="false">
      <c r="A1676" s="1" t="n">
        <v>1934</v>
      </c>
      <c r="B1676" s="1" t="s">
        <v>3248</v>
      </c>
      <c r="C1676" s="1" t="s">
        <v>3249</v>
      </c>
      <c r="D1676" s="1" t="n">
        <f aca="false">O1677/$Q$2</f>
        <v>0.945000009096272</v>
      </c>
      <c r="O1676" s="1" t="n">
        <v>0.674756549811509</v>
      </c>
    </row>
    <row r="1677" customFormat="false" ht="15" hidden="false" customHeight="false" outlineLevel="0" collapsed="false">
      <c r="A1677" s="1" t="n">
        <v>1935</v>
      </c>
      <c r="B1677" s="1" t="s">
        <v>3250</v>
      </c>
      <c r="C1677" s="1" t="s">
        <v>3251</v>
      </c>
      <c r="D1677" s="1" t="n">
        <f aca="false">O1678/$Q$2</f>
        <v>1.15817022615537</v>
      </c>
      <c r="O1677" s="1" t="n">
        <v>0.630606136143352</v>
      </c>
    </row>
    <row r="1678" customFormat="false" ht="15" hidden="false" customHeight="false" outlineLevel="0" collapsed="false">
      <c r="A1678" s="1" t="n">
        <v>1936</v>
      </c>
      <c r="B1678" s="1" t="s">
        <v>3252</v>
      </c>
      <c r="C1678" s="1" t="s">
        <v>3253</v>
      </c>
      <c r="D1678" s="1" t="n">
        <f aca="false">O1679/$Q$2</f>
        <v>1.33576998817342</v>
      </c>
      <c r="O1678" s="1" t="n">
        <v>0.772856343155551</v>
      </c>
    </row>
    <row r="1679" customFormat="false" ht="15" hidden="false" customHeight="false" outlineLevel="0" collapsed="false">
      <c r="A1679" s="1" t="n">
        <v>1937</v>
      </c>
      <c r="B1679" s="1" t="s">
        <v>3254</v>
      </c>
      <c r="C1679" s="1" t="s">
        <v>3255</v>
      </c>
      <c r="D1679" s="1" t="n">
        <f aca="false">O1680/$Q$2</f>
        <v>1.17720004003345</v>
      </c>
      <c r="O1679" s="1" t="n">
        <v>0.891370098317614</v>
      </c>
    </row>
    <row r="1680" customFormat="false" ht="15" hidden="false" customHeight="false" outlineLevel="0" collapsed="false">
      <c r="A1680" s="1" t="n">
        <v>1938</v>
      </c>
      <c r="B1680" s="1" t="s">
        <v>3256</v>
      </c>
      <c r="C1680" s="1" t="s">
        <v>3257</v>
      </c>
      <c r="D1680" s="1" t="n">
        <f aca="false">O1681/$Q$2</f>
        <v>1.02811666842923</v>
      </c>
      <c r="O1680" s="1" t="n">
        <v>0.785555091606</v>
      </c>
    </row>
    <row r="1681" customFormat="false" ht="15" hidden="false" customHeight="false" outlineLevel="0" collapsed="false">
      <c r="A1681" s="1" t="n">
        <v>1939</v>
      </c>
      <c r="B1681" s="1" t="s">
        <v>3258</v>
      </c>
      <c r="C1681" s="1" t="s">
        <v>3259</v>
      </c>
      <c r="D1681" s="1" t="n">
        <f aca="false">O1682/$Q$2</f>
        <v>0.92498389349888</v>
      </c>
      <c r="O1681" s="1" t="n">
        <v>0.686070554012751</v>
      </c>
    </row>
    <row r="1682" customFormat="false" ht="15" hidden="false" customHeight="false" outlineLevel="0" collapsed="false">
      <c r="A1682" s="1" t="n">
        <v>1940</v>
      </c>
      <c r="B1682" s="1" t="s">
        <v>3260</v>
      </c>
      <c r="C1682" s="1" t="s">
        <v>3261</v>
      </c>
      <c r="D1682" s="1" t="n">
        <f aca="false">O1683/$Q$2</f>
        <v>1.02811666842923</v>
      </c>
      <c r="O1682" s="1" t="n">
        <v>0.617249220592059</v>
      </c>
    </row>
    <row r="1683" customFormat="false" ht="15" hidden="false" customHeight="false" outlineLevel="0" collapsed="false">
      <c r="A1683" s="1" t="n">
        <v>1941</v>
      </c>
      <c r="B1683" s="1" t="s">
        <v>3262</v>
      </c>
      <c r="C1683" s="1" t="s">
        <v>3263</v>
      </c>
      <c r="D1683" s="1" t="n">
        <f aca="false">O1684/$Q$2</f>
        <v>1.02811666842923</v>
      </c>
      <c r="O1683" s="1" t="n">
        <v>0.686070554012751</v>
      </c>
    </row>
    <row r="1684" customFormat="false" ht="15" hidden="false" customHeight="false" outlineLevel="0" collapsed="false">
      <c r="A1684" s="1" t="n">
        <v>1942</v>
      </c>
      <c r="B1684" s="1" t="s">
        <v>3264</v>
      </c>
      <c r="C1684" s="1" t="s">
        <v>3265</v>
      </c>
      <c r="D1684" s="1" t="n">
        <f aca="false">O1685/$Q$2</f>
        <v>1.02811666842923</v>
      </c>
      <c r="O1684" s="1" t="n">
        <v>0.686070554012751</v>
      </c>
    </row>
    <row r="1685" customFormat="false" ht="15" hidden="false" customHeight="false" outlineLevel="0" collapsed="false">
      <c r="A1685" s="1" t="n">
        <v>1943</v>
      </c>
      <c r="B1685" s="1" t="s">
        <v>3266</v>
      </c>
      <c r="C1685" s="1" t="s">
        <v>3267</v>
      </c>
      <c r="D1685" s="1" t="n">
        <f aca="false">O1686/$Q$2</f>
        <v>1.02811666842923</v>
      </c>
      <c r="O1685" s="1" t="n">
        <v>0.686070554012751</v>
      </c>
    </row>
    <row r="1686" customFormat="false" ht="15" hidden="false" customHeight="false" outlineLevel="0" collapsed="false">
      <c r="A1686" s="1" t="n">
        <v>1944</v>
      </c>
      <c r="B1686" s="1" t="s">
        <v>3268</v>
      </c>
      <c r="C1686" s="1" t="s">
        <v>3269</v>
      </c>
      <c r="D1686" s="1" t="n">
        <f aca="false">O1687/$Q$2</f>
        <v>1.02811666842923</v>
      </c>
      <c r="O1686" s="1" t="n">
        <v>0.686070554012751</v>
      </c>
    </row>
    <row r="1687" customFormat="false" ht="15" hidden="false" customHeight="false" outlineLevel="0" collapsed="false">
      <c r="A1687" s="1" t="n">
        <v>1945</v>
      </c>
      <c r="B1687" s="1" t="s">
        <v>3270</v>
      </c>
      <c r="C1687" s="1" t="s">
        <v>1959</v>
      </c>
      <c r="D1687" s="1" t="n">
        <f aca="false">O1688/$Q$2</f>
        <v>1.02811666842923</v>
      </c>
      <c r="O1687" s="1" t="n">
        <v>0.686070554012751</v>
      </c>
    </row>
    <row r="1688" customFormat="false" ht="15" hidden="false" customHeight="false" outlineLevel="0" collapsed="false">
      <c r="A1688" s="1" t="n">
        <v>1946</v>
      </c>
      <c r="B1688" s="1" t="s">
        <v>3271</v>
      </c>
      <c r="C1688" s="1" t="s">
        <v>3272</v>
      </c>
      <c r="D1688" s="1" t="n">
        <f aca="false">O1689/$Q$2</f>
        <v>1.02811666842923</v>
      </c>
      <c r="O1688" s="1" t="n">
        <v>0.686070554012751</v>
      </c>
    </row>
    <row r="1689" customFormat="false" ht="15" hidden="false" customHeight="false" outlineLevel="0" collapsed="false">
      <c r="A1689" s="1" t="n">
        <v>1948</v>
      </c>
      <c r="B1689" s="1" t="s">
        <v>3273</v>
      </c>
      <c r="C1689" s="1" t="s">
        <v>3274</v>
      </c>
      <c r="D1689" s="1" t="n">
        <f aca="false">O1690/$Q$2</f>
        <v>1.02811666842923</v>
      </c>
      <c r="O1689" s="1" t="n">
        <v>0.686070554012751</v>
      </c>
    </row>
    <row r="1690" customFormat="false" ht="15" hidden="false" customHeight="false" outlineLevel="0" collapsed="false">
      <c r="A1690" s="1" t="n">
        <v>1949</v>
      </c>
      <c r="B1690" s="1" t="s">
        <v>3275</v>
      </c>
      <c r="C1690" s="1" t="s">
        <v>38</v>
      </c>
      <c r="D1690" s="1" t="n">
        <f aca="false">O1691/$Q$2</f>
        <v>1.02811666842923</v>
      </c>
      <c r="O1690" s="1" t="n">
        <v>0.686070554012751</v>
      </c>
    </row>
    <row r="1691" customFormat="false" ht="15" hidden="false" customHeight="false" outlineLevel="0" collapsed="false">
      <c r="A1691" s="1" t="n">
        <v>1950</v>
      </c>
      <c r="B1691" s="1" t="s">
        <v>3276</v>
      </c>
      <c r="C1691" s="1" t="s">
        <v>3277</v>
      </c>
      <c r="D1691" s="1" t="n">
        <f aca="false">O1692/$Q$2</f>
        <v>1.02811666842923</v>
      </c>
      <c r="O1691" s="1" t="n">
        <v>0.686070554012751</v>
      </c>
    </row>
    <row r="1692" customFormat="false" ht="15" hidden="false" customHeight="false" outlineLevel="0" collapsed="false">
      <c r="A1692" s="1" t="n">
        <v>1951</v>
      </c>
      <c r="B1692" s="1" t="s">
        <v>3278</v>
      </c>
      <c r="C1692" s="1" t="s">
        <v>3279</v>
      </c>
      <c r="D1692" s="1" t="n">
        <f aca="false">O1693/$Q$2</f>
        <v>1.02811666842923</v>
      </c>
      <c r="O1692" s="1" t="n">
        <v>0.686070554012751</v>
      </c>
    </row>
    <row r="1693" customFormat="false" ht="15" hidden="false" customHeight="false" outlineLevel="0" collapsed="false">
      <c r="A1693" s="1" t="n">
        <v>1952</v>
      </c>
      <c r="B1693" s="1" t="s">
        <v>3280</v>
      </c>
      <c r="C1693" s="1" t="s">
        <v>3281</v>
      </c>
      <c r="D1693" s="1" t="n">
        <f aca="false">O1694/$Q$2</f>
        <v>1.02811666842923</v>
      </c>
      <c r="O1693" s="1" t="n">
        <v>0.686070554012751</v>
      </c>
    </row>
    <row r="1694" customFormat="false" ht="15" hidden="false" customHeight="false" outlineLevel="0" collapsed="false">
      <c r="A1694" s="1" t="n">
        <v>1954</v>
      </c>
      <c r="B1694" s="1" t="s">
        <v>3282</v>
      </c>
      <c r="C1694" s="1" t="s">
        <v>3283</v>
      </c>
      <c r="D1694" s="1" t="n">
        <f aca="false">O1695/$Q$2</f>
        <v>1.02811666842923</v>
      </c>
      <c r="O1694" s="1" t="n">
        <v>0.686070554012751</v>
      </c>
    </row>
    <row r="1695" customFormat="false" ht="15" hidden="false" customHeight="false" outlineLevel="0" collapsed="false">
      <c r="A1695" s="1" t="n">
        <v>1955</v>
      </c>
      <c r="B1695" s="1" t="s">
        <v>3284</v>
      </c>
      <c r="C1695" s="1" t="s">
        <v>3285</v>
      </c>
      <c r="D1695" s="1" t="n">
        <f aca="false">O1696/$Q$2</f>
        <v>1.02811666842923</v>
      </c>
      <c r="O1695" s="1" t="n">
        <v>0.686070554012751</v>
      </c>
    </row>
    <row r="1696" customFormat="false" ht="15" hidden="false" customHeight="false" outlineLevel="0" collapsed="false">
      <c r="A1696" s="1" t="n">
        <v>1956</v>
      </c>
      <c r="B1696" s="1" t="s">
        <v>3286</v>
      </c>
      <c r="C1696" s="1" t="s">
        <v>3287</v>
      </c>
      <c r="D1696" s="1" t="n">
        <f aca="false">O1697/$Q$2</f>
        <v>1.02811666842923</v>
      </c>
      <c r="O1696" s="1" t="n">
        <v>0.686070554012751</v>
      </c>
    </row>
    <row r="1697" customFormat="false" ht="15" hidden="false" customHeight="false" outlineLevel="0" collapsed="false">
      <c r="A1697" s="1" t="n">
        <v>1957</v>
      </c>
      <c r="B1697" s="1" t="s">
        <v>3288</v>
      </c>
      <c r="C1697" s="1" t="s">
        <v>3289</v>
      </c>
      <c r="D1697" s="1" t="n">
        <f aca="false">O1698/$Q$2</f>
        <v>1.02811666842923</v>
      </c>
      <c r="O1697" s="1" t="n">
        <v>0.686070554012751</v>
      </c>
    </row>
    <row r="1698" customFormat="false" ht="15" hidden="false" customHeight="false" outlineLevel="0" collapsed="false">
      <c r="A1698" s="1" t="n">
        <v>1958</v>
      </c>
      <c r="B1698" s="1" t="s">
        <v>3290</v>
      </c>
      <c r="C1698" s="1" t="s">
        <v>3291</v>
      </c>
      <c r="D1698" s="1" t="n">
        <f aca="false">O1699/$Q$2</f>
        <v>1.02811666842923</v>
      </c>
      <c r="O1698" s="1" t="n">
        <v>0.686070554012751</v>
      </c>
    </row>
    <row r="1699" customFormat="false" ht="15" hidden="false" customHeight="false" outlineLevel="0" collapsed="false">
      <c r="A1699" s="1" t="n">
        <v>1959</v>
      </c>
      <c r="B1699" s="1" t="s">
        <v>3292</v>
      </c>
      <c r="C1699" s="1" t="s">
        <v>3293</v>
      </c>
      <c r="D1699" s="1" t="n">
        <f aca="false">O1700/$Q$2</f>
        <v>1.02811666842923</v>
      </c>
      <c r="O1699" s="1" t="n">
        <v>0.686070554012751</v>
      </c>
    </row>
    <row r="1700" customFormat="false" ht="15" hidden="false" customHeight="false" outlineLevel="0" collapsed="false">
      <c r="A1700" s="1" t="n">
        <v>1960</v>
      </c>
      <c r="B1700" s="1" t="s">
        <v>3294</v>
      </c>
      <c r="C1700" s="1" t="s">
        <v>3295</v>
      </c>
      <c r="D1700" s="1" t="n">
        <f aca="false">O1701/$Q$2</f>
        <v>1.02811666842923</v>
      </c>
      <c r="O1700" s="1" t="n">
        <v>0.686070554012751</v>
      </c>
    </row>
    <row r="1701" customFormat="false" ht="15" hidden="false" customHeight="false" outlineLevel="0" collapsed="false">
      <c r="A1701" s="1" t="n">
        <v>1961</v>
      </c>
      <c r="B1701" s="1" t="s">
        <v>3296</v>
      </c>
      <c r="C1701" s="1" t="s">
        <v>3297</v>
      </c>
      <c r="D1701" s="1" t="n">
        <f aca="false">O1702/$Q$2</f>
        <v>0.914777581870432</v>
      </c>
      <c r="O1701" s="1" t="n">
        <v>0.686070554012751</v>
      </c>
    </row>
    <row r="1702" customFormat="false" ht="15" hidden="false" customHeight="false" outlineLevel="0" collapsed="false">
      <c r="A1702" s="1" t="n">
        <v>1962</v>
      </c>
      <c r="B1702" s="1" t="s">
        <v>3298</v>
      </c>
      <c r="C1702" s="1" t="s">
        <v>3299</v>
      </c>
      <c r="D1702" s="1" t="n">
        <f aca="false">O1703/$Q$2</f>
        <v>1.07694523494576</v>
      </c>
      <c r="O1702" s="1" t="n">
        <v>0.610438466435088</v>
      </c>
    </row>
    <row r="1703" customFormat="false" ht="15" hidden="false" customHeight="false" outlineLevel="0" collapsed="false">
      <c r="A1703" s="1" t="n">
        <v>1963</v>
      </c>
      <c r="B1703" s="1" t="s">
        <v>3300</v>
      </c>
      <c r="C1703" s="1" t="s">
        <v>3301</v>
      </c>
      <c r="D1703" s="1" t="n">
        <f aca="false">O1704/$Q$2</f>
        <v>1.15426731163784</v>
      </c>
      <c r="O1703" s="1" t="n">
        <v>0.718654250698485</v>
      </c>
    </row>
    <row r="1704" customFormat="false" ht="15" hidden="false" customHeight="false" outlineLevel="0" collapsed="false">
      <c r="A1704" s="1" t="n">
        <v>1964</v>
      </c>
      <c r="B1704" s="1" t="s">
        <v>3302</v>
      </c>
      <c r="C1704" s="1" t="s">
        <v>3303</v>
      </c>
      <c r="D1704" s="1" t="n">
        <f aca="false">O1705/$Q$2</f>
        <v>1.19248685706066</v>
      </c>
      <c r="O1704" s="1" t="n">
        <v>0.770251896785284</v>
      </c>
    </row>
    <row r="1705" customFormat="false" ht="15" hidden="false" customHeight="false" outlineLevel="0" collapsed="false">
      <c r="A1705" s="1" t="n">
        <v>1965</v>
      </c>
      <c r="B1705" s="1" t="s">
        <v>3304</v>
      </c>
      <c r="C1705" s="1" t="s">
        <v>3305</v>
      </c>
      <c r="D1705" s="1" t="n">
        <f aca="false">O1706/$Q$2</f>
        <v>0.941857416585361</v>
      </c>
      <c r="O1705" s="1" t="n">
        <v>0.795756108036337</v>
      </c>
    </row>
    <row r="1706" customFormat="false" ht="15" hidden="false" customHeight="false" outlineLevel="0" collapsed="false">
      <c r="A1706" s="1" t="n">
        <v>1966</v>
      </c>
      <c r="B1706" s="1" t="s">
        <v>3306</v>
      </c>
      <c r="C1706" s="1" t="s">
        <v>3307</v>
      </c>
      <c r="D1706" s="1" t="n">
        <f aca="false">O1707/$Q$2</f>
        <v>1.2517116566805</v>
      </c>
      <c r="O1706" s="1" t="n">
        <v>0.628509058787053</v>
      </c>
    </row>
    <row r="1707" customFormat="false" ht="15" hidden="false" customHeight="false" outlineLevel="0" collapsed="false">
      <c r="A1707" s="1" t="n">
        <v>1967</v>
      </c>
      <c r="B1707" s="1" t="s">
        <v>3308</v>
      </c>
      <c r="C1707" s="1" t="s">
        <v>3309</v>
      </c>
      <c r="D1707" s="1" t="n">
        <f aca="false">O1708/$Q$2</f>
        <v>1.09838433907234</v>
      </c>
      <c r="O1707" s="1" t="n">
        <v>0.835277295012674</v>
      </c>
    </row>
    <row r="1708" customFormat="false" ht="15" hidden="false" customHeight="false" outlineLevel="0" collapsed="false">
      <c r="A1708" s="1" t="n">
        <v>1968</v>
      </c>
      <c r="B1708" s="1" t="s">
        <v>3310</v>
      </c>
      <c r="C1708" s="1" t="s">
        <v>3311</v>
      </c>
      <c r="D1708" s="1" t="n">
        <f aca="false">O1709/$Q$2</f>
        <v>1.10796846556157</v>
      </c>
      <c r="O1708" s="1" t="n">
        <v>0.732960737984726</v>
      </c>
    </row>
    <row r="1709" customFormat="false" ht="15" hidden="false" customHeight="false" outlineLevel="0" collapsed="false">
      <c r="A1709" s="1" t="n">
        <v>1969</v>
      </c>
      <c r="B1709" s="1" t="s">
        <v>3312</v>
      </c>
      <c r="C1709" s="1" t="s">
        <v>3313</v>
      </c>
      <c r="D1709" s="1" t="n">
        <f aca="false">O1710/$Q$2</f>
        <v>1.06505241128079</v>
      </c>
      <c r="O1709" s="1" t="n">
        <v>0.739356302974682</v>
      </c>
    </row>
    <row r="1710" customFormat="false" ht="15" hidden="false" customHeight="false" outlineLevel="0" collapsed="false">
      <c r="A1710" s="1" t="n">
        <v>1970</v>
      </c>
      <c r="B1710" s="1" t="s">
        <v>3314</v>
      </c>
      <c r="C1710" s="1" t="s">
        <v>3315</v>
      </c>
      <c r="D1710" s="1" t="n">
        <f aca="false">O1711/$Q$2</f>
        <v>1.06271897223655</v>
      </c>
      <c r="O1710" s="1" t="n">
        <v>0.710718073442382</v>
      </c>
    </row>
    <row r="1711" customFormat="false" ht="15" hidden="false" customHeight="false" outlineLevel="0" collapsed="false">
      <c r="A1711" s="1" t="n">
        <v>1971</v>
      </c>
      <c r="B1711" s="1" t="s">
        <v>3316</v>
      </c>
      <c r="C1711" s="1" t="s">
        <v>3317</v>
      </c>
      <c r="D1711" s="1" t="n">
        <f aca="false">O1712/$Q$2</f>
        <v>1.139917257522</v>
      </c>
      <c r="O1711" s="1" t="n">
        <v>0.709160950727624</v>
      </c>
    </row>
    <row r="1712" customFormat="false" ht="15" hidden="false" customHeight="false" outlineLevel="0" collapsed="false">
      <c r="A1712" s="1" t="n">
        <v>1972</v>
      </c>
      <c r="B1712" s="1" t="s">
        <v>3318</v>
      </c>
      <c r="C1712" s="1" t="s">
        <v>3319</v>
      </c>
      <c r="D1712" s="1" t="n">
        <f aca="false">O1713/$Q$2</f>
        <v>1.10375701066229</v>
      </c>
      <c r="O1712" s="1" t="n">
        <v>0.760675989809271</v>
      </c>
    </row>
    <row r="1713" customFormat="false" ht="15" hidden="false" customHeight="false" outlineLevel="0" collapsed="false">
      <c r="A1713" s="1" t="n">
        <v>1973</v>
      </c>
      <c r="B1713" s="1" t="s">
        <v>3320</v>
      </c>
      <c r="C1713" s="1" t="s">
        <v>3321</v>
      </c>
      <c r="D1713" s="1" t="n">
        <f aca="false">O1714/$Q$2</f>
        <v>1.06577442365389</v>
      </c>
      <c r="O1713" s="1" t="n">
        <v>0.736545965116468</v>
      </c>
    </row>
    <row r="1714" customFormat="false" ht="15" hidden="false" customHeight="false" outlineLevel="0" collapsed="false">
      <c r="A1714" s="1" t="n">
        <v>1974</v>
      </c>
      <c r="B1714" s="1" t="s">
        <v>3322</v>
      </c>
      <c r="C1714" s="1" t="s">
        <v>3323</v>
      </c>
      <c r="D1714" s="1" t="n">
        <f aca="false">O1715/$Q$2</f>
        <v>1.06591616841425</v>
      </c>
      <c r="O1714" s="1" t="n">
        <v>0.711199878128592</v>
      </c>
    </row>
    <row r="1715" customFormat="false" ht="15" hidden="false" customHeight="false" outlineLevel="0" collapsed="false">
      <c r="A1715" s="1" t="n">
        <v>1975</v>
      </c>
      <c r="B1715" s="1" t="s">
        <v>3324</v>
      </c>
      <c r="C1715" s="1" t="s">
        <v>3325</v>
      </c>
      <c r="D1715" s="1" t="n">
        <f aca="false">O1716/$Q$2</f>
        <v>1.07431011594207</v>
      </c>
      <c r="O1715" s="1" t="n">
        <v>0.711294465551652</v>
      </c>
    </row>
    <row r="1716" customFormat="false" ht="15" hidden="false" customHeight="false" outlineLevel="0" collapsed="false">
      <c r="A1716" s="1" t="n">
        <v>1976</v>
      </c>
      <c r="B1716" s="1" t="s">
        <v>3326</v>
      </c>
      <c r="C1716" s="1" t="s">
        <v>3327</v>
      </c>
      <c r="D1716" s="1" t="n">
        <f aca="false">O1717/$Q$2</f>
        <v>1.11074284665962</v>
      </c>
      <c r="O1716" s="1" t="n">
        <v>0.716895814510966</v>
      </c>
    </row>
    <row r="1717" customFormat="false" ht="15" hidden="false" customHeight="false" outlineLevel="0" collapsed="false">
      <c r="A1717" s="1" t="n">
        <v>1977</v>
      </c>
      <c r="B1717" s="1" t="s">
        <v>3328</v>
      </c>
      <c r="C1717" s="1" t="s">
        <v>3329</v>
      </c>
      <c r="D1717" s="1" t="n">
        <f aca="false">O1718/$Q$2</f>
        <v>1.16232781967402</v>
      </c>
      <c r="O1717" s="1" t="n">
        <v>0.741207669882185</v>
      </c>
    </row>
    <row r="1718" customFormat="false" ht="15" hidden="false" customHeight="false" outlineLevel="0" collapsed="false">
      <c r="A1718" s="1" t="n">
        <v>1978</v>
      </c>
      <c r="B1718" s="1" t="s">
        <v>3330</v>
      </c>
      <c r="C1718" s="1" t="s">
        <v>3331</v>
      </c>
      <c r="D1718" s="1" t="n">
        <f aca="false">O1719/$Q$2</f>
        <v>1.09168546806823</v>
      </c>
      <c r="O1718" s="1" t="n">
        <v>0.77563073887959</v>
      </c>
    </row>
    <row r="1719" customFormat="false" ht="15" hidden="false" customHeight="false" outlineLevel="0" collapsed="false">
      <c r="A1719" s="1" t="n">
        <v>1979</v>
      </c>
      <c r="B1719" s="1" t="s">
        <v>3332</v>
      </c>
      <c r="C1719" s="1" t="s">
        <v>3333</v>
      </c>
      <c r="D1719" s="1" t="n">
        <f aca="false">O1720/$Q$2</f>
        <v>1.05171681889826</v>
      </c>
      <c r="O1719" s="1" t="n">
        <v>0.728490527275982</v>
      </c>
    </row>
    <row r="1720" customFormat="false" ht="15" hidden="false" customHeight="false" outlineLevel="0" collapsed="false">
      <c r="A1720" s="1" t="n">
        <v>1980</v>
      </c>
      <c r="B1720" s="1" t="s">
        <v>3334</v>
      </c>
      <c r="C1720" s="1" t="s">
        <v>3335</v>
      </c>
      <c r="D1720" s="1" t="n">
        <f aca="false">O1721/$Q$2</f>
        <v>1.08739935865694</v>
      </c>
      <c r="O1720" s="1" t="n">
        <v>0.701819124971928</v>
      </c>
    </row>
    <row r="1721" customFormat="false" ht="15" hidden="false" customHeight="false" outlineLevel="0" collapsed="false">
      <c r="A1721" s="1" t="n">
        <v>1981</v>
      </c>
      <c r="B1721" s="1" t="s">
        <v>3336</v>
      </c>
      <c r="C1721" s="1" t="s">
        <v>3337</v>
      </c>
      <c r="D1721" s="1" t="n">
        <f aca="false">O1722/$Q$2</f>
        <v>1.32829832695429</v>
      </c>
      <c r="O1721" s="1" t="n">
        <v>0.725630371859132</v>
      </c>
    </row>
    <row r="1722" customFormat="false" ht="15" hidden="false" customHeight="false" outlineLevel="0" collapsed="false">
      <c r="A1722" s="1" t="n">
        <v>1982</v>
      </c>
      <c r="B1722" s="1" t="s">
        <v>3338</v>
      </c>
      <c r="C1722" s="1" t="s">
        <v>3339</v>
      </c>
      <c r="D1722" s="1" t="n">
        <f aca="false">O1723/$Q$2</f>
        <v>1.122372152416</v>
      </c>
      <c r="O1722" s="1" t="n">
        <v>0.886384198458763</v>
      </c>
    </row>
    <row r="1723" customFormat="false" ht="15" hidden="false" customHeight="false" outlineLevel="0" collapsed="false">
      <c r="A1723" s="1" t="n">
        <v>1983</v>
      </c>
      <c r="B1723" s="1" t="s">
        <v>3340</v>
      </c>
      <c r="C1723" s="1" t="s">
        <v>3341</v>
      </c>
      <c r="D1723" s="1" t="n">
        <f aca="false">O1724/$Q$2</f>
        <v>1.62607953573227</v>
      </c>
      <c r="O1723" s="1" t="n">
        <v>0.748967999510197</v>
      </c>
    </row>
    <row r="1724" customFormat="false" ht="15" hidden="false" customHeight="false" outlineLevel="0" collapsed="false">
      <c r="A1724" s="1" t="n">
        <v>1984</v>
      </c>
      <c r="B1724" s="1" t="s">
        <v>3342</v>
      </c>
      <c r="C1724" s="1" t="s">
        <v>3343</v>
      </c>
      <c r="D1724" s="1" t="n">
        <f aca="false">O1725/$Q$2</f>
        <v>1.078623075082</v>
      </c>
      <c r="O1724" s="1" t="n">
        <v>1.08509600340696</v>
      </c>
    </row>
    <row r="1725" customFormat="false" ht="15" hidden="false" customHeight="false" outlineLevel="0" collapsed="false">
      <c r="A1725" s="1" t="n">
        <v>1985</v>
      </c>
      <c r="B1725" s="1" t="s">
        <v>3344</v>
      </c>
      <c r="C1725" s="1" t="s">
        <v>3345</v>
      </c>
      <c r="D1725" s="1" t="n">
        <f aca="false">O1726/$Q$2</f>
        <v>1.11411129504059</v>
      </c>
      <c r="O1725" s="1" t="n">
        <v>0.719773886968531</v>
      </c>
    </row>
    <row r="1726" customFormat="false" ht="15" hidden="false" customHeight="false" outlineLevel="0" collapsed="false">
      <c r="A1726" s="1" t="n">
        <v>1986</v>
      </c>
      <c r="B1726" s="1" t="s">
        <v>3346</v>
      </c>
      <c r="C1726" s="1" t="s">
        <v>1544</v>
      </c>
      <c r="D1726" s="1" t="n">
        <f aca="false">O1727/$Q$2</f>
        <v>1.06030396180859</v>
      </c>
      <c r="O1726" s="1" t="n">
        <v>0.743455462684169</v>
      </c>
    </row>
    <row r="1727" customFormat="false" ht="15" hidden="false" customHeight="false" outlineLevel="0" collapsed="false">
      <c r="A1727" s="1" t="n">
        <v>1987</v>
      </c>
      <c r="B1727" s="1" t="s">
        <v>3347</v>
      </c>
      <c r="C1727" s="1" t="s">
        <v>3348</v>
      </c>
      <c r="D1727" s="1" t="n">
        <f aca="false">O1728/$Q$2</f>
        <v>1.14617443686059</v>
      </c>
      <c r="O1727" s="1" t="n">
        <v>0.707549394769884</v>
      </c>
    </row>
    <row r="1728" customFormat="false" ht="15" hidden="false" customHeight="false" outlineLevel="0" collapsed="false">
      <c r="A1728" s="1" t="n">
        <v>1988</v>
      </c>
      <c r="B1728" s="1" t="s">
        <v>3349</v>
      </c>
      <c r="C1728" s="1" t="s">
        <v>3350</v>
      </c>
      <c r="D1728" s="1" t="n">
        <f aca="false">O1729/$Q$2</f>
        <v>1.1154794727107</v>
      </c>
      <c r="O1728" s="1" t="n">
        <v>0.764851456103322</v>
      </c>
    </row>
    <row r="1729" customFormat="false" ht="15" hidden="false" customHeight="false" outlineLevel="0" collapsed="false">
      <c r="A1729" s="1" t="n">
        <v>1989</v>
      </c>
      <c r="B1729" s="1" t="s">
        <v>3351</v>
      </c>
      <c r="C1729" s="1" t="s">
        <v>3352</v>
      </c>
      <c r="D1729" s="1" t="n">
        <f aca="false">O1730/$Q$2</f>
        <v>1.12544896776718</v>
      </c>
      <c r="O1729" s="1" t="n">
        <v>0.744368458690308</v>
      </c>
    </row>
    <row r="1730" customFormat="false" ht="15" hidden="false" customHeight="false" outlineLevel="0" collapsed="false">
      <c r="A1730" s="1" t="n">
        <v>1990</v>
      </c>
      <c r="B1730" s="1" t="s">
        <v>3353</v>
      </c>
      <c r="C1730" s="1" t="s">
        <v>3354</v>
      </c>
      <c r="D1730" s="1" t="n">
        <f aca="false">O1731/$Q$2</f>
        <v>1.41168240809925</v>
      </c>
      <c r="O1730" s="1" t="n">
        <v>0.751021183236708</v>
      </c>
    </row>
    <row r="1731" customFormat="false" ht="15" hidden="false" customHeight="false" outlineLevel="0" collapsed="false">
      <c r="A1731" s="1" t="n">
        <v>1991</v>
      </c>
      <c r="B1731" s="1" t="s">
        <v>3355</v>
      </c>
      <c r="C1731" s="1" t="s">
        <v>3356</v>
      </c>
      <c r="D1731" s="1" t="n">
        <f aca="false">O1732/$Q$2</f>
        <v>1.4633923959035</v>
      </c>
      <c r="O1731" s="1" t="n">
        <v>0.942027069062512</v>
      </c>
    </row>
    <row r="1732" customFormat="false" ht="15" hidden="false" customHeight="false" outlineLevel="0" collapsed="false">
      <c r="A1732" s="1" t="n">
        <v>1992</v>
      </c>
      <c r="B1732" s="1" t="s">
        <v>3357</v>
      </c>
      <c r="C1732" s="1" t="s">
        <v>3358</v>
      </c>
      <c r="D1732" s="1" t="n">
        <f aca="false">O1733/$Q$2</f>
        <v>1.0995123343348</v>
      </c>
      <c r="O1732" s="1" t="n">
        <v>0.976533561438573</v>
      </c>
    </row>
    <row r="1733" customFormat="false" ht="15" hidden="false" customHeight="false" outlineLevel="0" collapsed="false">
      <c r="A1733" s="1" t="n">
        <v>1993</v>
      </c>
      <c r="B1733" s="1" t="s">
        <v>3359</v>
      </c>
      <c r="C1733" s="1" t="s">
        <v>3360</v>
      </c>
      <c r="D1733" s="1" t="n">
        <f aca="false">O1734/$Q$2</f>
        <v>1.12851018657342</v>
      </c>
      <c r="O1733" s="1" t="n">
        <v>0.733713458330973</v>
      </c>
    </row>
    <row r="1734" customFormat="false" ht="15" hidden="false" customHeight="false" outlineLevel="0" collapsed="false">
      <c r="A1734" s="1" t="n">
        <v>1994</v>
      </c>
      <c r="B1734" s="1" t="s">
        <v>3361</v>
      </c>
      <c r="C1734" s="1" t="s">
        <v>3362</v>
      </c>
      <c r="D1734" s="1" t="n">
        <f aca="false">O1735/$Q$2</f>
        <v>1.01455876969056</v>
      </c>
      <c r="O1734" s="1" t="n">
        <v>0.753063959262863</v>
      </c>
    </row>
    <row r="1735" customFormat="false" ht="15" hidden="false" customHeight="false" outlineLevel="0" collapsed="false">
      <c r="A1735" s="1" t="n">
        <v>1995</v>
      </c>
      <c r="B1735" s="1" t="s">
        <v>3363</v>
      </c>
      <c r="C1735" s="1" t="s">
        <v>3364</v>
      </c>
      <c r="D1735" s="1" t="n">
        <f aca="false">O1736/$Q$2</f>
        <v>0.97854932554918</v>
      </c>
      <c r="O1735" s="1" t="n">
        <v>0.677023258715901</v>
      </c>
    </row>
    <row r="1736" customFormat="false" ht="15" hidden="false" customHeight="false" outlineLevel="0" collapsed="false">
      <c r="A1736" s="1" t="n">
        <v>1996</v>
      </c>
      <c r="B1736" s="1" t="s">
        <v>3365</v>
      </c>
      <c r="C1736" s="1" t="s">
        <v>3366</v>
      </c>
      <c r="D1736" s="1" t="n">
        <f aca="false">O1737/$Q$2</f>
        <v>0.993472930200276</v>
      </c>
      <c r="O1736" s="1" t="n">
        <v>0.652993865894648</v>
      </c>
    </row>
    <row r="1737" customFormat="false" ht="15" hidden="false" customHeight="false" outlineLevel="0" collapsed="false">
      <c r="A1737" s="1" t="n">
        <v>1997</v>
      </c>
      <c r="B1737" s="1" t="s">
        <v>3367</v>
      </c>
      <c r="C1737" s="1" t="s">
        <v>3368</v>
      </c>
      <c r="D1737" s="1" t="n">
        <f aca="false">O1738/$Q$2</f>
        <v>1.01754761012887</v>
      </c>
      <c r="O1737" s="1" t="n">
        <v>0.662952507773771</v>
      </c>
    </row>
    <row r="1738" customFormat="false" ht="15" hidden="false" customHeight="false" outlineLevel="0" collapsed="false">
      <c r="A1738" s="1" t="n">
        <v>1998</v>
      </c>
      <c r="B1738" s="1" t="s">
        <v>3369</v>
      </c>
      <c r="C1738" s="1" t="s">
        <v>3370</v>
      </c>
      <c r="D1738" s="1" t="n">
        <f aca="false">O1739/$Q$2</f>
        <v>1.00573075539216</v>
      </c>
      <c r="O1738" s="1" t="n">
        <v>0.679017736072738</v>
      </c>
    </row>
    <row r="1739" customFormat="false" ht="15" hidden="false" customHeight="false" outlineLevel="0" collapsed="false">
      <c r="A1739" s="1" t="n">
        <v>1999</v>
      </c>
      <c r="B1739" s="1" t="s">
        <v>3371</v>
      </c>
      <c r="C1739" s="1" t="s">
        <v>3372</v>
      </c>
      <c r="D1739" s="1" t="n">
        <f aca="false">O1740/$Q$2</f>
        <v>0.978712595386594</v>
      </c>
      <c r="O1739" s="1" t="n">
        <v>0.671132253495858</v>
      </c>
    </row>
    <row r="1740" customFormat="false" ht="15" hidden="false" customHeight="false" outlineLevel="0" collapsed="false">
      <c r="A1740" s="1" t="n">
        <v>2000</v>
      </c>
      <c r="B1740" s="1" t="s">
        <v>3373</v>
      </c>
      <c r="C1740" s="1" t="s">
        <v>3374</v>
      </c>
      <c r="D1740" s="1" t="n">
        <f aca="false">O1741/$Q$2</f>
        <v>1.01911343515497</v>
      </c>
      <c r="O1740" s="1" t="n">
        <v>0.653102817175419</v>
      </c>
    </row>
    <row r="1741" customFormat="false" ht="15" hidden="false" customHeight="false" outlineLevel="0" collapsed="false">
      <c r="A1741" s="1" t="n">
        <v>2001</v>
      </c>
      <c r="B1741" s="1" t="s">
        <v>3375</v>
      </c>
      <c r="C1741" s="1" t="s">
        <v>3376</v>
      </c>
      <c r="D1741" s="1" t="n">
        <f aca="false">O1742/$Q$2</f>
        <v>1.04022522754623</v>
      </c>
      <c r="O1741" s="1" t="n">
        <v>0.680062623755363</v>
      </c>
    </row>
    <row r="1742" customFormat="false" ht="15" hidden="false" customHeight="false" outlineLevel="0" collapsed="false">
      <c r="A1742" s="1" t="n">
        <v>2002</v>
      </c>
      <c r="B1742" s="1" t="s">
        <v>3377</v>
      </c>
      <c r="C1742" s="1" t="s">
        <v>3378</v>
      </c>
      <c r="D1742" s="1" t="n">
        <f aca="false">O1743/$Q$2</f>
        <v>1.06324366559981</v>
      </c>
      <c r="O1742" s="1" t="n">
        <v>0.694150693277868</v>
      </c>
    </row>
    <row r="1743" customFormat="false" ht="15" hidden="false" customHeight="false" outlineLevel="0" collapsed="false">
      <c r="A1743" s="1" t="n">
        <v>2003</v>
      </c>
      <c r="B1743" s="1" t="s">
        <v>3379</v>
      </c>
      <c r="C1743" s="1" t="s">
        <v>510</v>
      </c>
      <c r="D1743" s="1" t="n">
        <f aca="false">O1744/$Q$2</f>
        <v>0.998265977866327</v>
      </c>
      <c r="O1743" s="1" t="n">
        <v>0.709511082845383</v>
      </c>
    </row>
    <row r="1744" customFormat="false" ht="15" hidden="false" customHeight="false" outlineLevel="0" collapsed="false">
      <c r="A1744" s="1" t="n">
        <v>2004</v>
      </c>
      <c r="B1744" s="1" t="s">
        <v>3380</v>
      </c>
      <c r="C1744" s="1" t="s">
        <v>3381</v>
      </c>
      <c r="D1744" s="1" t="n">
        <f aca="false">O1745/$Q$2</f>
        <v>1.02277316037236</v>
      </c>
      <c r="O1744" s="1" t="n">
        <v>0.666150947181121</v>
      </c>
    </row>
    <row r="1745" customFormat="false" ht="15" hidden="false" customHeight="false" outlineLevel="0" collapsed="false">
      <c r="A1745" s="1" t="n">
        <v>2005</v>
      </c>
      <c r="B1745" s="1" t="s">
        <v>3382</v>
      </c>
      <c r="C1745" s="1" t="s">
        <v>3383</v>
      </c>
      <c r="D1745" s="1" t="n">
        <f aca="false">O1746/$Q$2</f>
        <v>1.02177985542654</v>
      </c>
      <c r="O1745" s="1" t="n">
        <v>0.682504787942105</v>
      </c>
    </row>
    <row r="1746" customFormat="false" ht="15" hidden="false" customHeight="false" outlineLevel="0" collapsed="false">
      <c r="A1746" s="1" t="n">
        <v>2006</v>
      </c>
      <c r="B1746" s="1" t="s">
        <v>3384</v>
      </c>
      <c r="C1746" s="1" t="s">
        <v>64</v>
      </c>
      <c r="D1746" s="1" t="n">
        <f aca="false">O1747/$Q$2</f>
        <v>1.02693798305425</v>
      </c>
      <c r="O1746" s="1" t="n">
        <v>0.681841947531668</v>
      </c>
    </row>
    <row r="1747" customFormat="false" ht="15" hidden="false" customHeight="false" outlineLevel="0" collapsed="false">
      <c r="A1747" s="1" t="n">
        <v>2007</v>
      </c>
      <c r="B1747" s="1" t="s">
        <v>3385</v>
      </c>
      <c r="C1747" s="1" t="s">
        <v>3386</v>
      </c>
      <c r="D1747" s="1" t="n">
        <f aca="false">O1748/$Q$2</f>
        <v>1.04651228348063</v>
      </c>
      <c r="O1747" s="1" t="n">
        <v>0.68528400774514</v>
      </c>
    </row>
    <row r="1748" customFormat="false" ht="15" hidden="false" customHeight="false" outlineLevel="0" collapsed="false">
      <c r="A1748" s="1" t="n">
        <v>2008</v>
      </c>
      <c r="B1748" s="1" t="s">
        <v>3387</v>
      </c>
      <c r="C1748" s="1" t="s">
        <v>3388</v>
      </c>
      <c r="D1748" s="1" t="n">
        <f aca="false">O1749/$Q$2</f>
        <v>0.948556606066686</v>
      </c>
      <c r="O1748" s="1" t="n">
        <v>0.698346096465536</v>
      </c>
    </row>
    <row r="1749" customFormat="false" ht="15" hidden="false" customHeight="false" outlineLevel="0" collapsed="false">
      <c r="A1749" s="1" t="n">
        <v>2009</v>
      </c>
      <c r="B1749" s="1" t="s">
        <v>3389</v>
      </c>
      <c r="C1749" s="1" t="s">
        <v>3390</v>
      </c>
      <c r="D1749" s="1" t="n">
        <f aca="false">O1750/$Q$2</f>
        <v>0.994072730578597</v>
      </c>
      <c r="O1749" s="1" t="n">
        <v>0.632979482018213</v>
      </c>
    </row>
    <row r="1750" customFormat="false" ht="15" hidden="false" customHeight="false" outlineLevel="0" collapsed="false">
      <c r="A1750" s="1" t="n">
        <v>2010</v>
      </c>
      <c r="B1750" s="1" t="s">
        <v>3391</v>
      </c>
      <c r="C1750" s="1" t="s">
        <v>3392</v>
      </c>
      <c r="D1750" s="1" t="n">
        <f aca="false">O1751/$Q$2</f>
        <v>1.01347222654491</v>
      </c>
      <c r="O1750" s="1" t="n">
        <v>0.663352759409104</v>
      </c>
    </row>
    <row r="1751" customFormat="false" ht="15" hidden="false" customHeight="false" outlineLevel="0" collapsed="false">
      <c r="A1751" s="1" t="n">
        <v>2011</v>
      </c>
      <c r="B1751" s="1" t="s">
        <v>3393</v>
      </c>
      <c r="C1751" s="1" t="s">
        <v>3394</v>
      </c>
      <c r="D1751" s="1" t="n">
        <f aca="false">O1752/$Q$2</f>
        <v>1.03544604889076</v>
      </c>
      <c r="O1751" s="1" t="n">
        <v>0.676298199701895</v>
      </c>
    </row>
    <row r="1752" customFormat="false" ht="15" hidden="false" customHeight="false" outlineLevel="0" collapsed="false">
      <c r="A1752" s="1" t="n">
        <v>2012</v>
      </c>
      <c r="B1752" s="1" t="s">
        <v>3395</v>
      </c>
      <c r="C1752" s="1" t="s">
        <v>3396</v>
      </c>
      <c r="D1752" s="1" t="n">
        <f aca="false">O1753/$Q$2</f>
        <v>1.03784003236046</v>
      </c>
      <c r="O1752" s="1" t="n">
        <v>0.690961508773258</v>
      </c>
    </row>
    <row r="1753" customFormat="false" ht="15" hidden="false" customHeight="false" outlineLevel="0" collapsed="false">
      <c r="A1753" s="1" t="n">
        <v>2013</v>
      </c>
      <c r="B1753" s="1" t="s">
        <v>3397</v>
      </c>
      <c r="C1753" s="1" t="s">
        <v>1472</v>
      </c>
      <c r="D1753" s="1" t="n">
        <f aca="false">O1754/$Q$2</f>
        <v>1.05202844213392</v>
      </c>
      <c r="O1753" s="1" t="n">
        <v>0.692559033271976</v>
      </c>
    </row>
    <row r="1754" customFormat="false" ht="15" hidden="false" customHeight="false" outlineLevel="0" collapsed="false">
      <c r="A1754" s="1" t="n">
        <v>2014</v>
      </c>
      <c r="B1754" s="1" t="s">
        <v>3398</v>
      </c>
      <c r="C1754" s="1" t="s">
        <v>3399</v>
      </c>
      <c r="D1754" s="1" t="n">
        <f aca="false">O1755/$Q$2</f>
        <v>1.32390302269886</v>
      </c>
      <c r="O1754" s="1" t="n">
        <v>0.702027073673175</v>
      </c>
    </row>
    <row r="1755" customFormat="false" ht="15" hidden="false" customHeight="false" outlineLevel="0" collapsed="false">
      <c r="A1755" s="1" t="n">
        <v>2015</v>
      </c>
      <c r="B1755" s="1" t="s">
        <v>3400</v>
      </c>
      <c r="C1755" s="1" t="s">
        <v>3401</v>
      </c>
      <c r="D1755" s="1" t="n">
        <f aca="false">O1756/$Q$2</f>
        <v>1.31154623776811</v>
      </c>
      <c r="O1755" s="1" t="n">
        <v>0.883451176440759</v>
      </c>
    </row>
    <row r="1756" customFormat="false" ht="15" hidden="false" customHeight="false" outlineLevel="0" collapsed="false">
      <c r="B1756" s="1" t="s">
        <v>3402</v>
      </c>
      <c r="C1756" s="1" t="s">
        <v>3403</v>
      </c>
      <c r="D1756" s="1" t="n">
        <f aca="false">O1757/$Q$2</f>
        <v>1.16743197566902</v>
      </c>
      <c r="O1756" s="1" t="n">
        <v>0.875205394085919</v>
      </c>
    </row>
    <row r="1757" customFormat="false" ht="15" hidden="false" customHeight="false" outlineLevel="0" collapsed="false">
      <c r="B1757" s="1" t="s">
        <v>3404</v>
      </c>
      <c r="C1757" s="1" t="s">
        <v>3405</v>
      </c>
      <c r="D1757" s="1" t="n">
        <f aca="false">O1758/$Q$2</f>
        <v>1.06129266656703</v>
      </c>
      <c r="O1757" s="1" t="n">
        <v>0.779036783386782</v>
      </c>
    </row>
    <row r="1758" customFormat="false" ht="15" hidden="false" customHeight="false" outlineLevel="0" collapsed="false">
      <c r="B1758" s="1" t="s">
        <v>3406</v>
      </c>
      <c r="C1758" s="1" t="s">
        <v>3407</v>
      </c>
      <c r="D1758" s="1" t="n">
        <f aca="false">O1759/$Q$2</f>
        <v>1.06086576714346</v>
      </c>
      <c r="O1758" s="1" t="n">
        <v>0.708209165438145</v>
      </c>
    </row>
    <row r="1759" customFormat="false" ht="15" hidden="false" customHeight="false" outlineLevel="0" collapsed="false">
      <c r="A1759" s="1" t="n">
        <v>2016</v>
      </c>
      <c r="B1759" s="1" t="s">
        <v>3408</v>
      </c>
      <c r="C1759" s="1" t="s">
        <v>3409</v>
      </c>
      <c r="D1759" s="1" t="n">
        <f aca="false">O1760/$Q$2</f>
        <v>0.940716744908577</v>
      </c>
      <c r="O1759" s="1" t="n">
        <v>0.707924292005942</v>
      </c>
    </row>
    <row r="1760" customFormat="false" ht="15" hidden="false" customHeight="false" outlineLevel="0" collapsed="false">
      <c r="A1760" s="1" t="n">
        <v>2017</v>
      </c>
      <c r="B1760" s="1" t="s">
        <v>3410</v>
      </c>
      <c r="C1760" s="1" t="s">
        <v>3411</v>
      </c>
      <c r="D1760" s="1" t="n">
        <f aca="false">O1761/$Q$2</f>
        <v>0.952298069374444</v>
      </c>
      <c r="O1760" s="1" t="n">
        <v>0.627747879367179</v>
      </c>
    </row>
    <row r="1761" customFormat="false" ht="15" hidden="false" customHeight="false" outlineLevel="0" collapsed="false">
      <c r="A1761" s="1" t="n">
        <v>2018</v>
      </c>
      <c r="B1761" s="1" t="s">
        <v>3412</v>
      </c>
      <c r="C1761" s="1" t="s">
        <v>3413</v>
      </c>
      <c r="D1761" s="1" t="n">
        <f aca="false">O1762/$Q$2</f>
        <v>1.03884588901149</v>
      </c>
      <c r="O1761" s="1" t="n">
        <v>0.635476190692622</v>
      </c>
    </row>
    <row r="1762" customFormat="false" ht="15" hidden="false" customHeight="false" outlineLevel="0" collapsed="false">
      <c r="A1762" s="1" t="n">
        <v>2019</v>
      </c>
      <c r="B1762" s="1" t="s">
        <v>3414</v>
      </c>
      <c r="C1762" s="1" t="s">
        <v>3415</v>
      </c>
      <c r="D1762" s="1" t="n">
        <f aca="false">O1763/$Q$2</f>
        <v>0.948401480444132</v>
      </c>
      <c r="O1762" s="1" t="n">
        <v>0.693230249536644</v>
      </c>
    </row>
    <row r="1763" customFormat="false" ht="15" hidden="false" customHeight="false" outlineLevel="0" collapsed="false">
      <c r="A1763" s="1" t="n">
        <v>2020</v>
      </c>
      <c r="B1763" s="1" t="s">
        <v>3416</v>
      </c>
      <c r="C1763" s="1" t="s">
        <v>3417</v>
      </c>
      <c r="D1763" s="1" t="n">
        <f aca="false">O1764/$Q$2</f>
        <v>0.974241110642496</v>
      </c>
      <c r="O1763" s="1" t="n">
        <v>0.632875965437775</v>
      </c>
    </row>
    <row r="1764" customFormat="false" ht="15" hidden="false" customHeight="false" outlineLevel="0" collapsed="false">
      <c r="A1764" s="1" t="n">
        <v>2021</v>
      </c>
      <c r="B1764" s="1" t="s">
        <v>3418</v>
      </c>
      <c r="C1764" s="1" t="s">
        <v>3419</v>
      </c>
      <c r="D1764" s="1" t="n">
        <f aca="false">O1765/$Q$2</f>
        <v>1.07948193049907</v>
      </c>
      <c r="O1764" s="1" t="n">
        <v>0.650118959302236</v>
      </c>
    </row>
    <row r="1765" customFormat="false" ht="15" hidden="false" customHeight="false" outlineLevel="0" collapsed="false">
      <c r="A1765" s="1" t="n">
        <v>2022</v>
      </c>
      <c r="B1765" s="1" t="s">
        <v>3420</v>
      </c>
      <c r="C1765" s="1" t="s">
        <v>3421</v>
      </c>
      <c r="D1765" s="1" t="n">
        <f aca="false">O1766/$Q$2</f>
        <v>0.953868482695531</v>
      </c>
      <c r="O1765" s="1" t="n">
        <v>0.720347008122871</v>
      </c>
    </row>
    <row r="1766" customFormat="false" ht="15" hidden="false" customHeight="false" outlineLevel="0" collapsed="false">
      <c r="A1766" s="1" t="n">
        <v>2023</v>
      </c>
      <c r="B1766" s="1" t="s">
        <v>3422</v>
      </c>
      <c r="C1766" s="1" t="s">
        <v>3423</v>
      </c>
      <c r="D1766" s="1" t="n">
        <f aca="false">O1767/$Q$2</f>
        <v>0.982776469179671</v>
      </c>
      <c r="O1766" s="1" t="n">
        <v>0.636524140181538</v>
      </c>
    </row>
    <row r="1767" customFormat="false" ht="15" hidden="false" customHeight="false" outlineLevel="0" collapsed="false">
      <c r="A1767" s="1" t="n">
        <v>2024</v>
      </c>
      <c r="B1767" s="1" t="s">
        <v>3424</v>
      </c>
      <c r="C1767" s="1" t="s">
        <v>3425</v>
      </c>
      <c r="D1767" s="1" t="n">
        <f aca="false">O1768/$Q$2</f>
        <v>0.9811503607227</v>
      </c>
      <c r="O1767" s="1" t="n">
        <v>0.655814672969873</v>
      </c>
    </row>
    <row r="1768" customFormat="false" ht="15" hidden="false" customHeight="false" outlineLevel="0" collapsed="false">
      <c r="A1768" s="1" t="n">
        <v>2025</v>
      </c>
      <c r="B1768" s="1" t="s">
        <v>3426</v>
      </c>
      <c r="C1768" s="1" t="s">
        <v>3427</v>
      </c>
      <c r="D1768" s="1" t="n">
        <f aca="false">O1769/$Q$2</f>
        <v>0.987402745107659</v>
      </c>
      <c r="O1768" s="1" t="n">
        <v>0.65472955766709</v>
      </c>
    </row>
    <row r="1769" customFormat="false" ht="15" hidden="false" customHeight="false" outlineLevel="0" collapsed="false">
      <c r="A1769" s="1" t="n">
        <v>2026</v>
      </c>
      <c r="B1769" s="1" t="s">
        <v>3428</v>
      </c>
      <c r="C1769" s="1" t="s">
        <v>3429</v>
      </c>
      <c r="D1769" s="1" t="n">
        <f aca="false">O1770/$Q$2</f>
        <v>0.957563733885092</v>
      </c>
      <c r="O1769" s="1" t="n">
        <v>0.658901824249873</v>
      </c>
    </row>
    <row r="1770" customFormat="false" ht="15" hidden="false" customHeight="false" outlineLevel="0" collapsed="false">
      <c r="A1770" s="1" t="n">
        <v>2027</v>
      </c>
      <c r="B1770" s="1" t="s">
        <v>3430</v>
      </c>
      <c r="C1770" s="1" t="s">
        <v>3431</v>
      </c>
      <c r="D1770" s="1" t="n">
        <f aca="false">O1771/$Q$2</f>
        <v>0.956795372634268</v>
      </c>
      <c r="O1770" s="1" t="n">
        <v>0.638990011136352</v>
      </c>
    </row>
    <row r="1771" customFormat="false" ht="15" hidden="false" customHeight="false" outlineLevel="0" collapsed="false">
      <c r="A1771" s="1" t="n">
        <v>2028</v>
      </c>
      <c r="B1771" s="1" t="s">
        <v>3432</v>
      </c>
      <c r="C1771" s="1" t="s">
        <v>3433</v>
      </c>
      <c r="D1771" s="1" t="n">
        <f aca="false">O1772/$Q$2</f>
        <v>0.97070336403381</v>
      </c>
      <c r="O1771" s="1" t="n">
        <v>0.638477277469811</v>
      </c>
    </row>
    <row r="1772" customFormat="false" ht="15" hidden="false" customHeight="false" outlineLevel="0" collapsed="false">
      <c r="A1772" s="1" t="n">
        <v>2029</v>
      </c>
      <c r="B1772" s="1" t="s">
        <v>3434</v>
      </c>
      <c r="C1772" s="1" t="s">
        <v>3435</v>
      </c>
      <c r="D1772" s="1" t="n">
        <f aca="false">O1773/$Q$2</f>
        <v>0.917431966756379</v>
      </c>
      <c r="O1772" s="1" t="n">
        <v>0.647758192425958</v>
      </c>
    </row>
    <row r="1773" customFormat="false" ht="15" hidden="false" customHeight="false" outlineLevel="0" collapsed="false">
      <c r="A1773" s="1" t="n">
        <v>2030</v>
      </c>
      <c r="B1773" s="1" t="s">
        <v>3436</v>
      </c>
      <c r="C1773" s="1" t="s">
        <v>174</v>
      </c>
      <c r="D1773" s="1" t="n">
        <f aca="false">O1774/$Q$2</f>
        <v>0.944203744720483</v>
      </c>
      <c r="O1773" s="1" t="n">
        <v>0.612209758901386</v>
      </c>
    </row>
    <row r="1774" customFormat="false" ht="15" hidden="false" customHeight="false" outlineLevel="0" collapsed="false">
      <c r="A1774" s="1" t="n">
        <v>2031</v>
      </c>
      <c r="B1774" s="1" t="s">
        <v>3437</v>
      </c>
      <c r="C1774" s="1" t="s">
        <v>3438</v>
      </c>
      <c r="D1774" s="1" t="n">
        <f aca="false">O1775/$Q$2</f>
        <v>0.903649894794489</v>
      </c>
      <c r="O1774" s="1" t="n">
        <v>0.630074782496229</v>
      </c>
    </row>
    <row r="1775" customFormat="false" ht="15" hidden="false" customHeight="false" outlineLevel="0" collapsed="false">
      <c r="A1775" s="1" t="n">
        <v>2032</v>
      </c>
      <c r="B1775" s="1" t="s">
        <v>3439</v>
      </c>
      <c r="C1775" s="1" t="s">
        <v>3440</v>
      </c>
      <c r="D1775" s="1" t="n">
        <f aca="false">O1776/$Q$2</f>
        <v>0.950620582417829</v>
      </c>
      <c r="O1775" s="1" t="n">
        <v>0.603012871002678</v>
      </c>
    </row>
    <row r="1776" customFormat="false" ht="15" hidden="false" customHeight="false" outlineLevel="0" collapsed="false">
      <c r="A1776" s="1" t="n">
        <v>2033</v>
      </c>
      <c r="B1776" s="1" t="s">
        <v>3441</v>
      </c>
      <c r="C1776" s="1" t="s">
        <v>3442</v>
      </c>
      <c r="D1776" s="1" t="n">
        <f aca="false">O1777/$Q$2</f>
        <v>0.92172270317952</v>
      </c>
      <c r="O1776" s="1" t="n">
        <v>0.634356790102188</v>
      </c>
    </row>
    <row r="1777" customFormat="false" ht="15" hidden="false" customHeight="false" outlineLevel="0" collapsed="false">
      <c r="A1777" s="1" t="n">
        <v>2034</v>
      </c>
      <c r="B1777" s="1" t="s">
        <v>3443</v>
      </c>
      <c r="C1777" s="1" t="s">
        <v>3444</v>
      </c>
      <c r="D1777" s="1" t="n">
        <f aca="false">O1778/$Q$2</f>
        <v>0.918450692909157</v>
      </c>
      <c r="O1777" s="1" t="n">
        <v>0.615073001960605</v>
      </c>
    </row>
    <row r="1778" customFormat="false" ht="15" hidden="false" customHeight="false" outlineLevel="0" collapsed="false">
      <c r="A1778" s="1" t="n">
        <v>2035</v>
      </c>
      <c r="B1778" s="1" t="s">
        <v>3445</v>
      </c>
      <c r="C1778" s="1" t="s">
        <v>375</v>
      </c>
      <c r="D1778" s="1" t="n">
        <f aca="false">O1779/$Q$2</f>
        <v>1.12418894600216</v>
      </c>
      <c r="O1778" s="1" t="n">
        <v>0.612889563088484</v>
      </c>
    </row>
    <row r="1779" customFormat="false" ht="15" hidden="false" customHeight="false" outlineLevel="0" collapsed="false">
      <c r="A1779" s="1" t="n">
        <v>2036</v>
      </c>
      <c r="B1779" s="1" t="s">
        <v>3446</v>
      </c>
      <c r="C1779" s="1" t="s">
        <v>3447</v>
      </c>
      <c r="D1779" s="1" t="n">
        <f aca="false">O1780/$Q$2</f>
        <v>0.962220857969629</v>
      </c>
      <c r="O1779" s="1" t="n">
        <v>0.75018036053931</v>
      </c>
    </row>
    <row r="1780" customFormat="false" ht="15" hidden="false" customHeight="false" outlineLevel="0" collapsed="false">
      <c r="A1780" s="1" t="n">
        <v>2037</v>
      </c>
      <c r="B1780" s="1" t="s">
        <v>3448</v>
      </c>
      <c r="C1780" s="1" t="s">
        <v>3449</v>
      </c>
      <c r="D1780" s="1" t="n">
        <f aca="false">O1781/$Q$2</f>
        <v>1.1323379129539</v>
      </c>
      <c r="O1780" s="1" t="n">
        <v>0.642097747640289</v>
      </c>
    </row>
    <row r="1781" customFormat="false" ht="15" hidden="false" customHeight="false" outlineLevel="0" collapsed="false">
      <c r="A1781" s="1" t="n">
        <v>2038</v>
      </c>
      <c r="B1781" s="1" t="s">
        <v>3450</v>
      </c>
      <c r="C1781" s="1" t="s">
        <v>1117</v>
      </c>
      <c r="D1781" s="1" t="n">
        <f aca="false">O1782/$Q$2</f>
        <v>0.933394957763267</v>
      </c>
      <c r="O1781" s="1" t="n">
        <v>0.755618231982199</v>
      </c>
    </row>
    <row r="1782" customFormat="false" ht="15" hidden="false" customHeight="false" outlineLevel="0" collapsed="false">
      <c r="A1782" s="1" t="n">
        <v>2039</v>
      </c>
      <c r="B1782" s="1" t="s">
        <v>3451</v>
      </c>
      <c r="C1782" s="1" t="s">
        <v>104</v>
      </c>
      <c r="D1782" s="1" t="n">
        <f aca="false">O1783/$Q$2</f>
        <v>0.961101901629021</v>
      </c>
      <c r="O1782" s="1" t="n">
        <v>0.622861991687893</v>
      </c>
    </row>
    <row r="1783" customFormat="false" ht="15" hidden="false" customHeight="false" outlineLevel="0" collapsed="false">
      <c r="A1783" s="1" t="n">
        <v>2040</v>
      </c>
      <c r="B1783" s="1" t="s">
        <v>3452</v>
      </c>
      <c r="C1783" s="1" t="s">
        <v>3453</v>
      </c>
      <c r="D1783" s="1" t="n">
        <f aca="false">O1784/$Q$2</f>
        <v>0.912897673784379</v>
      </c>
      <c r="O1783" s="1" t="n">
        <v>0.641351059039578</v>
      </c>
    </row>
    <row r="1784" customFormat="false" ht="15" hidden="false" customHeight="false" outlineLevel="0" collapsed="false">
      <c r="A1784" s="1" t="n">
        <v>2041</v>
      </c>
      <c r="B1784" s="1" t="s">
        <v>3454</v>
      </c>
      <c r="C1784" s="1" t="s">
        <v>3455</v>
      </c>
      <c r="D1784" s="1" t="n">
        <f aca="false">O1785/$Q$2</f>
        <v>0.970001226299945</v>
      </c>
      <c r="O1784" s="1" t="n">
        <v>0.609183988590601</v>
      </c>
    </row>
    <row r="1785" customFormat="false" ht="15" hidden="false" customHeight="false" outlineLevel="0" collapsed="false">
      <c r="A1785" s="1" t="n">
        <v>2042</v>
      </c>
      <c r="B1785" s="1" t="s">
        <v>3456</v>
      </c>
      <c r="C1785" s="1" t="s">
        <v>3457</v>
      </c>
      <c r="D1785" s="1" t="n">
        <f aca="false">O1786/$Q$2</f>
        <v>0.923971670660864</v>
      </c>
      <c r="O1785" s="1" t="n">
        <v>0.647289650246983</v>
      </c>
    </row>
    <row r="1786" customFormat="false" ht="15" hidden="false" customHeight="false" outlineLevel="0" collapsed="false">
      <c r="A1786" s="1" t="n">
        <v>2043</v>
      </c>
      <c r="B1786" s="1" t="s">
        <v>3458</v>
      </c>
      <c r="C1786" s="1" t="s">
        <v>3459</v>
      </c>
      <c r="D1786" s="1" t="n">
        <f aca="false">O1787/$Q$2</f>
        <v>0.986101121355407</v>
      </c>
      <c r="O1786" s="1" t="n">
        <v>0.616573756119411</v>
      </c>
    </row>
    <row r="1787" customFormat="false" ht="15" hidden="false" customHeight="false" outlineLevel="0" collapsed="false">
      <c r="A1787" s="1" t="n">
        <v>2044</v>
      </c>
      <c r="B1787" s="1" t="s">
        <v>3460</v>
      </c>
      <c r="C1787" s="1" t="s">
        <v>3461</v>
      </c>
      <c r="D1787" s="1" t="n">
        <f aca="false">O1788/$Q$2</f>
        <v>0.997688446998486</v>
      </c>
      <c r="O1787" s="1" t="n">
        <v>0.658033240210488</v>
      </c>
    </row>
    <row r="1788" customFormat="false" ht="15" hidden="false" customHeight="false" outlineLevel="0" collapsed="false">
      <c r="A1788" s="1" t="n">
        <v>2045</v>
      </c>
      <c r="B1788" s="1" t="s">
        <v>3462</v>
      </c>
      <c r="C1788" s="1" t="s">
        <v>3463</v>
      </c>
      <c r="D1788" s="1" t="n">
        <f aca="false">O1789/$Q$2</f>
        <v>0.967635428883276</v>
      </c>
      <c r="O1788" s="1" t="n">
        <v>0.665765556169939</v>
      </c>
    </row>
    <row r="1789" customFormat="false" ht="15" hidden="false" customHeight="false" outlineLevel="0" collapsed="false">
      <c r="A1789" s="1" t="n">
        <v>2046</v>
      </c>
      <c r="B1789" s="1" t="s">
        <v>3464</v>
      </c>
      <c r="C1789" s="1" t="s">
        <v>3465</v>
      </c>
      <c r="D1789" s="1" t="n">
        <f aca="false">O1790/$Q$2</f>
        <v>1.02648556962991</v>
      </c>
      <c r="O1789" s="1" t="n">
        <v>0.645710934529033</v>
      </c>
    </row>
    <row r="1790" customFormat="false" ht="15" hidden="false" customHeight="false" outlineLevel="0" collapsed="false">
      <c r="A1790" s="1" t="n">
        <v>2047</v>
      </c>
      <c r="B1790" s="1" t="s">
        <v>3466</v>
      </c>
      <c r="C1790" s="1" t="s">
        <v>3467</v>
      </c>
      <c r="D1790" s="1" t="n">
        <f aca="false">O1791/$Q$2</f>
        <v>0.966731216421986</v>
      </c>
      <c r="O1790" s="1" t="n">
        <v>0.684982108614225</v>
      </c>
    </row>
    <row r="1791" customFormat="false" ht="15" hidden="false" customHeight="false" outlineLevel="0" collapsed="false">
      <c r="A1791" s="1" t="n">
        <v>2048</v>
      </c>
      <c r="B1791" s="1" t="s">
        <v>3468</v>
      </c>
      <c r="C1791" s="1" t="s">
        <v>3469</v>
      </c>
      <c r="D1791" s="1" t="n">
        <f aca="false">O1792/$Q$2</f>
        <v>1.22280411527008</v>
      </c>
      <c r="O1791" s="1" t="n">
        <v>0.645107546252866</v>
      </c>
    </row>
    <row r="1792" customFormat="false" ht="15" hidden="false" customHeight="false" outlineLevel="0" collapsed="false">
      <c r="A1792" s="1" t="n">
        <v>2049</v>
      </c>
      <c r="B1792" s="1" t="s">
        <v>3470</v>
      </c>
      <c r="C1792" s="1" t="s">
        <v>3471</v>
      </c>
      <c r="D1792" s="1" t="n">
        <f aca="false">O1793/$Q$2</f>
        <v>1.09346011110578</v>
      </c>
      <c r="O1792" s="1" t="n">
        <v>0.815987059225625</v>
      </c>
    </row>
    <row r="1793" customFormat="false" ht="15" hidden="false" customHeight="false" outlineLevel="0" collapsed="false">
      <c r="A1793" s="1" t="n">
        <v>2050</v>
      </c>
      <c r="B1793" s="1" t="s">
        <v>3472</v>
      </c>
      <c r="C1793" s="1" t="s">
        <v>3473</v>
      </c>
      <c r="D1793" s="1" t="n">
        <f aca="false">O1794/$Q$2</f>
        <v>1.04078662058957</v>
      </c>
      <c r="O1793" s="1" t="n">
        <v>0.729674760903676</v>
      </c>
    </row>
    <row r="1794" customFormat="false" ht="15" hidden="false" customHeight="false" outlineLevel="0" collapsed="false">
      <c r="A1794" s="1" t="n">
        <v>2051</v>
      </c>
      <c r="B1794" s="1" t="s">
        <v>3474</v>
      </c>
      <c r="C1794" s="1" t="s">
        <v>3475</v>
      </c>
      <c r="D1794" s="1" t="n">
        <f aca="false">O1795/$Q$2</f>
        <v>0.936442327476102</v>
      </c>
      <c r="O1794" s="1" t="n">
        <v>0.694525315388461</v>
      </c>
    </row>
    <row r="1795" customFormat="false" ht="15" hidden="false" customHeight="false" outlineLevel="0" collapsed="false">
      <c r="A1795" s="1" t="n">
        <v>2052</v>
      </c>
      <c r="B1795" s="1" t="s">
        <v>3476</v>
      </c>
      <c r="C1795" s="1" t="s">
        <v>3477</v>
      </c>
      <c r="D1795" s="1" t="n">
        <f aca="false">O1796/$Q$2</f>
        <v>1.19923693084286</v>
      </c>
      <c r="O1795" s="1" t="n">
        <v>0.624895526102193</v>
      </c>
    </row>
    <row r="1796" customFormat="false" ht="15" hidden="false" customHeight="false" outlineLevel="0" collapsed="false">
      <c r="A1796" s="1" t="n">
        <v>2053</v>
      </c>
      <c r="B1796" s="1" t="s">
        <v>3478</v>
      </c>
      <c r="C1796" s="1" t="s">
        <v>3479</v>
      </c>
      <c r="D1796" s="1" t="n">
        <f aca="false">O1797/$Q$2</f>
        <v>0.923971670660864</v>
      </c>
      <c r="O1796" s="1" t="n">
        <v>0.800260486772318</v>
      </c>
    </row>
    <row r="1797" customFormat="false" ht="15" hidden="false" customHeight="false" outlineLevel="0" collapsed="false">
      <c r="A1797" s="1" t="n">
        <v>2054</v>
      </c>
      <c r="B1797" s="1" t="s">
        <v>3480</v>
      </c>
      <c r="C1797" s="1" t="s">
        <v>3481</v>
      </c>
      <c r="D1797" s="1" t="n">
        <f aca="false">O1798/$Q$2</f>
        <v>1.00171579842174</v>
      </c>
      <c r="O1797" s="1" t="n">
        <v>0.616573756119411</v>
      </c>
    </row>
    <row r="1798" customFormat="false" ht="15" hidden="false" customHeight="false" outlineLevel="0" collapsed="false">
      <c r="A1798" s="1" t="n">
        <v>2055</v>
      </c>
      <c r="B1798" s="1" t="s">
        <v>3482</v>
      </c>
      <c r="C1798" s="1" t="s">
        <v>3483</v>
      </c>
      <c r="D1798" s="1" t="n">
        <f aca="false">O1799/$Q$2</f>
        <v>1.03604219295247</v>
      </c>
      <c r="O1798" s="1" t="n">
        <v>0.668453040292125</v>
      </c>
    </row>
    <row r="1799" customFormat="false" ht="15" hidden="false" customHeight="false" outlineLevel="0" collapsed="false">
      <c r="A1799" s="1" t="n">
        <v>2056</v>
      </c>
      <c r="B1799" s="1" t="s">
        <v>3484</v>
      </c>
      <c r="C1799" s="1" t="s">
        <v>3485</v>
      </c>
      <c r="D1799" s="1" t="n">
        <f aca="false">O1800/$Q$2</f>
        <v>0.925272428184524</v>
      </c>
      <c r="O1799" s="1" t="n">
        <v>0.691359320518994</v>
      </c>
    </row>
    <row r="1800" customFormat="false" ht="15" hidden="false" customHeight="false" outlineLevel="0" collapsed="false">
      <c r="A1800" s="1" t="n">
        <v>2057</v>
      </c>
      <c r="B1800" s="1" t="s">
        <v>3486</v>
      </c>
      <c r="C1800" s="1" t="s">
        <v>3487</v>
      </c>
      <c r="D1800" s="1" t="n">
        <f aca="false">O1801/$Q$2</f>
        <v>0.900807555696988</v>
      </c>
      <c r="O1800" s="1" t="n">
        <v>0.617441762117462</v>
      </c>
    </row>
    <row r="1801" customFormat="false" ht="15" hidden="false" customHeight="false" outlineLevel="0" collapsed="false">
      <c r="A1801" s="1" t="n">
        <v>2058</v>
      </c>
      <c r="B1801" s="1" t="s">
        <v>3488</v>
      </c>
      <c r="C1801" s="1" t="s">
        <v>3489</v>
      </c>
      <c r="D1801" s="1" t="n">
        <f aca="false">O1802/$Q$2</f>
        <v>0.943365980878765</v>
      </c>
      <c r="O1801" s="1" t="n">
        <v>0.601116155173438</v>
      </c>
    </row>
    <row r="1802" customFormat="false" ht="15" hidden="false" customHeight="false" outlineLevel="0" collapsed="false">
      <c r="A1802" s="1" t="n">
        <v>2059</v>
      </c>
      <c r="B1802" s="1" t="s">
        <v>3490</v>
      </c>
      <c r="C1802" s="1" t="s">
        <v>3491</v>
      </c>
      <c r="D1802" s="1" t="n">
        <f aca="false">O1803/$Q$2</f>
        <v>1.04773271951187</v>
      </c>
      <c r="O1802" s="1" t="n">
        <v>0.629515735920418</v>
      </c>
    </row>
    <row r="1803" customFormat="false" ht="15" hidden="false" customHeight="false" outlineLevel="0" collapsed="false">
      <c r="A1803" s="1" t="n">
        <v>2060</v>
      </c>
      <c r="B1803" s="1" t="s">
        <v>3492</v>
      </c>
      <c r="C1803" s="1" t="s">
        <v>3493</v>
      </c>
      <c r="D1803" s="1" t="n">
        <f aca="false">O1804/$Q$2</f>
        <v>1.17781604024324</v>
      </c>
      <c r="O1803" s="1" t="n">
        <v>0.699160503283166</v>
      </c>
    </row>
    <row r="1804" customFormat="false" ht="15" hidden="false" customHeight="false" outlineLevel="0" collapsed="false">
      <c r="A1804" s="1" t="n">
        <v>2061</v>
      </c>
      <c r="B1804" s="1" t="s">
        <v>3494</v>
      </c>
      <c r="C1804" s="1" t="s">
        <v>3495</v>
      </c>
      <c r="D1804" s="1" t="n">
        <f aca="false">O1805/$Q$2</f>
        <v>1.16573093241402</v>
      </c>
      <c r="O1804" s="1" t="n">
        <v>0.785966153519673</v>
      </c>
    </row>
    <row r="1805" customFormat="false" ht="15" hidden="false" customHeight="false" outlineLevel="0" collapsed="false">
      <c r="A1805" s="1" t="n">
        <v>2062</v>
      </c>
      <c r="B1805" s="1" t="s">
        <v>3496</v>
      </c>
      <c r="C1805" s="1" t="s">
        <v>3497</v>
      </c>
      <c r="D1805" s="1" t="n">
        <f aca="false">O1806/$Q$2</f>
        <v>1.22900080222736</v>
      </c>
      <c r="O1805" s="1" t="n">
        <v>0.777901663488241</v>
      </c>
    </row>
    <row r="1806" customFormat="false" ht="15" hidden="false" customHeight="false" outlineLevel="0" collapsed="false">
      <c r="A1806" s="1" t="n">
        <v>2063</v>
      </c>
      <c r="B1806" s="1" t="s">
        <v>3498</v>
      </c>
      <c r="C1806" s="1" t="s">
        <v>3499</v>
      </c>
      <c r="D1806" s="1" t="n">
        <f aca="false">O1807/$Q$2</f>
        <v>1.05897706761829</v>
      </c>
      <c r="O1806" s="1" t="n">
        <v>0.820122158465211</v>
      </c>
    </row>
    <row r="1807" customFormat="false" ht="15" hidden="false" customHeight="false" outlineLevel="0" collapsed="false">
      <c r="A1807" s="1" t="n">
        <v>2064</v>
      </c>
      <c r="B1807" s="1" t="s">
        <v>3500</v>
      </c>
      <c r="C1807" s="1" t="s">
        <v>3501</v>
      </c>
      <c r="D1807" s="1" t="n">
        <f aca="false">O1808/$Q$2</f>
        <v>1.06567652661482</v>
      </c>
      <c r="O1807" s="1" t="n">
        <v>0.706663947563155</v>
      </c>
    </row>
    <row r="1808" customFormat="false" ht="15" hidden="false" customHeight="false" outlineLevel="0" collapsed="false">
      <c r="A1808" s="1" t="n">
        <v>2065</v>
      </c>
      <c r="B1808" s="1" t="s">
        <v>3502</v>
      </c>
      <c r="C1808" s="1" t="s">
        <v>3503</v>
      </c>
      <c r="D1808" s="1" t="n">
        <f aca="false">O1809/$Q$2</f>
        <v>0.910617533219325</v>
      </c>
      <c r="O1808" s="1" t="n">
        <v>0.711134550643986</v>
      </c>
    </row>
    <row r="1809" customFormat="false" ht="15" hidden="false" customHeight="false" outlineLevel="0" collapsed="false">
      <c r="A1809" s="1" t="n">
        <v>2066</v>
      </c>
      <c r="B1809" s="1" t="s">
        <v>3504</v>
      </c>
      <c r="C1809" s="1" t="s">
        <v>3505</v>
      </c>
      <c r="D1809" s="1" t="n">
        <f aca="false">O1810/$Q$2</f>
        <v>0.968639891374565</v>
      </c>
      <c r="O1809" s="1" t="n">
        <v>0.60766243238134</v>
      </c>
    </row>
    <row r="1810" customFormat="false" ht="15" hidden="false" customHeight="false" outlineLevel="0" collapsed="false">
      <c r="A1810" s="1" t="n">
        <v>2067</v>
      </c>
      <c r="B1810" s="1" t="s">
        <v>3506</v>
      </c>
      <c r="C1810" s="1" t="s">
        <v>3507</v>
      </c>
      <c r="D1810" s="1" t="n">
        <f aca="false">O1811/$Q$2</f>
        <v>0.937343003111602</v>
      </c>
      <c r="O1810" s="1" t="n">
        <v>0.646381220459652</v>
      </c>
    </row>
    <row r="1811" customFormat="false" ht="15" hidden="false" customHeight="false" outlineLevel="0" collapsed="false">
      <c r="A1811" s="1" t="n">
        <v>2068</v>
      </c>
      <c r="B1811" s="1" t="s">
        <v>3508</v>
      </c>
      <c r="C1811" s="1" t="s">
        <v>3509</v>
      </c>
      <c r="D1811" s="1" t="n">
        <f aca="false">O1812/$Q$2</f>
        <v>1.24981394733225</v>
      </c>
      <c r="O1811" s="1" t="n">
        <v>0.625496554225954</v>
      </c>
    </row>
    <row r="1812" customFormat="false" ht="15" hidden="false" customHeight="false" outlineLevel="0" collapsed="false">
      <c r="A1812" s="1" t="n">
        <v>2069</v>
      </c>
      <c r="B1812" s="1" t="s">
        <v>3510</v>
      </c>
      <c r="C1812" s="1" t="s">
        <v>3511</v>
      </c>
      <c r="D1812" s="1" t="n">
        <f aca="false">O1813/$Q$2</f>
        <v>0.904110344219744</v>
      </c>
      <c r="O1812" s="1" t="n">
        <v>0.834010938242191</v>
      </c>
    </row>
    <row r="1813" customFormat="false" ht="15" hidden="false" customHeight="false" outlineLevel="0" collapsed="false">
      <c r="A1813" s="1" t="n">
        <v>2070</v>
      </c>
      <c r="B1813" s="1" t="s">
        <v>3512</v>
      </c>
      <c r="C1813" s="1" t="s">
        <v>3513</v>
      </c>
      <c r="D1813" s="1" t="n">
        <f aca="false">O1814/$Q$2</f>
        <v>1.01516350103164</v>
      </c>
      <c r="O1813" s="1" t="n">
        <v>0.603320132621889</v>
      </c>
    </row>
    <row r="1814" customFormat="false" ht="15" hidden="false" customHeight="false" outlineLevel="0" collapsed="false">
      <c r="A1814" s="1" t="n">
        <v>2071</v>
      </c>
      <c r="B1814" s="1" t="s">
        <v>3514</v>
      </c>
      <c r="C1814" s="1" t="s">
        <v>3515</v>
      </c>
      <c r="D1814" s="1" t="n">
        <f aca="false">O1815/$Q$2</f>
        <v>0.946927496838047</v>
      </c>
      <c r="O1814" s="1" t="n">
        <v>0.677426800822501</v>
      </c>
    </row>
    <row r="1815" customFormat="false" ht="15" hidden="false" customHeight="false" outlineLevel="0" collapsed="false">
      <c r="A1815" s="1" t="n">
        <v>2072</v>
      </c>
      <c r="B1815" s="1" t="s">
        <v>3516</v>
      </c>
      <c r="C1815" s="1" t="s">
        <v>3517</v>
      </c>
      <c r="D1815" s="1" t="n">
        <f aca="false">O1816/$Q$2</f>
        <v>0.909131088889366</v>
      </c>
      <c r="O1815" s="1" t="n">
        <v>0.631892364276267</v>
      </c>
    </row>
    <row r="1816" customFormat="false" ht="15" hidden="false" customHeight="false" outlineLevel="0" collapsed="false">
      <c r="A1816" s="1" t="n">
        <v>2073</v>
      </c>
      <c r="B1816" s="1" t="s">
        <v>3518</v>
      </c>
      <c r="C1816" s="1" t="s">
        <v>3519</v>
      </c>
      <c r="D1816" s="1" t="n">
        <f aca="false">O1817/$Q$2</f>
        <v>0.965208664225879</v>
      </c>
      <c r="O1816" s="1" t="n">
        <v>0.606670516078181</v>
      </c>
    </row>
    <row r="1817" customFormat="false" ht="15" hidden="false" customHeight="false" outlineLevel="0" collapsed="false">
      <c r="A1817" s="1" t="n">
        <v>2074</v>
      </c>
      <c r="B1817" s="1" t="s">
        <v>3520</v>
      </c>
      <c r="C1817" s="1" t="s">
        <v>3521</v>
      </c>
      <c r="D1817" s="1" t="n">
        <f aca="false">O1818/$Q$2</f>
        <v>0.898761728922084</v>
      </c>
      <c r="O1817" s="1" t="n">
        <v>0.644091534879086</v>
      </c>
    </row>
    <row r="1818" customFormat="false" ht="15" hidden="false" customHeight="false" outlineLevel="0" collapsed="false">
      <c r="A1818" s="1" t="n">
        <v>2075</v>
      </c>
      <c r="B1818" s="1" t="s">
        <v>3522</v>
      </c>
      <c r="C1818" s="1" t="s">
        <v>3523</v>
      </c>
      <c r="D1818" s="1" t="n">
        <f aca="false">O1819/$Q$2</f>
        <v>0.898952596359687</v>
      </c>
      <c r="O1818" s="1" t="n">
        <v>0.599750958448229</v>
      </c>
    </row>
    <row r="1819" customFormat="false" ht="15" hidden="false" customHeight="false" outlineLevel="0" collapsed="false">
      <c r="A1819" s="1" t="n">
        <v>2076</v>
      </c>
      <c r="B1819" s="1" t="s">
        <v>3524</v>
      </c>
      <c r="C1819" s="1" t="s">
        <v>3525</v>
      </c>
      <c r="D1819" s="1" t="n">
        <f aca="false">O1820/$Q$2</f>
        <v>0.961687195812136</v>
      </c>
      <c r="O1819" s="1" t="n">
        <v>0.599878325830434</v>
      </c>
    </row>
    <row r="1820" customFormat="false" ht="15" hidden="false" customHeight="false" outlineLevel="0" collapsed="false">
      <c r="A1820" s="1" t="n">
        <v>2077</v>
      </c>
      <c r="B1820" s="1" t="s">
        <v>3526</v>
      </c>
      <c r="C1820" s="1" t="s">
        <v>3527</v>
      </c>
      <c r="D1820" s="1" t="n">
        <f aca="false">O1821/$Q$2</f>
        <v>0.942073955147301</v>
      </c>
      <c r="O1820" s="1" t="n">
        <v>0.641741630573725</v>
      </c>
    </row>
    <row r="1821" customFormat="false" ht="15" hidden="false" customHeight="false" outlineLevel="0" collapsed="false">
      <c r="A1821" s="1" t="n">
        <v>2078</v>
      </c>
      <c r="B1821" s="1" t="s">
        <v>3528</v>
      </c>
      <c r="C1821" s="1" t="s">
        <v>3529</v>
      </c>
      <c r="D1821" s="1" t="n">
        <f aca="false">O1822/$Q$2</f>
        <v>0.935753306540537</v>
      </c>
      <c r="O1821" s="1" t="n">
        <v>0.628653556717801</v>
      </c>
    </row>
    <row r="1822" customFormat="false" ht="15" hidden="false" customHeight="false" outlineLevel="0" collapsed="false">
      <c r="A1822" s="1" t="n">
        <v>2079</v>
      </c>
      <c r="B1822" s="1" t="s">
        <v>3530</v>
      </c>
      <c r="C1822" s="1" t="s">
        <v>3531</v>
      </c>
      <c r="D1822" s="1" t="n">
        <f aca="false">O1823/$Q$2</f>
        <v>1.09207746814813</v>
      </c>
      <c r="O1822" s="1" t="n">
        <v>0.624435736868631</v>
      </c>
    </row>
    <row r="1823" customFormat="false" ht="15" hidden="false" customHeight="false" outlineLevel="0" collapsed="false">
      <c r="A1823" s="1" t="n">
        <v>2080</v>
      </c>
      <c r="B1823" s="1" t="s">
        <v>3532</v>
      </c>
      <c r="C1823" s="1" t="s">
        <v>3533</v>
      </c>
      <c r="D1823" s="1" t="n">
        <f aca="false">O1824/$Q$2</f>
        <v>1.16473601053008</v>
      </c>
      <c r="O1823" s="1" t="n">
        <v>0.728752112094372</v>
      </c>
    </row>
    <row r="1824" customFormat="false" ht="15" hidden="false" customHeight="false" outlineLevel="0" collapsed="false">
      <c r="A1824" s="1" t="n">
        <v>2081</v>
      </c>
      <c r="B1824" s="1" t="s">
        <v>3534</v>
      </c>
      <c r="C1824" s="1" t="s">
        <v>3535</v>
      </c>
      <c r="D1824" s="1" t="n">
        <f aca="false">O1825/$Q$2</f>
        <v>0.944276271735025</v>
      </c>
      <c r="O1824" s="1" t="n">
        <v>0.777237744081938</v>
      </c>
    </row>
    <row r="1825" customFormat="false" ht="15" hidden="false" customHeight="false" outlineLevel="0" collapsed="false">
      <c r="A1825" s="1" t="n">
        <v>2082</v>
      </c>
      <c r="B1825" s="1" t="s">
        <v>3536</v>
      </c>
      <c r="C1825" s="1" t="s">
        <v>3537</v>
      </c>
      <c r="D1825" s="1" t="n">
        <f aca="false">O1826/$Q$2</f>
        <v>0.883862997522762</v>
      </c>
      <c r="O1825" s="1" t="n">
        <v>0.630123180358626</v>
      </c>
    </row>
    <row r="1826" customFormat="false" ht="15" hidden="false" customHeight="false" outlineLevel="0" collapsed="false">
      <c r="A1826" s="1" t="n">
        <v>2083</v>
      </c>
      <c r="B1826" s="1" t="s">
        <v>3538</v>
      </c>
      <c r="C1826" s="1" t="s">
        <v>3539</v>
      </c>
      <c r="D1826" s="1" t="n">
        <f aca="false">O1827/$Q$2</f>
        <v>0.954718117162897</v>
      </c>
      <c r="O1826" s="1" t="n">
        <v>0.589808914690844</v>
      </c>
    </row>
    <row r="1827" customFormat="false" ht="15" hidden="false" customHeight="false" outlineLevel="0" collapsed="false">
      <c r="A1827" s="1" t="n">
        <v>2084</v>
      </c>
      <c r="B1827" s="1" t="s">
        <v>3540</v>
      </c>
      <c r="C1827" s="1" t="s">
        <v>3541</v>
      </c>
      <c r="D1827" s="1" t="n">
        <f aca="false">O1828/$Q$2</f>
        <v>0.910617533219325</v>
      </c>
      <c r="O1827" s="1" t="n">
        <v>0.637091108121689</v>
      </c>
    </row>
    <row r="1828" customFormat="false" ht="15" hidden="false" customHeight="false" outlineLevel="0" collapsed="false">
      <c r="A1828" s="1" t="n">
        <v>2085</v>
      </c>
      <c r="B1828" s="1" t="s">
        <v>3542</v>
      </c>
      <c r="C1828" s="1" t="s">
        <v>3543</v>
      </c>
      <c r="D1828" s="1" t="n">
        <f aca="false">O1829/$Q$2</f>
        <v>1.03604219295247</v>
      </c>
      <c r="O1828" s="1" t="n">
        <v>0.60766243238134</v>
      </c>
    </row>
    <row r="1829" customFormat="false" ht="15" hidden="false" customHeight="false" outlineLevel="0" collapsed="false">
      <c r="A1829" s="1" t="n">
        <v>2086</v>
      </c>
      <c r="B1829" s="1" t="s">
        <v>3544</v>
      </c>
      <c r="C1829" s="1" t="s">
        <v>3545</v>
      </c>
      <c r="D1829" s="1" t="n">
        <f aca="false">O1830/$Q$2</f>
        <v>1.17781604024324</v>
      </c>
      <c r="O1829" s="1" t="n">
        <v>0.691359320518994</v>
      </c>
    </row>
    <row r="1830" customFormat="false" ht="15" hidden="false" customHeight="false" outlineLevel="0" collapsed="false">
      <c r="A1830" s="1" t="n">
        <v>2087</v>
      </c>
      <c r="B1830" s="1" t="s">
        <v>3546</v>
      </c>
      <c r="C1830" s="1" t="s">
        <v>3547</v>
      </c>
      <c r="D1830" s="1" t="n">
        <f aca="false">O1831/$Q$2</f>
        <v>0.937343003111602</v>
      </c>
      <c r="O1830" s="1" t="n">
        <v>0.785966153519673</v>
      </c>
    </row>
    <row r="1831" customFormat="false" ht="15" hidden="false" customHeight="false" outlineLevel="0" collapsed="false">
      <c r="A1831" s="1" t="n">
        <v>2088</v>
      </c>
      <c r="B1831" s="1" t="s">
        <v>3548</v>
      </c>
      <c r="C1831" s="1" t="s">
        <v>3549</v>
      </c>
      <c r="D1831" s="1" t="n">
        <f aca="false">O1832/$Q$2</f>
        <v>0.947242058073158</v>
      </c>
      <c r="O1831" s="1" t="n">
        <v>0.625496554225954</v>
      </c>
    </row>
    <row r="1832" customFormat="false" ht="15" hidden="false" customHeight="false" outlineLevel="0" collapsed="false">
      <c r="A1832" s="1" t="n">
        <v>2089</v>
      </c>
      <c r="B1832" s="1" t="s">
        <v>3550</v>
      </c>
      <c r="C1832" s="1" t="s">
        <v>3551</v>
      </c>
      <c r="D1832" s="1" t="n">
        <f aca="false">O1833/$Q$2</f>
        <v>0.910617533219325</v>
      </c>
      <c r="O1832" s="1" t="n">
        <v>0.632102273528272</v>
      </c>
    </row>
    <row r="1833" customFormat="false" ht="15" hidden="false" customHeight="false" outlineLevel="0" collapsed="false">
      <c r="A1833" s="1" t="n">
        <v>2090</v>
      </c>
      <c r="B1833" s="1" t="s">
        <v>3552</v>
      </c>
      <c r="C1833" s="1" t="s">
        <v>3553</v>
      </c>
      <c r="D1833" s="1" t="n">
        <f aca="false">O1834/$Q$2</f>
        <v>1.46387430993582</v>
      </c>
      <c r="O1833" s="1" t="n">
        <v>0.60766243238134</v>
      </c>
    </row>
    <row r="1834" customFormat="false" ht="15" hidden="false" customHeight="false" outlineLevel="0" collapsed="false">
      <c r="A1834" s="1" t="n">
        <v>2091</v>
      </c>
      <c r="B1834" s="1" t="s">
        <v>3554</v>
      </c>
      <c r="C1834" s="1" t="s">
        <v>3555</v>
      </c>
      <c r="D1834" s="1" t="n">
        <f aca="false">O1835/$Q$2</f>
        <v>1.31952728625792</v>
      </c>
      <c r="O1834" s="1" t="n">
        <v>0.97685514656339</v>
      </c>
    </row>
    <row r="1835" customFormat="false" ht="15" hidden="false" customHeight="false" outlineLevel="0" collapsed="false">
      <c r="A1835" s="1" t="n">
        <v>2092</v>
      </c>
      <c r="B1835" s="1" t="s">
        <v>3556</v>
      </c>
      <c r="C1835" s="1" t="s">
        <v>3557</v>
      </c>
      <c r="D1835" s="1" t="n">
        <f aca="false">O1836/$Q$2</f>
        <v>1.33924918510061</v>
      </c>
      <c r="O1835" s="1" t="n">
        <v>0.880531212183366</v>
      </c>
    </row>
    <row r="1836" customFormat="false" ht="15" hidden="false" customHeight="false" outlineLevel="0" collapsed="false">
      <c r="A1836" s="1" t="n">
        <v>2093</v>
      </c>
      <c r="B1836" s="1" t="s">
        <v>3558</v>
      </c>
      <c r="C1836" s="1" t="s">
        <v>3559</v>
      </c>
      <c r="D1836" s="1" t="n">
        <f aca="false">O1837/$Q$2</f>
        <v>1.29500751192724</v>
      </c>
      <c r="O1836" s="1" t="n">
        <v>0.89369179451869</v>
      </c>
    </row>
    <row r="1837" customFormat="false" ht="15" hidden="false" customHeight="false" outlineLevel="0" collapsed="false">
      <c r="A1837" s="1" t="n">
        <v>2095</v>
      </c>
      <c r="B1837" s="1" t="s">
        <v>3560</v>
      </c>
      <c r="C1837" s="1" t="s">
        <v>3561</v>
      </c>
      <c r="D1837" s="1" t="n">
        <f aca="false">O1838/$Q$2</f>
        <v>1.28196694259148</v>
      </c>
      <c r="O1837" s="1" t="n">
        <v>0.864168968796123</v>
      </c>
    </row>
    <row r="1838" customFormat="false" ht="15" hidden="false" customHeight="false" outlineLevel="0" collapsed="false">
      <c r="A1838" s="1" t="n">
        <v>2097</v>
      </c>
      <c r="B1838" s="1" t="s">
        <v>3562</v>
      </c>
      <c r="C1838" s="1" t="s">
        <v>3563</v>
      </c>
      <c r="D1838" s="1" t="n">
        <f aca="false">O1839/$Q$2</f>
        <v>1.37494332283979</v>
      </c>
      <c r="O1838" s="1" t="n">
        <v>0.855466891586836</v>
      </c>
    </row>
    <row r="1839" customFormat="false" ht="15" hidden="false" customHeight="false" outlineLevel="0" collapsed="false">
      <c r="B1839" s="1" t="s">
        <v>3564</v>
      </c>
      <c r="C1839" s="1" t="s">
        <v>3565</v>
      </c>
      <c r="D1839" s="1" t="n">
        <f aca="false">O1840/$Q$2</f>
        <v>1.34245858797296</v>
      </c>
      <c r="O1839" s="1" t="n">
        <v>0.917510780831928</v>
      </c>
    </row>
    <row r="1840" customFormat="false" ht="15" hidden="false" customHeight="false" outlineLevel="0" collapsed="false">
      <c r="B1840" s="1" t="s">
        <v>3566</v>
      </c>
      <c r="C1840" s="1" t="s">
        <v>3567</v>
      </c>
      <c r="D1840" s="1" t="n">
        <f aca="false">O1841/$Q$2</f>
        <v>1.46387430993582</v>
      </c>
      <c r="O1840" s="1" t="n">
        <v>0.895833454968616</v>
      </c>
    </row>
    <row r="1841" customFormat="false" ht="15" hidden="false" customHeight="false" outlineLevel="0" collapsed="false">
      <c r="A1841" s="1" t="n">
        <v>2098</v>
      </c>
      <c r="B1841" s="1" t="s">
        <v>3568</v>
      </c>
      <c r="C1841" s="1" t="s">
        <v>3569</v>
      </c>
      <c r="D1841" s="1" t="n">
        <f aca="false">O1842/$Q$2</f>
        <v>1.08655048513566</v>
      </c>
      <c r="O1841" s="1" t="n">
        <v>0.97685514656339</v>
      </c>
    </row>
    <row r="1842" customFormat="false" ht="15" hidden="false" customHeight="false" outlineLevel="0" collapsed="false">
      <c r="A1842" s="1" t="n">
        <v>2099</v>
      </c>
      <c r="B1842" s="1" t="s">
        <v>3570</v>
      </c>
      <c r="C1842" s="1" t="s">
        <v>3571</v>
      </c>
      <c r="D1842" s="1" t="n">
        <f aca="false">O1843/$Q$2</f>
        <v>0.962903094786912</v>
      </c>
      <c r="O1842" s="1" t="n">
        <v>0.725063911704449</v>
      </c>
    </row>
    <row r="1843" customFormat="false" ht="15" hidden="false" customHeight="false" outlineLevel="0" collapsed="false">
      <c r="A1843" s="1" t="n">
        <v>2100</v>
      </c>
      <c r="B1843" s="1" t="s">
        <v>3572</v>
      </c>
      <c r="C1843" s="1" t="s">
        <v>3573</v>
      </c>
      <c r="D1843" s="1" t="n">
        <f aca="false">O1844/$Q$2</f>
        <v>0.987791476947498</v>
      </c>
      <c r="O1843" s="1" t="n">
        <v>0.642553009776946</v>
      </c>
    </row>
    <row r="1844" customFormat="false" ht="15" hidden="false" customHeight="false" outlineLevel="0" collapsed="false">
      <c r="A1844" s="1" t="n">
        <v>2101</v>
      </c>
      <c r="B1844" s="1" t="s">
        <v>3574</v>
      </c>
      <c r="C1844" s="1" t="s">
        <v>3575</v>
      </c>
      <c r="D1844" s="1" t="n">
        <f aca="false">O1845/$Q$2</f>
        <v>0.936475387208792</v>
      </c>
      <c r="O1844" s="1" t="n">
        <v>0.659161228145277</v>
      </c>
    </row>
    <row r="1845" customFormat="false" ht="15" hidden="false" customHeight="false" outlineLevel="0" collapsed="false">
      <c r="A1845" s="1" t="n">
        <v>2102</v>
      </c>
      <c r="B1845" s="1" t="s">
        <v>3576</v>
      </c>
      <c r="C1845" s="1" t="s">
        <v>3577</v>
      </c>
      <c r="D1845" s="1" t="n">
        <f aca="false">O1846/$Q$2</f>
        <v>1.01989756311104</v>
      </c>
      <c r="O1845" s="1" t="n">
        <v>0.624917587128747</v>
      </c>
    </row>
    <row r="1846" customFormat="false" ht="15" hidden="false" customHeight="false" outlineLevel="0" collapsed="false">
      <c r="A1846" s="1" t="n">
        <v>2103</v>
      </c>
      <c r="B1846" s="1" t="s">
        <v>3578</v>
      </c>
      <c r="C1846" s="1" t="s">
        <v>3579</v>
      </c>
      <c r="D1846" s="1" t="n">
        <f aca="false">O1847/$Q$2</f>
        <v>0.994288557344321</v>
      </c>
      <c r="O1846" s="1" t="n">
        <v>0.68058587867162</v>
      </c>
    </row>
    <row r="1847" customFormat="false" ht="15" hidden="false" customHeight="false" outlineLevel="0" collapsed="false">
      <c r="A1847" s="1" t="n">
        <v>2104</v>
      </c>
      <c r="B1847" s="1" t="s">
        <v>3580</v>
      </c>
      <c r="C1847" s="1" t="s">
        <v>854</v>
      </c>
      <c r="D1847" s="1" t="n">
        <f aca="false">O1848/$Q$2</f>
        <v>0.975633856985509</v>
      </c>
      <c r="O1847" s="1" t="n">
        <v>0.66349678235249</v>
      </c>
    </row>
    <row r="1848" customFormat="false" ht="15" hidden="false" customHeight="false" outlineLevel="0" collapsed="false">
      <c r="A1848" s="1" t="n">
        <v>2105</v>
      </c>
      <c r="B1848" s="1" t="s">
        <v>3581</v>
      </c>
      <c r="C1848" s="1" t="s">
        <v>3582</v>
      </c>
      <c r="D1848" s="1" t="n">
        <f aca="false">O1849/$Q$2</f>
        <v>1.08546797659696</v>
      </c>
      <c r="O1848" s="1" t="n">
        <v>0.651048350182174</v>
      </c>
    </row>
    <row r="1849" customFormat="false" ht="15" hidden="false" customHeight="false" outlineLevel="0" collapsed="false">
      <c r="A1849" s="1" t="n">
        <v>2106</v>
      </c>
      <c r="B1849" s="1" t="s">
        <v>3583</v>
      </c>
      <c r="C1849" s="1" t="s">
        <v>3584</v>
      </c>
      <c r="D1849" s="1" t="n">
        <f aca="false">O1850/$Q$2</f>
        <v>0.97501291345584</v>
      </c>
      <c r="O1849" s="1" t="n">
        <v>0.724341545016234</v>
      </c>
    </row>
    <row r="1850" customFormat="false" ht="15" hidden="false" customHeight="false" outlineLevel="0" collapsed="false">
      <c r="A1850" s="1" t="n">
        <v>2107</v>
      </c>
      <c r="B1850" s="1" t="s">
        <v>3585</v>
      </c>
      <c r="C1850" s="1" t="s">
        <v>3586</v>
      </c>
      <c r="D1850" s="1" t="n">
        <f aca="false">O1851/$Q$2</f>
        <v>0.980950685958297</v>
      </c>
      <c r="O1850" s="1" t="n">
        <v>0.650633989551234</v>
      </c>
    </row>
    <row r="1851" customFormat="false" ht="15" hidden="false" customHeight="false" outlineLevel="0" collapsed="false">
      <c r="A1851" s="1" t="n">
        <v>2108</v>
      </c>
      <c r="B1851" s="1" t="s">
        <v>3587</v>
      </c>
      <c r="C1851" s="1" t="s">
        <v>3588</v>
      </c>
      <c r="D1851" s="1" t="n">
        <f aca="false">O1852/$Q$2</f>
        <v>0.986878992858168</v>
      </c>
      <c r="O1851" s="1" t="n">
        <v>0.654596313084599</v>
      </c>
    </row>
    <row r="1852" customFormat="false" ht="15" hidden="false" customHeight="false" outlineLevel="0" collapsed="false">
      <c r="A1852" s="1" t="n">
        <v>2109</v>
      </c>
      <c r="B1852" s="1" t="s">
        <v>3589</v>
      </c>
      <c r="C1852" s="1" t="s">
        <v>68</v>
      </c>
      <c r="D1852" s="1" t="n">
        <f aca="false">O1853/$Q$2</f>
        <v>1.02077294931947</v>
      </c>
      <c r="O1852" s="1" t="n">
        <v>0.658552320144932</v>
      </c>
    </row>
    <row r="1853" customFormat="false" ht="15" hidden="false" customHeight="false" outlineLevel="0" collapsed="false">
      <c r="A1853" s="1" t="n">
        <v>2110</v>
      </c>
      <c r="B1853" s="1" t="s">
        <v>3590</v>
      </c>
      <c r="C1853" s="1" t="s">
        <v>3591</v>
      </c>
      <c r="D1853" s="1" t="n">
        <f aca="false">O1854/$Q$2</f>
        <v>0.955023089852214</v>
      </c>
      <c r="O1853" s="1" t="n">
        <v>0.681170030956503</v>
      </c>
    </row>
    <row r="1854" customFormat="false" ht="15" hidden="false" customHeight="false" outlineLevel="0" collapsed="false">
      <c r="A1854" s="1" t="n">
        <v>2111</v>
      </c>
      <c r="B1854" s="1" t="s">
        <v>3592</v>
      </c>
      <c r="C1854" s="1" t="s">
        <v>3593</v>
      </c>
      <c r="D1854" s="1" t="n">
        <f aca="false">O1855/$Q$2</f>
        <v>1.01368980249789</v>
      </c>
      <c r="O1854" s="1" t="n">
        <v>0.637294618859667</v>
      </c>
    </row>
    <row r="1855" customFormat="false" ht="15" hidden="false" customHeight="false" outlineLevel="0" collapsed="false">
      <c r="A1855" s="1" t="n">
        <v>2112</v>
      </c>
      <c r="B1855" s="1" t="s">
        <v>3594</v>
      </c>
      <c r="C1855" s="1" t="s">
        <v>3595</v>
      </c>
      <c r="D1855" s="1" t="n">
        <f aca="false">O1856/$Q$2</f>
        <v>1.01735932537133</v>
      </c>
      <c r="O1855" s="1" t="n">
        <v>0.676443389892063</v>
      </c>
    </row>
    <row r="1856" customFormat="false" ht="15" hidden="false" customHeight="false" outlineLevel="0" collapsed="false">
      <c r="A1856" s="1" t="n">
        <v>2113</v>
      </c>
      <c r="B1856" s="1" t="s">
        <v>3596</v>
      </c>
      <c r="C1856" s="1" t="s">
        <v>308</v>
      </c>
      <c r="D1856" s="1" t="n">
        <f aca="false">O1857/$Q$2</f>
        <v>1.0167477018196</v>
      </c>
      <c r="O1856" s="1" t="n">
        <v>0.678892092133795</v>
      </c>
    </row>
    <row r="1857" customFormat="false" ht="15" hidden="false" customHeight="false" outlineLevel="0" collapsed="false">
      <c r="A1857" s="1" t="n">
        <v>2114</v>
      </c>
      <c r="B1857" s="1" t="s">
        <v>3597</v>
      </c>
      <c r="C1857" s="1" t="s">
        <v>3598</v>
      </c>
      <c r="D1857" s="1" t="n">
        <f aca="false">O1858/$Q$2</f>
        <v>0.979450133105204</v>
      </c>
      <c r="O1857" s="1" t="n">
        <v>0.678483950799379</v>
      </c>
    </row>
    <row r="1858" customFormat="false" ht="15" hidden="false" customHeight="false" outlineLevel="0" collapsed="false">
      <c r="A1858" s="1" t="n">
        <v>2115</v>
      </c>
      <c r="B1858" s="1" t="s">
        <v>3599</v>
      </c>
      <c r="C1858" s="1" t="s">
        <v>3600</v>
      </c>
      <c r="D1858" s="1" t="n">
        <f aca="false">O1859/$Q$2</f>
        <v>1.22259179252667</v>
      </c>
      <c r="O1858" s="1" t="n">
        <v>0.653594982050039</v>
      </c>
    </row>
    <row r="1859" customFormat="false" ht="15" hidden="false" customHeight="false" outlineLevel="0" collapsed="false">
      <c r="A1859" s="1" t="n">
        <v>2116</v>
      </c>
      <c r="B1859" s="1" t="s">
        <v>3601</v>
      </c>
      <c r="C1859" s="1" t="s">
        <v>3602</v>
      </c>
      <c r="D1859" s="1" t="n">
        <f aca="false">O1860/$Q$2</f>
        <v>0.991387168120766</v>
      </c>
      <c r="O1859" s="1" t="n">
        <v>0.815845374544622</v>
      </c>
    </row>
    <row r="1860" customFormat="false" ht="15" hidden="false" customHeight="false" outlineLevel="0" collapsed="false">
      <c r="A1860" s="1" t="n">
        <v>2117</v>
      </c>
      <c r="B1860" s="1" t="s">
        <v>3603</v>
      </c>
      <c r="C1860" s="1" t="s">
        <v>3604</v>
      </c>
      <c r="D1860" s="1" t="n">
        <f aca="false">O1861/$Q$2</f>
        <v>1.06946382699316</v>
      </c>
      <c r="O1860" s="1" t="n">
        <v>0.661560661897355</v>
      </c>
    </row>
    <row r="1861" customFormat="false" ht="15" hidden="false" customHeight="false" outlineLevel="0" collapsed="false">
      <c r="A1861" s="1" t="n">
        <v>2118</v>
      </c>
      <c r="B1861" s="1" t="s">
        <v>3605</v>
      </c>
      <c r="C1861" s="1" t="s">
        <v>3606</v>
      </c>
      <c r="D1861" s="1" t="n">
        <f aca="false">O1862/$Q$2</f>
        <v>1.22579058370226</v>
      </c>
      <c r="O1861" s="1" t="n">
        <v>0.713661846765689</v>
      </c>
    </row>
    <row r="1862" customFormat="false" ht="15" hidden="false" customHeight="false" outlineLevel="0" collapsed="false">
      <c r="A1862" s="1" t="n">
        <v>2119</v>
      </c>
      <c r="B1862" s="1" t="s">
        <v>3607</v>
      </c>
      <c r="C1862" s="1" t="s">
        <v>3608</v>
      </c>
      <c r="D1862" s="1" t="n">
        <f aca="false">O1863/$Q$2</f>
        <v>1.06047241338812</v>
      </c>
      <c r="O1862" s="1" t="n">
        <v>0.817979953723616</v>
      </c>
    </row>
    <row r="1863" customFormat="false" ht="15" hidden="false" customHeight="false" outlineLevel="0" collapsed="false">
      <c r="A1863" s="1" t="n">
        <v>2120</v>
      </c>
      <c r="B1863" s="1" t="s">
        <v>3609</v>
      </c>
      <c r="C1863" s="1" t="s">
        <v>3610</v>
      </c>
      <c r="D1863" s="1" t="n">
        <f aca="false">O1864/$Q$2</f>
        <v>0.952032808498831</v>
      </c>
      <c r="O1863" s="1" t="n">
        <v>0.70766180386901</v>
      </c>
    </row>
    <row r="1864" customFormat="false" ht="15" hidden="false" customHeight="false" outlineLevel="0" collapsed="false">
      <c r="A1864" s="1" t="n">
        <v>2121</v>
      </c>
      <c r="B1864" s="1" t="s">
        <v>3611</v>
      </c>
      <c r="C1864" s="1" t="s">
        <v>3612</v>
      </c>
      <c r="D1864" s="1" t="n">
        <f aca="false">O1865/$Q$2</f>
        <v>0.962802764901368</v>
      </c>
      <c r="O1864" s="1" t="n">
        <v>0.635299179968569</v>
      </c>
    </row>
    <row r="1865" customFormat="false" ht="15" hidden="false" customHeight="false" outlineLevel="0" collapsed="false">
      <c r="A1865" s="1" t="n">
        <v>2122</v>
      </c>
      <c r="B1865" s="1" t="s">
        <v>3613</v>
      </c>
      <c r="C1865" s="1" t="s">
        <v>3614</v>
      </c>
      <c r="D1865" s="1" t="n">
        <f aca="false">O1866/$Q$2</f>
        <v>0.966157719227876</v>
      </c>
      <c r="O1865" s="1" t="n">
        <v>0.642486058834243</v>
      </c>
    </row>
    <row r="1866" customFormat="false" ht="15" hidden="false" customHeight="false" outlineLevel="0" collapsed="false">
      <c r="A1866" s="1" t="n">
        <v>2123</v>
      </c>
      <c r="B1866" s="1" t="s">
        <v>3615</v>
      </c>
      <c r="C1866" s="1" t="s">
        <v>449</v>
      </c>
      <c r="D1866" s="1" t="n">
        <f aca="false">O1867/$Q$2</f>
        <v>1.02562674250721</v>
      </c>
      <c r="O1866" s="1" t="n">
        <v>0.644724846944732</v>
      </c>
    </row>
    <row r="1867" customFormat="false" ht="15" hidden="false" customHeight="false" outlineLevel="0" collapsed="false">
      <c r="A1867" s="1" t="n">
        <v>2124</v>
      </c>
      <c r="B1867" s="1" t="s">
        <v>3616</v>
      </c>
      <c r="C1867" s="1" t="s">
        <v>3617</v>
      </c>
      <c r="D1867" s="1" t="n">
        <f aca="false">O1868/$Q$2</f>
        <v>1.24729020756886</v>
      </c>
      <c r="O1867" s="1" t="n">
        <v>0.684409006340947</v>
      </c>
    </row>
    <row r="1868" customFormat="false" ht="15" hidden="false" customHeight="false" outlineLevel="0" collapsed="false">
      <c r="A1868" s="1" t="n">
        <v>2125</v>
      </c>
      <c r="B1868" s="1" t="s">
        <v>3618</v>
      </c>
      <c r="C1868" s="1" t="s">
        <v>3619</v>
      </c>
      <c r="D1868" s="1" t="n">
        <f aca="false">O1869/$Q$2</f>
        <v>0.974837193231518</v>
      </c>
      <c r="O1868" s="1" t="n">
        <v>0.832326826321027</v>
      </c>
    </row>
    <row r="1869" customFormat="false" ht="15" hidden="false" customHeight="false" outlineLevel="0" collapsed="false">
      <c r="A1869" s="1" t="n">
        <v>2126</v>
      </c>
      <c r="B1869" s="1" t="s">
        <v>3620</v>
      </c>
      <c r="C1869" s="1" t="s">
        <v>3621</v>
      </c>
      <c r="D1869" s="1" t="n">
        <f aca="false">O1870/$Q$2</f>
        <v>0.975131827040961</v>
      </c>
      <c r="O1869" s="1" t="n">
        <v>0.650516730026752</v>
      </c>
    </row>
    <row r="1870" customFormat="false" ht="15" hidden="false" customHeight="false" outlineLevel="0" collapsed="false">
      <c r="A1870" s="1" t="n">
        <v>2127</v>
      </c>
      <c r="B1870" s="1" t="s">
        <v>3622</v>
      </c>
      <c r="C1870" s="1" t="s">
        <v>3623</v>
      </c>
      <c r="D1870" s="1" t="n">
        <f aca="false">O1871/$Q$2</f>
        <v>0.948852975414642</v>
      </c>
      <c r="O1870" s="1" t="n">
        <v>0.650713341546711</v>
      </c>
    </row>
    <row r="1871" customFormat="false" ht="15" hidden="false" customHeight="false" outlineLevel="0" collapsed="false">
      <c r="A1871" s="1" t="n">
        <v>2128</v>
      </c>
      <c r="B1871" s="1" t="s">
        <v>3624</v>
      </c>
      <c r="C1871" s="1" t="s">
        <v>3625</v>
      </c>
      <c r="D1871" s="1" t="n">
        <f aca="false">O1872/$Q$2</f>
        <v>1.13456181103666</v>
      </c>
      <c r="O1871" s="1" t="n">
        <v>0.633177251677035</v>
      </c>
    </row>
    <row r="1872" customFormat="false" ht="15" hidden="false" customHeight="false" outlineLevel="0" collapsed="false">
      <c r="A1872" s="1" t="n">
        <v>2129</v>
      </c>
      <c r="B1872" s="1" t="s">
        <v>3626</v>
      </c>
      <c r="C1872" s="1" t="s">
        <v>3627</v>
      </c>
      <c r="D1872" s="1" t="n">
        <f aca="false">O1873/$Q$2</f>
        <v>1.04764173410404</v>
      </c>
      <c r="O1872" s="1" t="n">
        <v>0.757102257128911</v>
      </c>
    </row>
    <row r="1873" customFormat="false" ht="15" hidden="false" customHeight="false" outlineLevel="0" collapsed="false">
      <c r="A1873" s="1" t="n">
        <v>2130</v>
      </c>
      <c r="B1873" s="1" t="s">
        <v>3628</v>
      </c>
      <c r="C1873" s="1" t="s">
        <v>3629</v>
      </c>
      <c r="D1873" s="1" t="n">
        <f aca="false">O1874/$Q$2</f>
        <v>0.912222119742265</v>
      </c>
      <c r="O1873" s="1" t="n">
        <v>0.699099787985895</v>
      </c>
    </row>
    <row r="1874" customFormat="false" ht="15" hidden="false" customHeight="false" outlineLevel="0" collapsed="false">
      <c r="A1874" s="1" t="n">
        <v>2131</v>
      </c>
      <c r="B1874" s="1" t="s">
        <v>3630</v>
      </c>
      <c r="C1874" s="1" t="s">
        <v>3631</v>
      </c>
      <c r="D1874" s="1" t="n">
        <f aca="false">O1875/$Q$2</f>
        <v>0.94275178022433</v>
      </c>
      <c r="O1874" s="1" t="n">
        <v>0.608733185923773</v>
      </c>
    </row>
    <row r="1875" customFormat="false" ht="15" hidden="false" customHeight="false" outlineLevel="0" collapsed="false">
      <c r="A1875" s="1" t="n">
        <v>2132</v>
      </c>
      <c r="B1875" s="1" t="s">
        <v>3632</v>
      </c>
      <c r="C1875" s="1" t="s">
        <v>3633</v>
      </c>
      <c r="D1875" s="1" t="n">
        <f aca="false">O1876/$Q$2</f>
        <v>0.915204205375414</v>
      </c>
      <c r="O1875" s="1" t="n">
        <v>0.629105874864565</v>
      </c>
    </row>
    <row r="1876" customFormat="false" ht="15" hidden="false" customHeight="false" outlineLevel="0" collapsed="false">
      <c r="A1876" s="1" t="n">
        <v>2133</v>
      </c>
      <c r="B1876" s="1" t="s">
        <v>3634</v>
      </c>
      <c r="C1876" s="1" t="s">
        <v>3635</v>
      </c>
      <c r="D1876" s="1" t="n">
        <f aca="false">O1877/$Q$2</f>
        <v>0.939133779772887</v>
      </c>
      <c r="O1876" s="1" t="n">
        <v>0.610723155744585</v>
      </c>
    </row>
    <row r="1877" customFormat="false" ht="15" hidden="false" customHeight="false" outlineLevel="0" collapsed="false">
      <c r="A1877" s="1" t="n">
        <v>2134</v>
      </c>
      <c r="B1877" s="1" t="s">
        <v>3636</v>
      </c>
      <c r="C1877" s="1" t="s">
        <v>3637</v>
      </c>
      <c r="D1877" s="1" t="n">
        <f aca="false">O1878/$Q$2</f>
        <v>0.895411084064418</v>
      </c>
      <c r="O1877" s="1" t="n">
        <v>0.626691553951032</v>
      </c>
    </row>
    <row r="1878" customFormat="false" ht="15" hidden="false" customHeight="false" outlineLevel="0" collapsed="false">
      <c r="A1878" s="1" t="n">
        <v>2135</v>
      </c>
      <c r="B1878" s="1" t="s">
        <v>3638</v>
      </c>
      <c r="C1878" s="1" t="s">
        <v>3639</v>
      </c>
      <c r="D1878" s="1" t="n">
        <f aca="false">O1879/$Q$2</f>
        <v>0.94538643551796</v>
      </c>
      <c r="O1878" s="1" t="n">
        <v>0.597515046081094</v>
      </c>
    </row>
    <row r="1879" customFormat="false" ht="15" hidden="false" customHeight="false" outlineLevel="0" collapsed="false">
      <c r="A1879" s="1" t="n">
        <v>2136</v>
      </c>
      <c r="B1879" s="1" t="s">
        <v>3640</v>
      </c>
      <c r="C1879" s="1" t="s">
        <v>3641</v>
      </c>
      <c r="D1879" s="1" t="n">
        <f aca="false">O1880/$Q$2</f>
        <v>0.93031301411733</v>
      </c>
      <c r="O1879" s="1" t="n">
        <v>0.63086400161461</v>
      </c>
    </row>
    <row r="1880" customFormat="false" ht="15" hidden="false" customHeight="false" outlineLevel="0" collapsed="false">
      <c r="A1880" s="1" t="n">
        <v>2137</v>
      </c>
      <c r="B1880" s="1" t="s">
        <v>3642</v>
      </c>
      <c r="C1880" s="1" t="s">
        <v>3643</v>
      </c>
      <c r="D1880" s="1" t="n">
        <f aca="false">O1881/$Q$2</f>
        <v>0.919868990476052</v>
      </c>
      <c r="O1880" s="1" t="n">
        <v>0.620805385808879</v>
      </c>
    </row>
    <row r="1881" customFormat="false" ht="15" hidden="false" customHeight="false" outlineLevel="0" collapsed="false">
      <c r="A1881" s="1" t="n">
        <v>2138</v>
      </c>
      <c r="B1881" s="1" t="s">
        <v>3644</v>
      </c>
      <c r="C1881" s="1" t="s">
        <v>3645</v>
      </c>
      <c r="D1881" s="1" t="n">
        <f aca="false">O1882/$Q$2</f>
        <v>0.943338595519608</v>
      </c>
      <c r="O1881" s="1" t="n">
        <v>0.613836004506423</v>
      </c>
    </row>
    <row r="1882" customFormat="false" ht="15" hidden="false" customHeight="false" outlineLevel="0" collapsed="false">
      <c r="A1882" s="1" t="n">
        <v>2139</v>
      </c>
      <c r="B1882" s="1" t="s">
        <v>3646</v>
      </c>
      <c r="C1882" s="1" t="s">
        <v>3647</v>
      </c>
      <c r="D1882" s="1" t="n">
        <f aca="false">O1883/$Q$2</f>
        <v>0.924702947553707</v>
      </c>
      <c r="O1882" s="1" t="n">
        <v>0.629497461449139</v>
      </c>
    </row>
    <row r="1883" customFormat="false" ht="15" hidden="false" customHeight="false" outlineLevel="0" collapsed="false">
      <c r="A1883" s="1" t="n">
        <v>2140</v>
      </c>
      <c r="B1883" s="1" t="s">
        <v>3648</v>
      </c>
      <c r="C1883" s="1" t="s">
        <v>3649</v>
      </c>
      <c r="D1883" s="1" t="n">
        <f aca="false">O1884/$Q$2</f>
        <v>0.967067939022409</v>
      </c>
      <c r="O1883" s="1" t="n">
        <v>0.617061743094445</v>
      </c>
    </row>
    <row r="1884" customFormat="false" ht="15" hidden="false" customHeight="false" outlineLevel="0" collapsed="false">
      <c r="A1884" s="1" t="n">
        <v>2141</v>
      </c>
      <c r="B1884" s="1" t="s">
        <v>3650</v>
      </c>
      <c r="C1884" s="1" t="s">
        <v>3651</v>
      </c>
      <c r="D1884" s="1" t="n">
        <f aca="false">O1885/$Q$2</f>
        <v>0.957395597319262</v>
      </c>
      <c r="O1884" s="1" t="n">
        <v>0.645332243962877</v>
      </c>
    </row>
    <row r="1885" customFormat="false" ht="15" hidden="false" customHeight="false" outlineLevel="0" collapsed="false">
      <c r="A1885" s="1" t="n">
        <v>2142</v>
      </c>
      <c r="B1885" s="1" t="s">
        <v>3652</v>
      </c>
      <c r="C1885" s="1" t="s">
        <v>3653</v>
      </c>
      <c r="D1885" s="1" t="n">
        <f aca="false">O1886/$Q$2</f>
        <v>0.953282339296821</v>
      </c>
      <c r="O1885" s="1" t="n">
        <v>0.638877812248413</v>
      </c>
    </row>
    <row r="1886" customFormat="false" ht="15" hidden="false" customHeight="false" outlineLevel="0" collapsed="false">
      <c r="A1886" s="1" t="n">
        <v>2143</v>
      </c>
      <c r="B1886" s="1" t="s">
        <v>3654</v>
      </c>
      <c r="C1886" s="1" t="s">
        <v>3655</v>
      </c>
      <c r="D1886" s="1" t="n">
        <f aca="false">O1887/$Q$2</f>
        <v>0.97118119704485</v>
      </c>
      <c r="O1886" s="1" t="n">
        <v>0.636133001958969</v>
      </c>
    </row>
    <row r="1887" customFormat="false" ht="15" hidden="false" customHeight="false" outlineLevel="0" collapsed="false">
      <c r="A1887" s="1" t="n">
        <v>2144</v>
      </c>
      <c r="B1887" s="1" t="s">
        <v>3656</v>
      </c>
      <c r="C1887" s="1" t="s">
        <v>3657</v>
      </c>
      <c r="D1887" s="1" t="n">
        <f aca="false">O1888/$Q$2</f>
        <v>1.0724181686811</v>
      </c>
      <c r="O1887" s="1" t="n">
        <v>0.648077054252321</v>
      </c>
    </row>
    <row r="1888" customFormat="false" ht="15" hidden="false" customHeight="false" outlineLevel="0" collapsed="false">
      <c r="A1888" s="1" t="n">
        <v>2145</v>
      </c>
      <c r="B1888" s="1" t="s">
        <v>3658</v>
      </c>
      <c r="C1888" s="1" t="s">
        <v>14</v>
      </c>
      <c r="D1888" s="1" t="n">
        <f aca="false">O1889/$Q$2</f>
        <v>0.913778138475403</v>
      </c>
      <c r="O1888" s="1" t="n">
        <v>0.715633302827852</v>
      </c>
    </row>
    <row r="1889" customFormat="false" ht="15" hidden="false" customHeight="false" outlineLevel="0" collapsed="false">
      <c r="A1889" s="1" t="n">
        <v>2146</v>
      </c>
      <c r="B1889" s="1" t="s">
        <v>3659</v>
      </c>
      <c r="C1889" s="1" t="s">
        <v>3660</v>
      </c>
      <c r="D1889" s="1" t="n">
        <f aca="false">O1890/$Q$2</f>
        <v>0.902899091738537</v>
      </c>
      <c r="O1889" s="1" t="n">
        <v>0.609771529787927</v>
      </c>
    </row>
    <row r="1890" customFormat="false" ht="15" hidden="false" customHeight="false" outlineLevel="0" collapsed="false">
      <c r="A1890" s="1" t="n">
        <v>2147</v>
      </c>
      <c r="B1890" s="1" t="s">
        <v>3661</v>
      </c>
      <c r="C1890" s="1" t="s">
        <v>3662</v>
      </c>
      <c r="D1890" s="1" t="n">
        <f aca="false">O1891/$Q$2</f>
        <v>0.884663905561982</v>
      </c>
      <c r="O1890" s="1" t="n">
        <v>0.602511854061343</v>
      </c>
    </row>
    <row r="1891" customFormat="false" ht="15" hidden="false" customHeight="false" outlineLevel="0" collapsed="false">
      <c r="A1891" s="1" t="n">
        <v>2148</v>
      </c>
      <c r="B1891" s="1" t="s">
        <v>3663</v>
      </c>
      <c r="C1891" s="1" t="s">
        <v>3664</v>
      </c>
      <c r="D1891" s="1" t="n">
        <f aca="false">O1892/$Q$2</f>
        <v>0.933895362896273</v>
      </c>
      <c r="O1891" s="1" t="n">
        <v>0.590343367092068</v>
      </c>
    </row>
    <row r="1892" customFormat="false" ht="15" hidden="false" customHeight="false" outlineLevel="0" collapsed="false">
      <c r="A1892" s="1" t="n">
        <v>2149</v>
      </c>
      <c r="B1892" s="1" t="s">
        <v>3665</v>
      </c>
      <c r="C1892" s="1" t="s">
        <v>3666</v>
      </c>
      <c r="D1892" s="1" t="n">
        <f aca="false">O1893/$Q$2</f>
        <v>0.913726593888655</v>
      </c>
      <c r="O1892" s="1" t="n">
        <v>0.623195916073495</v>
      </c>
    </row>
    <row r="1893" customFormat="false" ht="15" hidden="false" customHeight="false" outlineLevel="0" collapsed="false">
      <c r="A1893" s="1" t="n">
        <v>2150</v>
      </c>
      <c r="B1893" s="1" t="s">
        <v>3667</v>
      </c>
      <c r="C1893" s="1" t="s">
        <v>3668</v>
      </c>
      <c r="D1893" s="1" t="n">
        <f aca="false">O1894/$Q$2</f>
        <v>0.942256522653333</v>
      </c>
      <c r="O1893" s="1" t="n">
        <v>0.609737133669012</v>
      </c>
    </row>
    <row r="1894" customFormat="false" ht="15" hidden="false" customHeight="false" outlineLevel="0" collapsed="false">
      <c r="A1894" s="1" t="n">
        <v>2151</v>
      </c>
      <c r="B1894" s="1" t="s">
        <v>3669</v>
      </c>
      <c r="C1894" s="1" t="s">
        <v>3670</v>
      </c>
      <c r="D1894" s="1" t="n">
        <f aca="false">O1895/$Q$2</f>
        <v>0.948513572904841</v>
      </c>
      <c r="O1894" s="1" t="n">
        <v>0.628775385488653</v>
      </c>
    </row>
    <row r="1895" customFormat="false" ht="15" hidden="false" customHeight="false" outlineLevel="0" collapsed="false">
      <c r="A1895" s="1" t="n">
        <v>2152</v>
      </c>
      <c r="B1895" s="1" t="s">
        <v>3671</v>
      </c>
      <c r="C1895" s="1" t="s">
        <v>3672</v>
      </c>
      <c r="D1895" s="1" t="n">
        <f aca="false">O1896/$Q$2</f>
        <v>0.931463515726653</v>
      </c>
      <c r="O1895" s="1" t="n">
        <v>0.632950765641857</v>
      </c>
    </row>
    <row r="1896" customFormat="false" ht="15" hidden="false" customHeight="false" outlineLevel="0" collapsed="false">
      <c r="A1896" s="1" t="n">
        <v>2153</v>
      </c>
      <c r="B1896" s="1" t="s">
        <v>3673</v>
      </c>
      <c r="C1896" s="1" t="s">
        <v>3674</v>
      </c>
      <c r="D1896" s="1" t="n">
        <f aca="false">O1897/$Q$2</f>
        <v>0.906046450463295</v>
      </c>
      <c r="O1896" s="1" t="n">
        <v>0.621573124822105</v>
      </c>
    </row>
    <row r="1897" customFormat="false" ht="15" hidden="false" customHeight="false" outlineLevel="0" collapsed="false">
      <c r="A1897" s="1" t="n">
        <v>2154</v>
      </c>
      <c r="B1897" s="1" t="s">
        <v>3675</v>
      </c>
      <c r="C1897" s="1" t="s">
        <v>3676</v>
      </c>
      <c r="D1897" s="1" t="n">
        <f aca="false">O1898/$Q$2</f>
        <v>0.944793970142982</v>
      </c>
      <c r="O1897" s="1" t="n">
        <v>0.604612111950626</v>
      </c>
    </row>
    <row r="1898" customFormat="false" ht="15" hidden="false" customHeight="false" outlineLevel="0" collapsed="false">
      <c r="A1898" s="1" t="n">
        <v>2155</v>
      </c>
      <c r="B1898" s="1" t="s">
        <v>3677</v>
      </c>
      <c r="C1898" s="1" t="s">
        <v>3678</v>
      </c>
      <c r="D1898" s="1" t="n">
        <f aca="false">O1899/$Q$2</f>
        <v>0.952580936420236</v>
      </c>
      <c r="O1898" s="1" t="n">
        <v>0.630468644686232</v>
      </c>
    </row>
    <row r="1899" customFormat="false" ht="15" hidden="false" customHeight="false" outlineLevel="0" collapsed="false">
      <c r="A1899" s="1" t="n">
        <v>2156</v>
      </c>
      <c r="B1899" s="1" t="s">
        <v>3679</v>
      </c>
      <c r="C1899" s="1" t="s">
        <v>3680</v>
      </c>
      <c r="D1899" s="1" t="n">
        <f aca="false">O1900/$Q$2</f>
        <v>0.926064715885891</v>
      </c>
      <c r="O1899" s="1" t="n">
        <v>0.63566495015619</v>
      </c>
    </row>
    <row r="1900" customFormat="false" ht="15" hidden="false" customHeight="false" outlineLevel="0" collapsed="false">
      <c r="A1900" s="1" t="n">
        <v>2157</v>
      </c>
      <c r="B1900" s="1" t="s">
        <v>3681</v>
      </c>
      <c r="C1900" s="1" t="s">
        <v>3682</v>
      </c>
      <c r="D1900" s="1" t="n">
        <f aca="false">O1901/$Q$2</f>
        <v>0.943345930710799</v>
      </c>
      <c r="O1900" s="1" t="n">
        <v>0.617970462097636</v>
      </c>
    </row>
    <row r="1901" customFormat="false" ht="15" hidden="false" customHeight="false" outlineLevel="0" collapsed="false">
      <c r="A1901" s="1" t="n">
        <v>2158</v>
      </c>
      <c r="B1901" s="1" t="s">
        <v>3683</v>
      </c>
      <c r="C1901" s="1" t="s">
        <v>3684</v>
      </c>
      <c r="D1901" s="1" t="n">
        <f aca="false">O1902/$Q$2</f>
        <v>1.01332692577147</v>
      </c>
      <c r="O1901" s="1" t="n">
        <v>0.629502356281446</v>
      </c>
    </row>
    <row r="1902" customFormat="false" ht="15" hidden="false" customHeight="false" outlineLevel="0" collapsed="false">
      <c r="A1902" s="1" t="n">
        <v>2159</v>
      </c>
      <c r="B1902" s="1" t="s">
        <v>3685</v>
      </c>
      <c r="C1902" s="1" t="s">
        <v>3686</v>
      </c>
      <c r="D1902" s="1" t="n">
        <f aca="false">O1903/$Q$2</f>
        <v>0.931254528860514</v>
      </c>
      <c r="O1902" s="1" t="n">
        <v>0.676201239322598</v>
      </c>
    </row>
    <row r="1903" customFormat="false" ht="15" hidden="false" customHeight="false" outlineLevel="0" collapsed="false">
      <c r="A1903" s="1" t="n">
        <v>2160</v>
      </c>
      <c r="B1903" s="1" t="s">
        <v>3687</v>
      </c>
      <c r="C1903" s="1" t="s">
        <v>3688</v>
      </c>
      <c r="D1903" s="1" t="n">
        <f aca="false">O1904/$Q$2</f>
        <v>0.936214638010093</v>
      </c>
      <c r="O1903" s="1" t="n">
        <v>0.621433666198939</v>
      </c>
    </row>
    <row r="1904" customFormat="false" ht="15" hidden="false" customHeight="false" outlineLevel="0" collapsed="false">
      <c r="A1904" s="1" t="n">
        <v>2161</v>
      </c>
      <c r="B1904" s="1" t="s">
        <v>3689</v>
      </c>
      <c r="C1904" s="1" t="s">
        <v>3690</v>
      </c>
      <c r="D1904" s="1" t="n">
        <f aca="false">O1905/$Q$2</f>
        <v>0.941312661970624</v>
      </c>
      <c r="O1904" s="1" t="n">
        <v>0.624743587083126</v>
      </c>
    </row>
    <row r="1905" customFormat="false" ht="15" hidden="false" customHeight="false" outlineLevel="0" collapsed="false">
      <c r="A1905" s="1" t="n">
        <v>2162</v>
      </c>
      <c r="B1905" s="1" t="s">
        <v>3691</v>
      </c>
      <c r="C1905" s="1" t="s">
        <v>3692</v>
      </c>
      <c r="D1905" s="1" t="n">
        <f aca="false">O1906/$Q$2</f>
        <v>0.983513668962385</v>
      </c>
      <c r="O1905" s="1" t="n">
        <v>0.628145539634207</v>
      </c>
    </row>
    <row r="1906" customFormat="false" ht="15" hidden="false" customHeight="false" outlineLevel="0" collapsed="false">
      <c r="A1906" s="1" t="n">
        <v>2163</v>
      </c>
      <c r="B1906" s="1" t="s">
        <v>3693</v>
      </c>
      <c r="C1906" s="1" t="s">
        <v>2578</v>
      </c>
      <c r="D1906" s="1" t="n">
        <f aca="false">O1907/$Q$2</f>
        <v>0.919198910848336</v>
      </c>
      <c r="O1906" s="1" t="n">
        <v>0.656306612337141</v>
      </c>
    </row>
    <row r="1907" customFormat="false" ht="15" hidden="false" customHeight="false" outlineLevel="0" collapsed="false">
      <c r="A1907" s="1" t="n">
        <v>2164</v>
      </c>
      <c r="B1907" s="1" t="s">
        <v>3694</v>
      </c>
      <c r="C1907" s="1" t="s">
        <v>3695</v>
      </c>
      <c r="D1907" s="1" t="n">
        <f aca="false">O1908/$Q$2</f>
        <v>0.956086166567468</v>
      </c>
      <c r="O1907" s="1" t="n">
        <v>0.613388854960524</v>
      </c>
    </row>
    <row r="1908" customFormat="false" ht="15" hidden="false" customHeight="false" outlineLevel="0" collapsed="false">
      <c r="A1908" s="1" t="n">
        <v>2165</v>
      </c>
      <c r="B1908" s="1" t="s">
        <v>3696</v>
      </c>
      <c r="C1908" s="1" t="s">
        <v>3697</v>
      </c>
      <c r="D1908" s="1" t="n">
        <f aca="false">O1909/$Q$2</f>
        <v>0.90774312644373</v>
      </c>
      <c r="O1908" s="1" t="n">
        <v>0.638004018535198</v>
      </c>
    </row>
    <row r="1909" customFormat="false" ht="15" hidden="false" customHeight="false" outlineLevel="0" collapsed="false">
      <c r="A1909" s="1" t="n">
        <v>2166</v>
      </c>
      <c r="B1909" s="1" t="s">
        <v>3698</v>
      </c>
      <c r="C1909" s="1" t="s">
        <v>3699</v>
      </c>
      <c r="D1909" s="1" t="n">
        <f aca="false">O1910/$Q$2</f>
        <v>0.908373424223726</v>
      </c>
      <c r="O1909" s="1" t="n">
        <v>0.605744317531589</v>
      </c>
    </row>
    <row r="1910" customFormat="false" ht="15" hidden="false" customHeight="false" outlineLevel="0" collapsed="false">
      <c r="A1910" s="1" t="n">
        <v>2167</v>
      </c>
      <c r="B1910" s="1" t="s">
        <v>3700</v>
      </c>
      <c r="C1910" s="1" t="s">
        <v>3701</v>
      </c>
      <c r="D1910" s="1" t="n">
        <f aca="false">O1911/$Q$2</f>
        <v>0.886158830743263</v>
      </c>
      <c r="O1910" s="1" t="n">
        <v>0.6061649203293</v>
      </c>
    </row>
    <row r="1911" customFormat="false" ht="15" hidden="false" customHeight="false" outlineLevel="0" collapsed="false">
      <c r="A1911" s="1" t="n">
        <v>2168</v>
      </c>
      <c r="B1911" s="1" t="s">
        <v>3702</v>
      </c>
      <c r="C1911" s="1" t="s">
        <v>3703</v>
      </c>
      <c r="D1911" s="1" t="n">
        <f aca="false">O1912/$Q$2</f>
        <v>0.909405439366333</v>
      </c>
      <c r="O1911" s="1" t="n">
        <v>0.59134094273579</v>
      </c>
    </row>
    <row r="1912" customFormat="false" ht="15" hidden="false" customHeight="false" outlineLevel="0" collapsed="false">
      <c r="A1912" s="1" t="n">
        <v>2169</v>
      </c>
      <c r="B1912" s="1" t="s">
        <v>3704</v>
      </c>
      <c r="C1912" s="1" t="s">
        <v>1826</v>
      </c>
      <c r="D1912" s="1" t="n">
        <f aca="false">O1913/$Q$2</f>
        <v>0.905998969968965</v>
      </c>
      <c r="O1912" s="1" t="n">
        <v>0.606853592366609</v>
      </c>
    </row>
    <row r="1913" customFormat="false" ht="15" hidden="false" customHeight="false" outlineLevel="0" collapsed="false">
      <c r="A1913" s="1" t="n">
        <v>2170</v>
      </c>
      <c r="B1913" s="1" t="s">
        <v>3705</v>
      </c>
      <c r="C1913" s="1" t="s">
        <v>3706</v>
      </c>
      <c r="D1913" s="1" t="n">
        <f aca="false">O1914/$Q$2</f>
        <v>0.914375196605227</v>
      </c>
      <c r="O1913" s="1" t="n">
        <v>0.604580427833394</v>
      </c>
    </row>
    <row r="1914" customFormat="false" ht="15" hidden="false" customHeight="false" outlineLevel="0" collapsed="false">
      <c r="A1914" s="1" t="n">
        <v>2171</v>
      </c>
      <c r="B1914" s="1" t="s">
        <v>3707</v>
      </c>
      <c r="C1914" s="1" t="s">
        <v>3708</v>
      </c>
      <c r="D1914" s="1" t="n">
        <f aca="false">O1915/$Q$2</f>
        <v>0.935075800015592</v>
      </c>
      <c r="O1914" s="1" t="n">
        <v>0.610169951498696</v>
      </c>
    </row>
    <row r="1915" customFormat="false" ht="15" hidden="false" customHeight="false" outlineLevel="0" collapsed="false">
      <c r="A1915" s="1" t="n">
        <v>2172</v>
      </c>
      <c r="B1915" s="1" t="s">
        <v>3709</v>
      </c>
      <c r="C1915" s="1" t="s">
        <v>3710</v>
      </c>
      <c r="D1915" s="1" t="n">
        <f aca="false">O1916/$Q$2</f>
        <v>0.917145718142898</v>
      </c>
      <c r="O1915" s="1" t="n">
        <v>0.623983631294245</v>
      </c>
    </row>
    <row r="1916" customFormat="false" ht="15" hidden="false" customHeight="false" outlineLevel="0" collapsed="false">
      <c r="A1916" s="1" t="n">
        <v>2173</v>
      </c>
      <c r="B1916" s="1" t="s">
        <v>3711</v>
      </c>
      <c r="C1916" s="1" t="s">
        <v>3712</v>
      </c>
      <c r="D1916" s="1" t="n">
        <f aca="false">O1917/$Q$2</f>
        <v>0.909287845017465</v>
      </c>
      <c r="O1916" s="1" t="n">
        <v>0.612018742890396</v>
      </c>
    </row>
    <row r="1917" customFormat="false" ht="15" hidden="false" customHeight="false" outlineLevel="0" collapsed="false">
      <c r="A1917" s="1" t="n">
        <v>2174</v>
      </c>
      <c r="B1917" s="1" t="s">
        <v>3713</v>
      </c>
      <c r="C1917" s="1" t="s">
        <v>3714</v>
      </c>
      <c r="D1917" s="1" t="n">
        <f aca="false">O1918/$Q$2</f>
        <v>0.927704329365484</v>
      </c>
      <c r="O1917" s="1" t="n">
        <v>0.606775120708135</v>
      </c>
    </row>
    <row r="1918" customFormat="false" ht="15" hidden="false" customHeight="false" outlineLevel="0" collapsed="false">
      <c r="A1918" s="1" t="n">
        <v>2175</v>
      </c>
      <c r="B1918" s="1" t="s">
        <v>3715</v>
      </c>
      <c r="C1918" s="1" t="s">
        <v>3716</v>
      </c>
      <c r="D1918" s="1" t="n">
        <f aca="false">O1919/$Q$2</f>
        <v>0.938652696963245</v>
      </c>
      <c r="O1918" s="1" t="n">
        <v>0.619064589411056</v>
      </c>
    </row>
    <row r="1919" customFormat="false" ht="15" hidden="false" customHeight="false" outlineLevel="0" collapsed="false">
      <c r="A1919" s="1" t="n">
        <v>2176</v>
      </c>
      <c r="B1919" s="1" t="s">
        <v>3717</v>
      </c>
      <c r="C1919" s="1" t="s">
        <v>3718</v>
      </c>
      <c r="D1919" s="1" t="n">
        <f aca="false">O1920/$Q$2</f>
        <v>1.19998302486165</v>
      </c>
      <c r="O1919" s="1" t="n">
        <v>0.626370523507822</v>
      </c>
    </row>
    <row r="1920" customFormat="false" ht="15" hidden="false" customHeight="false" outlineLevel="0" collapsed="false">
      <c r="A1920" s="1" t="n">
        <v>2177</v>
      </c>
      <c r="B1920" s="1" t="s">
        <v>3719</v>
      </c>
      <c r="C1920" s="1" t="s">
        <v>3720</v>
      </c>
      <c r="D1920" s="1" t="n">
        <f aca="false">O1921/$Q$2</f>
        <v>0.957153238637344</v>
      </c>
      <c r="O1920" s="1" t="n">
        <v>0.80075836133513</v>
      </c>
    </row>
    <row r="1921" customFormat="false" ht="15" hidden="false" customHeight="false" outlineLevel="0" collapsed="false">
      <c r="A1921" s="1" t="n">
        <v>2178</v>
      </c>
      <c r="B1921" s="1" t="s">
        <v>3721</v>
      </c>
      <c r="C1921" s="1" t="s">
        <v>3722</v>
      </c>
      <c r="D1921" s="1" t="n">
        <f aca="false">O1922/$Q$2</f>
        <v>0.913507529394979</v>
      </c>
      <c r="O1921" s="1" t="n">
        <v>0.638716084343128</v>
      </c>
    </row>
    <row r="1922" customFormat="false" ht="15" hidden="false" customHeight="false" outlineLevel="0" collapsed="false">
      <c r="A1922" s="1" t="n">
        <v>2179</v>
      </c>
      <c r="B1922" s="1" t="s">
        <v>3723</v>
      </c>
      <c r="C1922" s="1" t="s">
        <v>2925</v>
      </c>
      <c r="D1922" s="1" t="n">
        <f aca="false">O1923/$Q$2</f>
        <v>0.967788274622204</v>
      </c>
      <c r="O1922" s="1" t="n">
        <v>0.609590950163621</v>
      </c>
    </row>
    <row r="1923" customFormat="false" ht="15" hidden="false" customHeight="false" outlineLevel="0" collapsed="false">
      <c r="A1923" s="1" t="n">
        <v>2180</v>
      </c>
      <c r="B1923" s="1" t="s">
        <v>3724</v>
      </c>
      <c r="C1923" s="1" t="s">
        <v>3725</v>
      </c>
      <c r="D1923" s="1" t="n">
        <f aca="false">O1924/$Q$2</f>
        <v>0.895535650149058</v>
      </c>
      <c r="O1923" s="1" t="n">
        <v>0.645812929724719</v>
      </c>
    </row>
    <row r="1924" customFormat="false" ht="15" hidden="false" customHeight="false" outlineLevel="0" collapsed="false">
      <c r="A1924" s="1" t="n">
        <v>2181</v>
      </c>
      <c r="B1924" s="1" t="s">
        <v>3726</v>
      </c>
      <c r="C1924" s="1" t="s">
        <v>3727</v>
      </c>
      <c r="D1924" s="1" t="n">
        <f aca="false">O1925/$Q$2</f>
        <v>0.979860016838441</v>
      </c>
      <c r="O1924" s="1" t="n">
        <v>0.597598170035139</v>
      </c>
    </row>
    <row r="1925" customFormat="false" ht="15" hidden="false" customHeight="false" outlineLevel="0" collapsed="false">
      <c r="A1925" s="1" t="n">
        <v>2182</v>
      </c>
      <c r="B1925" s="1" t="s">
        <v>3728</v>
      </c>
      <c r="C1925" s="1" t="s">
        <v>3729</v>
      </c>
      <c r="D1925" s="1" t="n">
        <f aca="false">O1926/$Q$2</f>
        <v>0.974358920817827</v>
      </c>
      <c r="O1925" s="1" t="n">
        <v>0.653868500774692</v>
      </c>
    </row>
    <row r="1926" customFormat="false" ht="15" hidden="false" customHeight="false" outlineLevel="0" collapsed="false">
      <c r="A1926" s="1" t="n">
        <v>2183</v>
      </c>
      <c r="B1926" s="1" t="s">
        <v>3730</v>
      </c>
      <c r="C1926" s="1" t="s">
        <v>3731</v>
      </c>
      <c r="D1926" s="1" t="n">
        <f aca="false">O1927/$Q$2</f>
        <v>0.986462184531344</v>
      </c>
      <c r="O1926" s="1" t="n">
        <v>0.650197574983452</v>
      </c>
    </row>
    <row r="1927" customFormat="false" ht="15" hidden="false" customHeight="false" outlineLevel="0" collapsed="false">
      <c r="A1927" s="1" t="n">
        <v>2184</v>
      </c>
      <c r="B1927" s="1" t="s">
        <v>3732</v>
      </c>
      <c r="C1927" s="1" t="s">
        <v>3733</v>
      </c>
      <c r="D1927" s="1" t="n">
        <f aca="false">O1928/$Q$2</f>
        <v>0.942346725680141</v>
      </c>
      <c r="O1927" s="1" t="n">
        <v>0.658274180583069</v>
      </c>
    </row>
    <row r="1928" customFormat="false" ht="15" hidden="false" customHeight="false" outlineLevel="0" collapsed="false">
      <c r="A1928" s="1" t="n">
        <v>2185</v>
      </c>
      <c r="B1928" s="1" t="s">
        <v>3734</v>
      </c>
      <c r="C1928" s="1" t="s">
        <v>3735</v>
      </c>
      <c r="D1928" s="1" t="n">
        <f aca="false">O1929/$Q$2</f>
        <v>0.904770721941297</v>
      </c>
      <c r="O1928" s="1" t="n">
        <v>0.628835578696755</v>
      </c>
    </row>
    <row r="1929" customFormat="false" ht="15" hidden="false" customHeight="false" outlineLevel="0" collapsed="false">
      <c r="A1929" s="1" t="n">
        <v>2186</v>
      </c>
      <c r="B1929" s="1" t="s">
        <v>3736</v>
      </c>
      <c r="C1929" s="1" t="s">
        <v>3737</v>
      </c>
      <c r="D1929" s="1" t="n">
        <f aca="false">O1930/$Q$2</f>
        <v>0.932947999824978</v>
      </c>
      <c r="O1929" s="1" t="n">
        <v>0.603760808007471</v>
      </c>
    </row>
    <row r="1930" customFormat="false" ht="15" hidden="false" customHeight="false" outlineLevel="0" collapsed="false">
      <c r="A1930" s="1" t="n">
        <v>2187</v>
      </c>
      <c r="B1930" s="1" t="s">
        <v>3738</v>
      </c>
      <c r="C1930" s="1" t="s">
        <v>3739</v>
      </c>
      <c r="D1930" s="1" t="n">
        <f aca="false">O1931/$Q$2</f>
        <v>0.938310321958196</v>
      </c>
      <c r="O1930" s="1" t="n">
        <v>0.622563733046867</v>
      </c>
    </row>
    <row r="1931" customFormat="false" ht="15" hidden="false" customHeight="false" outlineLevel="0" collapsed="false">
      <c r="A1931" s="1" t="n">
        <v>2188</v>
      </c>
      <c r="B1931" s="1" t="s">
        <v>3740</v>
      </c>
      <c r="C1931" s="1" t="s">
        <v>3741</v>
      </c>
      <c r="D1931" s="1" t="n">
        <f aca="false">O1932/$Q$2</f>
        <v>0.932405493049462</v>
      </c>
      <c r="O1931" s="1" t="n">
        <v>0.626142053902565</v>
      </c>
    </row>
    <row r="1932" customFormat="false" ht="15" hidden="false" customHeight="false" outlineLevel="0" collapsed="false">
      <c r="A1932" s="1" t="n">
        <v>2189</v>
      </c>
      <c r="B1932" s="1" t="s">
        <v>3742</v>
      </c>
      <c r="C1932" s="1" t="s">
        <v>3743</v>
      </c>
      <c r="D1932" s="1" t="n">
        <f aca="false">O1933/$Q$2</f>
        <v>1.09396116262936</v>
      </c>
      <c r="O1932" s="1" t="n">
        <v>0.622201713895283</v>
      </c>
    </row>
    <row r="1933" customFormat="false" ht="15" hidden="false" customHeight="false" outlineLevel="0" collapsed="false">
      <c r="A1933" s="1" t="n">
        <v>2190</v>
      </c>
      <c r="B1933" s="1" t="s">
        <v>3744</v>
      </c>
      <c r="C1933" s="1" t="s">
        <v>570</v>
      </c>
      <c r="D1933" s="1" t="n">
        <f aca="false">O1934/$Q$2</f>
        <v>0.930280996999024</v>
      </c>
      <c r="O1933" s="1" t="n">
        <v>0.73000911663093</v>
      </c>
    </row>
    <row r="1934" customFormat="false" ht="15" hidden="false" customHeight="false" outlineLevel="0" collapsed="false">
      <c r="A1934" s="1" t="n">
        <v>2191</v>
      </c>
      <c r="B1934" s="1" t="s">
        <v>3745</v>
      </c>
      <c r="C1934" s="1" t="s">
        <v>3746</v>
      </c>
      <c r="D1934" s="1" t="n">
        <f aca="false">O1935/$Q$2</f>
        <v>0.930729005365503</v>
      </c>
      <c r="O1934" s="1" t="n">
        <v>0.620784020527322</v>
      </c>
    </row>
    <row r="1935" customFormat="false" ht="15" hidden="false" customHeight="false" outlineLevel="0" collapsed="false">
      <c r="A1935" s="1" t="n">
        <v>2192</v>
      </c>
      <c r="B1935" s="1" t="s">
        <v>3747</v>
      </c>
      <c r="C1935" s="1" t="s">
        <v>3748</v>
      </c>
      <c r="D1935" s="1" t="n">
        <f aca="false">O1936/$Q$2</f>
        <v>0.952595606802618</v>
      </c>
      <c r="O1935" s="1" t="n">
        <v>0.621082980127561</v>
      </c>
    </row>
    <row r="1936" customFormat="false" ht="15" hidden="false" customHeight="false" outlineLevel="0" collapsed="false">
      <c r="A1936" s="1" t="n">
        <v>2193</v>
      </c>
      <c r="B1936" s="1" t="s">
        <v>3749</v>
      </c>
      <c r="C1936" s="1" t="s">
        <v>3750</v>
      </c>
      <c r="D1936" s="1" t="n">
        <f aca="false">O1937/$Q$2</f>
        <v>0.938651408348576</v>
      </c>
      <c r="O1936" s="1" t="n">
        <v>0.635674739820805</v>
      </c>
    </row>
    <row r="1937" customFormat="false" ht="15" hidden="false" customHeight="false" outlineLevel="0" collapsed="false">
      <c r="A1937" s="1" t="n">
        <v>2194</v>
      </c>
      <c r="B1937" s="1" t="s">
        <v>3751</v>
      </c>
      <c r="C1937" s="1" t="s">
        <v>3752</v>
      </c>
      <c r="D1937" s="1" t="n">
        <f aca="false">O1938/$Q$2</f>
        <v>0.924698883461291</v>
      </c>
      <c r="O1937" s="1" t="n">
        <v>0.626369663604849</v>
      </c>
    </row>
    <row r="1938" customFormat="false" ht="15" hidden="false" customHeight="false" outlineLevel="0" collapsed="false">
      <c r="A1938" s="1" t="n">
        <v>2195</v>
      </c>
      <c r="B1938" s="1" t="s">
        <v>3753</v>
      </c>
      <c r="C1938" s="1" t="s">
        <v>3754</v>
      </c>
      <c r="D1938" s="1" t="n">
        <f aca="false">O1939/$Q$2</f>
        <v>0.95568620039915</v>
      </c>
      <c r="O1938" s="1" t="n">
        <v>0.617059031092762</v>
      </c>
    </row>
    <row r="1939" customFormat="false" ht="15" hidden="false" customHeight="false" outlineLevel="0" collapsed="false">
      <c r="A1939" s="1" t="n">
        <v>2196</v>
      </c>
      <c r="B1939" s="1" t="s">
        <v>3755</v>
      </c>
      <c r="C1939" s="1" t="s">
        <v>3756</v>
      </c>
      <c r="D1939" s="1" t="n">
        <f aca="false">O1940/$Q$2</f>
        <v>1.01944619337763</v>
      </c>
      <c r="O1939" s="1" t="n">
        <v>0.637737117881692</v>
      </c>
    </row>
    <row r="1940" customFormat="false" ht="15" hidden="false" customHeight="false" outlineLevel="0" collapsed="false">
      <c r="A1940" s="1" t="n">
        <v>2197</v>
      </c>
      <c r="B1940" s="1" t="s">
        <v>3757</v>
      </c>
      <c r="C1940" s="1" t="s">
        <v>3758</v>
      </c>
      <c r="D1940" s="1" t="n">
        <f aca="false">O1941/$Q$2</f>
        <v>1.18448799517454</v>
      </c>
      <c r="O1940" s="1" t="n">
        <v>0.680284676004085</v>
      </c>
    </row>
    <row r="1941" customFormat="false" ht="15" hidden="false" customHeight="false" outlineLevel="0" collapsed="false">
      <c r="A1941" s="1" t="n">
        <v>2198</v>
      </c>
      <c r="B1941" s="1" t="s">
        <v>3759</v>
      </c>
      <c r="C1941" s="1" t="s">
        <v>3760</v>
      </c>
      <c r="D1941" s="1" t="n">
        <f aca="false">O1942/$Q$2</f>
        <v>0.945168130976525</v>
      </c>
      <c r="O1941" s="1" t="n">
        <v>0.790418402915707</v>
      </c>
    </row>
    <row r="1942" customFormat="false" ht="15" hidden="false" customHeight="false" outlineLevel="0" collapsed="false">
      <c r="A1942" s="1" t="n">
        <v>2199</v>
      </c>
      <c r="B1942" s="1" t="s">
        <v>3761</v>
      </c>
      <c r="C1942" s="1" t="s">
        <v>3762</v>
      </c>
      <c r="D1942" s="1" t="n">
        <f aca="false">O1943/$Q$2</f>
        <v>0.948694639786492</v>
      </c>
      <c r="O1942" s="1" t="n">
        <v>0.630718325231486</v>
      </c>
    </row>
    <row r="1943" customFormat="false" ht="15" hidden="false" customHeight="false" outlineLevel="0" collapsed="false">
      <c r="A1943" s="1" t="n">
        <v>2200</v>
      </c>
      <c r="B1943" s="1" t="s">
        <v>3763</v>
      </c>
      <c r="C1943" s="1" t="s">
        <v>3764</v>
      </c>
      <c r="D1943" s="1" t="n">
        <f aca="false">O1944/$Q$2</f>
        <v>0.930466127973091</v>
      </c>
      <c r="O1943" s="1" t="n">
        <v>0.633071593033944</v>
      </c>
    </row>
    <row r="1944" customFormat="false" ht="15" hidden="false" customHeight="false" outlineLevel="0" collapsed="false">
      <c r="A1944" s="1" t="n">
        <v>2201</v>
      </c>
      <c r="B1944" s="1" t="s">
        <v>3765</v>
      </c>
      <c r="C1944" s="1" t="s">
        <v>3766</v>
      </c>
      <c r="D1944" s="1" t="n">
        <f aca="false">O1945/$Q$2</f>
        <v>1.21165807200834</v>
      </c>
      <c r="O1944" s="1" t="n">
        <v>0.620907559921093</v>
      </c>
    </row>
    <row r="1945" customFormat="false" ht="15" hidden="false" customHeight="false" outlineLevel="0" collapsed="false">
      <c r="A1945" s="1" t="n">
        <v>2202</v>
      </c>
      <c r="B1945" s="1" t="s">
        <v>3767</v>
      </c>
      <c r="C1945" s="1" t="s">
        <v>3768</v>
      </c>
      <c r="D1945" s="1" t="n">
        <f aca="false">O1946/$Q$2</f>
        <v>1.03474766653321</v>
      </c>
      <c r="O1945" s="1" t="n">
        <v>0.80854921456222</v>
      </c>
    </row>
    <row r="1946" customFormat="false" ht="15" hidden="false" customHeight="false" outlineLevel="0" collapsed="false">
      <c r="A1946" s="1" t="n">
        <v>2203</v>
      </c>
      <c r="B1946" s="1" t="s">
        <v>3769</v>
      </c>
      <c r="C1946" s="1" t="s">
        <v>3770</v>
      </c>
      <c r="D1946" s="1" t="n">
        <f aca="false">O1947/$Q$2</f>
        <v>0.948432786677535</v>
      </c>
      <c r="O1946" s="1" t="n">
        <v>0.690495472587223</v>
      </c>
    </row>
    <row r="1947" customFormat="false" ht="15" hidden="false" customHeight="false" outlineLevel="0" collapsed="false">
      <c r="A1947" s="1" t="n">
        <v>2204</v>
      </c>
      <c r="B1947" s="1" t="s">
        <v>3771</v>
      </c>
      <c r="C1947" s="1" t="s">
        <v>3772</v>
      </c>
      <c r="D1947" s="1" t="n">
        <f aca="false">O1948/$Q$2</f>
        <v>0.987616001706213</v>
      </c>
      <c r="O1947" s="1" t="n">
        <v>0.632896856340096</v>
      </c>
    </row>
    <row r="1948" customFormat="false" ht="15" hidden="false" customHeight="false" outlineLevel="0" collapsed="false">
      <c r="A1948" s="1" t="n">
        <v>2205</v>
      </c>
      <c r="B1948" s="1" t="s">
        <v>3773</v>
      </c>
      <c r="C1948" s="1" t="s">
        <v>3774</v>
      </c>
      <c r="D1948" s="1" t="n">
        <f aca="false">O1949/$Q$2</f>
        <v>0.919728624888357</v>
      </c>
      <c r="O1948" s="1" t="n">
        <v>0.659044132099954</v>
      </c>
    </row>
    <row r="1949" customFormat="false" ht="15" hidden="false" customHeight="false" outlineLevel="0" collapsed="false">
      <c r="A1949" s="1" t="n">
        <v>2206</v>
      </c>
      <c r="B1949" s="1" t="s">
        <v>3775</v>
      </c>
      <c r="C1949" s="1" t="s">
        <v>3776</v>
      </c>
      <c r="D1949" s="1" t="n">
        <f aca="false">O1950/$Q$2</f>
        <v>1.05463842100291</v>
      </c>
      <c r="O1949" s="1" t="n">
        <v>0.613742337416421</v>
      </c>
    </row>
    <row r="1950" customFormat="false" ht="15" hidden="false" customHeight="false" outlineLevel="0" collapsed="false">
      <c r="A1950" s="1" t="n">
        <v>2207</v>
      </c>
      <c r="B1950" s="1" t="s">
        <v>3777</v>
      </c>
      <c r="C1950" s="1" t="s">
        <v>3778</v>
      </c>
      <c r="D1950" s="1" t="n">
        <f aca="false">O1951/$Q$2</f>
        <v>0.891940447857517</v>
      </c>
      <c r="O1950" s="1" t="n">
        <v>0.703768733645821</v>
      </c>
    </row>
    <row r="1951" customFormat="false" ht="15" hidden="false" customHeight="false" outlineLevel="0" collapsed="false">
      <c r="A1951" s="1" t="n">
        <v>2208</v>
      </c>
      <c r="B1951" s="1" t="s">
        <v>3779</v>
      </c>
      <c r="C1951" s="1" t="s">
        <v>3780</v>
      </c>
      <c r="D1951" s="1" t="n">
        <f aca="false">O1952/$Q$2</f>
        <v>0.898478100704218</v>
      </c>
      <c r="O1951" s="1" t="n">
        <v>0.595199062517785</v>
      </c>
    </row>
    <row r="1952" customFormat="false" ht="15" hidden="false" customHeight="false" outlineLevel="0" collapsed="false">
      <c r="A1952" s="1" t="n">
        <v>2209</v>
      </c>
      <c r="B1952" s="1" t="s">
        <v>3781</v>
      </c>
      <c r="C1952" s="1" t="s">
        <v>3782</v>
      </c>
      <c r="D1952" s="1" t="n">
        <f aca="false">O1953/$Q$2</f>
        <v>0.900501619461925</v>
      </c>
      <c r="O1952" s="1" t="n">
        <v>0.599561691048389</v>
      </c>
    </row>
    <row r="1953" customFormat="false" ht="15" hidden="false" customHeight="false" outlineLevel="0" collapsed="false">
      <c r="A1953" s="1" t="n">
        <v>2210</v>
      </c>
      <c r="B1953" s="1" t="s">
        <v>3783</v>
      </c>
      <c r="C1953" s="1" t="s">
        <v>3784</v>
      </c>
      <c r="D1953" s="1" t="n">
        <f aca="false">O1954/$Q$2</f>
        <v>0.914570261808897</v>
      </c>
      <c r="O1953" s="1" t="n">
        <v>0.600912001453605</v>
      </c>
    </row>
    <row r="1954" customFormat="false" ht="15" hidden="false" customHeight="false" outlineLevel="0" collapsed="false">
      <c r="A1954" s="1" t="n">
        <v>2211</v>
      </c>
      <c r="B1954" s="1" t="s">
        <v>3785</v>
      </c>
      <c r="C1954" s="1" t="s">
        <v>3786</v>
      </c>
      <c r="D1954" s="1" t="n">
        <f aca="false">O1955/$Q$2</f>
        <v>0.900169145909999</v>
      </c>
      <c r="O1954" s="1" t="n">
        <v>0.610300120084092</v>
      </c>
    </row>
    <row r="1955" customFormat="false" ht="15" hidden="false" customHeight="false" outlineLevel="0" collapsed="false">
      <c r="A1955" s="1" t="n">
        <v>2212</v>
      </c>
      <c r="B1955" s="1" t="s">
        <v>3787</v>
      </c>
      <c r="C1955" s="1" t="s">
        <v>3788</v>
      </c>
      <c r="D1955" s="1" t="n">
        <f aca="false">O1956/$Q$2</f>
        <v>0.916648989121986</v>
      </c>
      <c r="O1955" s="1" t="n">
        <v>0.600690139167963</v>
      </c>
    </row>
    <row r="1956" customFormat="false" ht="15" hidden="false" customHeight="false" outlineLevel="0" collapsed="false">
      <c r="A1956" s="1" t="n">
        <v>2213</v>
      </c>
      <c r="B1956" s="1" t="s">
        <v>3789</v>
      </c>
      <c r="C1956" s="1" t="s">
        <v>3790</v>
      </c>
      <c r="D1956" s="1" t="n">
        <f aca="false">O1957/$Q$2</f>
        <v>0.889309664800851</v>
      </c>
      <c r="O1956" s="1" t="n">
        <v>0.611687271604075</v>
      </c>
    </row>
    <row r="1957" customFormat="false" ht="15" hidden="false" customHeight="false" outlineLevel="0" collapsed="false">
      <c r="A1957" s="1" t="n">
        <v>2214</v>
      </c>
      <c r="B1957" s="1" t="s">
        <v>3791</v>
      </c>
      <c r="C1957" s="1" t="s">
        <v>3792</v>
      </c>
      <c r="D1957" s="1" t="n">
        <f aca="false">O1958/$Q$2</f>
        <v>0.869818332019903</v>
      </c>
      <c r="O1957" s="1" t="n">
        <v>0.593443519742731</v>
      </c>
    </row>
    <row r="1958" customFormat="false" ht="15" hidden="false" customHeight="false" outlineLevel="0" collapsed="false">
      <c r="A1958" s="1" t="n">
        <v>2215</v>
      </c>
      <c r="B1958" s="1" t="s">
        <v>3793</v>
      </c>
      <c r="C1958" s="1" t="s">
        <v>3794</v>
      </c>
      <c r="D1958" s="1" t="n">
        <f aca="false">O1959/$Q$2</f>
        <v>0.89607098384141</v>
      </c>
      <c r="O1958" s="1" t="n">
        <v>0.580436796002027</v>
      </c>
    </row>
    <row r="1959" customFormat="false" ht="15" hidden="false" customHeight="false" outlineLevel="0" collapsed="false">
      <c r="A1959" s="1" t="n">
        <v>2216</v>
      </c>
      <c r="B1959" s="1" t="s">
        <v>3795</v>
      </c>
      <c r="C1959" s="1" t="s">
        <v>3796</v>
      </c>
      <c r="D1959" s="1" t="n">
        <f aca="false">O1960/$Q$2</f>
        <v>0.9017347198363</v>
      </c>
      <c r="O1959" s="1" t="n">
        <v>0.597955402530412</v>
      </c>
    </row>
    <row r="1960" customFormat="false" ht="15" hidden="false" customHeight="false" outlineLevel="0" collapsed="false">
      <c r="A1960" s="1" t="n">
        <v>2217</v>
      </c>
      <c r="B1960" s="1" t="s">
        <v>3797</v>
      </c>
      <c r="C1960" s="1" t="s">
        <v>3798</v>
      </c>
      <c r="D1960" s="1" t="n">
        <f aca="false">O1961/$Q$2</f>
        <v>1.27622386045181</v>
      </c>
      <c r="O1960" s="1" t="n">
        <v>0.601734859289665</v>
      </c>
    </row>
    <row r="1961" customFormat="false" ht="15" hidden="false" customHeight="false" outlineLevel="0" collapsed="false">
      <c r="A1961" s="1" t="n">
        <v>2218</v>
      </c>
      <c r="B1961" s="1" t="s">
        <v>3799</v>
      </c>
      <c r="C1961" s="1" t="s">
        <v>3800</v>
      </c>
      <c r="D1961" s="1" t="n">
        <f aca="false">O1962/$Q$2</f>
        <v>1.01685991007712</v>
      </c>
      <c r="O1961" s="1" t="n">
        <v>0.851634486504518</v>
      </c>
    </row>
    <row r="1962" customFormat="false" ht="15" hidden="false" customHeight="false" outlineLevel="0" collapsed="false">
      <c r="A1962" s="1" t="n">
        <v>2219</v>
      </c>
      <c r="B1962" s="1" t="s">
        <v>3801</v>
      </c>
      <c r="C1962" s="1" t="s">
        <v>3802</v>
      </c>
      <c r="D1962" s="1" t="n">
        <f aca="false">O1963/$Q$2</f>
        <v>1.14835404945541</v>
      </c>
      <c r="O1962" s="1" t="n">
        <v>0.678558828275613</v>
      </c>
    </row>
    <row r="1963" customFormat="false" ht="15" hidden="false" customHeight="false" outlineLevel="0" collapsed="false">
      <c r="A1963" s="1" t="n">
        <v>2220</v>
      </c>
      <c r="B1963" s="1" t="s">
        <v>3803</v>
      </c>
      <c r="C1963" s="1" t="s">
        <v>3804</v>
      </c>
      <c r="D1963" s="1" t="n">
        <f aca="false">O1964/$Q$2</f>
        <v>0.922968252186439</v>
      </c>
      <c r="O1963" s="1" t="n">
        <v>0.766305929186368</v>
      </c>
    </row>
    <row r="1964" customFormat="false" ht="15" hidden="false" customHeight="false" outlineLevel="0" collapsed="false">
      <c r="A1964" s="1" t="n">
        <v>2221</v>
      </c>
      <c r="B1964" s="1" t="s">
        <v>3805</v>
      </c>
      <c r="C1964" s="1" t="s">
        <v>3806</v>
      </c>
      <c r="D1964" s="1" t="n">
        <f aca="false">O1965/$Q$2</f>
        <v>1.16163683438501</v>
      </c>
      <c r="O1964" s="1" t="n">
        <v>0.615904166869674</v>
      </c>
    </row>
    <row r="1965" customFormat="false" ht="15" hidden="false" customHeight="false" outlineLevel="0" collapsed="false">
      <c r="A1965" s="1" t="n">
        <v>2222</v>
      </c>
      <c r="B1965" s="1" t="s">
        <v>3807</v>
      </c>
      <c r="C1965" s="1" t="s">
        <v>3808</v>
      </c>
      <c r="D1965" s="1" t="n">
        <f aca="false">O1966/$Q$2</f>
        <v>0.964465440888161</v>
      </c>
      <c r="O1965" s="1" t="n">
        <v>0.775169638817116</v>
      </c>
    </row>
    <row r="1966" customFormat="false" ht="15" hidden="false" customHeight="false" outlineLevel="0" collapsed="false">
      <c r="A1966" s="1" t="n">
        <v>2223</v>
      </c>
      <c r="B1966" s="1" t="s">
        <v>3809</v>
      </c>
      <c r="C1966" s="1" t="s">
        <v>3810</v>
      </c>
      <c r="D1966" s="1" t="n">
        <f aca="false">O1967/$Q$2</f>
        <v>0.904089430305824</v>
      </c>
      <c r="O1966" s="1" t="n">
        <v>0.643595575944929</v>
      </c>
    </row>
    <row r="1967" customFormat="false" ht="15" hidden="false" customHeight="false" outlineLevel="0" collapsed="false">
      <c r="A1967" s="1" t="n">
        <v>2224</v>
      </c>
      <c r="B1967" s="1" t="s">
        <v>3811</v>
      </c>
      <c r="C1967" s="1" t="s">
        <v>3812</v>
      </c>
      <c r="D1967" s="1" t="n">
        <f aca="false">O1968/$Q$2</f>
        <v>0.895193609002329</v>
      </c>
      <c r="O1967" s="1" t="n">
        <v>0.603306176598268</v>
      </c>
    </row>
    <row r="1968" customFormat="false" ht="15" hidden="false" customHeight="false" outlineLevel="0" collapsed="false">
      <c r="A1968" s="1" t="n">
        <v>2225</v>
      </c>
      <c r="B1968" s="1" t="s">
        <v>3813</v>
      </c>
      <c r="C1968" s="1" t="s">
        <v>3814</v>
      </c>
      <c r="D1968" s="1" t="n">
        <f aca="false">O1969/$Q$2</f>
        <v>0.876525366622369</v>
      </c>
      <c r="O1968" s="1" t="n">
        <v>0.597369923216235</v>
      </c>
    </row>
    <row r="1969" customFormat="false" ht="15" hidden="false" customHeight="false" outlineLevel="0" collapsed="false">
      <c r="A1969" s="1" t="n">
        <v>2226</v>
      </c>
      <c r="B1969" s="1" t="s">
        <v>3815</v>
      </c>
      <c r="C1969" s="1" t="s">
        <v>3816</v>
      </c>
      <c r="D1969" s="1" t="n">
        <f aca="false">O1970/$Q$2</f>
        <v>1.19879946585391</v>
      </c>
      <c r="O1969" s="1" t="n">
        <v>0.584912454345867</v>
      </c>
    </row>
    <row r="1970" customFormat="false" ht="15" hidden="false" customHeight="false" outlineLevel="0" collapsed="false">
      <c r="A1970" s="1" t="n">
        <v>2227</v>
      </c>
      <c r="B1970" s="1" t="s">
        <v>3817</v>
      </c>
      <c r="C1970" s="1" t="s">
        <v>3818</v>
      </c>
      <c r="D1970" s="1" t="n">
        <f aca="false">O1971/$Q$2</f>
        <v>0.876525366622369</v>
      </c>
      <c r="O1970" s="1" t="n">
        <v>0.799968562853031</v>
      </c>
    </row>
    <row r="1971" customFormat="false" ht="15" hidden="false" customHeight="false" outlineLevel="0" collapsed="false">
      <c r="A1971" s="1" t="n">
        <v>2228</v>
      </c>
      <c r="B1971" s="1" t="s">
        <v>3819</v>
      </c>
      <c r="C1971" s="1" t="s">
        <v>3820</v>
      </c>
      <c r="D1971" s="1" t="n">
        <f aca="false">O1972/$Q$2</f>
        <v>1.01752244168844</v>
      </c>
      <c r="O1971" s="1" t="n">
        <v>0.584912454345867</v>
      </c>
    </row>
    <row r="1972" customFormat="false" ht="15" hidden="false" customHeight="false" outlineLevel="0" collapsed="false">
      <c r="A1972" s="1" t="n">
        <v>2229</v>
      </c>
      <c r="B1972" s="1" t="s">
        <v>3821</v>
      </c>
      <c r="C1972" s="1" t="s">
        <v>3822</v>
      </c>
      <c r="D1972" s="1" t="n">
        <f aca="false">O1973/$Q$2</f>
        <v>0.889652406229124</v>
      </c>
      <c r="O1972" s="1" t="n">
        <v>0.679000940969225</v>
      </c>
    </row>
    <row r="1973" customFormat="false" ht="15" hidden="false" customHeight="false" outlineLevel="0" collapsed="false">
      <c r="A1973" s="1" t="n">
        <v>2230</v>
      </c>
      <c r="B1973" s="1" t="s">
        <v>3823</v>
      </c>
      <c r="C1973" s="1" t="s">
        <v>3824</v>
      </c>
      <c r="D1973" s="1" t="n">
        <f aca="false">O1974/$Q$2</f>
        <v>0.913982267979704</v>
      </c>
      <c r="O1973" s="1" t="n">
        <v>0.593672233865164</v>
      </c>
    </row>
    <row r="1974" customFormat="false" ht="15" hidden="false" customHeight="false" outlineLevel="0" collapsed="false">
      <c r="A1974" s="1" t="n">
        <v>2231</v>
      </c>
      <c r="B1974" s="1" t="s">
        <v>3825</v>
      </c>
      <c r="C1974" s="1" t="s">
        <v>3826</v>
      </c>
      <c r="D1974" s="1" t="n">
        <f aca="false">O1975/$Q$2</f>
        <v>0.906429102180631</v>
      </c>
      <c r="O1974" s="1" t="n">
        <v>0.60990774705432</v>
      </c>
    </row>
    <row r="1975" customFormat="false" ht="15" hidden="false" customHeight="false" outlineLevel="0" collapsed="false">
      <c r="A1975" s="1" t="n">
        <v>2232</v>
      </c>
      <c r="B1975" s="1" t="s">
        <v>3827</v>
      </c>
      <c r="C1975" s="1" t="s">
        <v>3828</v>
      </c>
      <c r="D1975" s="1" t="n">
        <f aca="false">O1976/$Q$2</f>
        <v>0.882332654891394</v>
      </c>
      <c r="O1975" s="1" t="n">
        <v>0.604867458531192</v>
      </c>
    </row>
    <row r="1976" customFormat="false" ht="15" hidden="false" customHeight="false" outlineLevel="0" collapsed="false">
      <c r="A1976" s="1" t="n">
        <v>2233</v>
      </c>
      <c r="B1976" s="1" t="s">
        <v>3829</v>
      </c>
      <c r="C1976" s="1" t="s">
        <v>3830</v>
      </c>
      <c r="D1976" s="1" t="n">
        <f aca="false">O1977/$Q$2</f>
        <v>0.92367590747428</v>
      </c>
      <c r="O1976" s="1" t="n">
        <v>0.588787704696714</v>
      </c>
    </row>
    <row r="1977" customFormat="false" ht="15" hidden="false" customHeight="false" outlineLevel="0" collapsed="false">
      <c r="A1977" s="1" t="n">
        <v>2234</v>
      </c>
      <c r="B1977" s="1" t="s">
        <v>3831</v>
      </c>
      <c r="C1977" s="1" t="s">
        <v>3832</v>
      </c>
      <c r="D1977" s="1" t="n">
        <f aca="false">O1978/$Q$2</f>
        <v>0.944101439221481</v>
      </c>
      <c r="O1977" s="1" t="n">
        <v>0.616376390956966</v>
      </c>
    </row>
    <row r="1978" customFormat="false" ht="15" hidden="false" customHeight="false" outlineLevel="0" collapsed="false">
      <c r="A1978" s="1" t="n">
        <v>2235</v>
      </c>
      <c r="B1978" s="1" t="s">
        <v>3833</v>
      </c>
      <c r="C1978" s="1" t="s">
        <v>3834</v>
      </c>
      <c r="D1978" s="1" t="n">
        <f aca="false">O1979/$Q$2</f>
        <v>0.860267376039095</v>
      </c>
      <c r="O1978" s="1" t="n">
        <v>0.630006513210714</v>
      </c>
    </row>
    <row r="1979" customFormat="false" ht="15" hidden="false" customHeight="false" outlineLevel="0" collapsed="false">
      <c r="A1979" s="1" t="n">
        <v>2236</v>
      </c>
      <c r="B1979" s="1" t="s">
        <v>3835</v>
      </c>
      <c r="C1979" s="1" t="s">
        <v>3836</v>
      </c>
      <c r="D1979" s="1" t="n">
        <f aca="false">O1980/$Q$2</f>
        <v>0.92251955961579</v>
      </c>
      <c r="O1979" s="1" t="n">
        <v>0.574063365960167</v>
      </c>
    </row>
    <row r="1980" customFormat="false" ht="15" hidden="false" customHeight="false" outlineLevel="0" collapsed="false">
      <c r="A1980" s="1" t="n">
        <v>2237</v>
      </c>
      <c r="B1980" s="1" t="s">
        <v>3837</v>
      </c>
      <c r="C1980" s="1" t="s">
        <v>3838</v>
      </c>
      <c r="D1980" s="1" t="n">
        <f aca="false">O1981/$Q$2</f>
        <v>0.916801788502746</v>
      </c>
      <c r="O1980" s="1" t="n">
        <v>0.615604750694468</v>
      </c>
    </row>
    <row r="1981" customFormat="false" ht="15" hidden="false" customHeight="false" outlineLevel="0" collapsed="false">
      <c r="A1981" s="1" t="n">
        <v>2238</v>
      </c>
      <c r="B1981" s="1" t="s">
        <v>3839</v>
      </c>
      <c r="C1981" s="1" t="s">
        <v>3840</v>
      </c>
      <c r="D1981" s="1" t="n">
        <f aca="false">O1982/$Q$2</f>
        <v>0.891033588990378</v>
      </c>
      <c r="O1981" s="1" t="n">
        <v>0.611789235864582</v>
      </c>
    </row>
    <row r="1982" customFormat="false" ht="15" hidden="false" customHeight="false" outlineLevel="0" collapsed="false">
      <c r="A1982" s="1" t="n">
        <v>2239</v>
      </c>
      <c r="B1982" s="1" t="s">
        <v>3841</v>
      </c>
      <c r="C1982" s="1" t="s">
        <v>3842</v>
      </c>
      <c r="D1982" s="1" t="n">
        <f aca="false">O1983/$Q$2</f>
        <v>0.903689951934279</v>
      </c>
      <c r="O1982" s="1" t="n">
        <v>0.594593908273627</v>
      </c>
    </row>
    <row r="1983" customFormat="false" ht="15" hidden="false" customHeight="false" outlineLevel="0" collapsed="false">
      <c r="A1983" s="1" t="n">
        <v>2240</v>
      </c>
      <c r="B1983" s="1" t="s">
        <v>3843</v>
      </c>
      <c r="C1983" s="1" t="s">
        <v>3844</v>
      </c>
      <c r="D1983" s="1" t="n">
        <f aca="false">O1984/$Q$2</f>
        <v>0.896502300564671</v>
      </c>
      <c r="O1983" s="1" t="n">
        <v>0.603039601455487</v>
      </c>
    </row>
    <row r="1984" customFormat="false" ht="15" hidden="false" customHeight="false" outlineLevel="0" collapsed="false">
      <c r="A1984" s="1" t="n">
        <v>2241</v>
      </c>
      <c r="B1984" s="1" t="s">
        <v>3845</v>
      </c>
      <c r="C1984" s="1" t="s">
        <v>3846</v>
      </c>
      <c r="D1984" s="1" t="n">
        <f aca="false">O1985/$Q$2</f>
        <v>0.876419951160633</v>
      </c>
      <c r="O1984" s="1" t="n">
        <v>0.59824322366236</v>
      </c>
    </row>
    <row r="1985" customFormat="false" ht="15" hidden="false" customHeight="false" outlineLevel="0" collapsed="false">
      <c r="A1985" s="1" t="n">
        <v>2242</v>
      </c>
      <c r="B1985" s="1" t="s">
        <v>3847</v>
      </c>
      <c r="C1985" s="1" t="s">
        <v>3848</v>
      </c>
      <c r="D1985" s="1" t="n">
        <f aca="false">O1986/$Q$2</f>
        <v>0.928468600300533</v>
      </c>
      <c r="O1985" s="1" t="n">
        <v>0.584842109757111</v>
      </c>
    </row>
    <row r="1986" customFormat="false" ht="15" hidden="false" customHeight="false" outlineLevel="0" collapsed="false">
      <c r="A1986" s="1" t="n">
        <v>2243</v>
      </c>
      <c r="B1986" s="1" t="s">
        <v>3849</v>
      </c>
      <c r="C1986" s="1" t="s">
        <v>3850</v>
      </c>
      <c r="D1986" s="1" t="n">
        <f aca="false">O1987/$Q$2</f>
        <v>0.908156789761165</v>
      </c>
      <c r="O1986" s="1" t="n">
        <v>0.619574593576853</v>
      </c>
    </row>
    <row r="1987" customFormat="false" ht="15" hidden="false" customHeight="false" outlineLevel="0" collapsed="false">
      <c r="A1987" s="1" t="n">
        <v>2244</v>
      </c>
      <c r="B1987" s="1" t="s">
        <v>3851</v>
      </c>
      <c r="C1987" s="1" t="s">
        <v>3852</v>
      </c>
      <c r="D1987" s="1" t="n">
        <f aca="false">O1988/$Q$2</f>
        <v>0.909775256196454</v>
      </c>
      <c r="O1987" s="1" t="n">
        <v>0.606020358403294</v>
      </c>
    </row>
    <row r="1988" customFormat="false" ht="15" hidden="false" customHeight="false" outlineLevel="0" collapsed="false">
      <c r="A1988" s="1" t="n">
        <v>2245</v>
      </c>
      <c r="B1988" s="1" t="s">
        <v>3853</v>
      </c>
      <c r="C1988" s="1" t="s">
        <v>3854</v>
      </c>
      <c r="D1988" s="1" t="n">
        <f aca="false">O1989/$Q$2</f>
        <v>0.844910681145747</v>
      </c>
      <c r="O1988" s="1" t="n">
        <v>0.607100374123305</v>
      </c>
    </row>
    <row r="1989" customFormat="false" ht="15" hidden="false" customHeight="false" outlineLevel="0" collapsed="false">
      <c r="A1989" s="1" t="n">
        <v>2246</v>
      </c>
      <c r="B1989" s="1" t="s">
        <v>3855</v>
      </c>
      <c r="C1989" s="1" t="s">
        <v>3856</v>
      </c>
      <c r="D1989" s="1" t="n">
        <f aca="false">O1990/$Q$2</f>
        <v>0.9117433817005</v>
      </c>
      <c r="O1989" s="1" t="n">
        <v>0.563815719465551</v>
      </c>
    </row>
    <row r="1990" customFormat="false" ht="15" hidden="false" customHeight="false" outlineLevel="0" collapsed="false">
      <c r="A1990" s="1" t="n">
        <v>2247</v>
      </c>
      <c r="B1990" s="1" t="s">
        <v>3857</v>
      </c>
      <c r="C1990" s="1" t="s">
        <v>3858</v>
      </c>
      <c r="D1990" s="1" t="n">
        <f aca="false">O1991/$Q$2</f>
        <v>0.917153592461148</v>
      </c>
      <c r="O1990" s="1" t="n">
        <v>0.6084137201631</v>
      </c>
    </row>
    <row r="1991" customFormat="false" ht="15" hidden="false" customHeight="false" outlineLevel="0" collapsed="false">
      <c r="A1991" s="1" t="n">
        <v>2248</v>
      </c>
      <c r="B1991" s="1" t="s">
        <v>3859</v>
      </c>
      <c r="C1991" s="1" t="s">
        <v>3860</v>
      </c>
      <c r="D1991" s="1" t="n">
        <f aca="false">O1992/$Q$2</f>
        <v>0.863253314764576</v>
      </c>
      <c r="O1991" s="1" t="n">
        <v>0.612023997486542</v>
      </c>
    </row>
    <row r="1992" customFormat="false" ht="15" hidden="false" customHeight="false" outlineLevel="0" collapsed="false">
      <c r="A1992" s="1" t="n">
        <v>2249</v>
      </c>
      <c r="B1992" s="1" t="s">
        <v>3861</v>
      </c>
      <c r="C1992" s="1" t="s">
        <v>3862</v>
      </c>
      <c r="D1992" s="1" t="n">
        <f aca="false">O1993/$Q$2</f>
        <v>1.16084371541211</v>
      </c>
      <c r="O1992" s="1" t="n">
        <v>0.576055906980602</v>
      </c>
    </row>
    <row r="1993" customFormat="false" ht="15" hidden="false" customHeight="false" outlineLevel="0" collapsed="false">
      <c r="A1993" s="1" t="n">
        <v>2250</v>
      </c>
      <c r="B1993" s="1" t="s">
        <v>3863</v>
      </c>
      <c r="C1993" s="1" t="s">
        <v>3864</v>
      </c>
      <c r="D1993" s="1" t="n">
        <f aca="false">O1994/$Q$2</f>
        <v>0.86873161525728</v>
      </c>
      <c r="O1993" s="1" t="n">
        <v>0.774640384122734</v>
      </c>
    </row>
    <row r="1994" customFormat="false" ht="15" hidden="false" customHeight="false" outlineLevel="0" collapsed="false">
      <c r="A1994" s="1" t="n">
        <v>2251</v>
      </c>
      <c r="B1994" s="1" t="s">
        <v>3865</v>
      </c>
      <c r="C1994" s="1" t="s">
        <v>3866</v>
      </c>
      <c r="D1994" s="1" t="n">
        <f aca="false">O1995/$Q$2</f>
        <v>0.958917958377625</v>
      </c>
      <c r="O1994" s="1" t="n">
        <v>0.579711621132013</v>
      </c>
    </row>
    <row r="1995" customFormat="false" ht="15" hidden="false" customHeight="false" outlineLevel="0" collapsed="false">
      <c r="A1995" s="1" t="n">
        <v>2252</v>
      </c>
      <c r="B1995" s="1" t="s">
        <v>3867</v>
      </c>
      <c r="C1995" s="1" t="s">
        <v>3868</v>
      </c>
      <c r="D1995" s="1" t="n">
        <f aca="false">O1996/$Q$2</f>
        <v>0.917382422746583</v>
      </c>
      <c r="O1995" s="1" t="n">
        <v>0.639893696074432</v>
      </c>
    </row>
    <row r="1996" customFormat="false" ht="15" hidden="false" customHeight="false" outlineLevel="0" collapsed="false">
      <c r="A1996" s="1" t="n">
        <v>2253</v>
      </c>
      <c r="B1996" s="1" t="s">
        <v>3869</v>
      </c>
      <c r="C1996" s="1" t="s">
        <v>3870</v>
      </c>
      <c r="D1996" s="1" t="n">
        <f aca="false">O1997/$Q$2</f>
        <v>0.893465977960868</v>
      </c>
      <c r="O1996" s="1" t="n">
        <v>0.612176697783624</v>
      </c>
    </row>
    <row r="1997" customFormat="false" ht="15" hidden="false" customHeight="false" outlineLevel="0" collapsed="false">
      <c r="A1997" s="1" t="n">
        <v>2254</v>
      </c>
      <c r="B1997" s="1" t="s">
        <v>3871</v>
      </c>
      <c r="C1997" s="1" t="s">
        <v>3872</v>
      </c>
      <c r="D1997" s="1" t="n">
        <f aca="false">O1998/$Q$2</f>
        <v>0.906012236569671</v>
      </c>
      <c r="O1997" s="1" t="n">
        <v>0.596217061073113</v>
      </c>
    </row>
    <row r="1998" customFormat="false" ht="15" hidden="false" customHeight="false" outlineLevel="0" collapsed="false">
      <c r="A1998" s="1" t="n">
        <v>2255</v>
      </c>
      <c r="B1998" s="1" t="s">
        <v>3873</v>
      </c>
      <c r="C1998" s="1" t="s">
        <v>3874</v>
      </c>
      <c r="D1998" s="1" t="n">
        <f aca="false">O1999/$Q$2</f>
        <v>0.937444206444026</v>
      </c>
      <c r="O1998" s="1" t="n">
        <v>0.604589280743162</v>
      </c>
    </row>
    <row r="1999" customFormat="false" ht="15" hidden="false" customHeight="false" outlineLevel="0" collapsed="false">
      <c r="A1999" s="1" t="n">
        <v>2256</v>
      </c>
      <c r="B1999" s="1" t="s">
        <v>3875</v>
      </c>
      <c r="C1999" s="1" t="s">
        <v>3876</v>
      </c>
      <c r="D1999" s="1" t="n">
        <f aca="false">O2000/$Q$2</f>
        <v>0.864089821726036</v>
      </c>
      <c r="O1999" s="1" t="n">
        <v>0.625564088026812</v>
      </c>
    </row>
    <row r="2000" customFormat="false" ht="15" hidden="false" customHeight="false" outlineLevel="0" collapsed="false">
      <c r="A2000" s="1" t="n">
        <v>2257</v>
      </c>
      <c r="B2000" s="1" t="s">
        <v>3877</v>
      </c>
      <c r="C2000" s="1" t="s">
        <v>3878</v>
      </c>
      <c r="D2000" s="1" t="n">
        <f aca="false">O2001/$Q$2</f>
        <v>0.890540937278636</v>
      </c>
      <c r="O2000" s="1" t="n">
        <v>0.576614114830069</v>
      </c>
    </row>
    <row r="2001" customFormat="false" ht="15" hidden="false" customHeight="false" outlineLevel="0" collapsed="false">
      <c r="A2001" s="1" t="n">
        <v>2258</v>
      </c>
      <c r="B2001" s="1" t="s">
        <v>3879</v>
      </c>
      <c r="C2001" s="1" t="s">
        <v>3880</v>
      </c>
      <c r="D2001" s="1" t="n">
        <f aca="false">O2002/$Q$2</f>
        <v>0.864089821726036</v>
      </c>
      <c r="O2001" s="1" t="n">
        <v>0.594265157808637</v>
      </c>
    </row>
    <row r="2002" customFormat="false" ht="15" hidden="false" customHeight="false" outlineLevel="0" collapsed="false">
      <c r="A2002" s="1" t="n">
        <v>2259</v>
      </c>
      <c r="B2002" s="1" t="s">
        <v>3881</v>
      </c>
      <c r="C2002" s="1" t="s">
        <v>3882</v>
      </c>
      <c r="D2002" s="1" t="n">
        <f aca="false">O2003/$Q$2</f>
        <v>0.881166381661214</v>
      </c>
      <c r="O2002" s="1" t="n">
        <v>0.576614114830069</v>
      </c>
    </row>
    <row r="2003" customFormat="false" ht="15" hidden="false" customHeight="false" outlineLevel="0" collapsed="false">
      <c r="A2003" s="1" t="n">
        <v>2260</v>
      </c>
      <c r="B2003" s="1" t="s">
        <v>3883</v>
      </c>
      <c r="C2003" s="1" t="s">
        <v>3884</v>
      </c>
      <c r="D2003" s="1" t="n">
        <f aca="false">O2004/$Q$2</f>
        <v>0.91808846994965</v>
      </c>
      <c r="O2003" s="1" t="n">
        <v>0.588009441153548</v>
      </c>
    </row>
    <row r="2004" customFormat="false" ht="15" hidden="false" customHeight="false" outlineLevel="0" collapsed="false">
      <c r="A2004" s="1" t="n">
        <v>2261</v>
      </c>
      <c r="B2004" s="1" t="s">
        <v>3885</v>
      </c>
      <c r="C2004" s="1" t="s">
        <v>3886</v>
      </c>
      <c r="D2004" s="1" t="n">
        <f aca="false">O2005/$Q$2</f>
        <v>0.903427518377742</v>
      </c>
      <c r="O2004" s="1" t="n">
        <v>0.612647848782963</v>
      </c>
    </row>
    <row r="2005" customFormat="false" ht="15" hidden="false" customHeight="false" outlineLevel="0" collapsed="false">
      <c r="A2005" s="1" t="n">
        <v>2262</v>
      </c>
      <c r="B2005" s="1" t="s">
        <v>3887</v>
      </c>
      <c r="C2005" s="1" t="s">
        <v>3888</v>
      </c>
      <c r="D2005" s="1" t="n">
        <f aca="false">O2006/$Q$2</f>
        <v>0.906948501927944</v>
      </c>
      <c r="O2005" s="1" t="n">
        <v>0.602864477424281</v>
      </c>
    </row>
    <row r="2006" customFormat="false" ht="15" hidden="false" customHeight="false" outlineLevel="0" collapsed="false">
      <c r="A2006" s="1" t="n">
        <v>2263</v>
      </c>
      <c r="B2006" s="1" t="s">
        <v>3889</v>
      </c>
      <c r="C2006" s="1" t="s">
        <v>3890</v>
      </c>
      <c r="D2006" s="1" t="n">
        <f aca="false">O2007/$Q$2</f>
        <v>0.930953391869011</v>
      </c>
      <c r="O2006" s="1" t="n">
        <v>0.605214058176286</v>
      </c>
    </row>
    <row r="2007" customFormat="false" ht="15" hidden="false" customHeight="false" outlineLevel="0" collapsed="false">
      <c r="A2007" s="1" t="n">
        <v>2264</v>
      </c>
      <c r="B2007" s="1" t="s">
        <v>3891</v>
      </c>
      <c r="C2007" s="1" t="s">
        <v>3892</v>
      </c>
      <c r="D2007" s="1" t="n">
        <f aca="false">O2008/$Q$2</f>
        <v>0.894600204016355</v>
      </c>
      <c r="O2007" s="1" t="n">
        <v>0.621232715053083</v>
      </c>
    </row>
    <row r="2008" customFormat="false" ht="15" hidden="false" customHeight="false" outlineLevel="0" collapsed="false">
      <c r="A2008" s="1" t="n">
        <v>2265</v>
      </c>
      <c r="B2008" s="1" t="s">
        <v>3893</v>
      </c>
      <c r="C2008" s="1" t="s">
        <v>3894</v>
      </c>
      <c r="D2008" s="1" t="n">
        <f aca="false">O2009/$Q$2</f>
        <v>0.889420758147489</v>
      </c>
      <c r="O2008" s="1" t="n">
        <v>0.596973939277853</v>
      </c>
    </row>
    <row r="2009" customFormat="false" ht="15" hidden="false" customHeight="false" outlineLevel="0" collapsed="false">
      <c r="A2009" s="1" t="n">
        <v>2266</v>
      </c>
      <c r="B2009" s="1" t="s">
        <v>3895</v>
      </c>
      <c r="C2009" s="1" t="s">
        <v>3896</v>
      </c>
      <c r="D2009" s="1" t="n">
        <f aca="false">O2010/$Q$2</f>
        <v>0.933167801172269</v>
      </c>
      <c r="O2009" s="1" t="n">
        <v>0.593517653229927</v>
      </c>
    </row>
    <row r="2010" customFormat="false" ht="15" hidden="false" customHeight="false" outlineLevel="0" collapsed="false">
      <c r="A2010" s="1" t="n">
        <v>2267</v>
      </c>
      <c r="B2010" s="1" t="s">
        <v>3897</v>
      </c>
      <c r="C2010" s="1" t="s">
        <v>3898</v>
      </c>
      <c r="D2010" s="1" t="n">
        <f aca="false">O2011/$Q$2</f>
        <v>0.882055585617281</v>
      </c>
      <c r="O2010" s="1" t="n">
        <v>0.622710408260623</v>
      </c>
    </row>
    <row r="2011" customFormat="false" ht="15" hidden="false" customHeight="false" outlineLevel="0" collapsed="false">
      <c r="A2011" s="1" t="n">
        <v>2268</v>
      </c>
      <c r="B2011" s="1" t="s">
        <v>3899</v>
      </c>
      <c r="C2011" s="1" t="s">
        <v>3900</v>
      </c>
      <c r="D2011" s="1" t="n">
        <f aca="false">O2012/$Q$2</f>
        <v>0.878004267588245</v>
      </c>
      <c r="O2011" s="1" t="n">
        <v>0.588602814132999</v>
      </c>
    </row>
    <row r="2012" customFormat="false" ht="15" hidden="false" customHeight="false" outlineLevel="0" collapsed="false">
      <c r="A2012" s="1" t="n">
        <v>2269</v>
      </c>
      <c r="B2012" s="1" t="s">
        <v>3901</v>
      </c>
      <c r="C2012" s="1" t="s">
        <v>3902</v>
      </c>
      <c r="D2012" s="1" t="n">
        <f aca="false">O2013/$Q$2</f>
        <v>0.863679769293948</v>
      </c>
      <c r="O2012" s="1" t="n">
        <v>0.585899336901267</v>
      </c>
    </row>
    <row r="2013" customFormat="false" ht="15" hidden="false" customHeight="false" outlineLevel="0" collapsed="false">
      <c r="A2013" s="1" t="n">
        <v>2270</v>
      </c>
      <c r="B2013" s="1" t="s">
        <v>3903</v>
      </c>
      <c r="C2013" s="1" t="s">
        <v>3904</v>
      </c>
      <c r="D2013" s="1" t="n">
        <f aca="false">O2014/$Q$2</f>
        <v>0.928936060073114</v>
      </c>
      <c r="O2013" s="1" t="n">
        <v>0.57634048353131</v>
      </c>
    </row>
    <row r="2014" customFormat="false" ht="15" hidden="false" customHeight="false" outlineLevel="0" collapsed="false">
      <c r="A2014" s="1" t="n">
        <v>2271</v>
      </c>
      <c r="B2014" s="1" t="s">
        <v>3905</v>
      </c>
      <c r="C2014" s="1" t="s">
        <v>3906</v>
      </c>
      <c r="D2014" s="1" t="n">
        <f aca="false">O2015/$Q$2</f>
        <v>0.8878248340818</v>
      </c>
      <c r="O2014" s="1" t="n">
        <v>0.619886533257438</v>
      </c>
    </row>
    <row r="2015" customFormat="false" ht="15" hidden="false" customHeight="false" outlineLevel="0" collapsed="false">
      <c r="A2015" s="1" t="n">
        <v>2272</v>
      </c>
      <c r="B2015" s="1" t="s">
        <v>3907</v>
      </c>
      <c r="C2015" s="1" t="s">
        <v>3908</v>
      </c>
      <c r="D2015" s="1" t="n">
        <f aca="false">O2016/$Q$2</f>
        <v>0.958068329738337</v>
      </c>
      <c r="O2015" s="1" t="n">
        <v>0.59245268021516</v>
      </c>
    </row>
    <row r="2016" customFormat="false" ht="15" hidden="false" customHeight="false" outlineLevel="0" collapsed="false">
      <c r="A2016" s="1" t="n">
        <v>2273</v>
      </c>
      <c r="B2016" s="1" t="s">
        <v>3909</v>
      </c>
      <c r="C2016" s="1" t="s">
        <v>3910</v>
      </c>
      <c r="D2016" s="1" t="n">
        <f aca="false">O2017/$Q$2</f>
        <v>0.903381466335369</v>
      </c>
      <c r="O2016" s="1" t="n">
        <v>0.639326732023405</v>
      </c>
    </row>
    <row r="2017" customFormat="false" ht="15" hidden="false" customHeight="false" outlineLevel="0" collapsed="false">
      <c r="A2017" s="1" t="n">
        <v>2274</v>
      </c>
      <c r="B2017" s="1" t="s">
        <v>3911</v>
      </c>
      <c r="C2017" s="1" t="s">
        <v>3912</v>
      </c>
      <c r="D2017" s="1" t="n">
        <f aca="false">O2018/$Q$2</f>
        <v>0.977085552178776</v>
      </c>
      <c r="O2017" s="1" t="n">
        <v>0.602833746524575</v>
      </c>
    </row>
    <row r="2018" customFormat="false" ht="15" hidden="false" customHeight="false" outlineLevel="0" collapsed="false">
      <c r="A2018" s="1" t="n">
        <v>2275</v>
      </c>
      <c r="B2018" s="1" t="s">
        <v>3913</v>
      </c>
      <c r="C2018" s="1" t="s">
        <v>3914</v>
      </c>
      <c r="D2018" s="1" t="n">
        <f aca="false">O2019/$Q$2</f>
        <v>0.942372405827837</v>
      </c>
      <c r="O2018" s="1" t="n">
        <v>0.652017078105849</v>
      </c>
    </row>
    <row r="2019" customFormat="false" ht="15" hidden="false" customHeight="false" outlineLevel="0" collapsed="false">
      <c r="A2019" s="1" t="n">
        <v>2276</v>
      </c>
      <c r="B2019" s="1" t="s">
        <v>3915</v>
      </c>
      <c r="C2019" s="1" t="s">
        <v>3916</v>
      </c>
      <c r="D2019" s="1" t="n">
        <f aca="false">O2020/$Q$2</f>
        <v>0.999026511544997</v>
      </c>
      <c r="O2019" s="1" t="n">
        <v>0.628852715266658</v>
      </c>
    </row>
    <row r="2020" customFormat="false" ht="15" hidden="false" customHeight="false" outlineLevel="0" collapsed="false">
      <c r="A2020" s="1" t="n">
        <v>2277</v>
      </c>
      <c r="B2020" s="1" t="s">
        <v>3917</v>
      </c>
      <c r="C2020" s="1" t="s">
        <v>3918</v>
      </c>
      <c r="D2020" s="1" t="n">
        <f aca="false">O2021/$Q$2</f>
        <v>1.16613061604651</v>
      </c>
      <c r="O2020" s="1" t="n">
        <v>0.666658457445562</v>
      </c>
    </row>
    <row r="2021" customFormat="false" ht="15" hidden="false" customHeight="false" outlineLevel="0" collapsed="false">
      <c r="A2021" s="1" t="n">
        <v>2278</v>
      </c>
      <c r="B2021" s="1" t="s">
        <v>3919</v>
      </c>
      <c r="C2021" s="1" t="s">
        <v>3920</v>
      </c>
      <c r="D2021" s="1" t="n">
        <f aca="false">O2022/$Q$2</f>
        <v>0.946261595433724</v>
      </c>
      <c r="O2021" s="1" t="n">
        <v>0.778168375603309</v>
      </c>
    </row>
    <row r="2022" customFormat="false" ht="15" hidden="false" customHeight="false" outlineLevel="0" collapsed="false">
      <c r="A2022" s="1" t="n">
        <v>2279</v>
      </c>
      <c r="B2022" s="1" t="s">
        <v>3921</v>
      </c>
      <c r="C2022" s="1" t="s">
        <v>3922</v>
      </c>
      <c r="D2022" s="1" t="n">
        <f aca="false">O2023/$Q$2</f>
        <v>0.998256874672462</v>
      </c>
      <c r="O2022" s="1" t="n">
        <v>0.631448002892573</v>
      </c>
    </row>
    <row r="2023" customFormat="false" ht="15" hidden="false" customHeight="false" outlineLevel="0" collapsed="false">
      <c r="A2023" s="1" t="n">
        <v>2280</v>
      </c>
      <c r="B2023" s="1" t="s">
        <v>3923</v>
      </c>
      <c r="C2023" s="1" t="s">
        <v>3924</v>
      </c>
      <c r="D2023" s="1" t="n">
        <f aca="false">O2024/$Q$2</f>
        <v>0.982169646855105</v>
      </c>
      <c r="O2023" s="1" t="n">
        <v>0.666144872546354</v>
      </c>
    </row>
    <row r="2024" customFormat="false" ht="15" hidden="false" customHeight="false" outlineLevel="0" collapsed="false">
      <c r="A2024" s="1" t="n">
        <v>2281</v>
      </c>
      <c r="B2024" s="1" t="s">
        <v>3925</v>
      </c>
      <c r="C2024" s="1" t="s">
        <v>3926</v>
      </c>
      <c r="D2024" s="1" t="n">
        <f aca="false">O2025/$Q$2</f>
        <v>0.858523262534556</v>
      </c>
      <c r="O2024" s="1" t="n">
        <v>0.655409735533115</v>
      </c>
    </row>
    <row r="2025" customFormat="false" ht="15" hidden="false" customHeight="false" outlineLevel="0" collapsed="false">
      <c r="A2025" s="1" t="n">
        <v>2282</v>
      </c>
      <c r="B2025" s="1" t="s">
        <v>3927</v>
      </c>
      <c r="C2025" s="1" t="s">
        <v>3928</v>
      </c>
      <c r="D2025" s="1" t="n">
        <f aca="false">O2026/$Q$2</f>
        <v>0.889235146021058</v>
      </c>
      <c r="O2025" s="1" t="n">
        <v>0.572899504936351</v>
      </c>
    </row>
    <row r="2026" customFormat="false" ht="15" hidden="false" customHeight="false" outlineLevel="0" collapsed="false">
      <c r="A2026" s="1" t="n">
        <v>2283</v>
      </c>
      <c r="B2026" s="1" t="s">
        <v>3929</v>
      </c>
      <c r="C2026" s="1" t="s">
        <v>3930</v>
      </c>
      <c r="D2026" s="1" t="n">
        <f aca="false">O2027/$Q$2</f>
        <v>0.886241819804258</v>
      </c>
      <c r="O2026" s="1" t="n">
        <v>0.593393792759299</v>
      </c>
    </row>
    <row r="2027" customFormat="false" ht="15" hidden="false" customHeight="false" outlineLevel="0" collapsed="false">
      <c r="A2027" s="1" t="n">
        <v>2284</v>
      </c>
      <c r="B2027" s="1" t="s">
        <v>3931</v>
      </c>
      <c r="C2027" s="1" t="s">
        <v>3932</v>
      </c>
      <c r="D2027" s="1" t="n">
        <f aca="false">O2028/$Q$2</f>
        <v>0.87981974393591</v>
      </c>
      <c r="O2027" s="1" t="n">
        <v>0.591396322006258</v>
      </c>
    </row>
    <row r="2028" customFormat="false" ht="15" hidden="false" customHeight="false" outlineLevel="0" collapsed="false">
      <c r="A2028" s="1" t="n">
        <v>2285</v>
      </c>
      <c r="B2028" s="1" t="s">
        <v>3933</v>
      </c>
      <c r="C2028" s="1" t="s">
        <v>3934</v>
      </c>
      <c r="D2028" s="1" t="n">
        <f aca="false">O2029/$Q$2</f>
        <v>0.853228990626435</v>
      </c>
      <c r="O2028" s="1" t="n">
        <v>0.587110818926495</v>
      </c>
    </row>
    <row r="2029" customFormat="false" ht="15" hidden="false" customHeight="false" outlineLevel="0" collapsed="false">
      <c r="A2029" s="1" t="n">
        <v>2286</v>
      </c>
      <c r="B2029" s="1" t="s">
        <v>3935</v>
      </c>
      <c r="C2029" s="1" t="s">
        <v>3936</v>
      </c>
      <c r="D2029" s="1" t="n">
        <f aca="false">O2030/$Q$2</f>
        <v>0.980807109779515</v>
      </c>
      <c r="O2029" s="1" t="n">
        <v>0.569366594545307</v>
      </c>
    </row>
    <row r="2030" customFormat="false" ht="15" hidden="false" customHeight="false" outlineLevel="0" collapsed="false">
      <c r="A2030" s="1" t="n">
        <v>2287</v>
      </c>
      <c r="B2030" s="1" t="s">
        <v>3937</v>
      </c>
      <c r="C2030" s="1" t="s">
        <v>3938</v>
      </c>
      <c r="D2030" s="1" t="n">
        <f aca="false">O2031/$Q$2</f>
        <v>0.904181239482359</v>
      </c>
      <c r="O2030" s="1" t="n">
        <v>0.654500503541242</v>
      </c>
    </row>
    <row r="2031" customFormat="false" ht="15" hidden="false" customHeight="false" outlineLevel="0" collapsed="false">
      <c r="A2031" s="1" t="n">
        <v>2288</v>
      </c>
      <c r="B2031" s="1" t="s">
        <v>3939</v>
      </c>
      <c r="C2031" s="1" t="s">
        <v>2156</v>
      </c>
      <c r="D2031" s="1" t="n">
        <f aca="false">O2032/$Q$2</f>
        <v>0.894694020301477</v>
      </c>
      <c r="O2031" s="1" t="n">
        <v>0.603367441603051</v>
      </c>
    </row>
    <row r="2032" customFormat="false" ht="15" hidden="false" customHeight="false" outlineLevel="0" collapsed="false">
      <c r="A2032" s="1" t="n">
        <v>2289</v>
      </c>
      <c r="B2032" s="1" t="s">
        <v>3940</v>
      </c>
      <c r="C2032" s="1" t="s">
        <v>3941</v>
      </c>
      <c r="D2032" s="1" t="n">
        <f aca="false">O2033/$Q$2</f>
        <v>0.911025692874179</v>
      </c>
      <c r="O2032" s="1" t="n">
        <v>0.597036543642402</v>
      </c>
    </row>
    <row r="2033" customFormat="false" ht="15" hidden="false" customHeight="false" outlineLevel="0" collapsed="false">
      <c r="A2033" s="1" t="n">
        <v>2290</v>
      </c>
      <c r="B2033" s="1" t="s">
        <v>3942</v>
      </c>
      <c r="C2033" s="1" t="s">
        <v>3943</v>
      </c>
      <c r="D2033" s="1" t="n">
        <f aca="false">O2034/$Q$2</f>
        <v>0.892348942402046</v>
      </c>
      <c r="O2033" s="1" t="n">
        <v>0.607934800614567</v>
      </c>
    </row>
    <row r="2034" customFormat="false" ht="15" hidden="false" customHeight="false" outlineLevel="0" collapsed="false">
      <c r="A2034" s="1" t="n">
        <v>2291</v>
      </c>
      <c r="B2034" s="1" t="s">
        <v>3944</v>
      </c>
      <c r="C2034" s="1" t="s">
        <v>3945</v>
      </c>
      <c r="D2034" s="1" t="n">
        <f aca="false">O2035/$Q$2</f>
        <v>0.924140708729139</v>
      </c>
      <c r="O2034" s="1" t="n">
        <v>0.595471654225596</v>
      </c>
    </row>
    <row r="2035" customFormat="false" ht="15" hidden="false" customHeight="false" outlineLevel="0" collapsed="false">
      <c r="A2035" s="1" t="n">
        <v>2292</v>
      </c>
      <c r="B2035" s="1" t="s">
        <v>3946</v>
      </c>
      <c r="C2035" s="1" t="s">
        <v>3947</v>
      </c>
      <c r="D2035" s="1" t="n">
        <f aca="false">O2036/$Q$2</f>
        <v>0.892348942402046</v>
      </c>
      <c r="O2035" s="1" t="n">
        <v>0.616686556587209</v>
      </c>
    </row>
    <row r="2036" customFormat="false" ht="15" hidden="false" customHeight="false" outlineLevel="0" collapsed="false">
      <c r="A2036" s="1" t="n">
        <v>2293</v>
      </c>
      <c r="B2036" s="1" t="s">
        <v>3948</v>
      </c>
      <c r="C2036" s="1" t="s">
        <v>3949</v>
      </c>
      <c r="D2036" s="1" t="n">
        <f aca="false">O2037/$Q$2</f>
        <v>0.90704819688862</v>
      </c>
      <c r="O2036" s="1" t="n">
        <v>0.595471654225596</v>
      </c>
    </row>
    <row r="2037" customFormat="false" ht="15" hidden="false" customHeight="false" outlineLevel="0" collapsed="false">
      <c r="A2037" s="1" t="n">
        <v>2294</v>
      </c>
      <c r="B2037" s="1" t="s">
        <v>3950</v>
      </c>
      <c r="C2037" s="1" t="s">
        <v>3951</v>
      </c>
      <c r="D2037" s="1" t="n">
        <f aca="false">O2038/$Q$2</f>
        <v>1.0230896231415</v>
      </c>
      <c r="O2037" s="1" t="n">
        <v>0.605280585428498</v>
      </c>
    </row>
    <row r="2038" customFormat="false" ht="15" hidden="false" customHeight="false" outlineLevel="0" collapsed="false">
      <c r="A2038" s="1" t="n">
        <v>2295</v>
      </c>
      <c r="B2038" s="1" t="s">
        <v>3952</v>
      </c>
      <c r="C2038" s="1" t="s">
        <v>3953</v>
      </c>
      <c r="D2038" s="1" t="n">
        <f aca="false">O2039/$Q$2</f>
        <v>0.998548726090698</v>
      </c>
      <c r="O2038" s="1" t="n">
        <v>0.682715966103123</v>
      </c>
    </row>
    <row r="2039" customFormat="false" ht="15" hidden="false" customHeight="false" outlineLevel="0" collapsed="false">
      <c r="A2039" s="1" t="n">
        <v>2296</v>
      </c>
      <c r="B2039" s="1" t="s">
        <v>3954</v>
      </c>
      <c r="C2039" s="1" t="s">
        <v>3955</v>
      </c>
      <c r="D2039" s="1" t="n">
        <f aca="false">O2040/$Q$2</f>
        <v>0.967256435656128</v>
      </c>
      <c r="O2039" s="1" t="n">
        <v>0.666339627354196</v>
      </c>
    </row>
    <row r="2040" customFormat="false" ht="15" hidden="false" customHeight="false" outlineLevel="0" collapsed="false">
      <c r="A2040" s="1" t="n">
        <v>2297</v>
      </c>
      <c r="B2040" s="1" t="s">
        <v>3956</v>
      </c>
      <c r="C2040" s="1" t="s">
        <v>3957</v>
      </c>
      <c r="D2040" s="1" t="n">
        <f aca="false">O2041/$Q$2</f>
        <v>0.923909704137842</v>
      </c>
      <c r="O2040" s="1" t="n">
        <v>0.645458029288508</v>
      </c>
    </row>
    <row r="2041" customFormat="false" ht="15" hidden="false" customHeight="false" outlineLevel="0" collapsed="false">
      <c r="A2041" s="1" t="n">
        <v>2298</v>
      </c>
      <c r="B2041" s="1" t="s">
        <v>3958</v>
      </c>
      <c r="C2041" s="1" t="s">
        <v>3959</v>
      </c>
      <c r="D2041" s="1" t="n">
        <f aca="false">O2042/$Q$2</f>
        <v>0.910418767133666</v>
      </c>
      <c r="O2041" s="1" t="n">
        <v>0.61653240535827</v>
      </c>
    </row>
    <row r="2042" customFormat="false" ht="15" hidden="false" customHeight="false" outlineLevel="0" collapsed="false">
      <c r="A2042" s="1" t="n">
        <v>2299</v>
      </c>
      <c r="B2042" s="1" t="s">
        <v>3960</v>
      </c>
      <c r="C2042" s="1" t="s">
        <v>3961</v>
      </c>
      <c r="D2042" s="1" t="n">
        <f aca="false">O2043/$Q$2</f>
        <v>1.00786880642075</v>
      </c>
      <c r="O2042" s="1" t="n">
        <v>0.607529794167512</v>
      </c>
    </row>
    <row r="2043" customFormat="false" ht="15" hidden="false" customHeight="false" outlineLevel="0" collapsed="false">
      <c r="A2043" s="1" t="n">
        <v>2300</v>
      </c>
      <c r="B2043" s="1" t="s">
        <v>3962</v>
      </c>
      <c r="C2043" s="1" t="s">
        <v>3963</v>
      </c>
      <c r="D2043" s="1" t="n">
        <f aca="false">O2044/$Q$2</f>
        <v>0.872248450577807</v>
      </c>
      <c r="O2043" s="1" t="n">
        <v>0.67255899221018</v>
      </c>
    </row>
    <row r="2044" customFormat="false" ht="15" hidden="false" customHeight="false" outlineLevel="0" collapsed="false">
      <c r="A2044" s="1" t="n">
        <v>2301</v>
      </c>
      <c r="B2044" s="1" t="s">
        <v>3964</v>
      </c>
      <c r="C2044" s="1" t="s">
        <v>3965</v>
      </c>
      <c r="D2044" s="1" t="n">
        <f aca="false">O2045/$Q$2</f>
        <v>0.87771977234669</v>
      </c>
      <c r="O2044" s="1" t="n">
        <v>0.582058433736862</v>
      </c>
    </row>
    <row r="2045" customFormat="false" ht="15" hidden="false" customHeight="false" outlineLevel="0" collapsed="false">
      <c r="A2045" s="1" t="n">
        <v>2302</v>
      </c>
      <c r="B2045" s="1" t="s">
        <v>3966</v>
      </c>
      <c r="C2045" s="1" t="s">
        <v>3967</v>
      </c>
      <c r="D2045" s="1" t="n">
        <f aca="false">O2046/$Q$2</f>
        <v>0.952455189709895</v>
      </c>
      <c r="O2045" s="1" t="n">
        <v>0.58570949092952</v>
      </c>
    </row>
    <row r="2046" customFormat="false" ht="15" hidden="false" customHeight="false" outlineLevel="0" collapsed="false">
      <c r="A2046" s="1" t="n">
        <v>2303</v>
      </c>
      <c r="B2046" s="1" t="s">
        <v>3968</v>
      </c>
      <c r="C2046" s="1" t="s">
        <v>3969</v>
      </c>
      <c r="D2046" s="1" t="n">
        <f aca="false">O2047/$Q$2</f>
        <v>0.940563673585635</v>
      </c>
      <c r="O2046" s="1" t="n">
        <v>0.635581038361082</v>
      </c>
    </row>
    <row r="2047" customFormat="false" ht="15" hidden="false" customHeight="false" outlineLevel="0" collapsed="false">
      <c r="A2047" s="1" t="n">
        <v>2304</v>
      </c>
      <c r="B2047" s="1" t="s">
        <v>3970</v>
      </c>
      <c r="C2047" s="1" t="s">
        <v>3971</v>
      </c>
      <c r="D2047" s="1" t="n">
        <f aca="false">O2048/$Q$2</f>
        <v>0.918414237083129</v>
      </c>
      <c r="O2047" s="1" t="n">
        <v>0.627645733637458</v>
      </c>
    </row>
    <row r="2048" customFormat="false" ht="15" hidden="false" customHeight="false" outlineLevel="0" collapsed="false">
      <c r="A2048" s="1" t="n">
        <v>2305</v>
      </c>
      <c r="B2048" s="1" t="s">
        <v>3972</v>
      </c>
      <c r="C2048" s="1" t="s">
        <v>3973</v>
      </c>
      <c r="D2048" s="1" t="n">
        <f aca="false">O2049/$Q$2</f>
        <v>1.15476300482984</v>
      </c>
      <c r="O2048" s="1" t="n">
        <v>0.612865235821426</v>
      </c>
    </row>
    <row r="2049" customFormat="false" ht="15" hidden="false" customHeight="false" outlineLevel="0" collapsed="false">
      <c r="A2049" s="1" t="n">
        <v>2306</v>
      </c>
      <c r="B2049" s="1" t="s">
        <v>3974</v>
      </c>
      <c r="C2049" s="1" t="s">
        <v>3975</v>
      </c>
      <c r="D2049" s="1" t="n">
        <f aca="false">O2050/$Q$2</f>
        <v>1.02652076608626</v>
      </c>
      <c r="O2049" s="1" t="n">
        <v>0.770582676854609</v>
      </c>
    </row>
    <row r="2050" customFormat="false" ht="15" hidden="false" customHeight="false" outlineLevel="0" collapsed="false">
      <c r="A2050" s="1" t="n">
        <v>2307</v>
      </c>
      <c r="B2050" s="1" t="s">
        <v>3976</v>
      </c>
      <c r="C2050" s="1" t="s">
        <v>3977</v>
      </c>
      <c r="D2050" s="1" t="n">
        <f aca="false">O2051/$Q$2</f>
        <v>0.969430018667332</v>
      </c>
      <c r="O2050" s="1" t="n">
        <v>0.685005595493726</v>
      </c>
    </row>
    <row r="2051" customFormat="false" ht="15" hidden="false" customHeight="false" outlineLevel="0" collapsed="false">
      <c r="A2051" s="1" t="n">
        <v>2308</v>
      </c>
      <c r="B2051" s="1" t="s">
        <v>3978</v>
      </c>
      <c r="C2051" s="1" t="s">
        <v>3979</v>
      </c>
      <c r="D2051" s="1" t="n">
        <f aca="false">O2052/$Q$2</f>
        <v>0.921548800576569</v>
      </c>
      <c r="O2051" s="1" t="n">
        <v>0.646908478781723</v>
      </c>
    </row>
    <row r="2052" customFormat="false" ht="15" hidden="false" customHeight="false" outlineLevel="0" collapsed="false">
      <c r="A2052" s="1" t="n">
        <v>2309</v>
      </c>
      <c r="B2052" s="1" t="s">
        <v>3980</v>
      </c>
      <c r="C2052" s="1" t="s">
        <v>3981</v>
      </c>
      <c r="D2052" s="1" t="n">
        <f aca="false">O2053/$Q$2</f>
        <v>1.17954132537483</v>
      </c>
      <c r="O2052" s="1" t="n">
        <v>0.61495695534954</v>
      </c>
    </row>
    <row r="2053" customFormat="false" ht="15" hidden="false" customHeight="false" outlineLevel="0" collapsed="false">
      <c r="A2053" s="1" t="n">
        <v>2310</v>
      </c>
      <c r="B2053" s="1" t="s">
        <v>3982</v>
      </c>
      <c r="C2053" s="1" t="s">
        <v>3983</v>
      </c>
      <c r="D2053" s="1" t="n">
        <f aca="false">O2054/$Q$2</f>
        <v>0.944945309752841</v>
      </c>
      <c r="O2053" s="1" t="n">
        <v>0.787117450218196</v>
      </c>
    </row>
    <row r="2054" customFormat="false" ht="15" hidden="false" customHeight="false" outlineLevel="0" collapsed="false">
      <c r="A2054" s="1" t="n">
        <v>2311</v>
      </c>
      <c r="B2054" s="1" t="s">
        <v>3984</v>
      </c>
      <c r="C2054" s="1" t="s">
        <v>3985</v>
      </c>
      <c r="D2054" s="1" t="n">
        <f aca="false">O2055/$Q$2</f>
        <v>0.90859557201477</v>
      </c>
      <c r="O2054" s="1" t="n">
        <v>0.63056963482983</v>
      </c>
    </row>
    <row r="2055" customFormat="false" ht="15" hidden="false" customHeight="false" outlineLevel="0" collapsed="false">
      <c r="A2055" s="1" t="n">
        <v>2312</v>
      </c>
      <c r="B2055" s="1" t="s">
        <v>3986</v>
      </c>
      <c r="C2055" s="1" t="s">
        <v>3987</v>
      </c>
      <c r="D2055" s="1" t="n">
        <f aca="false">O2056/$Q$2</f>
        <v>1.19638580956062</v>
      </c>
      <c r="O2055" s="1" t="n">
        <v>0.606313161343919</v>
      </c>
    </row>
    <row r="2056" customFormat="false" ht="15" hidden="false" customHeight="false" outlineLevel="0" collapsed="false">
      <c r="A2056" s="1" t="n">
        <v>2313</v>
      </c>
      <c r="B2056" s="1" t="s">
        <v>3988</v>
      </c>
      <c r="C2056" s="1" t="s">
        <v>3989</v>
      </c>
      <c r="D2056" s="1" t="n">
        <f aca="false">O2057/$Q$2</f>
        <v>0.924504367677127</v>
      </c>
      <c r="O2056" s="1" t="n">
        <v>0.798357910520291</v>
      </c>
    </row>
    <row r="2057" customFormat="false" ht="15" hidden="false" customHeight="false" outlineLevel="0" collapsed="false">
      <c r="A2057" s="1" t="n">
        <v>2314</v>
      </c>
      <c r="B2057" s="1" t="s">
        <v>3990</v>
      </c>
      <c r="C2057" s="1" t="s">
        <v>3991</v>
      </c>
      <c r="D2057" s="1" t="n">
        <f aca="false">O2058/$Q$2</f>
        <v>0.90726395578556</v>
      </c>
      <c r="O2057" s="1" t="n">
        <v>0.616929229139439</v>
      </c>
    </row>
    <row r="2058" customFormat="false" ht="15" hidden="false" customHeight="false" outlineLevel="0" collapsed="false">
      <c r="A2058" s="1" t="n">
        <v>2315</v>
      </c>
      <c r="B2058" s="1" t="s">
        <v>3992</v>
      </c>
      <c r="C2058" s="1" t="s">
        <v>3993</v>
      </c>
      <c r="D2058" s="1" t="n">
        <f aca="false">O2059/$Q$2</f>
        <v>0.916476062768057</v>
      </c>
      <c r="O2058" s="1" t="n">
        <v>0.605424563082496</v>
      </c>
    </row>
    <row r="2059" customFormat="false" ht="15" hidden="false" customHeight="false" outlineLevel="0" collapsed="false">
      <c r="A2059" s="1" t="n">
        <v>2316</v>
      </c>
      <c r="B2059" s="1" t="s">
        <v>3994</v>
      </c>
      <c r="C2059" s="1" t="s">
        <v>3995</v>
      </c>
      <c r="D2059" s="1" t="n">
        <f aca="false">O2060/$Q$2</f>
        <v>0.920321837113341</v>
      </c>
      <c r="O2059" s="1" t="n">
        <v>0.611571876451865</v>
      </c>
    </row>
    <row r="2060" customFormat="false" ht="15" hidden="false" customHeight="false" outlineLevel="0" collapsed="false">
      <c r="A2060" s="1" t="n">
        <v>2317</v>
      </c>
      <c r="B2060" s="1" t="s">
        <v>3996</v>
      </c>
      <c r="C2060" s="1" t="s">
        <v>3997</v>
      </c>
      <c r="D2060" s="1" t="n">
        <f aca="false">O2061/$Q$2</f>
        <v>0.931889318704905</v>
      </c>
      <c r="O2060" s="1" t="n">
        <v>0.614138192723838</v>
      </c>
    </row>
    <row r="2061" customFormat="false" ht="15" hidden="false" customHeight="false" outlineLevel="0" collapsed="false">
      <c r="A2061" s="1" t="n">
        <v>2318</v>
      </c>
      <c r="B2061" s="1" t="s">
        <v>3998</v>
      </c>
      <c r="C2061" s="1" t="s">
        <v>3999</v>
      </c>
      <c r="D2061" s="1" t="n">
        <f aca="false">O2062/$Q$2</f>
        <v>0.918836248998549</v>
      </c>
      <c r="O2061" s="1" t="n">
        <v>0.62185726658749</v>
      </c>
    </row>
    <row r="2062" customFormat="false" ht="15" hidden="false" customHeight="false" outlineLevel="0" collapsed="false">
      <c r="A2062" s="1" t="n">
        <v>2319</v>
      </c>
      <c r="B2062" s="1" t="s">
        <v>4000</v>
      </c>
      <c r="C2062" s="1" t="s">
        <v>4001</v>
      </c>
      <c r="D2062" s="1" t="n">
        <f aca="false">O2063/$Q$2</f>
        <v>0.957467554509909</v>
      </c>
      <c r="O2062" s="1" t="n">
        <v>0.613146847779974</v>
      </c>
    </row>
    <row r="2063" customFormat="false" ht="15" hidden="false" customHeight="false" outlineLevel="0" collapsed="false">
      <c r="A2063" s="1" t="n">
        <v>2320</v>
      </c>
      <c r="B2063" s="1" t="s">
        <v>4002</v>
      </c>
      <c r="C2063" s="1" t="s">
        <v>4003</v>
      </c>
      <c r="D2063" s="1" t="n">
        <f aca="false">O2064/$Q$2</f>
        <v>0.937475697100475</v>
      </c>
      <c r="O2063" s="1" t="n">
        <v>0.638925829862725</v>
      </c>
    </row>
    <row r="2064" customFormat="false" ht="15" hidden="false" customHeight="false" outlineLevel="0" collapsed="false">
      <c r="A2064" s="1" t="n">
        <v>2321</v>
      </c>
      <c r="B2064" s="1" t="s">
        <v>4004</v>
      </c>
      <c r="C2064" s="1" t="s">
        <v>4005</v>
      </c>
      <c r="D2064" s="1" t="n">
        <f aca="false">O2065/$Q$2</f>
        <v>0.944470162137178</v>
      </c>
      <c r="O2064" s="1" t="n">
        <v>0.625585101996121</v>
      </c>
    </row>
    <row r="2065" customFormat="false" ht="15" hidden="false" customHeight="false" outlineLevel="0" collapsed="false">
      <c r="A2065" s="1" t="n">
        <v>2322</v>
      </c>
      <c r="B2065" s="1" t="s">
        <v>4006</v>
      </c>
      <c r="C2065" s="1" t="s">
        <v>4007</v>
      </c>
      <c r="D2065" s="1" t="n">
        <f aca="false">O2066/$Q$2</f>
        <v>0.922084093460037</v>
      </c>
      <c r="O2065" s="1" t="n">
        <v>0.630252564989484</v>
      </c>
    </row>
    <row r="2066" customFormat="false" ht="15" hidden="false" customHeight="false" outlineLevel="0" collapsed="false">
      <c r="A2066" s="1" t="n">
        <v>2323</v>
      </c>
      <c r="B2066" s="1" t="s">
        <v>4008</v>
      </c>
      <c r="C2066" s="1" t="s">
        <v>4009</v>
      </c>
      <c r="D2066" s="1" t="n">
        <f aca="false">O2067/$Q$2</f>
        <v>1.2188053591035</v>
      </c>
      <c r="O2066" s="1" t="n">
        <v>0.615314160612714</v>
      </c>
    </row>
    <row r="2067" customFormat="false" ht="15" hidden="false" customHeight="false" outlineLevel="0" collapsed="false">
      <c r="A2067" s="1" t="n">
        <v>2324</v>
      </c>
      <c r="B2067" s="1" t="s">
        <v>4010</v>
      </c>
      <c r="C2067" s="1" t="s">
        <v>4011</v>
      </c>
      <c r="D2067" s="1" t="n">
        <f aca="false">O2068/$Q$2</f>
        <v>1.10712258509632</v>
      </c>
      <c r="O2067" s="1" t="n">
        <v>0.813318656949103</v>
      </c>
    </row>
    <row r="2068" customFormat="false" ht="15" hidden="false" customHeight="false" outlineLevel="0" collapsed="false">
      <c r="A2068" s="1" t="n">
        <v>2325</v>
      </c>
      <c r="B2068" s="1" t="s">
        <v>4012</v>
      </c>
      <c r="C2068" s="1" t="s">
        <v>4013</v>
      </c>
      <c r="D2068" s="1" t="n">
        <f aca="false">O2069/$Q$2</f>
        <v>1.12577875217608</v>
      </c>
      <c r="O2068" s="1" t="n">
        <v>0.738791840110454</v>
      </c>
    </row>
    <row r="2069" customFormat="false" ht="15" hidden="false" customHeight="false" outlineLevel="0" collapsed="false">
      <c r="A2069" s="1" t="n">
        <v>2326</v>
      </c>
      <c r="B2069" s="1" t="s">
        <v>4014</v>
      </c>
      <c r="C2069" s="1" t="s">
        <v>4015</v>
      </c>
      <c r="D2069" s="1" t="n">
        <f aca="false">O2070/$Q$2</f>
        <v>1.14636670942314</v>
      </c>
      <c r="O2069" s="1" t="n">
        <v>0.751241251035498</v>
      </c>
    </row>
    <row r="2070" customFormat="false" ht="15" hidden="false" customHeight="false" outlineLevel="0" collapsed="false">
      <c r="A2070" s="1" t="n">
        <v>2327</v>
      </c>
      <c r="B2070" s="1" t="s">
        <v>4016</v>
      </c>
      <c r="C2070" s="1" t="s">
        <v>4017</v>
      </c>
      <c r="D2070" s="1" t="n">
        <f aca="false">O2071/$Q$2</f>
        <v>1.0238067095183</v>
      </c>
      <c r="O2070" s="1" t="n">
        <v>0.764979761136755</v>
      </c>
    </row>
    <row r="2071" customFormat="false" ht="15" hidden="false" customHeight="false" outlineLevel="0" collapsed="false">
      <c r="A2071" s="1" t="n">
        <v>2328</v>
      </c>
      <c r="B2071" s="1" t="s">
        <v>4018</v>
      </c>
      <c r="C2071" s="1" t="s">
        <v>4019</v>
      </c>
      <c r="D2071" s="1" t="n">
        <f aca="false">O2072/$Q$2</f>
        <v>1.03078892216739</v>
      </c>
      <c r="O2071" s="1" t="n">
        <v>0.683194483632221</v>
      </c>
    </row>
    <row r="2072" customFormat="false" ht="15" hidden="false" customHeight="false" outlineLevel="0" collapsed="false">
      <c r="A2072" s="1" t="n">
        <v>2329</v>
      </c>
      <c r="B2072" s="1" t="s">
        <v>4020</v>
      </c>
      <c r="C2072" s="1" t="s">
        <v>4021</v>
      </c>
      <c r="D2072" s="1" t="n">
        <f aca="false">O2073/$Q$2</f>
        <v>1.02485697900415</v>
      </c>
      <c r="O2072" s="1" t="n">
        <v>0.687853770508409</v>
      </c>
    </row>
    <row r="2073" customFormat="false" ht="15" hidden="false" customHeight="false" outlineLevel="0" collapsed="false">
      <c r="A2073" s="1" t="n">
        <v>2330</v>
      </c>
      <c r="B2073" s="1" t="s">
        <v>4022</v>
      </c>
      <c r="C2073" s="1" t="s">
        <v>4023</v>
      </c>
      <c r="D2073" s="1" t="n">
        <f aca="false">O2074/$Q$2</f>
        <v>0.965320682621249</v>
      </c>
      <c r="O2073" s="1" t="n">
        <v>0.683895336940169</v>
      </c>
    </row>
    <row r="2074" customFormat="false" ht="15" hidden="false" customHeight="false" outlineLevel="0" collapsed="false">
      <c r="A2074" s="1" t="n">
        <v>2331</v>
      </c>
      <c r="B2074" s="1" t="s">
        <v>4024</v>
      </c>
      <c r="C2074" s="1" t="s">
        <v>4025</v>
      </c>
      <c r="D2074" s="1" t="n">
        <f aca="false">O2075/$Q$2</f>
        <v>1.28130206245094</v>
      </c>
      <c r="O2074" s="1" t="n">
        <v>0.644166285658769</v>
      </c>
    </row>
    <row r="2075" customFormat="false" ht="15" hidden="false" customHeight="false" outlineLevel="0" collapsed="false">
      <c r="A2075" s="1" t="n">
        <v>2332</v>
      </c>
      <c r="B2075" s="1" t="s">
        <v>4026</v>
      </c>
      <c r="C2075" s="1" t="s">
        <v>4027</v>
      </c>
      <c r="D2075" s="1" t="n">
        <f aca="false">O2076/$Q$2</f>
        <v>1.00316084799279</v>
      </c>
      <c r="O2075" s="1" t="n">
        <v>0.855023211700714</v>
      </c>
    </row>
    <row r="2076" customFormat="false" ht="15" hidden="false" customHeight="false" outlineLevel="0" collapsed="false">
      <c r="A2076" s="1" t="n">
        <v>2333</v>
      </c>
      <c r="B2076" s="1" t="s">
        <v>4028</v>
      </c>
      <c r="C2076" s="1" t="s">
        <v>4029</v>
      </c>
      <c r="D2076" s="1" t="n">
        <f aca="false">O2077/$Q$2</f>
        <v>1.24064426011672</v>
      </c>
      <c r="O2076" s="1" t="n">
        <v>0.669417333538434</v>
      </c>
    </row>
    <row r="2077" customFormat="false" ht="15" hidden="false" customHeight="false" outlineLevel="0" collapsed="false">
      <c r="A2077" s="1" t="n">
        <v>2334</v>
      </c>
      <c r="B2077" s="1" t="s">
        <v>4030</v>
      </c>
      <c r="C2077" s="1" t="s">
        <v>4031</v>
      </c>
      <c r="D2077" s="1" t="n">
        <f aca="false">O2078/$Q$2</f>
        <v>1.00785560400237</v>
      </c>
      <c r="O2077" s="1" t="n">
        <v>0.827891931925825</v>
      </c>
    </row>
    <row r="2078" customFormat="false" ht="15" hidden="false" customHeight="false" outlineLevel="0" collapsed="false">
      <c r="A2078" s="1" t="n">
        <v>2335</v>
      </c>
      <c r="B2078" s="1" t="s">
        <v>4032</v>
      </c>
      <c r="C2078" s="1" t="s">
        <v>4033</v>
      </c>
      <c r="D2078" s="1" t="n">
        <f aca="false">O2079/$Q$2</f>
        <v>0.983408502967179</v>
      </c>
      <c r="O2078" s="1" t="n">
        <v>0.6725501821298</v>
      </c>
    </row>
    <row r="2079" customFormat="false" ht="15" hidden="false" customHeight="false" outlineLevel="0" collapsed="false">
      <c r="A2079" s="1" t="n">
        <v>2336</v>
      </c>
      <c r="B2079" s="1" t="s">
        <v>4034</v>
      </c>
      <c r="C2079" s="1" t="s">
        <v>4035</v>
      </c>
      <c r="D2079" s="1" t="n">
        <f aca="false">O2080/$Q$2</f>
        <v>0.992755338353517</v>
      </c>
      <c r="O2079" s="1" t="n">
        <v>0.656236434219413</v>
      </c>
    </row>
    <row r="2080" customFormat="false" ht="15" hidden="false" customHeight="false" outlineLevel="0" collapsed="false">
      <c r="A2080" s="1" t="n">
        <v>2337</v>
      </c>
      <c r="B2080" s="1" t="s">
        <v>4036</v>
      </c>
      <c r="C2080" s="1" t="s">
        <v>4037</v>
      </c>
      <c r="D2080" s="1" t="n">
        <f aca="false">O2081/$Q$2</f>
        <v>1.03116006471355</v>
      </c>
      <c r="O2080" s="1" t="n">
        <v>0.662473652940484</v>
      </c>
    </row>
    <row r="2081" customFormat="false" ht="15" hidden="false" customHeight="false" outlineLevel="0" collapsed="false">
      <c r="A2081" s="1" t="n">
        <v>2338</v>
      </c>
      <c r="B2081" s="1" t="s">
        <v>4038</v>
      </c>
      <c r="C2081" s="1" t="s">
        <v>4039</v>
      </c>
      <c r="D2081" s="1" t="n">
        <f aca="false">O2082/$Q$2</f>
        <v>1.05098544145308</v>
      </c>
      <c r="O2081" s="1" t="n">
        <v>0.688101436926116</v>
      </c>
    </row>
    <row r="2082" customFormat="false" ht="15" hidden="false" customHeight="false" outlineLevel="0" collapsed="false">
      <c r="A2082" s="1" t="n">
        <v>2339</v>
      </c>
      <c r="B2082" s="1" t="s">
        <v>4040</v>
      </c>
      <c r="C2082" s="1" t="s">
        <v>4041</v>
      </c>
      <c r="D2082" s="1" t="n">
        <f aca="false">O2083/$Q$2</f>
        <v>0.970412502675442</v>
      </c>
      <c r="O2082" s="1" t="n">
        <v>0.701331070897503</v>
      </c>
    </row>
    <row r="2083" customFormat="false" ht="15" hidden="false" customHeight="false" outlineLevel="0" collapsed="false">
      <c r="A2083" s="1" t="n">
        <v>2340</v>
      </c>
      <c r="B2083" s="1" t="s">
        <v>4042</v>
      </c>
      <c r="C2083" s="1" t="s">
        <v>4043</v>
      </c>
      <c r="D2083" s="1" t="n">
        <f aca="false">O2084/$Q$2</f>
        <v>1.00997580849705</v>
      </c>
      <c r="O2083" s="1" t="n">
        <v>0.64756409829306</v>
      </c>
    </row>
    <row r="2084" customFormat="false" ht="15" hidden="false" customHeight="false" outlineLevel="0" collapsed="false">
      <c r="A2084" s="1" t="n">
        <v>2341</v>
      </c>
      <c r="B2084" s="1" t="s">
        <v>4044</v>
      </c>
      <c r="C2084" s="1" t="s">
        <v>4045</v>
      </c>
      <c r="D2084" s="1" t="n">
        <f aca="false">O2085/$Q$2</f>
        <v>1.34477546181133</v>
      </c>
      <c r="O2084" s="1" t="n">
        <v>0.673965011707953</v>
      </c>
    </row>
    <row r="2085" customFormat="false" ht="15" hidden="false" customHeight="false" outlineLevel="0" collapsed="false">
      <c r="A2085" s="1" t="n">
        <v>2342</v>
      </c>
      <c r="B2085" s="1" t="s">
        <v>4046</v>
      </c>
      <c r="C2085" s="1" t="s">
        <v>4047</v>
      </c>
      <c r="D2085" s="1" t="n">
        <f aca="false">O2086/$Q$2</f>
        <v>1.14636670942314</v>
      </c>
      <c r="O2085" s="1" t="n">
        <v>0.897379523587752</v>
      </c>
    </row>
    <row r="2086" customFormat="false" ht="15" hidden="false" customHeight="false" outlineLevel="0" collapsed="false">
      <c r="A2086" s="1" t="n">
        <v>2343</v>
      </c>
      <c r="B2086" s="1" t="s">
        <v>4048</v>
      </c>
      <c r="C2086" s="1" t="s">
        <v>4049</v>
      </c>
      <c r="D2086" s="1" t="n">
        <f aca="false">O2087/$Q$2</f>
        <v>1.14636670942314</v>
      </c>
      <c r="O2086" s="1" t="n">
        <v>0.764979761136755</v>
      </c>
    </row>
    <row r="2087" customFormat="false" ht="15" hidden="false" customHeight="false" outlineLevel="0" collapsed="false">
      <c r="A2087" s="1" t="n">
        <v>2344</v>
      </c>
      <c r="B2087" s="1" t="s">
        <v>4050</v>
      </c>
      <c r="C2087" s="1" t="s">
        <v>4051</v>
      </c>
      <c r="D2087" s="1" t="n">
        <f aca="false">O2088/$Q$2</f>
        <v>1.33926454579883</v>
      </c>
      <c r="O2087" s="1" t="n">
        <v>0.764979761136755</v>
      </c>
    </row>
    <row r="2088" customFormat="false" ht="15" hidden="false" customHeight="false" outlineLevel="0" collapsed="false">
      <c r="A2088" s="1" t="n">
        <v>2345</v>
      </c>
      <c r="B2088" s="1" t="s">
        <v>4052</v>
      </c>
      <c r="C2088" s="1" t="s">
        <v>4053</v>
      </c>
      <c r="D2088" s="1" t="n">
        <f aca="false">O2089/$Q$2</f>
        <v>1.34277860883345</v>
      </c>
      <c r="O2088" s="1" t="n">
        <v>0.893702044836639</v>
      </c>
    </row>
    <row r="2089" customFormat="false" ht="15" hidden="false" customHeight="false" outlineLevel="0" collapsed="false">
      <c r="A2089" s="1" t="n">
        <v>2346</v>
      </c>
      <c r="B2089" s="1" t="s">
        <v>4054</v>
      </c>
      <c r="C2089" s="1" t="s">
        <v>4055</v>
      </c>
      <c r="D2089" s="1" t="n">
        <f aca="false">O2090/$Q$2</f>
        <v>1.01838803941846</v>
      </c>
      <c r="O2089" s="1" t="n">
        <v>0.896047007472721</v>
      </c>
    </row>
    <row r="2090" customFormat="false" ht="15" hidden="false" customHeight="false" outlineLevel="0" collapsed="false">
      <c r="A2090" s="1" t="n">
        <v>2347</v>
      </c>
      <c r="B2090" s="1" t="s">
        <v>4056</v>
      </c>
      <c r="C2090" s="1" t="s">
        <v>4057</v>
      </c>
      <c r="D2090" s="1" t="n">
        <f aca="false">O2091/$Q$2</f>
        <v>0.919869846017641</v>
      </c>
      <c r="O2090" s="1" t="n">
        <v>0.679578561323437</v>
      </c>
    </row>
    <row r="2091" customFormat="false" ht="15" hidden="false" customHeight="false" outlineLevel="0" collapsed="false">
      <c r="A2091" s="1" t="n">
        <v>2348</v>
      </c>
      <c r="B2091" s="1" t="s">
        <v>4058</v>
      </c>
      <c r="C2091" s="1" t="s">
        <v>1744</v>
      </c>
      <c r="D2091" s="1" t="n">
        <f aca="false">O2092/$Q$2</f>
        <v>0.842767345697674</v>
      </c>
      <c r="O2091" s="1" t="n">
        <v>0.613836575416233</v>
      </c>
    </row>
    <row r="2092" customFormat="false" ht="15" hidden="false" customHeight="false" outlineLevel="0" collapsed="false">
      <c r="A2092" s="1" t="n">
        <v>2349</v>
      </c>
      <c r="B2092" s="1" t="s">
        <v>4059</v>
      </c>
      <c r="C2092" s="1" t="s">
        <v>4060</v>
      </c>
      <c r="D2092" s="1" t="n">
        <f aca="false">O2093/$Q$2</f>
        <v>1.03958995554445</v>
      </c>
      <c r="O2092" s="1" t="n">
        <v>0.562385454415437</v>
      </c>
    </row>
    <row r="2093" customFormat="false" ht="15" hidden="false" customHeight="false" outlineLevel="0" collapsed="false">
      <c r="A2093" s="1" t="n">
        <v>2350</v>
      </c>
      <c r="B2093" s="1" t="s">
        <v>4061</v>
      </c>
      <c r="C2093" s="1" t="s">
        <v>4062</v>
      </c>
      <c r="D2093" s="1" t="n">
        <f aca="false">O2094/$Q$2</f>
        <v>0.89719661746979</v>
      </c>
      <c r="O2093" s="1" t="n">
        <v>0.693726771141798</v>
      </c>
    </row>
    <row r="2094" customFormat="false" ht="15" hidden="false" customHeight="false" outlineLevel="0" collapsed="false">
      <c r="A2094" s="1" t="n">
        <v>2351</v>
      </c>
      <c r="B2094" s="1" t="s">
        <v>4063</v>
      </c>
      <c r="C2094" s="1" t="s">
        <v>4064</v>
      </c>
      <c r="D2094" s="1" t="n">
        <f aca="false">O2095/$Q$2</f>
        <v>0.932884602073964</v>
      </c>
      <c r="O2094" s="1" t="n">
        <v>0.598706546939166</v>
      </c>
    </row>
    <row r="2095" customFormat="false" ht="15" hidden="false" customHeight="false" outlineLevel="0" collapsed="false">
      <c r="A2095" s="1" t="n">
        <v>2352</v>
      </c>
      <c r="B2095" s="1" t="s">
        <v>4065</v>
      </c>
      <c r="C2095" s="1" t="s">
        <v>4066</v>
      </c>
      <c r="D2095" s="1" t="n">
        <f aca="false">O2096/$Q$2</f>
        <v>0.914522517738276</v>
      </c>
      <c r="O2095" s="1" t="n">
        <v>0.622521427215732</v>
      </c>
    </row>
    <row r="2096" customFormat="false" ht="15" hidden="false" customHeight="false" outlineLevel="0" collapsed="false">
      <c r="A2096" s="1" t="n">
        <v>2353</v>
      </c>
      <c r="B2096" s="1" t="s">
        <v>4067</v>
      </c>
      <c r="C2096" s="1" t="s">
        <v>4068</v>
      </c>
      <c r="D2096" s="1" t="n">
        <f aca="false">O2097/$Q$2</f>
        <v>0.92248590258577</v>
      </c>
      <c r="O2096" s="1" t="n">
        <v>0.610268260080274</v>
      </c>
    </row>
    <row r="2097" customFormat="false" ht="15" hidden="false" customHeight="false" outlineLevel="0" collapsed="false">
      <c r="A2097" s="1" t="n">
        <v>2354</v>
      </c>
      <c r="B2097" s="1" t="s">
        <v>4069</v>
      </c>
      <c r="C2097" s="1" t="s">
        <v>4070</v>
      </c>
      <c r="D2097" s="1" t="n">
        <f aca="false">O2098/$Q$2</f>
        <v>0.927775894928849</v>
      </c>
      <c r="O2097" s="1" t="n">
        <v>0.615582291086584</v>
      </c>
    </row>
    <row r="2098" customFormat="false" ht="15" hidden="false" customHeight="false" outlineLevel="0" collapsed="false">
      <c r="A2098" s="1" t="n">
        <v>2355</v>
      </c>
      <c r="B2098" s="1" t="s">
        <v>4071</v>
      </c>
      <c r="C2098" s="1" t="s">
        <v>4072</v>
      </c>
      <c r="D2098" s="1" t="n">
        <f aca="false">O2099/$Q$2</f>
        <v>0.871232088870937</v>
      </c>
      <c r="O2098" s="1" t="n">
        <v>0.61911234568932</v>
      </c>
    </row>
    <row r="2099" customFormat="false" ht="15" hidden="false" customHeight="false" outlineLevel="0" collapsed="false">
      <c r="A2099" s="1" t="n">
        <v>2356</v>
      </c>
      <c r="B2099" s="1" t="s">
        <v>4073</v>
      </c>
      <c r="C2099" s="1" t="s">
        <v>4074</v>
      </c>
      <c r="D2099" s="1" t="n">
        <f aca="false">O2100/$Q$2</f>
        <v>1.01502159042619</v>
      </c>
      <c r="O2099" s="1" t="n">
        <v>0.581380207363609</v>
      </c>
    </row>
    <row r="2100" customFormat="false" ht="15" hidden="false" customHeight="false" outlineLevel="0" collapsed="false">
      <c r="A2100" s="1" t="n">
        <v>2357</v>
      </c>
      <c r="B2100" s="1" t="s">
        <v>4075</v>
      </c>
      <c r="C2100" s="1" t="s">
        <v>4076</v>
      </c>
      <c r="D2100" s="1" t="n">
        <f aca="false">O2101/$Q$2</f>
        <v>0.89327800711297</v>
      </c>
      <c r="O2100" s="1" t="n">
        <v>0.677332102729672</v>
      </c>
    </row>
    <row r="2101" customFormat="false" ht="15" hidden="false" customHeight="false" outlineLevel="0" collapsed="false">
      <c r="A2101" s="1" t="n">
        <v>2358</v>
      </c>
      <c r="B2101" s="1" t="s">
        <v>4077</v>
      </c>
      <c r="C2101" s="1" t="s">
        <v>4078</v>
      </c>
      <c r="D2101" s="1" t="n">
        <f aca="false">O2102/$Q$2</f>
        <v>0.936538514310936</v>
      </c>
      <c r="O2101" s="1" t="n">
        <v>0.596091626608605</v>
      </c>
    </row>
    <row r="2102" customFormat="false" ht="15" hidden="false" customHeight="false" outlineLevel="0" collapsed="false">
      <c r="A2102" s="1" t="n">
        <v>2359</v>
      </c>
      <c r="B2102" s="1" t="s">
        <v>4079</v>
      </c>
      <c r="C2102" s="1" t="s">
        <v>4080</v>
      </c>
      <c r="D2102" s="1" t="n">
        <f aca="false">O2103/$Q$2</f>
        <v>0.942177160966281</v>
      </c>
      <c r="O2102" s="1" t="n">
        <v>0.624959712353705</v>
      </c>
    </row>
    <row r="2103" customFormat="false" ht="15" hidden="false" customHeight="false" outlineLevel="0" collapsed="false">
      <c r="A2103" s="1" t="n">
        <v>2360</v>
      </c>
      <c r="B2103" s="1" t="s">
        <v>4081</v>
      </c>
      <c r="C2103" s="1" t="s">
        <v>86</v>
      </c>
      <c r="D2103" s="1" t="n">
        <f aca="false">O2104/$Q$2</f>
        <v>0.931403103329606</v>
      </c>
      <c r="O2103" s="1" t="n">
        <v>0.628722426794105</v>
      </c>
    </row>
    <row r="2104" customFormat="false" ht="15" hidden="false" customHeight="false" outlineLevel="0" collapsed="false">
      <c r="A2104" s="1" t="n">
        <v>2361</v>
      </c>
      <c r="B2104" s="1" t="s">
        <v>4082</v>
      </c>
      <c r="C2104" s="1" t="s">
        <v>4083</v>
      </c>
      <c r="D2104" s="1" t="n">
        <f aca="false">O2105/$Q$2</f>
        <v>1.10332812611493</v>
      </c>
      <c r="O2104" s="1" t="n">
        <v>0.621532811141777</v>
      </c>
    </row>
    <row r="2105" customFormat="false" ht="15" hidden="false" customHeight="false" outlineLevel="0" collapsed="false">
      <c r="A2105" s="1" t="n">
        <v>2362</v>
      </c>
      <c r="B2105" s="1" t="s">
        <v>4084</v>
      </c>
      <c r="C2105" s="1" t="s">
        <v>4085</v>
      </c>
      <c r="D2105" s="1" t="n">
        <f aca="false">O2106/$Q$2</f>
        <v>1.16778709131299</v>
      </c>
      <c r="O2105" s="1" t="n">
        <v>0.736259766995133</v>
      </c>
    </row>
    <row r="2106" customFormat="false" ht="15" hidden="false" customHeight="false" outlineLevel="0" collapsed="false">
      <c r="A2106" s="1" t="n">
        <v>2364</v>
      </c>
      <c r="B2106" s="1" t="s">
        <v>4086</v>
      </c>
      <c r="C2106" s="1" t="s">
        <v>4087</v>
      </c>
      <c r="D2106" s="1" t="n">
        <f aca="false">O2107/$Q$2</f>
        <v>0.933682081426833</v>
      </c>
      <c r="O2106" s="1" t="n">
        <v>0.779273754923263</v>
      </c>
    </row>
    <row r="2107" customFormat="false" ht="15" hidden="false" customHeight="false" outlineLevel="0" collapsed="false">
      <c r="A2107" s="1" t="n">
        <v>2365</v>
      </c>
      <c r="B2107" s="1" t="s">
        <v>4088</v>
      </c>
      <c r="C2107" s="1" t="s">
        <v>4089</v>
      </c>
      <c r="D2107" s="1" t="n">
        <f aca="false">O2108/$Q$2</f>
        <v>0.95989922435584</v>
      </c>
      <c r="O2107" s="1" t="n">
        <v>0.623053591626871</v>
      </c>
    </row>
    <row r="2108" customFormat="false" ht="15" hidden="false" customHeight="false" outlineLevel="0" collapsed="false">
      <c r="A2108" s="1" t="n">
        <v>2366</v>
      </c>
      <c r="B2108" s="1" t="s">
        <v>4090</v>
      </c>
      <c r="C2108" s="1" t="s">
        <v>4091</v>
      </c>
      <c r="D2108" s="1" t="n">
        <f aca="false">O2109/$Q$2</f>
        <v>0.875351050481886</v>
      </c>
      <c r="O2108" s="1" t="n">
        <v>0.640548502784586</v>
      </c>
    </row>
    <row r="2109" customFormat="false" ht="15" hidden="false" customHeight="false" outlineLevel="0" collapsed="false">
      <c r="A2109" s="1" t="n">
        <v>2367</v>
      </c>
      <c r="B2109" s="1" t="s">
        <v>4092</v>
      </c>
      <c r="C2109" s="1" t="s">
        <v>1049</v>
      </c>
      <c r="D2109" s="1" t="n">
        <f aca="false">O2110/$Q$2</f>
        <v>0.850866846396045</v>
      </c>
      <c r="O2109" s="1" t="n">
        <v>0.584128823703716</v>
      </c>
    </row>
    <row r="2110" customFormat="false" ht="15" hidden="false" customHeight="false" outlineLevel="0" collapsed="false">
      <c r="A2110" s="1" t="n">
        <v>2368</v>
      </c>
      <c r="B2110" s="1" t="s">
        <v>4093</v>
      </c>
      <c r="C2110" s="1" t="s">
        <v>4094</v>
      </c>
      <c r="D2110" s="1" t="n">
        <f aca="false">O2111/$Q$2</f>
        <v>0.868481250518509</v>
      </c>
      <c r="O2110" s="1" t="n">
        <v>0.567790316628057</v>
      </c>
    </row>
    <row r="2111" customFormat="false" ht="15" hidden="false" customHeight="false" outlineLevel="0" collapsed="false">
      <c r="A2111" s="1" t="n">
        <v>2369</v>
      </c>
      <c r="B2111" s="1" t="s">
        <v>4095</v>
      </c>
      <c r="C2111" s="1" t="s">
        <v>4096</v>
      </c>
      <c r="D2111" s="1" t="n">
        <f aca="false">O2112/$Q$2</f>
        <v>0.82039678478127</v>
      </c>
      <c r="O2111" s="1" t="n">
        <v>0.579544550720348</v>
      </c>
    </row>
    <row r="2112" customFormat="false" ht="15" hidden="false" customHeight="false" outlineLevel="0" collapsed="false">
      <c r="A2112" s="1" t="n">
        <v>2370</v>
      </c>
      <c r="B2112" s="1" t="s">
        <v>4097</v>
      </c>
      <c r="C2112" s="1" t="s">
        <v>4098</v>
      </c>
      <c r="D2112" s="1" t="n">
        <f aca="false">O2113/$Q$2</f>
        <v>0.857810461340306</v>
      </c>
      <c r="O2112" s="1" t="n">
        <v>0.547457398492618</v>
      </c>
    </row>
    <row r="2113" customFormat="false" ht="15" hidden="false" customHeight="false" outlineLevel="0" collapsed="false">
      <c r="A2113" s="1" t="n">
        <v>2371</v>
      </c>
      <c r="B2113" s="1" t="s">
        <v>4099</v>
      </c>
      <c r="C2113" s="1" t="s">
        <v>3272</v>
      </c>
      <c r="D2113" s="1" t="n">
        <f aca="false">O2114/$Q$2</f>
        <v>0.847937213862853</v>
      </c>
      <c r="O2113" s="1" t="n">
        <v>0.572423846944163</v>
      </c>
    </row>
    <row r="2114" customFormat="false" ht="15" hidden="false" customHeight="false" outlineLevel="0" collapsed="false">
      <c r="A2114" s="1" t="n">
        <v>2372</v>
      </c>
      <c r="B2114" s="1" t="s">
        <v>4100</v>
      </c>
      <c r="C2114" s="1" t="s">
        <v>4101</v>
      </c>
      <c r="D2114" s="1" t="n">
        <f aca="false">O2115/$Q$2</f>
        <v>0.893961933879594</v>
      </c>
      <c r="O2114" s="1" t="n">
        <v>0.565835349184361</v>
      </c>
    </row>
    <row r="2115" customFormat="false" ht="15" hidden="false" customHeight="false" outlineLevel="0" collapsed="false">
      <c r="A2115" s="1" t="n">
        <v>2373</v>
      </c>
      <c r="B2115" s="1" t="s">
        <v>4102</v>
      </c>
      <c r="C2115" s="1" t="s">
        <v>4103</v>
      </c>
      <c r="D2115" s="1" t="n">
        <f aca="false">O2116/$Q$2</f>
        <v>0.845297283311267</v>
      </c>
      <c r="O2115" s="1" t="n">
        <v>0.596548016462102</v>
      </c>
    </row>
    <row r="2116" customFormat="false" ht="15" hidden="false" customHeight="false" outlineLevel="0" collapsed="false">
      <c r="A2116" s="1" t="n">
        <v>2374</v>
      </c>
      <c r="B2116" s="1" t="s">
        <v>4104</v>
      </c>
      <c r="C2116" s="1" t="s">
        <v>4105</v>
      </c>
      <c r="D2116" s="1" t="n">
        <f aca="false">O2117/$Q$2</f>
        <v>0.883386869916179</v>
      </c>
      <c r="O2116" s="1" t="n">
        <v>0.564073702212088</v>
      </c>
    </row>
    <row r="2117" customFormat="false" ht="15" hidden="false" customHeight="false" outlineLevel="0" collapsed="false">
      <c r="A2117" s="1" t="n">
        <v>2375</v>
      </c>
      <c r="B2117" s="1" t="s">
        <v>4106</v>
      </c>
      <c r="C2117" s="1" t="s">
        <v>4107</v>
      </c>
      <c r="D2117" s="1" t="n">
        <f aca="false">O2118/$Q$2</f>
        <v>0.862271743243509</v>
      </c>
      <c r="O2117" s="1" t="n">
        <v>0.589491190894645</v>
      </c>
    </row>
    <row r="2118" customFormat="false" ht="15" hidden="false" customHeight="false" outlineLevel="0" collapsed="false">
      <c r="A2118" s="1" t="n">
        <v>2376</v>
      </c>
      <c r="B2118" s="1" t="s">
        <v>4108</v>
      </c>
      <c r="C2118" s="1" t="s">
        <v>4109</v>
      </c>
      <c r="D2118" s="1" t="n">
        <f aca="false">O2119/$Q$2</f>
        <v>0.885947886878991</v>
      </c>
      <c r="O2118" s="1" t="n">
        <v>0.575400896379237</v>
      </c>
    </row>
    <row r="2119" customFormat="false" ht="15" hidden="false" customHeight="false" outlineLevel="0" collapsed="false">
      <c r="A2119" s="1" t="n">
        <v>2377</v>
      </c>
      <c r="B2119" s="1" t="s">
        <v>4110</v>
      </c>
      <c r="C2119" s="1" t="s">
        <v>4111</v>
      </c>
      <c r="D2119" s="1" t="n">
        <f aca="false">O2120/$Q$2</f>
        <v>0.845357593871256</v>
      </c>
      <c r="O2119" s="1" t="n">
        <v>0.591200178191969</v>
      </c>
    </row>
    <row r="2120" customFormat="false" ht="15" hidden="false" customHeight="false" outlineLevel="0" collapsed="false">
      <c r="A2120" s="1" t="n">
        <v>2378</v>
      </c>
      <c r="B2120" s="1" t="s">
        <v>4112</v>
      </c>
      <c r="C2120" s="1" t="s">
        <v>4113</v>
      </c>
      <c r="D2120" s="1" t="n">
        <f aca="false">O2121/$Q$2</f>
        <v>0.871433666020288</v>
      </c>
      <c r="O2120" s="1" t="n">
        <v>0.564113947935725</v>
      </c>
    </row>
    <row r="2121" customFormat="false" ht="15" hidden="false" customHeight="false" outlineLevel="0" collapsed="false">
      <c r="A2121" s="1" t="n">
        <v>2379</v>
      </c>
      <c r="B2121" s="1" t="s">
        <v>4114</v>
      </c>
      <c r="C2121" s="1" t="s">
        <v>4115</v>
      </c>
      <c r="D2121" s="1" t="n">
        <f aca="false">O2122/$Q$2</f>
        <v>0.958703643458229</v>
      </c>
      <c r="O2121" s="1" t="n">
        <v>0.581514721422936</v>
      </c>
    </row>
    <row r="2122" customFormat="false" ht="15" hidden="false" customHeight="false" outlineLevel="0" collapsed="false">
      <c r="A2122" s="1" t="n">
        <v>2380</v>
      </c>
      <c r="B2122" s="1" t="s">
        <v>4116</v>
      </c>
      <c r="C2122" s="1" t="s">
        <v>4117</v>
      </c>
      <c r="D2122" s="1" t="n">
        <f aca="false">O2123/$Q$2</f>
        <v>0.880502711453352</v>
      </c>
      <c r="O2122" s="1" t="n">
        <v>0.639750681998308</v>
      </c>
    </row>
    <row r="2123" customFormat="false" ht="15" hidden="false" customHeight="false" outlineLevel="0" collapsed="false">
      <c r="A2123" s="1" t="n">
        <v>2381</v>
      </c>
      <c r="B2123" s="1" t="s">
        <v>4118</v>
      </c>
      <c r="C2123" s="1" t="s">
        <v>4119</v>
      </c>
      <c r="D2123" s="1" t="n">
        <f aca="false">O2124/$Q$2</f>
        <v>1.06643585015857</v>
      </c>
      <c r="O2123" s="1" t="n">
        <v>0.587566568665268</v>
      </c>
    </row>
    <row r="2124" customFormat="false" ht="15" hidden="false" customHeight="false" outlineLevel="0" collapsed="false">
      <c r="A2124" s="1" t="n">
        <v>2382</v>
      </c>
      <c r="B2124" s="1" t="s">
        <v>4120</v>
      </c>
      <c r="C2124" s="1" t="s">
        <v>4121</v>
      </c>
      <c r="D2124" s="1" t="n">
        <f aca="false">O2125/$Q$2</f>
        <v>0.842810219129554</v>
      </c>
      <c r="O2124" s="1" t="n">
        <v>0.711641253375627</v>
      </c>
    </row>
    <row r="2125" customFormat="false" ht="15" hidden="false" customHeight="false" outlineLevel="0" collapsed="false">
      <c r="A2125" s="1" t="n">
        <v>2383</v>
      </c>
      <c r="B2125" s="1" t="s">
        <v>4122</v>
      </c>
      <c r="C2125" s="1" t="s">
        <v>4123</v>
      </c>
      <c r="D2125" s="1" t="n">
        <f aca="false">O2126/$Q$2</f>
        <v>0.898282797365519</v>
      </c>
      <c r="O2125" s="1" t="n">
        <v>0.562414064202697</v>
      </c>
    </row>
    <row r="2126" customFormat="false" ht="15" hidden="false" customHeight="false" outlineLevel="0" collapsed="false">
      <c r="A2126" s="1" t="n">
        <v>2384</v>
      </c>
      <c r="B2126" s="1" t="s">
        <v>4124</v>
      </c>
      <c r="C2126" s="1" t="s">
        <v>4125</v>
      </c>
      <c r="D2126" s="1" t="n">
        <f aca="false">O2127/$Q$2</f>
        <v>0.892553891300848</v>
      </c>
      <c r="O2126" s="1" t="n">
        <v>0.599431363553567</v>
      </c>
    </row>
    <row r="2127" customFormat="false" ht="15" hidden="false" customHeight="false" outlineLevel="0" collapsed="false">
      <c r="A2127" s="1" t="n">
        <v>2385</v>
      </c>
      <c r="B2127" s="1" t="s">
        <v>4126</v>
      </c>
      <c r="C2127" s="1" t="s">
        <v>4127</v>
      </c>
      <c r="D2127" s="1" t="n">
        <f aca="false">O2128/$Q$2</f>
        <v>1.0327391046843</v>
      </c>
      <c r="O2127" s="1" t="n">
        <v>0.595608418280556</v>
      </c>
    </row>
    <row r="2128" customFormat="false" ht="15" hidden="false" customHeight="false" outlineLevel="0" collapsed="false">
      <c r="A2128" s="1" t="n">
        <v>2386</v>
      </c>
      <c r="B2128" s="1" t="s">
        <v>4128</v>
      </c>
      <c r="C2128" s="1" t="s">
        <v>4129</v>
      </c>
      <c r="D2128" s="1" t="n">
        <f aca="false">O2129/$Q$2</f>
        <v>1.08640774032892</v>
      </c>
      <c r="O2128" s="1" t="n">
        <v>0.689155143048006</v>
      </c>
    </row>
    <row r="2129" customFormat="false" ht="15" hidden="false" customHeight="false" outlineLevel="0" collapsed="false">
      <c r="A2129" s="1" t="n">
        <v>2387</v>
      </c>
      <c r="B2129" s="1" t="s">
        <v>4130</v>
      </c>
      <c r="C2129" s="1" t="s">
        <v>4131</v>
      </c>
      <c r="D2129" s="1" t="n">
        <f aca="false">O2130/$Q$2</f>
        <v>1.10185509829818</v>
      </c>
      <c r="O2129" s="1" t="n">
        <v>0.724968656942365</v>
      </c>
    </row>
    <row r="2130" customFormat="false" ht="15" hidden="false" customHeight="false" outlineLevel="0" collapsed="false">
      <c r="A2130" s="1" t="n">
        <v>2388</v>
      </c>
      <c r="B2130" s="1" t="s">
        <v>4132</v>
      </c>
      <c r="C2130" s="1" t="s">
        <v>4133</v>
      </c>
      <c r="D2130" s="1" t="n">
        <f aca="false">O2131/$Q$2</f>
        <v>0.973427393614346</v>
      </c>
      <c r="O2130" s="1" t="n">
        <v>0.735276803639569</v>
      </c>
    </row>
    <row r="2131" customFormat="false" ht="15" hidden="false" customHeight="false" outlineLevel="0" collapsed="false">
      <c r="A2131" s="1" t="n">
        <v>2389</v>
      </c>
      <c r="B2131" s="1" t="s">
        <v>4134</v>
      </c>
      <c r="C2131" s="1" t="s">
        <v>4135</v>
      </c>
      <c r="D2131" s="1" t="n">
        <f aca="false">O2132/$Q$2</f>
        <v>0.865749204926799</v>
      </c>
      <c r="O2131" s="1" t="n">
        <v>0.649575959359277</v>
      </c>
    </row>
    <row r="2132" customFormat="false" ht="15" hidden="false" customHeight="false" outlineLevel="0" collapsed="false">
      <c r="A2132" s="1" t="n">
        <v>2390</v>
      </c>
      <c r="B2132" s="1" t="s">
        <v>4136</v>
      </c>
      <c r="C2132" s="1" t="s">
        <v>4137</v>
      </c>
      <c r="D2132" s="1" t="n">
        <f aca="false">O2133/$Q$2</f>
        <v>0.861900281705546</v>
      </c>
      <c r="O2132" s="1" t="n">
        <v>0.577721434638049</v>
      </c>
    </row>
    <row r="2133" customFormat="false" ht="15" hidden="false" customHeight="false" outlineLevel="0" collapsed="false">
      <c r="A2133" s="1" t="n">
        <v>2391</v>
      </c>
      <c r="B2133" s="1" t="s">
        <v>4138</v>
      </c>
      <c r="C2133" s="1" t="s">
        <v>4139</v>
      </c>
      <c r="D2133" s="1" t="n">
        <f aca="false">O2134/$Q$2</f>
        <v>0.860568118080173</v>
      </c>
      <c r="O2133" s="1" t="n">
        <v>0.575153017095717</v>
      </c>
    </row>
    <row r="2134" customFormat="false" ht="15" hidden="false" customHeight="false" outlineLevel="0" collapsed="false">
      <c r="A2134" s="1" t="n">
        <v>2392</v>
      </c>
      <c r="B2134" s="1" t="s">
        <v>4140</v>
      </c>
      <c r="C2134" s="1" t="s">
        <v>4141</v>
      </c>
      <c r="D2134" s="1" t="n">
        <f aca="false">O2135/$Q$2</f>
        <v>0.887992479332012</v>
      </c>
      <c r="O2134" s="1" t="n">
        <v>0.574264053552415</v>
      </c>
    </row>
    <row r="2135" customFormat="false" ht="15" hidden="false" customHeight="false" outlineLevel="0" collapsed="false">
      <c r="A2135" s="1" t="n">
        <v>2393</v>
      </c>
      <c r="B2135" s="1" t="s">
        <v>4142</v>
      </c>
      <c r="C2135" s="1" t="s">
        <v>4143</v>
      </c>
      <c r="D2135" s="1" t="n">
        <f aca="false">O2136/$Q$2</f>
        <v>0.914548267934178</v>
      </c>
      <c r="O2135" s="1" t="n">
        <v>0.59256455124422</v>
      </c>
    </row>
    <row r="2136" customFormat="false" ht="15" hidden="false" customHeight="false" outlineLevel="0" collapsed="false">
      <c r="A2136" s="1" t="n">
        <v>2394</v>
      </c>
      <c r="B2136" s="1" t="s">
        <v>4144</v>
      </c>
      <c r="C2136" s="1" t="s">
        <v>366</v>
      </c>
      <c r="D2136" s="1" t="n">
        <f aca="false">O2137/$Q$2</f>
        <v>1.11038635530076</v>
      </c>
      <c r="O2136" s="1" t="n">
        <v>0.61028544339391</v>
      </c>
    </row>
    <row r="2137" customFormat="false" ht="15" hidden="false" customHeight="false" outlineLevel="0" collapsed="false">
      <c r="A2137" s="1" t="n">
        <v>2395</v>
      </c>
      <c r="B2137" s="1" t="s">
        <v>4145</v>
      </c>
      <c r="C2137" s="1" t="s">
        <v>4146</v>
      </c>
      <c r="D2137" s="1" t="n">
        <f aca="false">O2138/$Q$2</f>
        <v>0.883304841029889</v>
      </c>
      <c r="O2137" s="1" t="n">
        <v>0.740969780320048</v>
      </c>
    </row>
    <row r="2138" customFormat="false" ht="15" hidden="false" customHeight="false" outlineLevel="0" collapsed="false">
      <c r="A2138" s="1" t="n">
        <v>2396</v>
      </c>
      <c r="B2138" s="1" t="s">
        <v>4147</v>
      </c>
      <c r="C2138" s="1" t="s">
        <v>4148</v>
      </c>
      <c r="D2138" s="1" t="n">
        <f aca="false">O2139/$Q$2</f>
        <v>0.903549829040159</v>
      </c>
      <c r="O2138" s="1" t="n">
        <v>0.58943645235651</v>
      </c>
    </row>
    <row r="2139" customFormat="false" ht="15" hidden="false" customHeight="false" outlineLevel="0" collapsed="false">
      <c r="A2139" s="1" t="n">
        <v>2397</v>
      </c>
      <c r="B2139" s="1" t="s">
        <v>4149</v>
      </c>
      <c r="C2139" s="1" t="s">
        <v>4150</v>
      </c>
      <c r="D2139" s="1" t="n">
        <f aca="false">O2140/$Q$2</f>
        <v>1.0964608507419</v>
      </c>
      <c r="O2139" s="1" t="n">
        <v>0.602946096316867</v>
      </c>
    </row>
    <row r="2140" customFormat="false" ht="15" hidden="false" customHeight="false" outlineLevel="0" collapsed="false">
      <c r="A2140" s="1" t="n">
        <v>2398</v>
      </c>
      <c r="B2140" s="1" t="s">
        <v>4151</v>
      </c>
      <c r="C2140" s="1" t="s">
        <v>4152</v>
      </c>
      <c r="D2140" s="1" t="n">
        <f aca="false">O2141/$Q$2</f>
        <v>0.966225566416767</v>
      </c>
      <c r="O2140" s="1" t="n">
        <v>0.731677178691286</v>
      </c>
    </row>
    <row r="2141" customFormat="false" ht="15" hidden="false" customHeight="false" outlineLevel="0" collapsed="false">
      <c r="A2141" s="1" t="n">
        <v>2399</v>
      </c>
      <c r="B2141" s="1" t="s">
        <v>4153</v>
      </c>
      <c r="C2141" s="1" t="s">
        <v>4154</v>
      </c>
      <c r="D2141" s="1" t="n">
        <f aca="false">O2142/$Q$2</f>
        <v>0.993793011891437</v>
      </c>
      <c r="O2141" s="1" t="n">
        <v>0.644770121921688</v>
      </c>
    </row>
    <row r="2142" customFormat="false" ht="15" hidden="false" customHeight="false" outlineLevel="0" collapsed="false">
      <c r="A2142" s="1" t="n">
        <v>2400</v>
      </c>
      <c r="B2142" s="1" t="s">
        <v>4155</v>
      </c>
      <c r="C2142" s="1" t="s">
        <v>4156</v>
      </c>
      <c r="D2142" s="1" t="n">
        <f aca="false">O2143/$Q$2</f>
        <v>0.886728703795434</v>
      </c>
      <c r="O2142" s="1" t="n">
        <v>0.663166100870671</v>
      </c>
    </row>
    <row r="2143" customFormat="false" ht="15" hidden="false" customHeight="false" outlineLevel="0" collapsed="false">
      <c r="A2143" s="1" t="n">
        <v>2401</v>
      </c>
      <c r="B2143" s="1" t="s">
        <v>4157</v>
      </c>
      <c r="C2143" s="1" t="s">
        <v>4158</v>
      </c>
      <c r="D2143" s="1" t="n">
        <f aca="false">O2144/$Q$2</f>
        <v>0.937989203018321</v>
      </c>
      <c r="O2143" s="1" t="n">
        <v>0.591721223624746</v>
      </c>
    </row>
    <row r="2144" customFormat="false" ht="15" hidden="false" customHeight="false" outlineLevel="0" collapsed="false">
      <c r="A2144" s="1" t="n">
        <v>2402</v>
      </c>
      <c r="B2144" s="1" t="s">
        <v>4159</v>
      </c>
      <c r="C2144" s="1" t="s">
        <v>4160</v>
      </c>
      <c r="D2144" s="1" t="n">
        <f aca="false">O2145/$Q$2</f>
        <v>0.896207825021625</v>
      </c>
      <c r="O2144" s="1" t="n">
        <v>0.625927768641224</v>
      </c>
    </row>
    <row r="2145" customFormat="false" ht="15" hidden="false" customHeight="false" outlineLevel="0" collapsed="false">
      <c r="A2145" s="1" t="n">
        <v>2403</v>
      </c>
      <c r="B2145" s="1" t="s">
        <v>4161</v>
      </c>
      <c r="C2145" s="1" t="s">
        <v>4162</v>
      </c>
      <c r="D2145" s="1" t="n">
        <f aca="false">O2146/$Q$2</f>
        <v>0.903179727197857</v>
      </c>
      <c r="O2145" s="1" t="n">
        <v>0.598046717754845</v>
      </c>
    </row>
    <row r="2146" customFormat="false" ht="15" hidden="false" customHeight="false" outlineLevel="0" collapsed="false">
      <c r="A2146" s="1" t="n">
        <v>2404</v>
      </c>
      <c r="B2146" s="1" t="s">
        <v>4163</v>
      </c>
      <c r="C2146" s="1" t="s">
        <v>4164</v>
      </c>
      <c r="D2146" s="1" t="n">
        <f aca="false">O2147/$Q$2</f>
        <v>0.874667437067047</v>
      </c>
      <c r="O2146" s="1" t="n">
        <v>0.60269912436924</v>
      </c>
    </row>
    <row r="2147" customFormat="false" ht="15" hidden="false" customHeight="false" outlineLevel="0" collapsed="false">
      <c r="A2147" s="1" t="n">
        <v>2405</v>
      </c>
      <c r="B2147" s="1" t="s">
        <v>4165</v>
      </c>
      <c r="C2147" s="1" t="s">
        <v>3876</v>
      </c>
      <c r="D2147" s="1" t="n">
        <f aca="false">O2148/$Q$2</f>
        <v>0.899272998067774</v>
      </c>
      <c r="O2147" s="1" t="n">
        <v>0.583672642952396</v>
      </c>
    </row>
    <row r="2148" customFormat="false" ht="15" hidden="false" customHeight="false" outlineLevel="0" collapsed="false">
      <c r="A2148" s="1" t="n">
        <v>2406</v>
      </c>
      <c r="B2148" s="1" t="s">
        <v>4166</v>
      </c>
      <c r="C2148" s="1" t="s">
        <v>4167</v>
      </c>
      <c r="D2148" s="1" t="n">
        <f aca="false">O2149/$Q$2</f>
        <v>1.05288483903902</v>
      </c>
      <c r="O2148" s="1" t="n">
        <v>0.600092132477213</v>
      </c>
    </row>
    <row r="2149" customFormat="false" ht="15" hidden="false" customHeight="false" outlineLevel="0" collapsed="false">
      <c r="A2149" s="1" t="n">
        <v>2407</v>
      </c>
      <c r="B2149" s="1" t="s">
        <v>4168</v>
      </c>
      <c r="C2149" s="1" t="s">
        <v>4169</v>
      </c>
      <c r="D2149" s="1" t="n">
        <f aca="false">O2150/$Q$2</f>
        <v>0.897836487270494</v>
      </c>
      <c r="O2149" s="1" t="n">
        <v>0.702598554242632</v>
      </c>
    </row>
    <row r="2150" customFormat="false" ht="15" hidden="false" customHeight="false" outlineLevel="0" collapsed="false">
      <c r="A2150" s="1" t="n">
        <v>2408</v>
      </c>
      <c r="B2150" s="1" t="s">
        <v>4170</v>
      </c>
      <c r="C2150" s="1" t="s">
        <v>4171</v>
      </c>
      <c r="D2150" s="1" t="n">
        <f aca="false">O2151/$Q$2</f>
        <v>0.883000292894278</v>
      </c>
      <c r="O2150" s="1" t="n">
        <v>0.599133537223582</v>
      </c>
    </row>
    <row r="2151" customFormat="false" ht="15" hidden="false" customHeight="false" outlineLevel="0" collapsed="false">
      <c r="A2151" s="1" t="n">
        <v>2409</v>
      </c>
      <c r="B2151" s="1" t="s">
        <v>4172</v>
      </c>
      <c r="C2151" s="1" t="s">
        <v>4173</v>
      </c>
      <c r="D2151" s="1" t="n">
        <f aca="false">O2152/$Q$2</f>
        <v>0.9054344583995</v>
      </c>
      <c r="O2151" s="1" t="n">
        <v>0.589233224926649</v>
      </c>
    </row>
    <row r="2152" customFormat="false" ht="15" hidden="false" customHeight="false" outlineLevel="0" collapsed="false">
      <c r="A2152" s="1" t="n">
        <v>2410</v>
      </c>
      <c r="B2152" s="1" t="s">
        <v>4174</v>
      </c>
      <c r="C2152" s="1" t="s">
        <v>4175</v>
      </c>
      <c r="D2152" s="1" t="n">
        <f aca="false">O2153/$Q$2</f>
        <v>1.06155898443574</v>
      </c>
      <c r="O2152" s="1" t="n">
        <v>0.604203724705139</v>
      </c>
    </row>
    <row r="2153" customFormat="false" ht="15" hidden="false" customHeight="false" outlineLevel="0" collapsed="false">
      <c r="A2153" s="1" t="n">
        <v>2411</v>
      </c>
      <c r="B2153" s="1" t="s">
        <v>4176</v>
      </c>
      <c r="C2153" s="1" t="s">
        <v>4177</v>
      </c>
      <c r="D2153" s="1" t="n">
        <f aca="false">O2154/$Q$2</f>
        <v>1.1917642956836</v>
      </c>
      <c r="O2153" s="1" t="n">
        <v>0.708386881502227</v>
      </c>
    </row>
    <row r="2154" customFormat="false" ht="15" hidden="false" customHeight="false" outlineLevel="0" collapsed="false">
      <c r="A2154" s="1" t="n">
        <v>2412</v>
      </c>
      <c r="B2154" s="1" t="s">
        <v>4178</v>
      </c>
      <c r="C2154" s="1" t="s">
        <v>4179</v>
      </c>
      <c r="D2154" s="1" t="n">
        <f aca="false">O2155/$Q$2</f>
        <v>1.11123383169221</v>
      </c>
      <c r="O2154" s="1" t="n">
        <v>0.795273936995357</v>
      </c>
    </row>
    <row r="2155" customFormat="false" ht="15" hidden="false" customHeight="false" outlineLevel="0" collapsed="false">
      <c r="A2155" s="1" t="n">
        <v>2413</v>
      </c>
      <c r="B2155" s="1" t="s">
        <v>4180</v>
      </c>
      <c r="C2155" s="1" t="s">
        <v>4181</v>
      </c>
      <c r="D2155" s="1" t="n">
        <f aca="false">O2156/$Q$2</f>
        <v>1.15879083002726</v>
      </c>
      <c r="O2155" s="1" t="n">
        <v>0.741535308158719</v>
      </c>
    </row>
    <row r="2156" customFormat="false" ht="15" hidden="false" customHeight="false" outlineLevel="0" collapsed="false">
      <c r="A2156" s="1" t="n">
        <v>2414</v>
      </c>
      <c r="B2156" s="1" t="s">
        <v>4182</v>
      </c>
      <c r="C2156" s="1" t="s">
        <v>4183</v>
      </c>
      <c r="D2156" s="1" t="n">
        <f aca="false">O2157/$Q$2</f>
        <v>1.02978970723995</v>
      </c>
      <c r="O2156" s="1" t="n">
        <v>0.773270477130117</v>
      </c>
    </row>
    <row r="2157" customFormat="false" ht="15" hidden="false" customHeight="false" outlineLevel="0" collapsed="false">
      <c r="A2157" s="1" t="n">
        <v>2415</v>
      </c>
      <c r="B2157" s="1" t="s">
        <v>4184</v>
      </c>
      <c r="C2157" s="1" t="s">
        <v>4185</v>
      </c>
      <c r="D2157" s="1" t="n">
        <f aca="false">O2158/$Q$2</f>
        <v>1.0683343380732</v>
      </c>
      <c r="O2157" s="1" t="n">
        <v>0.687186986319509</v>
      </c>
    </row>
    <row r="2158" customFormat="false" ht="15" hidden="false" customHeight="false" outlineLevel="0" collapsed="false">
      <c r="A2158" s="1" t="n">
        <v>2416</v>
      </c>
      <c r="B2158" s="1" t="s">
        <v>4186</v>
      </c>
      <c r="C2158" s="1" t="s">
        <v>4187</v>
      </c>
      <c r="D2158" s="1" t="n">
        <f aca="false">O2159/$Q$2</f>
        <v>1.04963824635146</v>
      </c>
      <c r="O2158" s="1" t="n">
        <v>0.712908129689737</v>
      </c>
    </row>
    <row r="2159" customFormat="false" ht="15" hidden="false" customHeight="false" outlineLevel="0" collapsed="false">
      <c r="A2159" s="1" t="n">
        <v>2417</v>
      </c>
      <c r="B2159" s="1" t="s">
        <v>4188</v>
      </c>
      <c r="C2159" s="1" t="s">
        <v>697</v>
      </c>
      <c r="D2159" s="1" t="n">
        <f aca="false">O2160/$Q$2</f>
        <v>1.07349946665563</v>
      </c>
      <c r="O2159" s="1" t="n">
        <v>0.700432076728735</v>
      </c>
    </row>
    <row r="2160" customFormat="false" ht="15" hidden="false" customHeight="false" outlineLevel="0" collapsed="false">
      <c r="A2160" s="1" t="n">
        <v>2418</v>
      </c>
      <c r="B2160" s="1" t="s">
        <v>4189</v>
      </c>
      <c r="C2160" s="1" t="s">
        <v>4190</v>
      </c>
      <c r="D2160" s="1" t="n">
        <f aca="false">O2161/$Q$2</f>
        <v>1.38124450325906</v>
      </c>
      <c r="O2160" s="1" t="n">
        <v>0.71635486169682</v>
      </c>
    </row>
    <row r="2161" customFormat="false" ht="15" hidden="false" customHeight="false" outlineLevel="0" collapsed="false">
      <c r="A2161" s="1" t="n">
        <v>2419</v>
      </c>
      <c r="B2161" s="1" t="s">
        <v>4191</v>
      </c>
      <c r="C2161" s="1" t="s">
        <v>4192</v>
      </c>
      <c r="D2161" s="1" t="n">
        <f aca="false">O2162/$Q$2</f>
        <v>1.03256751719689</v>
      </c>
      <c r="O2161" s="1" t="n">
        <v>0.921715609402395</v>
      </c>
    </row>
    <row r="2162" customFormat="false" ht="15" hidden="false" customHeight="false" outlineLevel="0" collapsed="false">
      <c r="A2162" s="1" t="n">
        <v>2420</v>
      </c>
      <c r="B2162" s="1" t="s">
        <v>4193</v>
      </c>
      <c r="C2162" s="1" t="s">
        <v>4194</v>
      </c>
      <c r="D2162" s="1" t="n">
        <f aca="false">O2163/$Q$2</f>
        <v>1.0355047492905</v>
      </c>
      <c r="O2162" s="1" t="n">
        <v>0.68904064133224</v>
      </c>
    </row>
    <row r="2163" customFormat="false" ht="15" hidden="false" customHeight="false" outlineLevel="0" collapsed="false">
      <c r="A2163" s="1" t="n">
        <v>2421</v>
      </c>
      <c r="B2163" s="1" t="s">
        <v>4195</v>
      </c>
      <c r="C2163" s="1" t="s">
        <v>4196</v>
      </c>
      <c r="D2163" s="1" t="n">
        <f aca="false">O2164/$Q$2</f>
        <v>1.03605046352753</v>
      </c>
      <c r="O2163" s="1" t="n">
        <v>0.691000680023962</v>
      </c>
    </row>
    <row r="2164" customFormat="false" ht="15" hidden="false" customHeight="false" outlineLevel="0" collapsed="false">
      <c r="A2164" s="1" t="n">
        <v>2422</v>
      </c>
      <c r="B2164" s="1" t="s">
        <v>4197</v>
      </c>
      <c r="C2164" s="1" t="s">
        <v>4198</v>
      </c>
      <c r="D2164" s="1" t="n">
        <f aca="false">O2165/$Q$2</f>
        <v>1.16549101912743</v>
      </c>
      <c r="O2164" s="1" t="n">
        <v>0.69136483954051</v>
      </c>
    </row>
    <row r="2165" customFormat="false" ht="15" hidden="false" customHeight="false" outlineLevel="0" collapsed="false">
      <c r="A2165" s="1" t="n">
        <v>2423</v>
      </c>
      <c r="B2165" s="1" t="s">
        <v>4199</v>
      </c>
      <c r="C2165" s="1" t="s">
        <v>4200</v>
      </c>
      <c r="D2165" s="1" t="n">
        <f aca="false">O2166/$Q$2</f>
        <v>1.02619063173051</v>
      </c>
      <c r="O2165" s="1" t="n">
        <v>0.777741567415004</v>
      </c>
    </row>
    <row r="2166" customFormat="false" ht="15" hidden="false" customHeight="false" outlineLevel="0" collapsed="false">
      <c r="A2166" s="1" t="n">
        <v>2424</v>
      </c>
      <c r="B2166" s="1" t="s">
        <v>4201</v>
      </c>
      <c r="C2166" s="1" t="s">
        <v>4202</v>
      </c>
      <c r="D2166" s="1" t="n">
        <f aca="false">O2167/$Q$2</f>
        <v>1.15705539557924</v>
      </c>
      <c r="O2166" s="1" t="n">
        <v>0.68478529417258</v>
      </c>
    </row>
    <row r="2167" customFormat="false" ht="15" hidden="false" customHeight="false" outlineLevel="0" collapsed="false">
      <c r="A2167" s="1" t="n">
        <v>2425</v>
      </c>
      <c r="B2167" s="1" t="s">
        <v>4203</v>
      </c>
      <c r="C2167" s="1" t="s">
        <v>4204</v>
      </c>
      <c r="D2167" s="1" t="n">
        <f aca="false">O2168/$Q$2</f>
        <v>1.04623430502374</v>
      </c>
      <c r="O2167" s="1" t="n">
        <v>0.772112407710792</v>
      </c>
    </row>
    <row r="2168" customFormat="false" ht="15" hidden="false" customHeight="false" outlineLevel="0" collapsed="false">
      <c r="A2168" s="1" t="n">
        <v>2426</v>
      </c>
      <c r="B2168" s="1" t="s">
        <v>4205</v>
      </c>
      <c r="C2168" s="1" t="s">
        <v>4206</v>
      </c>
      <c r="D2168" s="1" t="n">
        <f aca="false">O2169/$Q$2</f>
        <v>1.2529427939995</v>
      </c>
      <c r="O2168" s="1" t="n">
        <v>0.698160599196814</v>
      </c>
    </row>
    <row r="2169" customFormat="false" ht="15" hidden="false" customHeight="false" outlineLevel="0" collapsed="false">
      <c r="A2169" s="1" t="n">
        <v>2427</v>
      </c>
      <c r="B2169" s="1" t="s">
        <v>4207</v>
      </c>
      <c r="C2169" s="1" t="s">
        <v>4208</v>
      </c>
      <c r="D2169" s="1" t="n">
        <f aca="false">O2170/$Q$2</f>
        <v>1.06522872796067</v>
      </c>
      <c r="O2169" s="1" t="n">
        <v>0.836098842886029</v>
      </c>
    </row>
    <row r="2170" customFormat="false" ht="15" hidden="false" customHeight="false" outlineLevel="0" collapsed="false">
      <c r="A2170" s="1" t="n">
        <v>2428</v>
      </c>
      <c r="B2170" s="1" t="s">
        <v>4209</v>
      </c>
      <c r="C2170" s="1" t="s">
        <v>4210</v>
      </c>
      <c r="D2170" s="1" t="n">
        <f aca="false">O2171/$Q$2</f>
        <v>1.05184083596963</v>
      </c>
      <c r="O2170" s="1" t="n">
        <v>0.710835730986474</v>
      </c>
    </row>
    <row r="2171" customFormat="false" ht="15" hidden="false" customHeight="false" outlineLevel="0" collapsed="false">
      <c r="A2171" s="1" t="n">
        <v>2429</v>
      </c>
      <c r="B2171" s="1" t="s">
        <v>4211</v>
      </c>
      <c r="C2171" s="1" t="s">
        <v>4212</v>
      </c>
      <c r="D2171" s="1" t="n">
        <f aca="false">O2172/$Q$2</f>
        <v>1.2226934655051</v>
      </c>
      <c r="O2171" s="1" t="n">
        <v>0.701901882564984</v>
      </c>
    </row>
    <row r="2172" customFormat="false" ht="15" hidden="false" customHeight="false" outlineLevel="0" collapsed="false">
      <c r="A2172" s="1" t="n">
        <v>2430</v>
      </c>
      <c r="B2172" s="1" t="s">
        <v>4213</v>
      </c>
      <c r="C2172" s="1" t="s">
        <v>4214</v>
      </c>
      <c r="D2172" s="1" t="n">
        <f aca="false">O2173/$Q$2</f>
        <v>1.10643422202265</v>
      </c>
      <c r="O2172" s="1" t="n">
        <v>0.815913221744052</v>
      </c>
    </row>
    <row r="2173" customFormat="false" ht="15" hidden="false" customHeight="false" outlineLevel="0" collapsed="false">
      <c r="A2173" s="1" t="n">
        <v>2431</v>
      </c>
      <c r="B2173" s="1" t="s">
        <v>4215</v>
      </c>
      <c r="C2173" s="1" t="s">
        <v>4216</v>
      </c>
      <c r="D2173" s="1" t="n">
        <f aca="false">O2174/$Q$2</f>
        <v>1.08885620345374</v>
      </c>
      <c r="O2173" s="1" t="n">
        <v>0.738332489873445</v>
      </c>
    </row>
    <row r="2174" customFormat="false" ht="15" hidden="false" customHeight="false" outlineLevel="0" collapsed="false">
      <c r="A2174" s="1" t="n">
        <v>2432</v>
      </c>
      <c r="B2174" s="1" t="s">
        <v>4217</v>
      </c>
      <c r="C2174" s="1" t="s">
        <v>4218</v>
      </c>
      <c r="D2174" s="1" t="n">
        <f aca="false">O2175/$Q$2</f>
        <v>1.05990923118344</v>
      </c>
      <c r="O2174" s="1" t="n">
        <v>0.726602536154825</v>
      </c>
    </row>
    <row r="2175" customFormat="false" ht="15" hidden="false" customHeight="false" outlineLevel="0" collapsed="false">
      <c r="A2175" s="1" t="n">
        <v>2433</v>
      </c>
      <c r="B2175" s="1" t="s">
        <v>4219</v>
      </c>
      <c r="C2175" s="1" t="s">
        <v>4220</v>
      </c>
      <c r="D2175" s="1" t="n">
        <f aca="false">O2176/$Q$2</f>
        <v>1.05156706839835</v>
      </c>
      <c r="O2175" s="1" t="n">
        <v>0.70728598783661</v>
      </c>
    </row>
    <row r="2176" customFormat="false" ht="15" hidden="false" customHeight="false" outlineLevel="0" collapsed="false">
      <c r="A2176" s="1" t="n">
        <v>2434</v>
      </c>
      <c r="B2176" s="1" t="s">
        <v>4221</v>
      </c>
      <c r="C2176" s="1" t="s">
        <v>4222</v>
      </c>
      <c r="D2176" s="1" t="n">
        <f aca="false">O2177/$Q$2</f>
        <v>1.0384661362533</v>
      </c>
      <c r="O2176" s="1" t="n">
        <v>0.701719195254231</v>
      </c>
    </row>
    <row r="2177" customFormat="false" ht="15" hidden="false" customHeight="false" outlineLevel="0" collapsed="false">
      <c r="A2177" s="1" t="n">
        <v>2435</v>
      </c>
      <c r="B2177" s="1" t="s">
        <v>4223</v>
      </c>
      <c r="C2177" s="1" t="s">
        <v>384</v>
      </c>
      <c r="D2177" s="1" t="n">
        <f aca="false">O2178/$Q$2</f>
        <v>1.05895429630099</v>
      </c>
      <c r="O2177" s="1" t="n">
        <v>0.692976837454925</v>
      </c>
    </row>
    <row r="2178" customFormat="false" ht="15" hidden="false" customHeight="false" outlineLevel="0" collapsed="false">
      <c r="A2178" s="1" t="n">
        <v>2436</v>
      </c>
      <c r="B2178" s="1" t="s">
        <v>4224</v>
      </c>
      <c r="C2178" s="1" t="s">
        <v>4225</v>
      </c>
      <c r="D2178" s="1" t="n">
        <f aca="false">O2179/$Q$2</f>
        <v>1.31600186712252</v>
      </c>
      <c r="O2178" s="1" t="n">
        <v>0.706648752079257</v>
      </c>
    </row>
    <row r="2179" customFormat="false" ht="15" hidden="false" customHeight="false" outlineLevel="0" collapsed="false">
      <c r="A2179" s="1" t="n">
        <v>2437</v>
      </c>
      <c r="B2179" s="1" t="s">
        <v>4226</v>
      </c>
      <c r="C2179" s="1" t="s">
        <v>4227</v>
      </c>
      <c r="D2179" s="1" t="n">
        <f aca="false">O2180/$Q$2</f>
        <v>1.21191667771226</v>
      </c>
      <c r="O2179" s="1" t="n">
        <v>0.878178671529542</v>
      </c>
    </row>
    <row r="2180" customFormat="false" ht="15" hidden="false" customHeight="false" outlineLevel="0" collapsed="false">
      <c r="A2180" s="1" t="n">
        <v>2438</v>
      </c>
      <c r="B2180" s="1" t="s">
        <v>4228</v>
      </c>
      <c r="C2180" s="1" t="s">
        <v>4229</v>
      </c>
      <c r="D2180" s="1" t="n">
        <f aca="false">O2181/$Q$2</f>
        <v>1.04163525509114</v>
      </c>
      <c r="O2180" s="1" t="n">
        <v>0.808721784236468</v>
      </c>
    </row>
    <row r="2181" customFormat="false" ht="15" hidden="false" customHeight="false" outlineLevel="0" collapsed="false">
      <c r="A2181" s="1" t="n">
        <v>2439</v>
      </c>
      <c r="B2181" s="1" t="s">
        <v>4230</v>
      </c>
      <c r="C2181" s="1" t="s">
        <v>4231</v>
      </c>
      <c r="D2181" s="1" t="n">
        <f aca="false">O2182/$Q$2</f>
        <v>1.12452064484602</v>
      </c>
      <c r="O2181" s="1" t="n">
        <v>0.695091616043362</v>
      </c>
    </row>
    <row r="2182" customFormat="false" ht="15" hidden="false" customHeight="false" outlineLevel="0" collapsed="false">
      <c r="A2182" s="1" t="n">
        <v>2440</v>
      </c>
      <c r="B2182" s="1" t="s">
        <v>4232</v>
      </c>
      <c r="C2182" s="1" t="s">
        <v>4233</v>
      </c>
      <c r="D2182" s="1" t="n">
        <f aca="false">O2183/$Q$2</f>
        <v>1.0730242474753</v>
      </c>
      <c r="O2182" s="1" t="n">
        <v>0.750401705856</v>
      </c>
    </row>
    <row r="2183" customFormat="false" ht="15" hidden="false" customHeight="false" outlineLevel="0" collapsed="false">
      <c r="A2183" s="1" t="n">
        <v>2441</v>
      </c>
      <c r="B2183" s="1" t="s">
        <v>4234</v>
      </c>
      <c r="C2183" s="1" t="s">
        <v>4235</v>
      </c>
      <c r="D2183" s="1" t="n">
        <f aca="false">O2184/$Q$2</f>
        <v>1.03964489386982</v>
      </c>
      <c r="O2183" s="1" t="n">
        <v>0.716037744100796</v>
      </c>
    </row>
    <row r="2184" customFormat="false" ht="15" hidden="false" customHeight="false" outlineLevel="0" collapsed="false">
      <c r="A2184" s="1" t="n">
        <v>2442</v>
      </c>
      <c r="B2184" s="1" t="s">
        <v>4236</v>
      </c>
      <c r="C2184" s="1" t="s">
        <v>4237</v>
      </c>
      <c r="D2184" s="1" t="n">
        <f aca="false">O2185/$Q$2</f>
        <v>1.37287699644199</v>
      </c>
      <c r="O2184" s="1" t="n">
        <v>0.693763431929893</v>
      </c>
    </row>
    <row r="2185" customFormat="false" ht="15" hidden="false" customHeight="false" outlineLevel="0" collapsed="false">
      <c r="A2185" s="1" t="n">
        <v>2443</v>
      </c>
      <c r="B2185" s="1" t="s">
        <v>4238</v>
      </c>
      <c r="C2185" s="1" t="s">
        <v>4239</v>
      </c>
      <c r="D2185" s="1" t="n">
        <f aca="false">O2186/$Q$2</f>
        <v>1.22814503367479</v>
      </c>
      <c r="O2185" s="1" t="n">
        <v>0.916131904542842</v>
      </c>
    </row>
    <row r="2186" customFormat="false" ht="15" hidden="false" customHeight="false" outlineLevel="0" collapsed="false">
      <c r="A2186" s="1" t="n">
        <v>2444</v>
      </c>
      <c r="B2186" s="1" t="s">
        <v>4240</v>
      </c>
      <c r="C2186" s="1" t="s">
        <v>4241</v>
      </c>
      <c r="D2186" s="1" t="n">
        <f aca="false">O2187/$Q$2</f>
        <v>1.13085665284147</v>
      </c>
      <c r="O2186" s="1" t="n">
        <v>0.819551097200474</v>
      </c>
    </row>
    <row r="2187" customFormat="false" ht="15" hidden="false" customHeight="false" outlineLevel="0" collapsed="false">
      <c r="A2187" s="1" t="n">
        <v>2445</v>
      </c>
      <c r="B2187" s="1" t="s">
        <v>4242</v>
      </c>
      <c r="C2187" s="1" t="s">
        <v>4243</v>
      </c>
      <c r="D2187" s="1" t="n">
        <f aca="false">O2188/$Q$2</f>
        <v>1.05616440890944</v>
      </c>
      <c r="O2187" s="1" t="n">
        <v>0.754629775149252</v>
      </c>
    </row>
    <row r="2188" customFormat="false" ht="15" hidden="false" customHeight="false" outlineLevel="0" collapsed="false">
      <c r="A2188" s="1" t="n">
        <v>2446</v>
      </c>
      <c r="B2188" s="1" t="s">
        <v>4244</v>
      </c>
      <c r="C2188" s="1" t="s">
        <v>4245</v>
      </c>
      <c r="D2188" s="1" t="n">
        <f aca="false">O2189/$Q$2</f>
        <v>1.04444688186496</v>
      </c>
      <c r="O2188" s="1" t="n">
        <v>0.704787037696906</v>
      </c>
    </row>
    <row r="2189" customFormat="false" ht="15" hidden="false" customHeight="false" outlineLevel="0" collapsed="false">
      <c r="A2189" s="1" t="n">
        <v>2447</v>
      </c>
      <c r="B2189" s="1" t="s">
        <v>4246</v>
      </c>
      <c r="C2189" s="1" t="s">
        <v>4247</v>
      </c>
      <c r="D2189" s="1" t="n">
        <f aca="false">O2190/$Q$2</f>
        <v>1.03366448271019</v>
      </c>
      <c r="O2189" s="1" t="n">
        <v>0.69696783729103</v>
      </c>
    </row>
    <row r="2190" customFormat="false" ht="15" hidden="false" customHeight="false" outlineLevel="0" collapsed="false">
      <c r="A2190" s="1" t="n">
        <v>2448</v>
      </c>
      <c r="B2190" s="1" t="s">
        <v>4248</v>
      </c>
      <c r="C2190" s="1" t="s">
        <v>4249</v>
      </c>
      <c r="D2190" s="1" t="n">
        <f aca="false">O2191/$Q$2</f>
        <v>1.11329383325948</v>
      </c>
      <c r="O2190" s="1" t="n">
        <v>0.68977265527633</v>
      </c>
    </row>
    <row r="2191" customFormat="false" ht="15" hidden="false" customHeight="false" outlineLevel="0" collapsed="false">
      <c r="A2191" s="1" t="n">
        <v>2449</v>
      </c>
      <c r="B2191" s="1" t="s">
        <v>4250</v>
      </c>
      <c r="C2191" s="1" t="s">
        <v>4251</v>
      </c>
      <c r="D2191" s="1" t="n">
        <f aca="false">O2192/$Q$2</f>
        <v>1.07822553403883</v>
      </c>
      <c r="O2191" s="1" t="n">
        <v>0.742909963837324</v>
      </c>
    </row>
    <row r="2192" customFormat="false" ht="15" hidden="false" customHeight="false" outlineLevel="0" collapsed="false">
      <c r="A2192" s="1" t="n">
        <v>2450</v>
      </c>
      <c r="B2192" s="1" t="s">
        <v>4252</v>
      </c>
      <c r="C2192" s="1" t="s">
        <v>4253</v>
      </c>
      <c r="D2192" s="1" t="n">
        <f aca="false">O2193/$Q$2</f>
        <v>1.06222003461559</v>
      </c>
      <c r="O2192" s="1" t="n">
        <v>0.71950860462062</v>
      </c>
    </row>
    <row r="2193" customFormat="false" ht="15" hidden="false" customHeight="false" outlineLevel="0" collapsed="false">
      <c r="A2193" s="1" t="n">
        <v>2451</v>
      </c>
      <c r="B2193" s="1" t="s">
        <v>4254</v>
      </c>
      <c r="C2193" s="1" t="s">
        <v>4255</v>
      </c>
      <c r="D2193" s="1" t="n">
        <f aca="false">O2194/$Q$2</f>
        <v>1.03425869249229</v>
      </c>
      <c r="O2193" s="1" t="n">
        <v>0.708828005624659</v>
      </c>
    </row>
    <row r="2194" customFormat="false" ht="15" hidden="false" customHeight="false" outlineLevel="0" collapsed="false">
      <c r="A2194" s="1" t="n">
        <v>2452</v>
      </c>
      <c r="B2194" s="1" t="s">
        <v>4256</v>
      </c>
      <c r="C2194" s="1" t="s">
        <v>4257</v>
      </c>
      <c r="D2194" s="1" t="n">
        <f aca="false">O2195/$Q$2</f>
        <v>1.16456941796446</v>
      </c>
      <c r="O2194" s="1" t="n">
        <v>0.690169176261662</v>
      </c>
    </row>
    <row r="2195" customFormat="false" ht="15" hidden="false" customHeight="false" outlineLevel="0" collapsed="false">
      <c r="A2195" s="1" t="n">
        <v>2453</v>
      </c>
      <c r="B2195" s="1" t="s">
        <v>4258</v>
      </c>
      <c r="C2195" s="1" t="s">
        <v>4259</v>
      </c>
      <c r="D2195" s="1" t="n">
        <f aca="false">O2196/$Q$2</f>
        <v>1.08490331485266</v>
      </c>
      <c r="O2195" s="1" t="n">
        <v>0.777126575517804</v>
      </c>
    </row>
    <row r="2196" customFormat="false" ht="15" hidden="false" customHeight="false" outlineLevel="0" collapsed="false">
      <c r="A2196" s="1" t="n">
        <v>2454</v>
      </c>
      <c r="B2196" s="1" t="s">
        <v>4260</v>
      </c>
      <c r="C2196" s="1" t="s">
        <v>4261</v>
      </c>
      <c r="D2196" s="1" t="n">
        <f aca="false">O2197/$Q$2</f>
        <v>1.06288187803142</v>
      </c>
      <c r="O2196" s="1" t="n">
        <v>0.723964741675104</v>
      </c>
    </row>
    <row r="2197" customFormat="false" ht="15" hidden="false" customHeight="false" outlineLevel="0" collapsed="false">
      <c r="A2197" s="1" t="n">
        <v>2455</v>
      </c>
      <c r="B2197" s="1" t="s">
        <v>4262</v>
      </c>
      <c r="C2197" s="1" t="s">
        <v>4263</v>
      </c>
      <c r="D2197" s="1" t="n">
        <f aca="false">O2198/$Q$2</f>
        <v>1.36167084655894</v>
      </c>
      <c r="O2197" s="1" t="n">
        <v>0.709269659079866</v>
      </c>
    </row>
    <row r="2198" customFormat="false" ht="15" hidden="false" customHeight="false" outlineLevel="0" collapsed="false">
      <c r="A2198" s="1" t="n">
        <v>2456</v>
      </c>
      <c r="B2198" s="1" t="s">
        <v>4264</v>
      </c>
      <c r="C2198" s="1" t="s">
        <v>4265</v>
      </c>
      <c r="D2198" s="1" t="n">
        <f aca="false">O2199/$Q$2</f>
        <v>1.15588852959064</v>
      </c>
      <c r="O2198" s="1" t="n">
        <v>0.908653950245732</v>
      </c>
    </row>
    <row r="2199" customFormat="false" ht="15" hidden="false" customHeight="false" outlineLevel="0" collapsed="false">
      <c r="A2199" s="1" t="n">
        <v>2457</v>
      </c>
      <c r="B2199" s="1" t="s">
        <v>4266</v>
      </c>
      <c r="C2199" s="1" t="s">
        <v>4267</v>
      </c>
      <c r="D2199" s="1" t="n">
        <f aca="false">O2200/$Q$2</f>
        <v>0.972651859027999</v>
      </c>
      <c r="O2199" s="1" t="n">
        <v>0.771333748615144</v>
      </c>
    </row>
    <row r="2200" customFormat="false" ht="15" hidden="false" customHeight="false" outlineLevel="0" collapsed="false">
      <c r="A2200" s="1" t="n">
        <v>2458</v>
      </c>
      <c r="B2200" s="1" t="s">
        <v>4268</v>
      </c>
      <c r="C2200" s="1" t="s">
        <v>4269</v>
      </c>
      <c r="D2200" s="1" t="n">
        <f aca="false">O2201/$Q$2</f>
        <v>0.876747579116611</v>
      </c>
      <c r="O2200" s="1" t="n">
        <v>0.649058438868024</v>
      </c>
    </row>
    <row r="2201" customFormat="false" ht="15" hidden="false" customHeight="false" outlineLevel="0" collapsed="false">
      <c r="A2201" s="1" t="n">
        <v>2459</v>
      </c>
      <c r="B2201" s="1" t="s">
        <v>4270</v>
      </c>
      <c r="C2201" s="1" t="s">
        <v>4271</v>
      </c>
      <c r="D2201" s="1" t="n">
        <f aca="false">O2202/$Q$2</f>
        <v>0.858742890144193</v>
      </c>
      <c r="O2201" s="1" t="n">
        <v>0.585060738537452</v>
      </c>
    </row>
    <row r="2202" customFormat="false" ht="15" hidden="false" customHeight="false" outlineLevel="0" collapsed="false">
      <c r="A2202" s="1" t="n">
        <v>2460</v>
      </c>
      <c r="B2202" s="1" t="s">
        <v>4272</v>
      </c>
      <c r="C2202" s="1" t="s">
        <v>4273</v>
      </c>
      <c r="D2202" s="1" t="n">
        <f aca="false">O2203/$Q$2</f>
        <v>0.871839775896247</v>
      </c>
      <c r="O2202" s="1" t="n">
        <v>0.573046064213568</v>
      </c>
    </row>
    <row r="2203" customFormat="false" ht="15" hidden="false" customHeight="false" outlineLevel="0" collapsed="false">
      <c r="A2203" s="1" t="n">
        <v>2461</v>
      </c>
      <c r="B2203" s="1" t="s">
        <v>4274</v>
      </c>
      <c r="C2203" s="1" t="s">
        <v>4275</v>
      </c>
      <c r="D2203" s="1" t="n">
        <f aca="false">O2204/$Q$2</f>
        <v>0.847114836277501</v>
      </c>
      <c r="O2203" s="1" t="n">
        <v>0.581785721822155</v>
      </c>
    </row>
    <row r="2204" customFormat="false" ht="15" hidden="false" customHeight="false" outlineLevel="0" collapsed="false">
      <c r="A2204" s="1" t="n">
        <v>2462</v>
      </c>
      <c r="B2204" s="1" t="s">
        <v>4276</v>
      </c>
      <c r="C2204" s="1" t="s">
        <v>4277</v>
      </c>
      <c r="D2204" s="1" t="n">
        <f aca="false">O2205/$Q$2</f>
        <v>0.970632673476064</v>
      </c>
      <c r="O2204" s="1" t="n">
        <v>0.565286569981654</v>
      </c>
    </row>
    <row r="2205" customFormat="false" ht="15" hidden="false" customHeight="false" outlineLevel="0" collapsed="false">
      <c r="A2205" s="1" t="n">
        <v>2463</v>
      </c>
      <c r="B2205" s="1" t="s">
        <v>4278</v>
      </c>
      <c r="C2205" s="1" t="s">
        <v>4279</v>
      </c>
      <c r="D2205" s="1" t="n">
        <f aca="false">O2206/$Q$2</f>
        <v>0.853530605575917</v>
      </c>
      <c r="O2205" s="1" t="n">
        <v>0.647711020046007</v>
      </c>
    </row>
    <row r="2206" customFormat="false" ht="15" hidden="false" customHeight="false" outlineLevel="0" collapsed="false">
      <c r="A2206" s="1" t="n">
        <v>2464</v>
      </c>
      <c r="B2206" s="1" t="s">
        <v>4280</v>
      </c>
      <c r="C2206" s="1" t="s">
        <v>4281</v>
      </c>
      <c r="D2206" s="1" t="n">
        <f aca="false">O2207/$Q$2</f>
        <v>0.87767091501348</v>
      </c>
      <c r="O2206" s="1" t="n">
        <v>0.569567864636381</v>
      </c>
    </row>
    <row r="2207" customFormat="false" ht="15" hidden="false" customHeight="false" outlineLevel="0" collapsed="false">
      <c r="A2207" s="1" t="n">
        <v>2465</v>
      </c>
      <c r="B2207" s="1" t="s">
        <v>4282</v>
      </c>
      <c r="C2207" s="1" t="s">
        <v>4283</v>
      </c>
      <c r="D2207" s="1" t="n">
        <f aca="false">O2208/$Q$2</f>
        <v>0.879564807770353</v>
      </c>
      <c r="O2207" s="1" t="n">
        <v>0.585676888036587</v>
      </c>
    </row>
    <row r="2208" customFormat="false" ht="15" hidden="false" customHeight="false" outlineLevel="0" collapsed="false">
      <c r="A2208" s="1" t="n">
        <v>2466</v>
      </c>
      <c r="B2208" s="1" t="s">
        <v>4284</v>
      </c>
      <c r="C2208" s="1" t="s">
        <v>4285</v>
      </c>
      <c r="D2208" s="1" t="n">
        <f aca="false">O2209/$Q$2</f>
        <v>0.842511875421587</v>
      </c>
      <c r="O2208" s="1" t="n">
        <v>0.586940697964826</v>
      </c>
    </row>
    <row r="2209" customFormat="false" ht="15" hidden="false" customHeight="false" outlineLevel="0" collapsed="false">
      <c r="A2209" s="1" t="n">
        <v>2467</v>
      </c>
      <c r="B2209" s="1" t="s">
        <v>4286</v>
      </c>
      <c r="C2209" s="1" t="s">
        <v>4287</v>
      </c>
      <c r="D2209" s="1" t="n">
        <f aca="false">O2210/$Q$2</f>
        <v>0.915812564935045</v>
      </c>
      <c r="O2209" s="1" t="n">
        <v>0.562214977037498</v>
      </c>
    </row>
    <row r="2210" customFormat="false" ht="15" hidden="false" customHeight="false" outlineLevel="0" collapsed="false">
      <c r="A2210" s="1" t="n">
        <v>2468</v>
      </c>
      <c r="B2210" s="1" t="s">
        <v>4288</v>
      </c>
      <c r="C2210" s="1" t="s">
        <v>4289</v>
      </c>
      <c r="D2210" s="1" t="n">
        <f aca="false">O2211/$Q$2</f>
        <v>0.909270692560004</v>
      </c>
      <c r="O2210" s="1" t="n">
        <v>0.611129118990714</v>
      </c>
    </row>
    <row r="2211" customFormat="false" ht="15" hidden="false" customHeight="false" outlineLevel="0" collapsed="false">
      <c r="A2211" s="1" t="n">
        <v>2469</v>
      </c>
      <c r="B2211" s="1" t="s">
        <v>4290</v>
      </c>
      <c r="C2211" s="1" t="s">
        <v>4291</v>
      </c>
      <c r="D2211" s="1" t="n">
        <f aca="false">O2212/$Q$2</f>
        <v>0.859496620471642</v>
      </c>
      <c r="O2211" s="1" t="n">
        <v>0.60676367473478</v>
      </c>
    </row>
    <row r="2212" customFormat="false" ht="15" hidden="false" customHeight="false" outlineLevel="0" collapsed="false">
      <c r="A2212" s="1" t="n">
        <v>2470</v>
      </c>
      <c r="B2212" s="1" t="s">
        <v>4292</v>
      </c>
      <c r="C2212" s="1" t="s">
        <v>4293</v>
      </c>
      <c r="D2212" s="1" t="n">
        <f aca="false">O2213/$Q$2</f>
        <v>0.903377964021436</v>
      </c>
      <c r="O2212" s="1" t="n">
        <v>0.573549034546808</v>
      </c>
    </row>
    <row r="2213" customFormat="false" ht="15" hidden="false" customHeight="false" outlineLevel="0" collapsed="false">
      <c r="A2213" s="1" t="n">
        <v>2471</v>
      </c>
      <c r="B2213" s="1" t="s">
        <v>4294</v>
      </c>
      <c r="C2213" s="1" t="s">
        <v>4295</v>
      </c>
      <c r="D2213" s="1" t="n">
        <f aca="false">O2214/$Q$2</f>
        <v>0.898184524516429</v>
      </c>
      <c r="O2213" s="1" t="n">
        <v>0.602831409402209</v>
      </c>
    </row>
    <row r="2214" customFormat="false" ht="15" hidden="false" customHeight="false" outlineLevel="0" collapsed="false">
      <c r="A2214" s="1" t="n">
        <v>2472</v>
      </c>
      <c r="B2214" s="1" t="s">
        <v>4296</v>
      </c>
      <c r="C2214" s="1" t="s">
        <v>4297</v>
      </c>
      <c r="D2214" s="1" t="n">
        <f aca="false">O2215/$Q$2</f>
        <v>0.838837088084147</v>
      </c>
      <c r="O2214" s="1" t="n">
        <v>0.599365785287899</v>
      </c>
    </row>
    <row r="2215" customFormat="false" ht="15" hidden="false" customHeight="false" outlineLevel="0" collapsed="false">
      <c r="A2215" s="1" t="n">
        <v>2473</v>
      </c>
      <c r="B2215" s="1" t="s">
        <v>4298</v>
      </c>
      <c r="C2215" s="1" t="s">
        <v>4299</v>
      </c>
      <c r="D2215" s="1" t="n">
        <f aca="false">O2216/$Q$2</f>
        <v>0.869055363645783</v>
      </c>
      <c r="O2215" s="1" t="n">
        <v>0.559762761776435</v>
      </c>
    </row>
    <row r="2216" customFormat="false" ht="15" hidden="false" customHeight="false" outlineLevel="0" collapsed="false">
      <c r="A2216" s="1" t="n">
        <v>2474</v>
      </c>
      <c r="B2216" s="1" t="s">
        <v>4300</v>
      </c>
      <c r="C2216" s="1" t="s">
        <v>4301</v>
      </c>
      <c r="D2216" s="1" t="n">
        <f aca="false">O2217/$Q$2</f>
        <v>0.878752881577024</v>
      </c>
      <c r="O2216" s="1" t="n">
        <v>0.579927661045654</v>
      </c>
    </row>
    <row r="2217" customFormat="false" ht="15" hidden="false" customHeight="false" outlineLevel="0" collapsed="false">
      <c r="A2217" s="1" t="n">
        <v>2475</v>
      </c>
      <c r="B2217" s="1" t="s">
        <v>4302</v>
      </c>
      <c r="C2217" s="1" t="s">
        <v>4303</v>
      </c>
      <c r="D2217" s="1" t="n">
        <f aca="false">O2218/$Q$2</f>
        <v>1.1326670040673</v>
      </c>
      <c r="O2217" s="1" t="n">
        <v>0.586398893060402</v>
      </c>
    </row>
    <row r="2218" customFormat="false" ht="15" hidden="false" customHeight="false" outlineLevel="0" collapsed="false">
      <c r="A2218" s="1" t="n">
        <v>2476</v>
      </c>
      <c r="B2218" s="1" t="s">
        <v>4304</v>
      </c>
      <c r="C2218" s="1" t="s">
        <v>4305</v>
      </c>
      <c r="D2218" s="1" t="n">
        <f aca="false">O2219/$Q$2</f>
        <v>0.878752881577024</v>
      </c>
      <c r="O2218" s="1" t="n">
        <v>0.755837837139304</v>
      </c>
    </row>
    <row r="2219" customFormat="false" ht="15" hidden="false" customHeight="false" outlineLevel="0" collapsed="false">
      <c r="A2219" s="1" t="n">
        <v>2477</v>
      </c>
      <c r="B2219" s="1" t="s">
        <v>4306</v>
      </c>
      <c r="C2219" s="1" t="s">
        <v>4307</v>
      </c>
      <c r="D2219" s="1" t="n">
        <f aca="false">O2220/$Q$2</f>
        <v>1.0611640482889</v>
      </c>
      <c r="O2219" s="1" t="n">
        <v>0.586398893060402</v>
      </c>
    </row>
    <row r="2220" customFormat="false" ht="15" hidden="false" customHeight="false" outlineLevel="0" collapsed="false">
      <c r="A2220" s="1" t="n">
        <v>2478</v>
      </c>
      <c r="B2220" s="1" t="s">
        <v>4308</v>
      </c>
      <c r="C2220" s="1" t="s">
        <v>4309</v>
      </c>
      <c r="D2220" s="1" t="n">
        <f aca="false">O2221/$Q$2</f>
        <v>0.917701524323897</v>
      </c>
      <c r="O2220" s="1" t="n">
        <v>0.708123337422665</v>
      </c>
    </row>
    <row r="2221" customFormat="false" ht="15" hidden="false" customHeight="false" outlineLevel="0" collapsed="false">
      <c r="A2221" s="1" t="n">
        <v>2479</v>
      </c>
      <c r="B2221" s="1" t="s">
        <v>4310</v>
      </c>
      <c r="C2221" s="1" t="s">
        <v>4311</v>
      </c>
      <c r="D2221" s="1" t="n">
        <f aca="false">O2222/$Q$2</f>
        <v>0.917060732479855</v>
      </c>
      <c r="O2221" s="1" t="n">
        <v>0.61238963684264</v>
      </c>
    </row>
    <row r="2222" customFormat="false" ht="15" hidden="false" customHeight="false" outlineLevel="0" collapsed="false">
      <c r="A2222" s="1" t="n">
        <v>2480</v>
      </c>
      <c r="B2222" s="1" t="s">
        <v>4312</v>
      </c>
      <c r="C2222" s="1" t="s">
        <v>4313</v>
      </c>
      <c r="D2222" s="1" t="n">
        <f aca="false">O2223/$Q$2</f>
        <v>0.948192083135728</v>
      </c>
      <c r="O2222" s="1" t="n">
        <v>0.61196203127126</v>
      </c>
    </row>
    <row r="2223" customFormat="false" ht="15" hidden="false" customHeight="false" outlineLevel="0" collapsed="false">
      <c r="A2223" s="1" t="n">
        <v>2481</v>
      </c>
      <c r="B2223" s="1" t="s">
        <v>4314</v>
      </c>
      <c r="C2223" s="1" t="s">
        <v>4315</v>
      </c>
      <c r="D2223" s="1" t="n">
        <f aca="false">O2224/$Q$2</f>
        <v>1.21288097740951</v>
      </c>
      <c r="O2223" s="1" t="n">
        <v>0.632736232923171</v>
      </c>
    </row>
    <row r="2224" customFormat="false" ht="15" hidden="false" customHeight="false" outlineLevel="0" collapsed="false">
      <c r="A2224" s="1" t="n">
        <v>2482</v>
      </c>
      <c r="B2224" s="1" t="s">
        <v>4316</v>
      </c>
      <c r="C2224" s="1" t="s">
        <v>4317</v>
      </c>
      <c r="D2224" s="1" t="n">
        <f aca="false">O2225/$Q$2</f>
        <v>0.914028938777346</v>
      </c>
      <c r="O2224" s="1" t="n">
        <v>0.809365269210345</v>
      </c>
    </row>
    <row r="2225" customFormat="false" ht="15" hidden="false" customHeight="false" outlineLevel="0" collapsed="false">
      <c r="A2225" s="1" t="n">
        <v>2483</v>
      </c>
      <c r="B2225" s="1" t="s">
        <v>4318</v>
      </c>
      <c r="C2225" s="1" t="s">
        <v>4319</v>
      </c>
      <c r="D2225" s="1" t="n">
        <f aca="false">O2226/$Q$2</f>
        <v>0.945813438563757</v>
      </c>
      <c r="O2225" s="1" t="n">
        <v>0.609938890854414</v>
      </c>
    </row>
    <row r="2226" customFormat="false" ht="15" hidden="false" customHeight="false" outlineLevel="0" collapsed="false">
      <c r="A2226" s="1" t="n">
        <v>2484</v>
      </c>
      <c r="B2226" s="1" t="s">
        <v>4320</v>
      </c>
      <c r="C2226" s="1" t="s">
        <v>4321</v>
      </c>
      <c r="D2226" s="1" t="n">
        <f aca="false">O2227/$Q$2</f>
        <v>0.951707293885952</v>
      </c>
      <c r="O2226" s="1" t="n">
        <v>0.631148944194758</v>
      </c>
    </row>
    <row r="2227" customFormat="false" ht="15" hidden="false" customHeight="false" outlineLevel="0" collapsed="false">
      <c r="A2227" s="1" t="n">
        <v>2485</v>
      </c>
      <c r="B2227" s="1" t="s">
        <v>4322</v>
      </c>
      <c r="C2227" s="1" t="s">
        <v>4323</v>
      </c>
      <c r="D2227" s="1" t="n">
        <f aca="false">O2228/$Q$2</f>
        <v>0.99784898341464</v>
      </c>
      <c r="O2227" s="1" t="n">
        <v>0.63508196143914</v>
      </c>
    </row>
    <row r="2228" customFormat="false" ht="15" hidden="false" customHeight="false" outlineLevel="0" collapsed="false">
      <c r="A2228" s="1" t="n">
        <v>2486</v>
      </c>
      <c r="B2228" s="1" t="s">
        <v>4324</v>
      </c>
      <c r="C2228" s="1" t="s">
        <v>26</v>
      </c>
      <c r="D2228" s="1" t="n">
        <f aca="false">O2229/$Q$2</f>
        <v>0.978114777105051</v>
      </c>
      <c r="O2228" s="1" t="n">
        <v>0.665872683416634</v>
      </c>
    </row>
    <row r="2229" customFormat="false" ht="15" hidden="false" customHeight="false" outlineLevel="0" collapsed="false">
      <c r="A2229" s="1" t="n">
        <v>2487</v>
      </c>
      <c r="B2229" s="1" t="s">
        <v>4325</v>
      </c>
      <c r="C2229" s="1" t="s">
        <v>4326</v>
      </c>
      <c r="D2229" s="1" t="n">
        <f aca="false">O2230/$Q$2</f>
        <v>0.959519646453435</v>
      </c>
      <c r="O2229" s="1" t="n">
        <v>0.65270388820927</v>
      </c>
    </row>
    <row r="2230" customFormat="false" ht="15" hidden="false" customHeight="false" outlineLevel="0" collapsed="false">
      <c r="A2230" s="1" t="n">
        <v>2488</v>
      </c>
      <c r="B2230" s="1" t="s">
        <v>4327</v>
      </c>
      <c r="C2230" s="1" t="s">
        <v>4328</v>
      </c>
      <c r="D2230" s="1" t="n">
        <f aca="false">O2231/$Q$2</f>
        <v>0.975275072668317</v>
      </c>
      <c r="O2230" s="1" t="n">
        <v>0.640295207385541</v>
      </c>
    </row>
    <row r="2231" customFormat="false" ht="15" hidden="false" customHeight="false" outlineLevel="0" collapsed="false">
      <c r="A2231" s="1" t="n">
        <v>2489</v>
      </c>
      <c r="B2231" s="1" t="s">
        <v>4329</v>
      </c>
      <c r="C2231" s="1" t="s">
        <v>4330</v>
      </c>
      <c r="D2231" s="1" t="n">
        <f aca="false">O2232/$Q$2</f>
        <v>0.957981335385598</v>
      </c>
      <c r="O2231" s="1" t="n">
        <v>0.650808930510433</v>
      </c>
    </row>
    <row r="2232" customFormat="false" ht="15" hidden="false" customHeight="false" outlineLevel="0" collapsed="false">
      <c r="A2232" s="1" t="n">
        <v>2490</v>
      </c>
      <c r="B2232" s="1" t="s">
        <v>4331</v>
      </c>
      <c r="C2232" s="1" t="s">
        <v>4332</v>
      </c>
      <c r="D2232" s="1" t="n">
        <f aca="false">O2233/$Q$2</f>
        <v>0.972904755006323</v>
      </c>
      <c r="O2232" s="1" t="n">
        <v>0.639268679989417</v>
      </c>
    </row>
    <row r="2233" customFormat="false" ht="15" hidden="false" customHeight="false" outlineLevel="0" collapsed="false">
      <c r="A2233" s="1" t="n">
        <v>2491</v>
      </c>
      <c r="B2233" s="1" t="s">
        <v>4333</v>
      </c>
      <c r="C2233" s="1" t="s">
        <v>4334</v>
      </c>
      <c r="D2233" s="1" t="n">
        <f aca="false">O2234/$Q$2</f>
        <v>0.934346028785337</v>
      </c>
      <c r="O2233" s="1" t="n">
        <v>0.64922719839628</v>
      </c>
    </row>
    <row r="2234" customFormat="false" ht="15" hidden="false" customHeight="false" outlineLevel="0" collapsed="false">
      <c r="A2234" s="1" t="n">
        <v>2492</v>
      </c>
      <c r="B2234" s="1" t="s">
        <v>4335</v>
      </c>
      <c r="C2234" s="1" t="s">
        <v>4336</v>
      </c>
      <c r="D2234" s="1" t="n">
        <f aca="false">O2235/$Q$2</f>
        <v>0.916401309650019</v>
      </c>
      <c r="O2234" s="1" t="n">
        <v>0.623496649060012</v>
      </c>
    </row>
    <row r="2235" customFormat="false" ht="15" hidden="false" customHeight="false" outlineLevel="0" collapsed="false">
      <c r="A2235" s="1" t="n">
        <v>2493</v>
      </c>
      <c r="B2235" s="1" t="s">
        <v>4337</v>
      </c>
      <c r="C2235" s="1" t="s">
        <v>44</v>
      </c>
      <c r="D2235" s="1" t="n">
        <f aca="false">O2236/$Q$2</f>
        <v>0.954865816314278</v>
      </c>
      <c r="O2235" s="1" t="n">
        <v>0.611521993092631</v>
      </c>
    </row>
    <row r="2236" customFormat="false" ht="15" hidden="false" customHeight="false" outlineLevel="0" collapsed="false">
      <c r="A2236" s="1" t="n">
        <v>2494</v>
      </c>
      <c r="B2236" s="1" t="s">
        <v>4338</v>
      </c>
      <c r="C2236" s="1" t="s">
        <v>4339</v>
      </c>
      <c r="D2236" s="1" t="n">
        <f aca="false">O2237/$Q$2</f>
        <v>0.962022396204244</v>
      </c>
      <c r="O2236" s="1" t="n">
        <v>0.637189668957951</v>
      </c>
    </row>
    <row r="2237" customFormat="false" ht="15" hidden="false" customHeight="false" outlineLevel="0" collapsed="false">
      <c r="A2237" s="1" t="n">
        <v>2495</v>
      </c>
      <c r="B2237" s="1" t="s">
        <v>4340</v>
      </c>
      <c r="C2237" s="1" t="s">
        <v>4341</v>
      </c>
      <c r="D2237" s="1" t="n">
        <f aca="false">O2238/$Q$2</f>
        <v>0.974033906812679</v>
      </c>
      <c r="O2237" s="1" t="n">
        <v>0.641965312501837</v>
      </c>
    </row>
    <row r="2238" customFormat="false" ht="15" hidden="false" customHeight="false" outlineLevel="0" collapsed="false">
      <c r="A2238" s="1" t="n">
        <v>2496</v>
      </c>
      <c r="B2238" s="1" t="s">
        <v>4342</v>
      </c>
      <c r="C2238" s="1" t="s">
        <v>4343</v>
      </c>
      <c r="D2238" s="1" t="n">
        <f aca="false">O2239/$Q$2</f>
        <v>0.919118505849555</v>
      </c>
      <c r="O2238" s="1" t="n">
        <v>0.649980690513605</v>
      </c>
    </row>
    <row r="2239" customFormat="false" ht="15" hidden="false" customHeight="false" outlineLevel="0" collapsed="false">
      <c r="A2239" s="1" t="n">
        <v>2497</v>
      </c>
      <c r="B2239" s="1" t="s">
        <v>4344</v>
      </c>
      <c r="C2239" s="1" t="s">
        <v>4345</v>
      </c>
      <c r="D2239" s="1" t="n">
        <f aca="false">O2240/$Q$2</f>
        <v>0.964479290916549</v>
      </c>
      <c r="O2239" s="1" t="n">
        <v>0.613335200055635</v>
      </c>
    </row>
    <row r="2240" customFormat="false" ht="15" hidden="false" customHeight="false" outlineLevel="0" collapsed="false">
      <c r="A2240" s="1" t="n">
        <v>2498</v>
      </c>
      <c r="B2240" s="1" t="s">
        <v>4346</v>
      </c>
      <c r="C2240" s="1" t="s">
        <v>4347</v>
      </c>
      <c r="D2240" s="1" t="n">
        <f aca="false">O2241/$Q$2</f>
        <v>0.95089091450641</v>
      </c>
      <c r="O2240" s="1" t="n">
        <v>0.643604818180699</v>
      </c>
    </row>
    <row r="2241" customFormat="false" ht="15" hidden="false" customHeight="false" outlineLevel="0" collapsed="false">
      <c r="A2241" s="1" t="n">
        <v>2499</v>
      </c>
      <c r="B2241" s="1" t="s">
        <v>4348</v>
      </c>
      <c r="C2241" s="1" t="s">
        <v>4349</v>
      </c>
      <c r="D2241" s="1" t="n">
        <f aca="false">O2242/$Q$2</f>
        <v>0.962425281766427</v>
      </c>
      <c r="O2241" s="1" t="n">
        <v>0.634537184887601</v>
      </c>
    </row>
    <row r="2242" customFormat="false" ht="15" hidden="false" customHeight="false" outlineLevel="0" collapsed="false">
      <c r="A2242" s="1" t="n">
        <v>2500</v>
      </c>
      <c r="B2242" s="1" t="s">
        <v>4350</v>
      </c>
      <c r="C2242" s="1" t="s">
        <v>4351</v>
      </c>
      <c r="D2242" s="1" t="n">
        <f aca="false">O2243/$Q$2</f>
        <v>0.95024278433531</v>
      </c>
      <c r="O2242" s="1" t="n">
        <v>0.642234161290441</v>
      </c>
    </row>
    <row r="2243" customFormat="false" ht="15" hidden="false" customHeight="false" outlineLevel="0" collapsed="false">
      <c r="A2243" s="1" t="n">
        <v>2501</v>
      </c>
      <c r="B2243" s="1" t="s">
        <v>4352</v>
      </c>
      <c r="C2243" s="1" t="s">
        <v>4353</v>
      </c>
      <c r="D2243" s="1" t="n">
        <f aca="false">O2244/$Q$2</f>
        <v>1.0276509562005</v>
      </c>
      <c r="O2243" s="1" t="n">
        <v>0.634104682391325</v>
      </c>
    </row>
    <row r="2244" customFormat="false" ht="15" hidden="false" customHeight="false" outlineLevel="0" collapsed="false">
      <c r="A2244" s="1" t="n">
        <v>2502</v>
      </c>
      <c r="B2244" s="1" t="s">
        <v>4354</v>
      </c>
      <c r="C2244" s="1" t="s">
        <v>4355</v>
      </c>
      <c r="D2244" s="1" t="n">
        <f aca="false">O2245/$Q$2</f>
        <v>0.96144631851902</v>
      </c>
      <c r="O2244" s="1" t="n">
        <v>0.68575978048229</v>
      </c>
    </row>
    <row r="2245" customFormat="false" ht="15" hidden="false" customHeight="false" outlineLevel="0" collapsed="false">
      <c r="A2245" s="1" t="n">
        <v>2503</v>
      </c>
      <c r="B2245" s="1" t="s">
        <v>4356</v>
      </c>
      <c r="C2245" s="1" t="s">
        <v>4357</v>
      </c>
      <c r="D2245" s="1" t="n">
        <f aca="false">O2246/$Q$2</f>
        <v>1.22970384504311</v>
      </c>
      <c r="O2245" s="1" t="n">
        <v>0.641580891211149</v>
      </c>
    </row>
    <row r="2246" customFormat="false" ht="15" hidden="false" customHeight="false" outlineLevel="0" collapsed="false">
      <c r="A2246" s="1" t="n">
        <v>2504</v>
      </c>
      <c r="B2246" s="1" t="s">
        <v>4358</v>
      </c>
      <c r="C2246" s="1" t="s">
        <v>4359</v>
      </c>
      <c r="D2246" s="1" t="n">
        <f aca="false">O2247/$Q$2</f>
        <v>1.01215682005577</v>
      </c>
      <c r="O2246" s="1" t="n">
        <v>0.820591304612631</v>
      </c>
    </row>
    <row r="2247" customFormat="false" ht="15" hidden="false" customHeight="false" outlineLevel="0" collapsed="false">
      <c r="A2247" s="1" t="n">
        <v>2505</v>
      </c>
      <c r="B2247" s="1" t="s">
        <v>4360</v>
      </c>
      <c r="C2247" s="1" t="s">
        <v>4361</v>
      </c>
      <c r="D2247" s="1" t="n">
        <f aca="false">O2248/$Q$2</f>
        <v>0.96144631851902</v>
      </c>
      <c r="O2247" s="1" t="n">
        <v>0.675420418330906</v>
      </c>
    </row>
    <row r="2248" customFormat="false" ht="15" hidden="false" customHeight="false" outlineLevel="0" collapsed="false">
      <c r="A2248" s="1" t="n">
        <v>2506</v>
      </c>
      <c r="B2248" s="1" t="s">
        <v>4362</v>
      </c>
      <c r="C2248" s="1" t="s">
        <v>4363</v>
      </c>
      <c r="D2248" s="1" t="n">
        <f aca="false">O2249/$Q$2</f>
        <v>0.971480511198448</v>
      </c>
      <c r="O2248" s="1" t="n">
        <v>0.641580891211149</v>
      </c>
    </row>
    <row r="2249" customFormat="false" ht="15" hidden="false" customHeight="false" outlineLevel="0" collapsed="false">
      <c r="A2249" s="1" t="n">
        <v>2507</v>
      </c>
      <c r="B2249" s="1" t="s">
        <v>4364</v>
      </c>
      <c r="C2249" s="1" t="s">
        <v>4365</v>
      </c>
      <c r="D2249" s="1" t="n">
        <f aca="false">O2250/$Q$2</f>
        <v>1.05049482612874</v>
      </c>
      <c r="O2249" s="1" t="n">
        <v>0.648276789003724</v>
      </c>
    </row>
    <row r="2250" customFormat="false" ht="15" hidden="false" customHeight="false" outlineLevel="0" collapsed="false">
      <c r="A2250" s="1" t="n">
        <v>2508</v>
      </c>
      <c r="B2250" s="1" t="s">
        <v>4366</v>
      </c>
      <c r="C2250" s="1" t="s">
        <v>4367</v>
      </c>
      <c r="D2250" s="1" t="n">
        <f aca="false">O2251/$Q$2</f>
        <v>0.992428795853945</v>
      </c>
      <c r="O2250" s="1" t="n">
        <v>0.701003679330269</v>
      </c>
    </row>
    <row r="2251" customFormat="false" ht="15" hidden="false" customHeight="false" outlineLevel="0" collapsed="false">
      <c r="A2251" s="1" t="n">
        <v>2509</v>
      </c>
      <c r="B2251" s="1" t="s">
        <v>4368</v>
      </c>
      <c r="C2251" s="1" t="s">
        <v>4369</v>
      </c>
      <c r="D2251" s="1" t="n">
        <f aca="false">O2252/$Q$2</f>
        <v>0.895341222841807</v>
      </c>
      <c r="O2251" s="1" t="n">
        <v>0.662255748493965</v>
      </c>
    </row>
    <row r="2252" customFormat="false" ht="15" hidden="false" customHeight="false" outlineLevel="0" collapsed="false">
      <c r="A2252" s="1" t="n">
        <v>2510</v>
      </c>
      <c r="B2252" s="1" t="s">
        <v>4370</v>
      </c>
      <c r="C2252" s="1" t="s">
        <v>8</v>
      </c>
      <c r="D2252" s="1" t="n">
        <f aca="false">O2253/$Q$2</f>
        <v>0.910916119701672</v>
      </c>
      <c r="O2252" s="1" t="n">
        <v>0.597468427123175</v>
      </c>
    </row>
    <row r="2253" customFormat="false" ht="15" hidden="false" customHeight="false" outlineLevel="0" collapsed="false">
      <c r="A2253" s="1" t="n">
        <v>2511</v>
      </c>
      <c r="B2253" s="1" t="s">
        <v>4371</v>
      </c>
      <c r="C2253" s="1" t="s">
        <v>4372</v>
      </c>
      <c r="D2253" s="1" t="n">
        <f aca="false">O2254/$Q$2</f>
        <v>0.899339351506015</v>
      </c>
      <c r="O2253" s="1" t="n">
        <v>0.607861681551842</v>
      </c>
    </row>
    <row r="2254" customFormat="false" ht="15" hidden="false" customHeight="false" outlineLevel="0" collapsed="false">
      <c r="A2254" s="1" t="n">
        <v>2512</v>
      </c>
      <c r="B2254" s="1" t="s">
        <v>4373</v>
      </c>
      <c r="C2254" s="1" t="s">
        <v>4374</v>
      </c>
      <c r="D2254" s="1" t="n">
        <f aca="false">O2255/$Q$2</f>
        <v>0.881472165548206</v>
      </c>
      <c r="O2254" s="1" t="n">
        <v>0.600136410662298</v>
      </c>
    </row>
    <row r="2255" customFormat="false" ht="15" hidden="false" customHeight="false" outlineLevel="0" collapsed="false">
      <c r="A2255" s="1" t="n">
        <v>2513</v>
      </c>
      <c r="B2255" s="1" t="s">
        <v>4375</v>
      </c>
      <c r="C2255" s="1" t="s">
        <v>4376</v>
      </c>
      <c r="D2255" s="1" t="n">
        <f aca="false">O2256/$Q$2</f>
        <v>0.845471809291416</v>
      </c>
      <c r="O2255" s="1" t="n">
        <v>0.588213493210283</v>
      </c>
    </row>
    <row r="2256" customFormat="false" ht="15" hidden="false" customHeight="false" outlineLevel="0" collapsed="false">
      <c r="A2256" s="1" t="n">
        <v>2514</v>
      </c>
      <c r="B2256" s="1" t="s">
        <v>4377</v>
      </c>
      <c r="C2256" s="1" t="s">
        <v>4378</v>
      </c>
      <c r="D2256" s="1" t="n">
        <f aca="false">O2257/$Q$2</f>
        <v>0.972633351035426</v>
      </c>
      <c r="O2256" s="1" t="n">
        <v>0.56419016480779</v>
      </c>
    </row>
    <row r="2257" customFormat="false" ht="15" hidden="false" customHeight="false" outlineLevel="0" collapsed="false">
      <c r="A2257" s="1" t="n">
        <v>2515</v>
      </c>
      <c r="B2257" s="1" t="s">
        <v>4379</v>
      </c>
      <c r="C2257" s="1" t="s">
        <v>4380</v>
      </c>
      <c r="D2257" s="1" t="n">
        <f aca="false">O2258/$Q$2</f>
        <v>0.893567797573263</v>
      </c>
      <c r="O2257" s="1" t="n">
        <v>0.649046088335144</v>
      </c>
    </row>
    <row r="2258" customFormat="false" ht="15" hidden="false" customHeight="false" outlineLevel="0" collapsed="false">
      <c r="A2258" s="1" t="n">
        <v>2516</v>
      </c>
      <c r="B2258" s="1" t="s">
        <v>4381</v>
      </c>
      <c r="C2258" s="1" t="s">
        <v>4382</v>
      </c>
      <c r="D2258" s="1" t="n">
        <f aca="false">O2259/$Q$2</f>
        <v>0.887317577843187</v>
      </c>
      <c r="O2258" s="1" t="n">
        <v>0.596285006122572</v>
      </c>
    </row>
    <row r="2259" customFormat="false" ht="15" hidden="false" customHeight="false" outlineLevel="0" collapsed="false">
      <c r="A2259" s="1" t="n">
        <v>2517</v>
      </c>
      <c r="B2259" s="1" t="s">
        <v>4383</v>
      </c>
      <c r="C2259" s="1" t="s">
        <v>4384</v>
      </c>
      <c r="D2259" s="1" t="n">
        <f aca="false">O2260/$Q$2</f>
        <v>1.10716685847272</v>
      </c>
      <c r="O2259" s="1" t="n">
        <v>0.59211418403147</v>
      </c>
    </row>
    <row r="2260" customFormat="false" ht="15" hidden="false" customHeight="false" outlineLevel="0" collapsed="false">
      <c r="A2260" s="1" t="n">
        <v>2518</v>
      </c>
      <c r="B2260" s="1" t="s">
        <v>4385</v>
      </c>
      <c r="C2260" s="1" t="s">
        <v>4386</v>
      </c>
      <c r="D2260" s="1" t="n">
        <f aca="false">O2261/$Q$2</f>
        <v>0.888734757255312</v>
      </c>
      <c r="O2260" s="1" t="n">
        <v>0.738821384091992</v>
      </c>
    </row>
    <row r="2261" customFormat="false" ht="15" hidden="false" customHeight="false" outlineLevel="0" collapsed="false">
      <c r="A2261" s="1" t="n">
        <v>2519</v>
      </c>
      <c r="B2261" s="1" t="s">
        <v>4387</v>
      </c>
      <c r="C2261" s="1" t="s">
        <v>4388</v>
      </c>
      <c r="D2261" s="1" t="n">
        <f aca="false">O2262/$Q$2</f>
        <v>1.15364028926501</v>
      </c>
      <c r="O2261" s="1" t="n">
        <v>0.593059879295702</v>
      </c>
    </row>
    <row r="2262" customFormat="false" ht="15" hidden="false" customHeight="false" outlineLevel="0" collapsed="false">
      <c r="A2262" s="1" t="n">
        <v>2520</v>
      </c>
      <c r="B2262" s="1" t="s">
        <v>4389</v>
      </c>
      <c r="C2262" s="1" t="s">
        <v>4390</v>
      </c>
      <c r="D2262" s="1" t="n">
        <f aca="false">O2263/$Q$2</f>
        <v>0.889096981280604</v>
      </c>
      <c r="O2262" s="1" t="n">
        <v>0.769833479693219</v>
      </c>
    </row>
    <row r="2263" customFormat="false" ht="15" hidden="false" customHeight="false" outlineLevel="0" collapsed="false">
      <c r="A2263" s="1" t="n">
        <v>2521</v>
      </c>
      <c r="B2263" s="1" t="s">
        <v>4391</v>
      </c>
      <c r="C2263" s="1" t="s">
        <v>4392</v>
      </c>
      <c r="D2263" s="1" t="n">
        <f aca="false">O2264/$Q$2</f>
        <v>1.01687180069345</v>
      </c>
      <c r="O2263" s="1" t="n">
        <v>0.593301594312431</v>
      </c>
    </row>
    <row r="2264" customFormat="false" ht="15" hidden="false" customHeight="false" outlineLevel="0" collapsed="false">
      <c r="A2264" s="1" t="n">
        <v>2522</v>
      </c>
      <c r="B2264" s="1" t="s">
        <v>4393</v>
      </c>
      <c r="C2264" s="1" t="s">
        <v>4394</v>
      </c>
      <c r="D2264" s="1" t="n">
        <f aca="false">O2265/$Q$2</f>
        <v>1.13876454883865</v>
      </c>
      <c r="O2264" s="1" t="n">
        <v>0.678566762979898</v>
      </c>
    </row>
    <row r="2265" customFormat="false" ht="15" hidden="false" customHeight="false" outlineLevel="0" collapsed="false">
      <c r="A2265" s="1" t="n">
        <v>2523</v>
      </c>
      <c r="B2265" s="1" t="s">
        <v>4395</v>
      </c>
      <c r="C2265" s="1" t="s">
        <v>4396</v>
      </c>
      <c r="D2265" s="1" t="n">
        <f aca="false">O2266/$Q$2</f>
        <v>1.00178279324372</v>
      </c>
      <c r="O2265" s="1" t="n">
        <v>0.759906777997727</v>
      </c>
    </row>
    <row r="2266" customFormat="false" ht="15" hidden="false" customHeight="false" outlineLevel="0" collapsed="false">
      <c r="A2266" s="1" t="n">
        <v>2524</v>
      </c>
      <c r="B2266" s="1" t="s">
        <v>4397</v>
      </c>
      <c r="C2266" s="1" t="s">
        <v>4398</v>
      </c>
      <c r="D2266" s="1" t="n">
        <f aca="false">O2267/$Q$2</f>
        <v>1.03681426760527</v>
      </c>
      <c r="O2266" s="1" t="n">
        <v>0.668497746477757</v>
      </c>
    </row>
    <row r="2267" customFormat="false" ht="15" hidden="false" customHeight="false" outlineLevel="0" collapsed="false">
      <c r="A2267" s="1" t="n">
        <v>2525</v>
      </c>
      <c r="B2267" s="1" t="s">
        <v>4399</v>
      </c>
      <c r="C2267" s="1" t="s">
        <v>4400</v>
      </c>
      <c r="D2267" s="1" t="n">
        <f aca="false">O2268/$Q$2</f>
        <v>1.04742426464708</v>
      </c>
      <c r="O2267" s="1" t="n">
        <v>0.691874532168655</v>
      </c>
    </row>
    <row r="2268" customFormat="false" ht="15" hidden="false" customHeight="false" outlineLevel="0" collapsed="false">
      <c r="A2268" s="1" t="n">
        <v>2526</v>
      </c>
      <c r="B2268" s="1" t="s">
        <v>4401</v>
      </c>
      <c r="C2268" s="1" t="s">
        <v>4402</v>
      </c>
      <c r="D2268" s="1" t="n">
        <f aca="false">O2269/$Q$2</f>
        <v>1.02564635190656</v>
      </c>
      <c r="O2268" s="1" t="n">
        <v>0.69895466886138</v>
      </c>
    </row>
    <row r="2269" customFormat="false" ht="15" hidden="false" customHeight="false" outlineLevel="0" collapsed="false">
      <c r="A2269" s="1" t="n">
        <v>2527</v>
      </c>
      <c r="B2269" s="1" t="s">
        <v>4403</v>
      </c>
      <c r="C2269" s="1" t="s">
        <v>4404</v>
      </c>
      <c r="D2269" s="1" t="n">
        <f aca="false">O2270/$Q$2</f>
        <v>1.04878986013604</v>
      </c>
      <c r="O2269" s="1" t="n">
        <v>0.684422091851461</v>
      </c>
    </row>
    <row r="2270" customFormat="false" ht="15" hidden="false" customHeight="false" outlineLevel="0" collapsed="false">
      <c r="A2270" s="1" t="n">
        <v>2528</v>
      </c>
      <c r="B2270" s="1" t="s">
        <v>4405</v>
      </c>
      <c r="C2270" s="1" t="s">
        <v>4406</v>
      </c>
      <c r="D2270" s="1" t="n">
        <f aca="false">O2271/$Q$2</f>
        <v>1.02420487470898</v>
      </c>
      <c r="O2270" s="1" t="n">
        <v>0.699865941757191</v>
      </c>
    </row>
    <row r="2271" customFormat="false" ht="15" hidden="false" customHeight="false" outlineLevel="0" collapsed="false">
      <c r="A2271" s="1" t="n">
        <v>2529</v>
      </c>
      <c r="B2271" s="1" t="s">
        <v>4407</v>
      </c>
      <c r="C2271" s="1" t="s">
        <v>4408</v>
      </c>
      <c r="D2271" s="1" t="n">
        <f aca="false">O2272/$Q$2</f>
        <v>1.01632469231423</v>
      </c>
      <c r="O2271" s="1" t="n">
        <v>0.683460182478808</v>
      </c>
    </row>
    <row r="2272" customFormat="false" ht="15" hidden="false" customHeight="false" outlineLevel="0" collapsed="false">
      <c r="A2272" s="1" t="n">
        <v>2530</v>
      </c>
      <c r="B2272" s="1" t="s">
        <v>4409</v>
      </c>
      <c r="C2272" s="1" t="s">
        <v>4410</v>
      </c>
      <c r="D2272" s="1" t="n">
        <f aca="false">O2273/$Q$2</f>
        <v>1.01201237243313</v>
      </c>
      <c r="O2272" s="1" t="n">
        <v>0.678201673141005</v>
      </c>
    </row>
    <row r="2273" customFormat="false" ht="15" hidden="false" customHeight="false" outlineLevel="0" collapsed="false">
      <c r="A2273" s="1" t="n">
        <v>2531</v>
      </c>
      <c r="B2273" s="1" t="s">
        <v>4411</v>
      </c>
      <c r="C2273" s="1" t="s">
        <v>4412</v>
      </c>
      <c r="D2273" s="1" t="n">
        <f aca="false">O2274/$Q$2</f>
        <v>1.02564635190656</v>
      </c>
      <c r="O2273" s="1" t="n">
        <v>0.675324027266024</v>
      </c>
    </row>
    <row r="2274" customFormat="false" ht="15" hidden="false" customHeight="false" outlineLevel="0" collapsed="false">
      <c r="A2274" s="1" t="n">
        <v>2532</v>
      </c>
      <c r="B2274" s="1" t="s">
        <v>4413</v>
      </c>
      <c r="C2274" s="1" t="s">
        <v>4414</v>
      </c>
      <c r="D2274" s="1" t="n">
        <f aca="false">O2275/$Q$2</f>
        <v>1.01201237243313</v>
      </c>
      <c r="O2274" s="1" t="n">
        <v>0.684422091851461</v>
      </c>
    </row>
    <row r="2275" customFormat="false" ht="15" hidden="false" customHeight="false" outlineLevel="0" collapsed="false">
      <c r="A2275" s="1" t="n">
        <v>2533</v>
      </c>
      <c r="B2275" s="1" t="s">
        <v>4415</v>
      </c>
      <c r="C2275" s="1" t="s">
        <v>1290</v>
      </c>
      <c r="D2275" s="1" t="n">
        <f aca="false">O2276/$Q$2</f>
        <v>1.0365761623648</v>
      </c>
      <c r="O2275" s="1" t="n">
        <v>0.675324027266024</v>
      </c>
    </row>
    <row r="2276" customFormat="false" ht="15" hidden="false" customHeight="false" outlineLevel="0" collapsed="false">
      <c r="A2276" s="1" t="n">
        <v>2534</v>
      </c>
      <c r="B2276" s="1" t="s">
        <v>4416</v>
      </c>
      <c r="C2276" s="1" t="s">
        <v>4417</v>
      </c>
      <c r="D2276" s="1" t="n">
        <f aca="false">O2277/$Q$2</f>
        <v>1.05023101618976</v>
      </c>
      <c r="O2276" s="1" t="n">
        <v>0.691715642619194</v>
      </c>
    </row>
    <row r="2277" customFormat="false" ht="15" hidden="false" customHeight="false" outlineLevel="0" collapsed="false">
      <c r="A2277" s="1" t="n">
        <v>2535</v>
      </c>
      <c r="B2277" s="1" t="s">
        <v>4418</v>
      </c>
      <c r="C2277" s="1" t="s">
        <v>4419</v>
      </c>
      <c r="D2277" s="1" t="n">
        <f aca="false">O2278/$Q$2</f>
        <v>1.07160570986313</v>
      </c>
      <c r="O2277" s="1" t="n">
        <v>0.700827636827947</v>
      </c>
    </row>
    <row r="2278" customFormat="false" ht="15" hidden="false" customHeight="false" outlineLevel="0" collapsed="false">
      <c r="A2278" s="1" t="n">
        <v>2536</v>
      </c>
      <c r="B2278" s="1" t="s">
        <v>4420</v>
      </c>
      <c r="C2278" s="1" t="s">
        <v>4421</v>
      </c>
      <c r="D2278" s="1" t="n">
        <f aca="false">O2279/$Q$2</f>
        <v>1.04870328892434</v>
      </c>
      <c r="O2278" s="1" t="n">
        <v>0.71509114249871</v>
      </c>
    </row>
    <row r="2279" customFormat="false" ht="15" hidden="false" customHeight="false" outlineLevel="0" collapsed="false">
      <c r="A2279" s="1" t="n">
        <v>2537</v>
      </c>
      <c r="B2279" s="1" t="s">
        <v>4422</v>
      </c>
      <c r="C2279" s="1" t="s">
        <v>4423</v>
      </c>
      <c r="D2279" s="1" t="n">
        <f aca="false">O2280/$Q$2</f>
        <v>1.02564635190656</v>
      </c>
      <c r="O2279" s="1" t="n">
        <v>0.69980817208863</v>
      </c>
    </row>
    <row r="2280" customFormat="false" ht="15" hidden="false" customHeight="false" outlineLevel="0" collapsed="false">
      <c r="A2280" s="1" t="n">
        <v>2538</v>
      </c>
      <c r="B2280" s="1" t="s">
        <v>4424</v>
      </c>
      <c r="C2280" s="1" t="s">
        <v>4425</v>
      </c>
      <c r="D2280" s="1" t="n">
        <f aca="false">O2281/$Q$2</f>
        <v>1.01685513023143</v>
      </c>
      <c r="O2280" s="1" t="n">
        <v>0.684422091851461</v>
      </c>
    </row>
    <row r="2281" customFormat="false" ht="15" hidden="false" customHeight="false" outlineLevel="0" collapsed="false">
      <c r="A2281" s="1" t="n">
        <v>2539</v>
      </c>
      <c r="B2281" s="1" t="s">
        <v>4426</v>
      </c>
      <c r="C2281" s="1" t="s">
        <v>4427</v>
      </c>
      <c r="D2281" s="1" t="n">
        <f aca="false">O2282/$Q$2</f>
        <v>1.30073039140461</v>
      </c>
      <c r="O2281" s="1" t="n">
        <v>0.67855563864599</v>
      </c>
    </row>
    <row r="2282" customFormat="false" ht="15" hidden="false" customHeight="false" outlineLevel="0" collapsed="false">
      <c r="A2282" s="1" t="n">
        <v>2540</v>
      </c>
      <c r="B2282" s="1" t="s">
        <v>4428</v>
      </c>
      <c r="C2282" s="1" t="s">
        <v>4429</v>
      </c>
      <c r="D2282" s="1" t="n">
        <f aca="false">O2283/$Q$2</f>
        <v>0.967561971628422</v>
      </c>
      <c r="O2282" s="1" t="n">
        <v>0.867987892478768</v>
      </c>
    </row>
    <row r="2283" customFormat="false" ht="15" hidden="false" customHeight="false" outlineLevel="0" collapsed="false">
      <c r="A2283" s="1" t="n">
        <v>2541</v>
      </c>
      <c r="B2283" s="1" t="s">
        <v>4430</v>
      </c>
      <c r="C2283" s="1" t="s">
        <v>4431</v>
      </c>
      <c r="D2283" s="1" t="n">
        <f aca="false">O2284/$Q$2</f>
        <v>0.821141473689996</v>
      </c>
      <c r="O2283" s="1" t="n">
        <v>0.645661915909763</v>
      </c>
    </row>
    <row r="2284" customFormat="false" ht="15" hidden="false" customHeight="false" outlineLevel="0" collapsed="false">
      <c r="A2284" s="1" t="n">
        <v>2542</v>
      </c>
      <c r="B2284" s="1" t="s">
        <v>4432</v>
      </c>
      <c r="C2284" s="1" t="s">
        <v>4433</v>
      </c>
      <c r="D2284" s="1" t="n">
        <f aca="false">O2285/$Q$2</f>
        <v>0.888372012856768</v>
      </c>
      <c r="O2284" s="1" t="n">
        <v>0.547954335414142</v>
      </c>
    </row>
    <row r="2285" customFormat="false" ht="15" hidden="false" customHeight="false" outlineLevel="0" collapsed="false">
      <c r="A2285" s="1" t="n">
        <v>2543</v>
      </c>
      <c r="B2285" s="1" t="s">
        <v>4434</v>
      </c>
      <c r="C2285" s="1" t="s">
        <v>4435</v>
      </c>
      <c r="D2285" s="1" t="n">
        <f aca="false">O2286/$Q$2</f>
        <v>0.860951570708785</v>
      </c>
      <c r="O2285" s="1" t="n">
        <v>0.5928178170297</v>
      </c>
    </row>
    <row r="2286" customFormat="false" ht="15" hidden="false" customHeight="false" outlineLevel="0" collapsed="false">
      <c r="A2286" s="1" t="n">
        <v>2544</v>
      </c>
      <c r="B2286" s="1" t="s">
        <v>4436</v>
      </c>
      <c r="C2286" s="1" t="s">
        <v>4437</v>
      </c>
      <c r="D2286" s="1" t="n">
        <f aca="false">O2287/$Q$2</f>
        <v>0.900917064549712</v>
      </c>
      <c r="O2286" s="1" t="n">
        <v>0.574519934587542</v>
      </c>
    </row>
    <row r="2287" customFormat="false" ht="15" hidden="false" customHeight="false" outlineLevel="0" collapsed="false">
      <c r="A2287" s="1" t="n">
        <v>2545</v>
      </c>
      <c r="B2287" s="1" t="s">
        <v>4438</v>
      </c>
      <c r="C2287" s="1" t="s">
        <v>4439</v>
      </c>
      <c r="D2287" s="1" t="n">
        <f aca="false">O2288/$Q$2</f>
        <v>0.889373236340703</v>
      </c>
      <c r="O2287" s="1" t="n">
        <v>0.601189231315052</v>
      </c>
    </row>
    <row r="2288" customFormat="false" ht="15" hidden="false" customHeight="false" outlineLevel="0" collapsed="false">
      <c r="A2288" s="1" t="n">
        <v>2546</v>
      </c>
      <c r="B2288" s="1" t="s">
        <v>4440</v>
      </c>
      <c r="C2288" s="1" t="s">
        <v>4441</v>
      </c>
      <c r="D2288" s="1" t="n">
        <f aca="false">O2289/$Q$2</f>
        <v>0.847206376146263</v>
      </c>
      <c r="O2288" s="1" t="n">
        <v>0.593485941544561</v>
      </c>
    </row>
    <row r="2289" customFormat="false" ht="15" hidden="false" customHeight="false" outlineLevel="0" collapsed="false">
      <c r="A2289" s="1" t="n">
        <v>2547</v>
      </c>
      <c r="B2289" s="1" t="s">
        <v>4442</v>
      </c>
      <c r="C2289" s="1" t="s">
        <v>4443</v>
      </c>
      <c r="D2289" s="1" t="n">
        <f aca="false">O2290/$Q$2</f>
        <v>0.872689532457637</v>
      </c>
      <c r="O2289" s="1" t="n">
        <v>0.565347655275185</v>
      </c>
    </row>
    <row r="2290" customFormat="false" ht="15" hidden="false" customHeight="false" outlineLevel="0" collapsed="false">
      <c r="A2290" s="1" t="n">
        <v>2548</v>
      </c>
      <c r="B2290" s="1" t="s">
        <v>4444</v>
      </c>
      <c r="C2290" s="1" t="s">
        <v>4445</v>
      </c>
      <c r="D2290" s="1" t="n">
        <f aca="false">O2291/$Q$2</f>
        <v>0.869693470273511</v>
      </c>
      <c r="O2290" s="1" t="n">
        <v>0.582352771236635</v>
      </c>
    </row>
    <row r="2291" customFormat="false" ht="15" hidden="false" customHeight="false" outlineLevel="0" collapsed="false">
      <c r="A2291" s="1" t="n">
        <v>2549</v>
      </c>
      <c r="B2291" s="1" t="s">
        <v>4446</v>
      </c>
      <c r="C2291" s="1" t="s">
        <v>506</v>
      </c>
      <c r="D2291" s="1" t="n">
        <f aca="false">O2292/$Q$2</f>
        <v>0.987602230507802</v>
      </c>
      <c r="O2291" s="1" t="n">
        <v>0.580353474750507</v>
      </c>
    </row>
    <row r="2292" customFormat="false" ht="15" hidden="false" customHeight="false" outlineLevel="0" collapsed="false">
      <c r="A2292" s="1" t="n">
        <v>2550</v>
      </c>
      <c r="B2292" s="1" t="s">
        <v>4447</v>
      </c>
      <c r="C2292" s="1" t="s">
        <v>174</v>
      </c>
      <c r="D2292" s="1" t="n">
        <f aca="false">O2293/$Q$2</f>
        <v>0.851033457503475</v>
      </c>
      <c r="O2292" s="1" t="n">
        <v>0.659034942468064</v>
      </c>
    </row>
    <row r="2293" customFormat="false" ht="15" hidden="false" customHeight="false" outlineLevel="0" collapsed="false">
      <c r="A2293" s="1" t="n">
        <v>2551</v>
      </c>
      <c r="B2293" s="1" t="s">
        <v>4448</v>
      </c>
      <c r="C2293" s="1" t="s">
        <v>4449</v>
      </c>
      <c r="D2293" s="1" t="n">
        <f aca="false">O2294/$Q$2</f>
        <v>0.891561840438754</v>
      </c>
      <c r="O2293" s="1" t="n">
        <v>0.567901497565288</v>
      </c>
    </row>
    <row r="2294" customFormat="false" ht="15" hidden="false" customHeight="false" outlineLevel="0" collapsed="false">
      <c r="A2294" s="1" t="n">
        <v>2552</v>
      </c>
      <c r="B2294" s="1" t="s">
        <v>4450</v>
      </c>
      <c r="C2294" s="1" t="s">
        <v>4451</v>
      </c>
      <c r="D2294" s="1" t="n">
        <f aca="false">O2295/$Q$2</f>
        <v>0.862475064954778</v>
      </c>
      <c r="O2294" s="1" t="n">
        <v>0.594946414730311</v>
      </c>
    </row>
    <row r="2295" customFormat="false" ht="15" hidden="false" customHeight="false" outlineLevel="0" collapsed="false">
      <c r="A2295" s="1" t="n">
        <v>2553</v>
      </c>
      <c r="B2295" s="1" t="s">
        <v>4452</v>
      </c>
      <c r="C2295" s="1" t="s">
        <v>4453</v>
      </c>
      <c r="D2295" s="1" t="n">
        <f aca="false">O2296/$Q$2</f>
        <v>0.878906223436455</v>
      </c>
      <c r="O2295" s="1" t="n">
        <v>0.575536574598817</v>
      </c>
    </row>
    <row r="2296" customFormat="false" ht="15" hidden="false" customHeight="false" outlineLevel="0" collapsed="false">
      <c r="A2296" s="1" t="n">
        <v>2554</v>
      </c>
      <c r="B2296" s="1" t="s">
        <v>4454</v>
      </c>
      <c r="C2296" s="1" t="s">
        <v>4455</v>
      </c>
      <c r="D2296" s="1" t="n">
        <f aca="false">O2297/$Q$2</f>
        <v>0.865243247250478</v>
      </c>
      <c r="O2296" s="1" t="n">
        <v>0.586501219321306</v>
      </c>
    </row>
    <row r="2297" customFormat="false" ht="15" hidden="false" customHeight="false" outlineLevel="0" collapsed="false">
      <c r="A2297" s="1" t="n">
        <v>2555</v>
      </c>
      <c r="B2297" s="1" t="s">
        <v>4456</v>
      </c>
      <c r="C2297" s="1" t="s">
        <v>4457</v>
      </c>
      <c r="D2297" s="1" t="n">
        <f aca="false">O2298/$Q$2</f>
        <v>0.887456443741234</v>
      </c>
      <c r="O2297" s="1" t="n">
        <v>0.577383804995461</v>
      </c>
    </row>
    <row r="2298" customFormat="false" ht="15" hidden="false" customHeight="false" outlineLevel="0" collapsed="false">
      <c r="A2298" s="1" t="n">
        <v>2556</v>
      </c>
      <c r="B2298" s="1" t="s">
        <v>4458</v>
      </c>
      <c r="C2298" s="1" t="s">
        <v>4459</v>
      </c>
      <c r="D2298" s="1" t="n">
        <f aca="false">O2299/$Q$2</f>
        <v>0.874837886365378</v>
      </c>
      <c r="O2298" s="1" t="n">
        <v>0.59220685036646</v>
      </c>
    </row>
    <row r="2299" customFormat="false" ht="15" hidden="false" customHeight="false" outlineLevel="0" collapsed="false">
      <c r="A2299" s="1" t="n">
        <v>2557</v>
      </c>
      <c r="B2299" s="1" t="s">
        <v>4460</v>
      </c>
      <c r="C2299" s="1" t="s">
        <v>4461</v>
      </c>
      <c r="D2299" s="1" t="n">
        <f aca="false">O2300/$Q$2</f>
        <v>0.835206542732412</v>
      </c>
      <c r="O2299" s="1" t="n">
        <v>0.583786385145406</v>
      </c>
    </row>
    <row r="2300" customFormat="false" ht="15" hidden="false" customHeight="false" outlineLevel="0" collapsed="false">
      <c r="A2300" s="1" t="n">
        <v>2558</v>
      </c>
      <c r="B2300" s="1" t="s">
        <v>4462</v>
      </c>
      <c r="C2300" s="1" t="s">
        <v>4463</v>
      </c>
      <c r="D2300" s="1" t="n">
        <f aca="false">O2301/$Q$2</f>
        <v>0.857299193175566</v>
      </c>
      <c r="O2300" s="1" t="n">
        <v>0.557340069549648</v>
      </c>
    </row>
    <row r="2301" customFormat="false" ht="15" hidden="false" customHeight="false" outlineLevel="0" collapsed="false">
      <c r="A2301" s="1" t="n">
        <v>2559</v>
      </c>
      <c r="B2301" s="1" t="s">
        <v>4464</v>
      </c>
      <c r="C2301" s="1" t="s">
        <v>4465</v>
      </c>
      <c r="D2301" s="1" t="n">
        <f aca="false">O2302/$Q$2</f>
        <v>0.894553116777081</v>
      </c>
      <c r="O2301" s="1" t="n">
        <v>0.572082673569775</v>
      </c>
    </row>
    <row r="2302" customFormat="false" ht="15" hidden="false" customHeight="false" outlineLevel="0" collapsed="false">
      <c r="A2302" s="1" t="n">
        <v>2560</v>
      </c>
      <c r="B2302" s="1" t="s">
        <v>4466</v>
      </c>
      <c r="C2302" s="1" t="s">
        <v>4467</v>
      </c>
      <c r="D2302" s="1" t="n">
        <f aca="false">O2303/$Q$2</f>
        <v>0.873489504990028</v>
      </c>
      <c r="O2302" s="1" t="n">
        <v>0.596942517582896</v>
      </c>
    </row>
    <row r="2303" customFormat="false" ht="15" hidden="false" customHeight="false" outlineLevel="0" collapsed="false">
      <c r="A2303" s="1" t="n">
        <v>2561</v>
      </c>
      <c r="B2303" s="1" t="s">
        <v>4468</v>
      </c>
      <c r="C2303" s="1" t="s">
        <v>4469</v>
      </c>
      <c r="D2303" s="1" t="n">
        <f aca="false">O2304/$Q$2</f>
        <v>0.863962154048968</v>
      </c>
      <c r="O2303" s="1" t="n">
        <v>0.582886599366598</v>
      </c>
    </row>
    <row r="2304" customFormat="false" ht="15" hidden="false" customHeight="false" outlineLevel="0" collapsed="false">
      <c r="A2304" s="1" t="n">
        <v>2562</v>
      </c>
      <c r="B2304" s="1" t="s">
        <v>4470</v>
      </c>
      <c r="C2304" s="1" t="s">
        <v>4471</v>
      </c>
      <c r="D2304" s="1" t="n">
        <f aca="false">O2305/$Q$2</f>
        <v>0.885506641077151</v>
      </c>
      <c r="O2304" s="1" t="n">
        <v>0.576528921158353</v>
      </c>
    </row>
    <row r="2305" customFormat="false" ht="15" hidden="false" customHeight="false" outlineLevel="0" collapsed="false">
      <c r="A2305" s="1" t="n">
        <v>2563</v>
      </c>
      <c r="B2305" s="1" t="s">
        <v>4472</v>
      </c>
      <c r="C2305" s="1" t="s">
        <v>4473</v>
      </c>
      <c r="D2305" s="1" t="n">
        <f aca="false">O2306/$Q$2</f>
        <v>0.880039323560183</v>
      </c>
      <c r="O2305" s="1" t="n">
        <v>0.590905731305715</v>
      </c>
    </row>
    <row r="2306" customFormat="false" ht="15" hidden="false" customHeight="false" outlineLevel="0" collapsed="false">
      <c r="A2306" s="1" t="n">
        <v>2564</v>
      </c>
      <c r="B2306" s="1" t="s">
        <v>4474</v>
      </c>
      <c r="C2306" s="1" t="s">
        <v>4475</v>
      </c>
      <c r="D2306" s="1" t="n">
        <f aca="false">O2307/$Q$2</f>
        <v>0.970377276098142</v>
      </c>
      <c r="O2306" s="1" t="n">
        <v>0.587257346182692</v>
      </c>
    </row>
    <row r="2307" customFormat="false" ht="15" hidden="false" customHeight="false" outlineLevel="0" collapsed="false">
      <c r="A2307" s="1" t="n">
        <v>2565</v>
      </c>
      <c r="B2307" s="1" t="s">
        <v>4476</v>
      </c>
      <c r="C2307" s="1" t="s">
        <v>4477</v>
      </c>
      <c r="D2307" s="1" t="n">
        <f aca="false">O2308/$Q$2</f>
        <v>1.12575057805377</v>
      </c>
      <c r="O2307" s="1" t="n">
        <v>0.647540591313603</v>
      </c>
    </row>
    <row r="2308" customFormat="false" ht="15" hidden="false" customHeight="false" outlineLevel="0" collapsed="false">
      <c r="A2308" s="1" t="n">
        <v>2566</v>
      </c>
      <c r="B2308" s="1" t="s">
        <v>4478</v>
      </c>
      <c r="C2308" s="1" t="s">
        <v>4479</v>
      </c>
      <c r="D2308" s="1" t="n">
        <f aca="false">O2309/$Q$2</f>
        <v>1.10536676089349</v>
      </c>
      <c r="O2308" s="1" t="n">
        <v>0.751222450216198</v>
      </c>
    </row>
    <row r="2309" customFormat="false" ht="15" hidden="false" customHeight="false" outlineLevel="0" collapsed="false">
      <c r="A2309" s="1" t="n">
        <v>2567</v>
      </c>
      <c r="B2309" s="1" t="s">
        <v>4480</v>
      </c>
      <c r="C2309" s="1" t="s">
        <v>4481</v>
      </c>
      <c r="D2309" s="1" t="n">
        <f aca="false">O2310/$Q$2</f>
        <v>1.14676657481787</v>
      </c>
      <c r="O2309" s="1" t="n">
        <v>0.737620164443112</v>
      </c>
    </row>
    <row r="2310" customFormat="false" ht="15" hidden="false" customHeight="false" outlineLevel="0" collapsed="false">
      <c r="A2310" s="1" t="n">
        <v>2568</v>
      </c>
      <c r="B2310" s="1" t="s">
        <v>4482</v>
      </c>
      <c r="C2310" s="1" t="s">
        <v>4483</v>
      </c>
      <c r="D2310" s="1" t="n">
        <f aca="false">O2311/$Q$2</f>
        <v>1.07257102187648</v>
      </c>
      <c r="O2310" s="1" t="n">
        <v>0.765246594543231</v>
      </c>
    </row>
    <row r="2311" customFormat="false" ht="15" hidden="false" customHeight="false" outlineLevel="0" collapsed="false">
      <c r="A2311" s="1" t="n">
        <v>2569</v>
      </c>
      <c r="B2311" s="1" t="s">
        <v>4484</v>
      </c>
      <c r="C2311" s="1" t="s">
        <v>4485</v>
      </c>
      <c r="D2311" s="1" t="n">
        <f aca="false">O2312/$Q$2</f>
        <v>1.12171988898116</v>
      </c>
      <c r="O2311" s="1" t="n">
        <v>0.715735302999295</v>
      </c>
    </row>
    <row r="2312" customFormat="false" ht="15" hidden="false" customHeight="false" outlineLevel="0" collapsed="false">
      <c r="A2312" s="1" t="n">
        <v>2570</v>
      </c>
      <c r="B2312" s="1" t="s">
        <v>4486</v>
      </c>
      <c r="C2312" s="1" t="s">
        <v>4487</v>
      </c>
      <c r="D2312" s="1" t="n">
        <f aca="false">O2313/$Q$2</f>
        <v>0.992759521518917</v>
      </c>
      <c r="O2312" s="1" t="n">
        <v>0.748532738853651</v>
      </c>
    </row>
    <row r="2313" customFormat="false" ht="15" hidden="false" customHeight="false" outlineLevel="0" collapsed="false">
      <c r="A2313" s="1" t="n">
        <v>2571</v>
      </c>
      <c r="B2313" s="1" t="s">
        <v>4488</v>
      </c>
      <c r="C2313" s="1" t="s">
        <v>4489</v>
      </c>
      <c r="D2313" s="1" t="n">
        <f aca="false">O2314/$Q$2</f>
        <v>1.14998184883528</v>
      </c>
      <c r="O2313" s="1" t="n">
        <v>0.662476444400531</v>
      </c>
    </row>
    <row r="2314" customFormat="false" ht="15" hidden="false" customHeight="false" outlineLevel="0" collapsed="false">
      <c r="A2314" s="1" t="n">
        <v>2572</v>
      </c>
      <c r="B2314" s="1" t="s">
        <v>4490</v>
      </c>
      <c r="C2314" s="1" t="s">
        <v>4491</v>
      </c>
      <c r="D2314" s="1" t="n">
        <f aca="false">O2315/$Q$2</f>
        <v>1.01702419076174</v>
      </c>
      <c r="O2314" s="1" t="n">
        <v>0.767392172855659</v>
      </c>
    </row>
    <row r="2315" customFormat="false" ht="15" hidden="false" customHeight="false" outlineLevel="0" collapsed="false">
      <c r="A2315" s="1" t="n">
        <v>2573</v>
      </c>
      <c r="B2315" s="1" t="s">
        <v>4492</v>
      </c>
      <c r="C2315" s="1" t="s">
        <v>4493</v>
      </c>
      <c r="D2315" s="1" t="n">
        <f aca="false">O2316/$Q$2</f>
        <v>1.3575862520797</v>
      </c>
      <c r="O2315" s="1" t="n">
        <v>0.678668454102883</v>
      </c>
    </row>
    <row r="2316" customFormat="false" ht="15" hidden="false" customHeight="false" outlineLevel="0" collapsed="false">
      <c r="A2316" s="1" t="n">
        <v>2574</v>
      </c>
      <c r="B2316" s="1" t="s">
        <v>4494</v>
      </c>
      <c r="C2316" s="1" t="s">
        <v>4495</v>
      </c>
      <c r="D2316" s="1" t="n">
        <f aca="false">O2317/$Q$2</f>
        <v>1.27655162637237</v>
      </c>
      <c r="O2316" s="1" t="n">
        <v>0.905928267370098</v>
      </c>
    </row>
    <row r="2317" customFormat="false" ht="15" hidden="false" customHeight="false" outlineLevel="0" collapsed="false">
      <c r="A2317" s="1" t="n">
        <v>2575</v>
      </c>
      <c r="B2317" s="1" t="s">
        <v>4496</v>
      </c>
      <c r="C2317" s="1" t="s">
        <v>4497</v>
      </c>
      <c r="D2317" s="1" t="n">
        <f aca="false">O2318/$Q$2</f>
        <v>1.00703995869193</v>
      </c>
      <c r="O2317" s="1" t="n">
        <v>0.85185320734974</v>
      </c>
    </row>
    <row r="2318" customFormat="false" ht="15" hidden="false" customHeight="false" outlineLevel="0" collapsed="false">
      <c r="A2318" s="1" t="n">
        <v>2576</v>
      </c>
      <c r="B2318" s="1" t="s">
        <v>4498</v>
      </c>
      <c r="C2318" s="1" t="s">
        <v>4499</v>
      </c>
      <c r="D2318" s="1" t="n">
        <f aca="false">O2319/$Q$2</f>
        <v>1.127765939762</v>
      </c>
      <c r="O2318" s="1" t="n">
        <v>0.6720058954285</v>
      </c>
    </row>
    <row r="2319" customFormat="false" ht="15" hidden="false" customHeight="false" outlineLevel="0" collapsed="false">
      <c r="A2319" s="1" t="n">
        <v>2577</v>
      </c>
      <c r="B2319" s="1" t="s">
        <v>4500</v>
      </c>
      <c r="C2319" s="1" t="s">
        <v>4501</v>
      </c>
      <c r="D2319" s="1" t="n">
        <f aca="false">O2320/$Q$2</f>
        <v>1.01863688103122</v>
      </c>
      <c r="O2319" s="1" t="n">
        <v>0.752567317356435</v>
      </c>
    </row>
    <row r="2320" customFormat="false" ht="15" hidden="false" customHeight="false" outlineLevel="0" collapsed="false">
      <c r="A2320" s="1" t="n">
        <v>2578</v>
      </c>
      <c r="B2320" s="1" t="s">
        <v>4502</v>
      </c>
      <c r="C2320" s="1" t="s">
        <v>4503</v>
      </c>
      <c r="D2320" s="1" t="n">
        <f aca="false">O2321/$Q$2</f>
        <v>1.61995875261448</v>
      </c>
      <c r="O2320" s="1" t="n">
        <v>0.679744615340816</v>
      </c>
    </row>
    <row r="2321" customFormat="false" ht="15" hidden="false" customHeight="false" outlineLevel="0" collapsed="false">
      <c r="A2321" s="1" t="n">
        <v>2579</v>
      </c>
      <c r="B2321" s="1" t="s">
        <v>4504</v>
      </c>
      <c r="C2321" s="1" t="s">
        <v>4505</v>
      </c>
      <c r="D2321" s="1" t="n">
        <f aca="false">O2322/$Q$2</f>
        <v>1.61995875261448</v>
      </c>
      <c r="O2321" s="1" t="n">
        <v>1.08101155541232</v>
      </c>
    </row>
    <row r="2322" customFormat="false" ht="15" hidden="false" customHeight="false" outlineLevel="0" collapsed="false">
      <c r="A2322" s="1" t="n">
        <v>2580</v>
      </c>
      <c r="B2322" s="1" t="s">
        <v>4506</v>
      </c>
      <c r="C2322" s="1" t="s">
        <v>4507</v>
      </c>
      <c r="D2322" s="1" t="n">
        <f aca="false">O2323/$Q$2</f>
        <v>1.61995875261448</v>
      </c>
      <c r="O2322" s="1" t="n">
        <v>1.08101155541232</v>
      </c>
    </row>
    <row r="2323" customFormat="false" ht="15" hidden="false" customHeight="false" outlineLevel="0" collapsed="false">
      <c r="A2323" s="1" t="n">
        <v>2581</v>
      </c>
      <c r="B2323" s="1" t="s">
        <v>4508</v>
      </c>
      <c r="C2323" s="1" t="s">
        <v>4509</v>
      </c>
      <c r="D2323" s="1" t="n">
        <f aca="false">O2324/$Q$2</f>
        <v>1.61995875261448</v>
      </c>
      <c r="O2323" s="1" t="n">
        <v>1.08101155541232</v>
      </c>
    </row>
    <row r="2324" customFormat="false" ht="15" hidden="false" customHeight="false" outlineLevel="0" collapsed="false">
      <c r="A2324" s="1" t="n">
        <v>2582</v>
      </c>
      <c r="B2324" s="1" t="s">
        <v>4510</v>
      </c>
      <c r="C2324" s="1" t="s">
        <v>4511</v>
      </c>
      <c r="D2324" s="1" t="n">
        <f aca="false">O2325/$Q$2</f>
        <v>1.61995875261448</v>
      </c>
      <c r="O2324" s="1" t="n">
        <v>1.08101155541232</v>
      </c>
    </row>
    <row r="2325" customFormat="false" ht="15" hidden="false" customHeight="false" outlineLevel="0" collapsed="false">
      <c r="A2325" s="1" t="n">
        <v>2583</v>
      </c>
      <c r="B2325" s="1" t="s">
        <v>4512</v>
      </c>
      <c r="C2325" s="1" t="s">
        <v>4513</v>
      </c>
      <c r="D2325" s="1" t="n">
        <f aca="false">O2326/$Q$2</f>
        <v>1.61995875261448</v>
      </c>
      <c r="O2325" s="1" t="n">
        <v>1.08101155541232</v>
      </c>
    </row>
    <row r="2326" customFormat="false" ht="15" hidden="false" customHeight="false" outlineLevel="0" collapsed="false">
      <c r="A2326" s="1" t="n">
        <v>2584</v>
      </c>
      <c r="B2326" s="1" t="s">
        <v>4514</v>
      </c>
      <c r="C2326" s="1" t="s">
        <v>604</v>
      </c>
      <c r="D2326" s="1" t="n">
        <f aca="false">O2327/$Q$2</f>
        <v>1.61995875261448</v>
      </c>
      <c r="O2326" s="1" t="n">
        <v>1.08101155541232</v>
      </c>
    </row>
    <row r="2327" customFormat="false" ht="15" hidden="false" customHeight="false" outlineLevel="0" collapsed="false">
      <c r="A2327" s="1" t="n">
        <v>2585</v>
      </c>
      <c r="B2327" s="1" t="s">
        <v>4515</v>
      </c>
      <c r="C2327" s="1" t="s">
        <v>4516</v>
      </c>
      <c r="D2327" s="1" t="n">
        <f aca="false">O2328/$Q$2</f>
        <v>1.61995875261448</v>
      </c>
      <c r="O2327" s="1" t="n">
        <v>1.08101155541232</v>
      </c>
    </row>
    <row r="2328" customFormat="false" ht="15" hidden="false" customHeight="false" outlineLevel="0" collapsed="false">
      <c r="A2328" s="1" t="n">
        <v>2586</v>
      </c>
      <c r="B2328" s="1" t="s">
        <v>4517</v>
      </c>
      <c r="C2328" s="1" t="s">
        <v>4518</v>
      </c>
      <c r="D2328" s="1" t="n">
        <f aca="false">O2329/$Q$2</f>
        <v>1.61995875261448</v>
      </c>
      <c r="O2328" s="1" t="n">
        <v>1.08101155541232</v>
      </c>
    </row>
    <row r="2329" customFormat="false" ht="15" hidden="false" customHeight="false" outlineLevel="0" collapsed="false">
      <c r="A2329" s="1" t="n">
        <v>2587</v>
      </c>
      <c r="B2329" s="1" t="s">
        <v>4519</v>
      </c>
      <c r="C2329" s="1" t="s">
        <v>4520</v>
      </c>
      <c r="D2329" s="1" t="n">
        <f aca="false">O2330/$Q$2</f>
        <v>1.61995875261448</v>
      </c>
      <c r="O2329" s="1" t="n">
        <v>1.08101155541232</v>
      </c>
    </row>
    <row r="2330" customFormat="false" ht="15" hidden="false" customHeight="false" outlineLevel="0" collapsed="false">
      <c r="A2330" s="1" t="n">
        <v>2588</v>
      </c>
      <c r="B2330" s="1" t="s">
        <v>4521</v>
      </c>
      <c r="C2330" s="1" t="s">
        <v>4522</v>
      </c>
      <c r="D2330" s="1" t="n">
        <f aca="false">O2331/$Q$2</f>
        <v>1.61995875261448</v>
      </c>
      <c r="O2330" s="1" t="n">
        <v>1.08101155541232</v>
      </c>
    </row>
    <row r="2331" customFormat="false" ht="15" hidden="false" customHeight="false" outlineLevel="0" collapsed="false">
      <c r="A2331" s="1" t="n">
        <v>2589</v>
      </c>
      <c r="B2331" s="1" t="s">
        <v>4523</v>
      </c>
      <c r="C2331" s="1" t="s">
        <v>4524</v>
      </c>
      <c r="D2331" s="1" t="n">
        <f aca="false">O2332/$Q$2</f>
        <v>1.61995875261448</v>
      </c>
      <c r="O2331" s="1" t="n">
        <v>1.08101155541232</v>
      </c>
    </row>
    <row r="2332" customFormat="false" ht="15" hidden="false" customHeight="false" outlineLevel="0" collapsed="false">
      <c r="A2332" s="1" t="n">
        <v>2590</v>
      </c>
      <c r="B2332" s="1" t="s">
        <v>4525</v>
      </c>
      <c r="C2332" s="1" t="s">
        <v>4526</v>
      </c>
      <c r="D2332" s="1" t="n">
        <f aca="false">O2333/$Q$2</f>
        <v>1.61995875261448</v>
      </c>
      <c r="O2332" s="1" t="n">
        <v>1.08101155541232</v>
      </c>
    </row>
    <row r="2333" customFormat="false" ht="15" hidden="false" customHeight="false" outlineLevel="0" collapsed="false">
      <c r="A2333" s="1" t="n">
        <v>2591</v>
      </c>
      <c r="B2333" s="1" t="s">
        <v>4527</v>
      </c>
      <c r="C2333" s="1" t="s">
        <v>4528</v>
      </c>
      <c r="D2333" s="1" t="n">
        <f aca="false">O2334/$Q$2</f>
        <v>1.61995875261448</v>
      </c>
      <c r="O2333" s="1" t="n">
        <v>1.08101155541232</v>
      </c>
    </row>
    <row r="2334" customFormat="false" ht="15" hidden="false" customHeight="false" outlineLevel="0" collapsed="false">
      <c r="A2334" s="1" t="n">
        <v>2592</v>
      </c>
      <c r="B2334" s="1" t="s">
        <v>4529</v>
      </c>
      <c r="C2334" s="1" t="s">
        <v>4530</v>
      </c>
      <c r="D2334" s="1" t="n">
        <f aca="false">O2335/$Q$2</f>
        <v>1.61995875261448</v>
      </c>
      <c r="O2334" s="1" t="n">
        <v>1.08101155541232</v>
      </c>
    </row>
    <row r="2335" customFormat="false" ht="15" hidden="false" customHeight="false" outlineLevel="0" collapsed="false">
      <c r="A2335" s="1" t="n">
        <v>2593</v>
      </c>
      <c r="B2335" s="1" t="s">
        <v>4531</v>
      </c>
      <c r="C2335" s="1" t="s">
        <v>4532</v>
      </c>
      <c r="D2335" s="1" t="n">
        <f aca="false">O2336/$Q$2</f>
        <v>1.61995875261448</v>
      </c>
      <c r="O2335" s="1" t="n">
        <v>1.08101155541232</v>
      </c>
    </row>
    <row r="2336" customFormat="false" ht="15" hidden="false" customHeight="false" outlineLevel="0" collapsed="false">
      <c r="A2336" s="1" t="n">
        <v>2594</v>
      </c>
      <c r="B2336" s="1" t="s">
        <v>4533</v>
      </c>
      <c r="C2336" s="1" t="s">
        <v>4534</v>
      </c>
      <c r="D2336" s="1" t="n">
        <f aca="false">O2337/$Q$2</f>
        <v>1.61995875261448</v>
      </c>
      <c r="O2336" s="1" t="n">
        <v>1.08101155541232</v>
      </c>
    </row>
    <row r="2337" customFormat="false" ht="15" hidden="false" customHeight="false" outlineLevel="0" collapsed="false">
      <c r="A2337" s="1" t="n">
        <v>2595</v>
      </c>
      <c r="B2337" s="1" t="s">
        <v>4535</v>
      </c>
      <c r="C2337" s="1" t="s">
        <v>4536</v>
      </c>
      <c r="D2337" s="1" t="n">
        <f aca="false">O2338/$Q$2</f>
        <v>1.61995875261448</v>
      </c>
      <c r="O2337" s="1" t="n">
        <v>1.08101155541232</v>
      </c>
    </row>
    <row r="2338" customFormat="false" ht="15" hidden="false" customHeight="false" outlineLevel="0" collapsed="false">
      <c r="A2338" s="1" t="n">
        <v>2596</v>
      </c>
      <c r="B2338" s="1" t="s">
        <v>4537</v>
      </c>
      <c r="C2338" s="1" t="s">
        <v>4538</v>
      </c>
      <c r="D2338" s="1" t="n">
        <f aca="false">O2339/$Q$2</f>
        <v>1.61995875261448</v>
      </c>
      <c r="O2338" s="1" t="n">
        <v>1.08101155541232</v>
      </c>
    </row>
    <row r="2339" customFormat="false" ht="15" hidden="false" customHeight="false" outlineLevel="0" collapsed="false">
      <c r="A2339" s="1" t="n">
        <v>2597</v>
      </c>
      <c r="B2339" s="1" t="s">
        <v>4539</v>
      </c>
      <c r="C2339" s="1" t="s">
        <v>4540</v>
      </c>
      <c r="D2339" s="1" t="n">
        <f aca="false">O2340/$Q$2</f>
        <v>1.61995875261448</v>
      </c>
      <c r="O2339" s="1" t="n">
        <v>1.08101155541232</v>
      </c>
    </row>
    <row r="2340" customFormat="false" ht="15" hidden="false" customHeight="false" outlineLevel="0" collapsed="false">
      <c r="A2340" s="1" t="n">
        <v>2598</v>
      </c>
      <c r="B2340" s="1" t="s">
        <v>4541</v>
      </c>
      <c r="C2340" s="1" t="s">
        <v>4542</v>
      </c>
      <c r="D2340" s="1" t="n">
        <f aca="false">O2341/$Q$2</f>
        <v>1.61995875261448</v>
      </c>
      <c r="O2340" s="1" t="n">
        <v>1.08101155541232</v>
      </c>
    </row>
    <row r="2341" customFormat="false" ht="15" hidden="false" customHeight="false" outlineLevel="0" collapsed="false">
      <c r="A2341" s="1" t="n">
        <v>2599</v>
      </c>
      <c r="B2341" s="1" t="s">
        <v>4543</v>
      </c>
      <c r="C2341" s="1" t="s">
        <v>4544</v>
      </c>
      <c r="D2341" s="1" t="n">
        <f aca="false">O2342/$Q$2</f>
        <v>1.61995875261448</v>
      </c>
      <c r="O2341" s="1" t="n">
        <v>1.08101155541232</v>
      </c>
    </row>
    <row r="2342" customFormat="false" ht="15" hidden="false" customHeight="false" outlineLevel="0" collapsed="false">
      <c r="A2342" s="1" t="n">
        <v>2600</v>
      </c>
      <c r="B2342" s="1" t="s">
        <v>4545</v>
      </c>
      <c r="C2342" s="1" t="s">
        <v>4546</v>
      </c>
      <c r="D2342" s="1" t="n">
        <f aca="false">O2343/$Q$2</f>
        <v>1.61995875261448</v>
      </c>
      <c r="O2342" s="1" t="n">
        <v>1.08101155541232</v>
      </c>
    </row>
    <row r="2343" customFormat="false" ht="15" hidden="false" customHeight="false" outlineLevel="0" collapsed="false">
      <c r="A2343" s="1" t="n">
        <v>2601</v>
      </c>
      <c r="B2343" s="1" t="s">
        <v>4547</v>
      </c>
      <c r="C2343" s="1" t="s">
        <v>4548</v>
      </c>
      <c r="D2343" s="1" t="n">
        <f aca="false">O2344/$Q$2</f>
        <v>1.61995875261448</v>
      </c>
      <c r="O2343" s="1" t="n">
        <v>1.08101155541232</v>
      </c>
    </row>
    <row r="2344" customFormat="false" ht="15" hidden="false" customHeight="false" outlineLevel="0" collapsed="false">
      <c r="A2344" s="1" t="n">
        <v>2602</v>
      </c>
      <c r="B2344" s="1" t="s">
        <v>4549</v>
      </c>
      <c r="C2344" s="1" t="s">
        <v>4550</v>
      </c>
      <c r="D2344" s="1" t="n">
        <f aca="false">O2345/$Q$2</f>
        <v>1.61995875261448</v>
      </c>
      <c r="O2344" s="1" t="n">
        <v>1.08101155541232</v>
      </c>
    </row>
    <row r="2345" customFormat="false" ht="15" hidden="false" customHeight="false" outlineLevel="0" collapsed="false">
      <c r="A2345" s="1" t="n">
        <v>2603</v>
      </c>
      <c r="B2345" s="1" t="s">
        <v>4551</v>
      </c>
      <c r="C2345" s="1" t="s">
        <v>4552</v>
      </c>
      <c r="D2345" s="1" t="n">
        <f aca="false">O2346/$Q$2</f>
        <v>1.61995875261448</v>
      </c>
      <c r="O2345" s="1" t="n">
        <v>1.08101155541232</v>
      </c>
    </row>
    <row r="2346" customFormat="false" ht="15" hidden="false" customHeight="false" outlineLevel="0" collapsed="false">
      <c r="A2346" s="1" t="n">
        <v>2604</v>
      </c>
      <c r="B2346" s="1" t="s">
        <v>4553</v>
      </c>
      <c r="C2346" s="1" t="s">
        <v>4554</v>
      </c>
      <c r="D2346" s="1" t="n">
        <f aca="false">O2347/$Q$2</f>
        <v>1.61995875261448</v>
      </c>
      <c r="O2346" s="1" t="n">
        <v>1.08101155541232</v>
      </c>
    </row>
    <row r="2347" customFormat="false" ht="15" hidden="false" customHeight="false" outlineLevel="0" collapsed="false">
      <c r="A2347" s="1" t="n">
        <v>2605</v>
      </c>
      <c r="B2347" s="1" t="s">
        <v>4555</v>
      </c>
      <c r="C2347" s="1" t="s">
        <v>4556</v>
      </c>
      <c r="D2347" s="1" t="n">
        <f aca="false">O2348/$Q$2</f>
        <v>1.61995875261448</v>
      </c>
      <c r="O2347" s="1" t="n">
        <v>1.08101155541232</v>
      </c>
    </row>
    <row r="2348" customFormat="false" ht="15" hidden="false" customHeight="false" outlineLevel="0" collapsed="false">
      <c r="A2348" s="1" t="n">
        <v>2606</v>
      </c>
      <c r="B2348" s="1" t="s">
        <v>4557</v>
      </c>
      <c r="C2348" s="1" t="s">
        <v>4558</v>
      </c>
      <c r="D2348" s="1" t="n">
        <f aca="false">O2349/$Q$2</f>
        <v>1.61995875261448</v>
      </c>
      <c r="O2348" s="1" t="n">
        <v>1.08101155541232</v>
      </c>
    </row>
    <row r="2349" customFormat="false" ht="15" hidden="false" customHeight="false" outlineLevel="0" collapsed="false">
      <c r="A2349" s="1" t="n">
        <v>2607</v>
      </c>
      <c r="B2349" s="1" t="s">
        <v>4559</v>
      </c>
      <c r="C2349" s="1" t="s">
        <v>876</v>
      </c>
      <c r="D2349" s="1" t="n">
        <f aca="false">O2350/$Q$2</f>
        <v>1.61995875261448</v>
      </c>
      <c r="O2349" s="1" t="n">
        <v>1.08101155541232</v>
      </c>
    </row>
    <row r="2350" customFormat="false" ht="15" hidden="false" customHeight="false" outlineLevel="0" collapsed="false">
      <c r="A2350" s="1" t="n">
        <v>2608</v>
      </c>
      <c r="B2350" s="1" t="s">
        <v>4560</v>
      </c>
      <c r="C2350" s="1" t="s">
        <v>4561</v>
      </c>
      <c r="D2350" s="1" t="n">
        <f aca="false">O2351/$Q$2</f>
        <v>1.61995875261448</v>
      </c>
      <c r="O2350" s="1" t="n">
        <v>1.08101155541232</v>
      </c>
    </row>
    <row r="2351" customFormat="false" ht="15" hidden="false" customHeight="false" outlineLevel="0" collapsed="false">
      <c r="A2351" s="1" t="n">
        <v>2609</v>
      </c>
      <c r="B2351" s="1" t="s">
        <v>4562</v>
      </c>
      <c r="C2351" s="1" t="s">
        <v>375</v>
      </c>
      <c r="D2351" s="1" t="n">
        <f aca="false">O2352/$Q$2</f>
        <v>1.61995875261448</v>
      </c>
      <c r="O2351" s="1" t="n">
        <v>1.08101155541232</v>
      </c>
    </row>
    <row r="2352" customFormat="false" ht="15" hidden="false" customHeight="false" outlineLevel="0" collapsed="false">
      <c r="A2352" s="1" t="n">
        <v>2610</v>
      </c>
      <c r="B2352" s="1" t="s">
        <v>4563</v>
      </c>
      <c r="C2352" s="1" t="s">
        <v>4564</v>
      </c>
      <c r="D2352" s="1" t="n">
        <f aca="false">O2353/$Q$2</f>
        <v>1.61995875261448</v>
      </c>
      <c r="O2352" s="1" t="n">
        <v>1.08101155541232</v>
      </c>
    </row>
    <row r="2353" customFormat="false" ht="15" hidden="false" customHeight="false" outlineLevel="0" collapsed="false">
      <c r="A2353" s="1" t="n">
        <v>2611</v>
      </c>
      <c r="B2353" s="1" t="s">
        <v>4565</v>
      </c>
      <c r="C2353" s="1" t="s">
        <v>4566</v>
      </c>
      <c r="D2353" s="1" t="n">
        <f aca="false">O2354/$Q$2</f>
        <v>1.15476300482984</v>
      </c>
      <c r="O2353" s="1" t="n">
        <v>1.08101155541232</v>
      </c>
    </row>
    <row r="2354" customFormat="false" ht="15" hidden="false" customHeight="false" outlineLevel="0" collapsed="false">
      <c r="A2354" s="1" t="n">
        <v>2612</v>
      </c>
      <c r="B2354" s="1" t="s">
        <v>4567</v>
      </c>
      <c r="C2354" s="1" t="s">
        <v>4568</v>
      </c>
      <c r="D2354" s="1" t="n">
        <f aca="false">O2355/$Q$2</f>
        <v>1.15476300482984</v>
      </c>
      <c r="O2354" s="1" t="n">
        <v>0.770582676854609</v>
      </c>
    </row>
    <row r="2355" customFormat="false" ht="15" hidden="false" customHeight="false" outlineLevel="0" collapsed="false">
      <c r="A2355" s="1" t="n">
        <v>2614</v>
      </c>
      <c r="B2355" s="1" t="s">
        <v>4569</v>
      </c>
      <c r="C2355" s="1" t="s">
        <v>4570</v>
      </c>
      <c r="D2355" s="1" t="n">
        <f aca="false">O2356/$Q$2</f>
        <v>1.0995123343348</v>
      </c>
      <c r="O2355" s="1" t="n">
        <v>0.770582676854609</v>
      </c>
    </row>
    <row r="2356" customFormat="false" ht="15" hidden="false" customHeight="false" outlineLevel="0" collapsed="false">
      <c r="A2356" s="1" t="n">
        <v>2615</v>
      </c>
      <c r="B2356" s="1" t="s">
        <v>4571</v>
      </c>
      <c r="C2356" s="1" t="s">
        <v>4572</v>
      </c>
      <c r="D2356" s="1" t="n">
        <f aca="false">O2357/$Q$2</f>
        <v>1.0995123343348</v>
      </c>
      <c r="O2356" s="1" t="n">
        <v>0.733713458330973</v>
      </c>
    </row>
    <row r="2357" customFormat="false" ht="15" hidden="false" customHeight="false" outlineLevel="0" collapsed="false">
      <c r="A2357" s="1" t="n">
        <v>2616</v>
      </c>
      <c r="B2357" s="1" t="s">
        <v>4573</v>
      </c>
      <c r="C2357" s="1" t="s">
        <v>4574</v>
      </c>
      <c r="D2357" s="1" t="n">
        <f aca="false">O2358/$Q$2</f>
        <v>1.0995123343348</v>
      </c>
      <c r="O2357" s="1" t="n">
        <v>0.733713458330973</v>
      </c>
    </row>
    <row r="2358" customFormat="false" ht="15" hidden="false" customHeight="false" outlineLevel="0" collapsed="false">
      <c r="A2358" s="1" t="n">
        <v>2617</v>
      </c>
      <c r="B2358" s="1" t="s">
        <v>4575</v>
      </c>
      <c r="C2358" s="1" t="s">
        <v>251</v>
      </c>
      <c r="D2358" s="1" t="n">
        <f aca="false">O2359/$Q$2</f>
        <v>1.0995123343348</v>
      </c>
      <c r="O2358" s="1" t="n">
        <v>0.733713458330973</v>
      </c>
    </row>
    <row r="2359" customFormat="false" ht="15" hidden="false" customHeight="false" outlineLevel="0" collapsed="false">
      <c r="A2359" s="1" t="n">
        <v>2618</v>
      </c>
      <c r="B2359" s="1" t="s">
        <v>4576</v>
      </c>
      <c r="C2359" s="1" t="s">
        <v>4577</v>
      </c>
      <c r="D2359" s="1" t="n">
        <f aca="false">O2360/$Q$2</f>
        <v>1.0995123343348</v>
      </c>
      <c r="O2359" s="1" t="n">
        <v>0.733713458330973</v>
      </c>
    </row>
    <row r="2360" customFormat="false" ht="15" hidden="false" customHeight="false" outlineLevel="0" collapsed="false">
      <c r="A2360" s="1" t="n">
        <v>2619</v>
      </c>
      <c r="B2360" s="1" t="s">
        <v>4578</v>
      </c>
      <c r="C2360" s="1" t="s">
        <v>4579</v>
      </c>
      <c r="D2360" s="1" t="n">
        <f aca="false">O2361/$Q$2</f>
        <v>1.0995123343348</v>
      </c>
      <c r="O2360" s="1" t="n">
        <v>0.733713458330973</v>
      </c>
    </row>
    <row r="2361" customFormat="false" ht="15" hidden="false" customHeight="false" outlineLevel="0" collapsed="false">
      <c r="A2361" s="1" t="n">
        <v>2620</v>
      </c>
      <c r="B2361" s="1" t="s">
        <v>4580</v>
      </c>
      <c r="C2361" s="1" t="s">
        <v>4581</v>
      </c>
      <c r="D2361" s="1" t="n">
        <f aca="false">O2362/$Q$2</f>
        <v>1.0995123343348</v>
      </c>
      <c r="O2361" s="1" t="n">
        <v>0.733713458330973</v>
      </c>
    </row>
    <row r="2362" customFormat="false" ht="15" hidden="false" customHeight="false" outlineLevel="0" collapsed="false">
      <c r="A2362" s="1" t="n">
        <v>2621</v>
      </c>
      <c r="B2362" s="1" t="s">
        <v>4582</v>
      </c>
      <c r="C2362" s="1" t="s">
        <v>375</v>
      </c>
      <c r="D2362" s="1" t="n">
        <f aca="false">O2363/$Q$2</f>
        <v>1.0995123343348</v>
      </c>
      <c r="O2362" s="1" t="n">
        <v>0.733713458330973</v>
      </c>
    </row>
    <row r="2363" customFormat="false" ht="15" hidden="false" customHeight="false" outlineLevel="0" collapsed="false">
      <c r="A2363" s="1" t="n">
        <v>2622</v>
      </c>
      <c r="B2363" s="1" t="s">
        <v>4583</v>
      </c>
      <c r="C2363" s="1" t="s">
        <v>86</v>
      </c>
      <c r="D2363" s="1" t="n">
        <f aca="false">O2364/$Q$2</f>
        <v>1.0995123343348</v>
      </c>
      <c r="O2363" s="1" t="n">
        <v>0.733713458330973</v>
      </c>
    </row>
    <row r="2364" customFormat="false" ht="15" hidden="false" customHeight="false" outlineLevel="0" collapsed="false">
      <c r="A2364" s="1" t="n">
        <v>2623</v>
      </c>
      <c r="B2364" s="1" t="s">
        <v>4584</v>
      </c>
      <c r="C2364" s="1" t="s">
        <v>4585</v>
      </c>
      <c r="D2364" s="1" t="n">
        <f aca="false">O2365/$Q$2</f>
        <v>1.0995123343348</v>
      </c>
      <c r="O2364" s="1" t="n">
        <v>0.733713458330973</v>
      </c>
    </row>
    <row r="2365" customFormat="false" ht="15" hidden="false" customHeight="false" outlineLevel="0" collapsed="false">
      <c r="A2365" s="1" t="n">
        <v>2624</v>
      </c>
      <c r="B2365" s="1" t="s">
        <v>4586</v>
      </c>
      <c r="C2365" s="1" t="s">
        <v>4587</v>
      </c>
      <c r="D2365" s="1" t="n">
        <f aca="false">O2366/$Q$2</f>
        <v>1.0995123343348</v>
      </c>
      <c r="O2365" s="1" t="n">
        <v>0.733713458330973</v>
      </c>
    </row>
    <row r="2366" customFormat="false" ht="15" hidden="false" customHeight="false" outlineLevel="0" collapsed="false">
      <c r="A2366" s="1" t="n">
        <v>2625</v>
      </c>
      <c r="B2366" s="1" t="s">
        <v>4588</v>
      </c>
      <c r="C2366" s="1" t="s">
        <v>4589</v>
      </c>
      <c r="D2366" s="1" t="n">
        <f aca="false">O2367/$Q$2</f>
        <v>1.0995123343348</v>
      </c>
      <c r="O2366" s="1" t="n">
        <v>0.733713458330973</v>
      </c>
    </row>
    <row r="2367" customFormat="false" ht="15" hidden="false" customHeight="false" outlineLevel="0" collapsed="false">
      <c r="A2367" s="1" t="n">
        <v>2626</v>
      </c>
      <c r="B2367" s="1" t="s">
        <v>4590</v>
      </c>
      <c r="C2367" s="1" t="s">
        <v>4591</v>
      </c>
      <c r="D2367" s="1" t="n">
        <f aca="false">O2368/$Q$2</f>
        <v>1.0995123343348</v>
      </c>
      <c r="O2367" s="1" t="n">
        <v>0.733713458330973</v>
      </c>
    </row>
    <row r="2368" customFormat="false" ht="15" hidden="false" customHeight="false" outlineLevel="0" collapsed="false">
      <c r="A2368" s="1" t="n">
        <v>2627</v>
      </c>
      <c r="B2368" s="1" t="s">
        <v>4592</v>
      </c>
      <c r="C2368" s="1" t="s">
        <v>4593</v>
      </c>
      <c r="D2368" s="1" t="n">
        <f aca="false">O2369/$Q$2</f>
        <v>1.0995123343348</v>
      </c>
      <c r="O2368" s="1" t="n">
        <v>0.733713458330973</v>
      </c>
    </row>
    <row r="2369" customFormat="false" ht="15" hidden="false" customHeight="false" outlineLevel="0" collapsed="false">
      <c r="A2369" s="1" t="n">
        <v>2628</v>
      </c>
      <c r="B2369" s="1" t="s">
        <v>4594</v>
      </c>
      <c r="C2369" s="1" t="s">
        <v>4595</v>
      </c>
      <c r="D2369" s="1" t="n">
        <f aca="false">O2370/$Q$2</f>
        <v>1.0995123343348</v>
      </c>
      <c r="O2369" s="1" t="n">
        <v>0.733713458330973</v>
      </c>
    </row>
    <row r="2370" customFormat="false" ht="15" hidden="false" customHeight="false" outlineLevel="0" collapsed="false">
      <c r="A2370" s="1" t="n">
        <v>2629</v>
      </c>
      <c r="B2370" s="1" t="s">
        <v>4596</v>
      </c>
      <c r="C2370" s="1" t="s">
        <v>4597</v>
      </c>
      <c r="D2370" s="1" t="n">
        <f aca="false">O2371/$Q$2</f>
        <v>1.0995123343348</v>
      </c>
      <c r="O2370" s="1" t="n">
        <v>0.733713458330973</v>
      </c>
    </row>
    <row r="2371" customFormat="false" ht="15" hidden="false" customHeight="false" outlineLevel="0" collapsed="false">
      <c r="A2371" s="1" t="n">
        <v>2630</v>
      </c>
      <c r="B2371" s="1" t="s">
        <v>4598</v>
      </c>
      <c r="C2371" s="1" t="s">
        <v>4599</v>
      </c>
      <c r="D2371" s="1" t="n">
        <f aca="false">O2372/$Q$2</f>
        <v>1.0995123343348</v>
      </c>
      <c r="O2371" s="1" t="n">
        <v>0.733713458330973</v>
      </c>
    </row>
    <row r="2372" customFormat="false" ht="15" hidden="false" customHeight="false" outlineLevel="0" collapsed="false">
      <c r="A2372" s="1" t="n">
        <v>2631</v>
      </c>
      <c r="B2372" s="1" t="s">
        <v>4600</v>
      </c>
      <c r="C2372" s="1" t="s">
        <v>4601</v>
      </c>
      <c r="D2372" s="1" t="n">
        <f aca="false">O2373/$Q$2</f>
        <v>1.0995123343348</v>
      </c>
      <c r="O2372" s="1" t="n">
        <v>0.733713458330973</v>
      </c>
    </row>
    <row r="2373" customFormat="false" ht="15" hidden="false" customHeight="false" outlineLevel="0" collapsed="false">
      <c r="A2373" s="1" t="n">
        <v>2632</v>
      </c>
      <c r="B2373" s="1" t="s">
        <v>4602</v>
      </c>
      <c r="C2373" s="1" t="s">
        <v>4603</v>
      </c>
      <c r="D2373" s="1" t="n">
        <f aca="false">O2374/$Q$2</f>
        <v>1.0995123343348</v>
      </c>
      <c r="O2373" s="1" t="n">
        <v>0.733713458330973</v>
      </c>
    </row>
    <row r="2374" customFormat="false" ht="15" hidden="false" customHeight="false" outlineLevel="0" collapsed="false">
      <c r="A2374" s="1" t="n">
        <v>2633</v>
      </c>
      <c r="B2374" s="1" t="s">
        <v>4604</v>
      </c>
      <c r="C2374" s="1" t="s">
        <v>4605</v>
      </c>
      <c r="D2374" s="1" t="n">
        <f aca="false">O2375/$Q$2</f>
        <v>1.0995123343348</v>
      </c>
      <c r="O2374" s="1" t="n">
        <v>0.733713458330973</v>
      </c>
    </row>
    <row r="2375" customFormat="false" ht="15" hidden="false" customHeight="false" outlineLevel="0" collapsed="false">
      <c r="A2375" s="1" t="n">
        <v>2634</v>
      </c>
      <c r="B2375" s="1" t="s">
        <v>4606</v>
      </c>
      <c r="C2375" s="1" t="s">
        <v>4607</v>
      </c>
      <c r="D2375" s="1" t="n">
        <f aca="false">O2376/$Q$2</f>
        <v>1.0995123343348</v>
      </c>
      <c r="O2375" s="1" t="n">
        <v>0.733713458330973</v>
      </c>
    </row>
    <row r="2376" customFormat="false" ht="15" hidden="false" customHeight="false" outlineLevel="0" collapsed="false">
      <c r="A2376" s="1" t="n">
        <v>2635</v>
      </c>
      <c r="B2376" s="1" t="s">
        <v>4608</v>
      </c>
      <c r="C2376" s="1" t="s">
        <v>4609</v>
      </c>
      <c r="D2376" s="1" t="n">
        <f aca="false">O2377/$Q$2</f>
        <v>1.0995123343348</v>
      </c>
      <c r="O2376" s="1" t="n">
        <v>0.733713458330973</v>
      </c>
    </row>
    <row r="2377" customFormat="false" ht="15" hidden="false" customHeight="false" outlineLevel="0" collapsed="false">
      <c r="A2377" s="1" t="n">
        <v>2636</v>
      </c>
      <c r="B2377" s="1" t="s">
        <v>4610</v>
      </c>
      <c r="C2377" s="1" t="s">
        <v>4611</v>
      </c>
      <c r="D2377" s="1" t="n">
        <f aca="false">O2378/$Q$2</f>
        <v>1.0995123343348</v>
      </c>
      <c r="O2377" s="1" t="n">
        <v>0.733713458330973</v>
      </c>
    </row>
    <row r="2378" customFormat="false" ht="15" hidden="false" customHeight="false" outlineLevel="0" collapsed="false">
      <c r="A2378" s="1" t="n">
        <v>2637</v>
      </c>
      <c r="B2378" s="1" t="s">
        <v>4612</v>
      </c>
      <c r="C2378" s="1" t="s">
        <v>4613</v>
      </c>
      <c r="D2378" s="1" t="n">
        <f aca="false">O2379/$Q$2</f>
        <v>1.06129266656703</v>
      </c>
      <c r="O2378" s="1" t="n">
        <v>0.733713458330973</v>
      </c>
    </row>
    <row r="2379" customFormat="false" ht="15" hidden="false" customHeight="false" outlineLevel="0" collapsed="false">
      <c r="A2379" s="1" t="n">
        <v>2638</v>
      </c>
      <c r="B2379" s="1" t="s">
        <v>4614</v>
      </c>
      <c r="C2379" s="1" t="s">
        <v>4615</v>
      </c>
      <c r="D2379" s="1" t="n">
        <f aca="false">O2380/$Q$2</f>
        <v>1.06129266656703</v>
      </c>
      <c r="O2379" s="1" t="n">
        <v>0.708209165438145</v>
      </c>
    </row>
    <row r="2380" customFormat="false" ht="15" hidden="false" customHeight="false" outlineLevel="0" collapsed="false">
      <c r="A2380" s="1" t="n">
        <v>2639</v>
      </c>
      <c r="B2380" s="1" t="s">
        <v>4616</v>
      </c>
      <c r="C2380" s="1" t="s">
        <v>4617</v>
      </c>
      <c r="D2380" s="1" t="n">
        <f aca="false">O2381/$Q$2</f>
        <v>1.06129266656703</v>
      </c>
      <c r="O2380" s="1" t="n">
        <v>0.708209165438145</v>
      </c>
    </row>
    <row r="2381" customFormat="false" ht="15" hidden="false" customHeight="false" outlineLevel="0" collapsed="false">
      <c r="A2381" s="1" t="n">
        <v>2640</v>
      </c>
      <c r="B2381" s="1" t="s">
        <v>4618</v>
      </c>
      <c r="C2381" s="1" t="s">
        <v>4619</v>
      </c>
      <c r="D2381" s="1" t="n">
        <f aca="false">O2382/$Q$2</f>
        <v>1.06129266656703</v>
      </c>
      <c r="O2381" s="1" t="n">
        <v>0.708209165438145</v>
      </c>
    </row>
    <row r="2382" customFormat="false" ht="15" hidden="false" customHeight="false" outlineLevel="0" collapsed="false">
      <c r="A2382" s="1" t="n">
        <v>2641</v>
      </c>
      <c r="B2382" s="1" t="s">
        <v>4620</v>
      </c>
      <c r="C2382" s="1" t="s">
        <v>4621</v>
      </c>
      <c r="D2382" s="1" t="n">
        <f aca="false">O2383/$Q$2</f>
        <v>1.06129266656703</v>
      </c>
      <c r="O2382" s="1" t="n">
        <v>0.708209165438145</v>
      </c>
    </row>
    <row r="2383" customFormat="false" ht="15" hidden="false" customHeight="false" outlineLevel="0" collapsed="false">
      <c r="A2383" s="1" t="n">
        <v>2642</v>
      </c>
      <c r="B2383" s="1" t="s">
        <v>4622</v>
      </c>
      <c r="C2383" s="1" t="s">
        <v>4623</v>
      </c>
      <c r="D2383" s="1" t="n">
        <f aca="false">O2384/$Q$2</f>
        <v>1.06129266656703</v>
      </c>
      <c r="O2383" s="1" t="n">
        <v>0.708209165438145</v>
      </c>
    </row>
    <row r="2384" customFormat="false" ht="15" hidden="false" customHeight="false" outlineLevel="0" collapsed="false">
      <c r="A2384" s="1" t="n">
        <v>2643</v>
      </c>
      <c r="B2384" s="1" t="s">
        <v>4624</v>
      </c>
      <c r="C2384" s="1" t="s">
        <v>4625</v>
      </c>
      <c r="D2384" s="1" t="n">
        <f aca="false">O2385/$Q$2</f>
        <v>1.06129266656703</v>
      </c>
      <c r="O2384" s="1" t="n">
        <v>0.708209165438145</v>
      </c>
    </row>
    <row r="2385" customFormat="false" ht="15" hidden="false" customHeight="false" outlineLevel="0" collapsed="false">
      <c r="A2385" s="1" t="n">
        <v>2644</v>
      </c>
      <c r="B2385" s="1" t="s">
        <v>4626</v>
      </c>
      <c r="C2385" s="1" t="s">
        <v>4627</v>
      </c>
      <c r="D2385" s="1" t="n">
        <f aca="false">O2386/$Q$2</f>
        <v>1.06129266656703</v>
      </c>
      <c r="O2385" s="1" t="n">
        <v>0.708209165438145</v>
      </c>
    </row>
    <row r="2386" customFormat="false" ht="15" hidden="false" customHeight="false" outlineLevel="0" collapsed="false">
      <c r="A2386" s="1" t="n">
        <v>2645</v>
      </c>
      <c r="B2386" s="1" t="s">
        <v>4628</v>
      </c>
      <c r="C2386" s="1" t="s">
        <v>4629</v>
      </c>
      <c r="D2386" s="1" t="n">
        <f aca="false">O2387/$Q$2</f>
        <v>1.06129266656703</v>
      </c>
      <c r="O2386" s="1" t="n">
        <v>0.708209165438145</v>
      </c>
    </row>
    <row r="2387" customFormat="false" ht="15" hidden="false" customHeight="false" outlineLevel="0" collapsed="false">
      <c r="A2387" s="1" t="n">
        <v>2646</v>
      </c>
      <c r="B2387" s="1" t="s">
        <v>4630</v>
      </c>
      <c r="C2387" s="1" t="s">
        <v>4631</v>
      </c>
      <c r="D2387" s="1" t="n">
        <f aca="false">O2388/$Q$2</f>
        <v>1.06129266656703</v>
      </c>
      <c r="O2387" s="1" t="n">
        <v>0.708209165438145</v>
      </c>
    </row>
    <row r="2388" customFormat="false" ht="15" hidden="false" customHeight="false" outlineLevel="0" collapsed="false">
      <c r="A2388" s="1" t="n">
        <v>2647</v>
      </c>
      <c r="B2388" s="1" t="s">
        <v>4632</v>
      </c>
      <c r="C2388" s="1" t="s">
        <v>4633</v>
      </c>
      <c r="D2388" s="1" t="n">
        <f aca="false">O2389/$Q$2</f>
        <v>1.06129266656703</v>
      </c>
      <c r="O2388" s="1" t="n">
        <v>0.708209165438145</v>
      </c>
    </row>
    <row r="2389" customFormat="false" ht="15" hidden="false" customHeight="false" outlineLevel="0" collapsed="false">
      <c r="A2389" s="1" t="n">
        <v>2648</v>
      </c>
      <c r="B2389" s="1" t="s">
        <v>4634</v>
      </c>
      <c r="C2389" s="1" t="s">
        <v>4635</v>
      </c>
      <c r="D2389" s="1" t="n">
        <f aca="false">O2390/$Q$2</f>
        <v>1.06129266656703</v>
      </c>
      <c r="O2389" s="1" t="n">
        <v>0.708209165438145</v>
      </c>
    </row>
    <row r="2390" customFormat="false" ht="15" hidden="false" customHeight="false" outlineLevel="0" collapsed="false">
      <c r="A2390" s="1" t="n">
        <v>2649</v>
      </c>
      <c r="B2390" s="1" t="s">
        <v>4636</v>
      </c>
      <c r="C2390" s="1" t="s">
        <v>4637</v>
      </c>
      <c r="D2390" s="1" t="n">
        <f aca="false">O2391/$Q$2</f>
        <v>1.06129266656703</v>
      </c>
      <c r="O2390" s="1" t="n">
        <v>0.708209165438145</v>
      </c>
    </row>
    <row r="2391" customFormat="false" ht="15" hidden="false" customHeight="false" outlineLevel="0" collapsed="false">
      <c r="A2391" s="1" t="n">
        <v>2650</v>
      </c>
      <c r="B2391" s="1" t="s">
        <v>4638</v>
      </c>
      <c r="C2391" s="1" t="s">
        <v>4639</v>
      </c>
      <c r="D2391" s="1" t="n">
        <f aca="false">O2392/$Q$2</f>
        <v>1.06129266656703</v>
      </c>
      <c r="O2391" s="1" t="n">
        <v>0.708209165438145</v>
      </c>
    </row>
    <row r="2392" customFormat="false" ht="15" hidden="false" customHeight="false" outlineLevel="0" collapsed="false">
      <c r="A2392" s="1" t="n">
        <v>2651</v>
      </c>
      <c r="B2392" s="1" t="s">
        <v>4640</v>
      </c>
      <c r="C2392" s="1" t="s">
        <v>4641</v>
      </c>
      <c r="D2392" s="1" t="n">
        <f aca="false">O2393/$Q$2</f>
        <v>0.995233415108144</v>
      </c>
      <c r="O2392" s="1" t="n">
        <v>0.708209165438145</v>
      </c>
    </row>
    <row r="2393" customFormat="false" ht="15" hidden="false" customHeight="false" outlineLevel="0" collapsed="false">
      <c r="B2393" s="1" t="n">
        <v>7110</v>
      </c>
      <c r="C2393" s="1" t="s">
        <v>4642</v>
      </c>
      <c r="D2393" s="1" t="n">
        <f aca="false">O2394/$Q$2</f>
        <v>1.08049691446791</v>
      </c>
      <c r="O2393" s="1" t="n">
        <v>0.664127293567214</v>
      </c>
    </row>
    <row r="2394" customFormat="false" ht="15" hidden="false" customHeight="false" outlineLevel="0" collapsed="false">
      <c r="B2394" s="1" t="n">
        <v>7111</v>
      </c>
      <c r="C2394" s="1" t="s">
        <v>4643</v>
      </c>
      <c r="D2394" s="1" t="n">
        <f aca="false">O2395/$Q$2</f>
        <v>0</v>
      </c>
      <c r="O2394" s="1" t="n">
        <v>0.72102431512041</v>
      </c>
    </row>
  </sheetData>
  <dataValidations count="1">
    <dataValidation allowBlank="true" errorStyle="stop" operator="between" showDropDown="false" showErrorMessage="true" showInputMessage="true" sqref="G2" type="list">
      <formula1>$C$3:$C$2394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E39" activeCellId="0" sqref="E39"/>
    </sheetView>
  </sheetViews>
  <sheetFormatPr defaultColWidth="10.3125" defaultRowHeight="12.75" zeroHeight="false" outlineLevelRow="0" outlineLevelCol="0"/>
  <cols>
    <col collapsed="false" customWidth="true" hidden="false" outlineLevel="0" max="2" min="2" style="0" width="62.83"/>
    <col collapsed="false" customWidth="true" hidden="false" outlineLevel="0" max="3" min="3" style="0" width="59.83"/>
    <col collapsed="false" customWidth="true" hidden="false" outlineLevel="0" max="4" min="4" style="0" width="49.17"/>
    <col collapsed="false" customWidth="true" hidden="false" outlineLevel="0" max="5" min="5" style="0" width="47.16"/>
    <col collapsed="false" customWidth="true" hidden="false" outlineLevel="0" max="6" min="6" style="0" width="12.33"/>
  </cols>
  <sheetData>
    <row r="1" customFormat="false" ht="51.75" hidden="false" customHeight="true" outlineLevel="0" collapsed="false">
      <c r="A1" s="4" t="s">
        <v>4644</v>
      </c>
    </row>
    <row r="2" customFormat="false" ht="15" hidden="false" customHeight="false" outlineLevel="0" collapsed="false">
      <c r="A2" s="5" t="s">
        <v>4645</v>
      </c>
      <c r="B2" s="6" t="s">
        <v>4646</v>
      </c>
      <c r="C2" s="6" t="s">
        <v>4647</v>
      </c>
      <c r="D2" s="6" t="s">
        <v>4648</v>
      </c>
      <c r="E2" s="6" t="s">
        <v>4649</v>
      </c>
    </row>
    <row r="3" customFormat="false" ht="36" hidden="false" customHeight="true" outlineLevel="0" collapsed="false">
      <c r="A3" s="7" t="n">
        <v>1</v>
      </c>
      <c r="B3" s="8" t="s">
        <v>4650</v>
      </c>
      <c r="C3" s="8" t="s">
        <v>4651</v>
      </c>
      <c r="D3" s="9" t="s">
        <v>4652</v>
      </c>
      <c r="E3" s="10" t="n">
        <f aca="false">VLOOKUP("F00101",'Q fields (current)'!$C:$D,2,0)+VLOOKUP("F00201",'Q fields (current)'!$C:$D,2,0)</f>
        <v>0</v>
      </c>
    </row>
    <row r="4" customFormat="false" ht="15" hidden="false" customHeight="false" outlineLevel="0" collapsed="false">
      <c r="A4" s="7" t="n">
        <v>2</v>
      </c>
      <c r="B4" s="8" t="s">
        <v>4653</v>
      </c>
      <c r="C4" s="8" t="s">
        <v>4654</v>
      </c>
      <c r="D4" s="9" t="s">
        <v>4655</v>
      </c>
      <c r="E4" s="10" t="n">
        <f aca="false">E3-(VLOOKUP("F01401",'Q fields (current)'!$C:$D,2,0)+VLOOKUP("F01601",'Q fields (current)'!$C:$D,2,0)+VLOOKUP("F01701",'Q fields (current)'!$C:$D,2,0)+VLOOKUP("F02201",'Q fields (current)'!$C:$D,2,0))</f>
        <v>0</v>
      </c>
      <c r="H4" s="11" t="s">
        <v>4656</v>
      </c>
    </row>
    <row r="5" customFormat="false" ht="25.5" hidden="false" customHeight="false" outlineLevel="0" collapsed="false">
      <c r="A5" s="7" t="n">
        <v>3</v>
      </c>
      <c r="B5" s="8" t="s">
        <v>4657</v>
      </c>
      <c r="C5" s="9" t="s">
        <v>4658</v>
      </c>
      <c r="D5" s="9" t="s">
        <v>4659</v>
      </c>
      <c r="E5" s="10" t="n">
        <f aca="false">E4-VLOOKUP("F01901",'Q fields (current)'!$C:$D,2,0)</f>
        <v>0</v>
      </c>
      <c r="H5" s="12" t="s">
        <v>4660</v>
      </c>
    </row>
    <row r="6" customFormat="false" ht="25.5" hidden="false" customHeight="false" outlineLevel="0" collapsed="false">
      <c r="A6" s="7" t="n">
        <v>4</v>
      </c>
      <c r="B6" s="8" t="s">
        <v>4661</v>
      </c>
      <c r="C6" s="9" t="s">
        <v>4662</v>
      </c>
      <c r="D6" s="9" t="s">
        <v>4663</v>
      </c>
      <c r="E6" s="10" t="n">
        <f aca="false">E5-(VLOOKUP("Soglia minima di coerenza del margine per addetto non dipendente",B:E,4,0)*1000*E8)</f>
        <v>0</v>
      </c>
      <c r="H6" s="12" t="s">
        <v>4664</v>
      </c>
    </row>
    <row r="7" customFormat="false" ht="15" hidden="false" customHeight="false" outlineLevel="0" collapsed="false">
      <c r="A7" s="7" t="n">
        <v>5</v>
      </c>
      <c r="B7" s="8" t="s">
        <v>4665</v>
      </c>
      <c r="C7" s="8" t="s">
        <v>4666</v>
      </c>
      <c r="D7" s="9" t="s">
        <v>4667</v>
      </c>
      <c r="E7" s="10" t="n">
        <f aca="false">(VLOOKUP("A00101",'Q fields (current)'!$C:$D,2,0)+VLOOKUP("A00201",'Q fields (current)'!$C:$D,2,0))/365+E8</f>
        <v>0</v>
      </c>
      <c r="H7" s="11"/>
    </row>
    <row r="8" customFormat="false" ht="38.25" hidden="false" customHeight="false" outlineLevel="0" collapsed="false">
      <c r="A8" s="7" t="n">
        <v>6</v>
      </c>
      <c r="B8" s="8" t="s">
        <v>4668</v>
      </c>
      <c r="C8" s="9" t="s">
        <v>4669</v>
      </c>
      <c r="D8" s="8" t="s">
        <v>4670</v>
      </c>
      <c r="E8" s="13" t="n">
        <f aca="false">(VLOOKUP("A01002",'Q fields (current)'!$C:$D,2,0)+VLOOKUP("A01102",'Q fields (current)'!$C:$D,2,0))/100+VLOOKUP("A01201",'Q fields (current)'!$C:$D,2,0)</f>
        <v>0</v>
      </c>
      <c r="H8" s="11"/>
    </row>
    <row r="9" customFormat="false" ht="26.25" hidden="false" customHeight="true" outlineLevel="0" collapsed="false">
      <c r="A9" s="7" t="n">
        <v>7</v>
      </c>
      <c r="B9" s="8" t="s">
        <v>4671</v>
      </c>
      <c r="C9" s="8" t="s">
        <v>4672</v>
      </c>
      <c r="D9" s="9" t="s">
        <v>4673</v>
      </c>
      <c r="E9" s="13" t="n">
        <f aca="false">VLOOKUP("F01401",'Q fields (current)'!$C:$D,2,0)+VLOOKUP("F01601",'Q fields (current)'!$C:$D,2,0)+VLOOKUP("F01701",'Q fields (current)'!$C:$D,2,0)+VLOOKUP("F01803",'Q fields (current)'!$C:$D,2,0)+VLOOKUP("F02201",'Q fields (current)'!$C:$D,2,0)+VLOOKUP("F01901",'Q fields (current)'!$C:$D,2,0)</f>
        <v>0</v>
      </c>
      <c r="H9" s="11" t="s">
        <v>4674</v>
      </c>
    </row>
    <row r="10" customFormat="false" ht="15" hidden="false" customHeight="false" outlineLevel="0" collapsed="false">
      <c r="A10" s="7" t="n">
        <v>8</v>
      </c>
      <c r="B10" s="8" t="s">
        <v>4675</v>
      </c>
      <c r="C10" s="8" t="s">
        <v>4676</v>
      </c>
      <c r="D10" s="9" t="s">
        <v>4677</v>
      </c>
      <c r="E10" s="13" t="n">
        <f aca="false">VLOOKUP("F01401",'Q fields (current)'!$C:$D,2,0)</f>
        <v>0</v>
      </c>
      <c r="H10" s="0" t="s">
        <v>4678</v>
      </c>
    </row>
    <row r="11" customFormat="false" ht="15" hidden="false" customHeight="false" outlineLevel="0" collapsed="false">
      <c r="A11" s="7" t="n">
        <v>9</v>
      </c>
      <c r="B11" s="8" t="s">
        <v>4679</v>
      </c>
      <c r="C11" s="8" t="s">
        <v>4680</v>
      </c>
      <c r="D11" s="9" t="s">
        <v>4681</v>
      </c>
      <c r="E11" s="10" t="n">
        <f aca="false">VLOOKUP("F02201",'Q fields (current)'!$C:$D,2,0)</f>
        <v>0</v>
      </c>
    </row>
    <row r="12" customFormat="false" ht="25.5" hidden="false" customHeight="false" outlineLevel="0" collapsed="false">
      <c r="A12" s="7" t="n">
        <v>10</v>
      </c>
      <c r="B12" s="8" t="s">
        <v>4682</v>
      </c>
      <c r="C12" s="9" t="s">
        <v>4683</v>
      </c>
      <c r="D12" s="9" t="s">
        <v>4684</v>
      </c>
      <c r="E12" s="13" t="n">
        <f aca="false">VLOOKUP("F02901",'Q fields (current)'!$C:$D,2,0)-VLOOKUP("F02902",'Q fields (current)'!$C:$D,2,0)</f>
        <v>0</v>
      </c>
    </row>
    <row r="13" customFormat="false" ht="25.5" hidden="false" customHeight="false" outlineLevel="0" collapsed="false">
      <c r="A13" s="7" t="n">
        <v>11</v>
      </c>
      <c r="B13" s="8" t="s">
        <v>4685</v>
      </c>
      <c r="C13" s="9" t="s">
        <v>4686</v>
      </c>
      <c r="D13" s="9" t="s">
        <v>4687</v>
      </c>
      <c r="E13" s="10" t="n">
        <f aca="false">E12-VLOOKUP("F02903",'Q fields (current)'!$C:$D,2,0)</f>
        <v>0</v>
      </c>
    </row>
    <row r="14" customFormat="false" ht="25.5" hidden="false" customHeight="false" outlineLevel="0" collapsed="false">
      <c r="A14" s="7" t="n">
        <v>12</v>
      </c>
      <c r="B14" s="8" t="s">
        <v>4688</v>
      </c>
      <c r="C14" s="9" t="s">
        <v>4689</v>
      </c>
      <c r="D14" s="9" t="s">
        <v>4690</v>
      </c>
      <c r="E14" s="10" t="n">
        <f aca="false">VLOOKUP("F00101",'Q fields (current)'!$C:$D,2,0)</f>
        <v>0</v>
      </c>
    </row>
    <row r="15" customFormat="false" ht="30" hidden="false" customHeight="false" outlineLevel="0" collapsed="false">
      <c r="A15" s="7" t="n">
        <v>13</v>
      </c>
      <c r="B15" s="14" t="s">
        <v>4691</v>
      </c>
      <c r="C15" s="9" t="s">
        <v>4692</v>
      </c>
      <c r="D15" s="9" t="s">
        <v>4693</v>
      </c>
      <c r="E15" s="13" t="n">
        <f aca="false">INDEX(Coerenza!B:AS,'Cluster determination'!$D$1+5,MATCH("Valore aggiunto lordo per addetto (in migliaia di euro)",Coerenza!$3:$3,0)-1)</f>
        <v>15.0888442153236</v>
      </c>
    </row>
    <row r="16" customFormat="false" ht="15" hidden="false" customHeight="false" outlineLevel="0" collapsed="false">
      <c r="B16" s="15"/>
      <c r="C16" s="15"/>
    </row>
    <row r="17" customFormat="false" ht="15" hidden="false" customHeight="false" outlineLevel="0" collapsed="false">
      <c r="B17" s="15"/>
      <c r="C17" s="15"/>
    </row>
    <row r="18" s="17" customFormat="true" ht="46.5" hidden="false" customHeight="true" outlineLevel="0" collapsed="false">
      <c r="A18" s="4" t="s">
        <v>4694</v>
      </c>
      <c r="B18" s="16"/>
      <c r="C18" s="16"/>
      <c r="F18" s="18"/>
    </row>
    <row r="19" customFormat="false" ht="15" hidden="false" customHeight="false" outlineLevel="0" collapsed="false">
      <c r="A19" s="5" t="s">
        <v>4645</v>
      </c>
      <c r="B19" s="6" t="s">
        <v>4646</v>
      </c>
      <c r="C19" s="6" t="s">
        <v>4647</v>
      </c>
      <c r="D19" s="6" t="s">
        <v>4648</v>
      </c>
      <c r="E19" s="6" t="s">
        <v>4649</v>
      </c>
    </row>
    <row r="20" customFormat="false" ht="30" hidden="false" customHeight="false" outlineLevel="0" collapsed="false">
      <c r="A20" s="7" t="n">
        <v>14</v>
      </c>
      <c r="B20" s="19" t="s">
        <v>4695</v>
      </c>
      <c r="C20" s="19" t="s">
        <v>4696</v>
      </c>
      <c r="D20" s="9" t="s">
        <v>4697</v>
      </c>
      <c r="E20" s="9" t="str">
        <f aca="false">IF(VLOOKUP("F01801",'Q fields (current)'!C:E,2,0)+VLOOKUP("F02001",'Q fields (current)'!C:E,2,0)=0,"не заполнено",E6/(VLOOKUP("F01801",'Q fields (current)'!C:E,2,0)+VLOOKUP("F02001",'Q fields (current)'!C:E,2,0)))</f>
        <v>не заполнено</v>
      </c>
      <c r="F20" s="11"/>
    </row>
    <row r="21" customFormat="false" ht="15" hidden="false" customHeight="false" outlineLevel="0" collapsed="false">
      <c r="A21" s="7" t="n">
        <v>15</v>
      </c>
      <c r="B21" s="19" t="s">
        <v>4698</v>
      </c>
      <c r="C21" s="19" t="s">
        <v>4699</v>
      </c>
      <c r="D21" s="9" t="s">
        <v>4700</v>
      </c>
      <c r="E21" s="9" t="e">
        <f aca="false">E6*100/(VLOOKUP("F00101",'Q fields (current)'!$C:$D,2,0)+VLOOKUP("F00201",'Q fields (current)'!$C:$D,2,0))</f>
        <v>#DIV/0!</v>
      </c>
    </row>
    <row r="22" customFormat="false" ht="15" hidden="false" customHeight="false" outlineLevel="0" collapsed="false">
      <c r="A22" s="7" t="n">
        <v>16</v>
      </c>
      <c r="B22" s="19" t="s">
        <v>4701</v>
      </c>
      <c r="C22" s="19" t="s">
        <v>4702</v>
      </c>
      <c r="D22" s="9" t="s">
        <v>4703</v>
      </c>
      <c r="E22" s="9" t="n">
        <f aca="false">IF(E7 = 0, 99999, E4/1000/E7)</f>
        <v>99999</v>
      </c>
      <c r="F22" s="11"/>
    </row>
    <row r="23" customFormat="false" ht="38.25" hidden="false" customHeight="false" outlineLevel="0" collapsed="false">
      <c r="A23" s="7" t="n">
        <v>17</v>
      </c>
      <c r="B23" s="19" t="s">
        <v>4704</v>
      </c>
      <c r="C23" s="19" t="s">
        <v>4705</v>
      </c>
      <c r="D23" s="9" t="s">
        <v>4706</v>
      </c>
      <c r="E23" s="9" t="str">
        <f aca="false">IF((VLOOKUP("D03401",'Q fields (current)'!$C:$D,2,0) + VLOOKUP("D03402",'Q fields (current)'!$C:$D,2,0) + VLOOKUP("D03403",'Q fields (current)'!$C:$D,2,0) + VLOOKUP("D03404",'Q fields (current)'!$C:$D,2,0) + IFERROR(VLOOKUP("D03400",'Q fields (current)'!$C:$D,2,0),0)) = 0, "не заполнено",
E3*(VLOOKUP("D00401",'Q fields (current)'!$C:$D,2,0) + VLOOKUP("D00501",'Q fields (current)'!$C:$D,2,0) + VLOOKUP("D00601",'Q fields (current)'!$C:$D,2,0) + VLOOKUP("D00701",'Q fields (current)'!$C:$D,2,0) + VLOOKUP("D00801",'Q fields (current)'!$C:$D,2,0))/100 /
(VLOOKUP("D03401",'Q fields (current)'!$C:$D,2,0) + VLOOKUP("D03402",'Q fields (current)'!$C:$D,2,0) + VLOOKUP("D03403",'Q fields (current)'!$C:$D,2,0) + VLOOKUP("D03404",'Q fields (current)'!$C:$D,2,0) + IFERROR(VLOOKUP("D03400",'Q fields (current)'!$C:$D,2,0),0)))</f>
        <v>не заполнено</v>
      </c>
    </row>
    <row r="24" customFormat="false" ht="69.75" hidden="false" customHeight="true" outlineLevel="0" collapsed="false">
      <c r="A24" s="7" t="n">
        <v>18</v>
      </c>
      <c r="B24" s="19" t="s">
        <v>4707</v>
      </c>
      <c r="C24" s="19" t="s">
        <v>4708</v>
      </c>
      <c r="D24" s="9" t="s">
        <v>4709</v>
      </c>
      <c r="E24" s="9" t="str">
        <f aca="false">IF((VLOOKUP("D01601",'Q fields (current)'!$C:$D,2,0)+VLOOKUP("D01602",'Q fields (current)'!$C:$D,2,0)+VLOOKUP("D01603",'Q fields (current)'!$C:$D,2,0)+VLOOKUP("D01604",'Q fields (current)'!$C:$D,2,0)+
VLOOKUP("D01801",'Q fields (current)'!$C:$D,2,0)+VLOOKUP("D01802",'Q fields (current)'!$C:$D,2,0)+VLOOKUP("D01803",'Q fields (current)'!$C:$D,2,0)+VLOOKUP("D01804",'Q fields (current)'!$C:$D,2,0)+
VLOOKUP("D02001",'Q fields (current)'!$C:$D,2,0)+VLOOKUP("D02002",'Q fields (current)'!$C:$D,2,0)+VLOOKUP("D02003",'Q fields (current)'!$C:$D,2,0)+VLOOKUP("D02004",'Q fields (current)'!$C:$D,2,0)+
VLOOKUP("D02201",'Q fields (current)'!$C:$D,2,0)+VLOOKUP("D02202",'Q fields (current)'!$C:$D,2,0)+VLOOKUP("D02203",'Q fields (current)'!$C:$D,2,0)+VLOOKUP("D02204",'Q fields (current)'!$C:$D,2,0))=0,"не заполнено",
E3*VLOOKUP("D00101",'Q fields (current)'!$C:$D,2,0)/100/
(VLOOKUP("D01601",'Q fields (current)'!$C:$D,2,0)+VLOOKUP("D01602",'Q fields (current)'!$C:$D,2,0)+VLOOKUP("D01603",'Q fields (current)'!$C:$D,2,0)+VLOOKUP("D01604",'Q fields (current)'!$C:$D,2,0)+
VLOOKUP("D01801",'Q fields (current)'!$C:$D,2,0)+VLOOKUP("D01802",'Q fields (current)'!$C:$D,2,0)+VLOOKUP("D01803",'Q fields (current)'!$C:$D,2,0)+VLOOKUP("D01804",'Q fields (current)'!$C:$D,2,0)+
VLOOKUP("D02001",'Q fields (current)'!$C:$D,2,0)+VLOOKUP("D02002",'Q fields (current)'!$C:$D,2,0)+VLOOKUP("D02003",'Q fields (current)'!$C:$D,2,0)+VLOOKUP("D02004",'Q fields (current)'!$C:$D,2,0)+
VLOOKUP("D02201",'Q fields (current)'!$C:$D,2,0)+VLOOKUP("D02202",'Q fields (current)'!$C:$D,2,0)+VLOOKUP("D02203",'Q fields (current)'!$C:$D,2,0)+VLOOKUP("D02204",'Q fields (current)'!$C:$D,2,0)))</f>
        <v>не заполнено</v>
      </c>
    </row>
    <row r="26" customFormat="false" ht="15" hidden="false" customHeight="false" outlineLevel="0" collapsed="false">
      <c r="B26" s="20"/>
      <c r="C26" s="20"/>
      <c r="D26" s="21"/>
      <c r="F26" s="11"/>
    </row>
    <row r="27" customFormat="false" ht="15" hidden="false" customHeight="false" outlineLevel="0" collapsed="false">
      <c r="B27" s="20"/>
      <c r="C27" s="20"/>
      <c r="D27" s="21"/>
    </row>
    <row r="28" customFormat="false" ht="42" hidden="false" customHeight="true" outlineLevel="0" collapsed="false">
      <c r="A28" s="4" t="s">
        <v>4710</v>
      </c>
      <c r="B28" s="20"/>
      <c r="C28" s="20"/>
      <c r="D28" s="21"/>
    </row>
    <row r="29" customFormat="false" ht="15" hidden="false" customHeight="false" outlineLevel="0" collapsed="false">
      <c r="A29" s="5" t="s">
        <v>4645</v>
      </c>
      <c r="B29" s="6" t="s">
        <v>4646</v>
      </c>
      <c r="C29" s="6" t="s">
        <v>4647</v>
      </c>
      <c r="D29" s="6" t="s">
        <v>4648</v>
      </c>
      <c r="E29" s="6" t="s">
        <v>4649</v>
      </c>
    </row>
    <row r="30" customFormat="false" ht="45" hidden="false" customHeight="false" outlineLevel="0" collapsed="false">
      <c r="A30" s="7" t="n">
        <v>19</v>
      </c>
      <c r="B30" s="19" t="s">
        <v>4711</v>
      </c>
      <c r="C30" s="19" t="s">
        <v>4712</v>
      </c>
      <c r="D30" s="8" t="s">
        <v>4713</v>
      </c>
      <c r="E30" s="0" t="str">
        <f aca="false">IF(VLOOKUP("F02001",'Q fields (current)'!C:E,2,0) + E13=0,"не заполнено", VLOOKUP("F02001", 'Q fields (current)'!C:E,2,0)*100/E13)</f>
        <v>не заполнено</v>
      </c>
      <c r="F30" s="11"/>
    </row>
    <row r="31" customFormat="false" ht="45" hidden="false" customHeight="false" outlineLevel="0" collapsed="false">
      <c r="A31" s="7" t="n">
        <v>20</v>
      </c>
      <c r="B31" s="19" t="s">
        <v>4714</v>
      </c>
      <c r="C31" s="19" t="s">
        <v>4715</v>
      </c>
      <c r="D31" s="8" t="s">
        <v>4716</v>
      </c>
      <c r="E31" s="0" t="str">
        <f aca="false">IF(AND(VLOOKUP("F01803",'Q fields (current)'!C:E,2,0)+VLOOKUP("F01804",'Q fields (current)'!C:E,2,0)=0,VLOOKUP("F02902",'Q fields (current)'!C:E,2,0)+VLOOKUP("F02903",'Q fields (current)'!C:E,2,0)=0),"не заполнено",
IF(VLOOKUP("F02902",'Q fields (current)'!C:E,2,0)+VLOOKUP("F02903",'Q fields (current)'!C:E,2,0)=0,99999,
(VLOOKUP("F01803",'Q fields (current)'!C:E,2,0)+VLOOKUP("F01804",'Q fields (current)'!C:E,2,0))*100/
(VLOOKUP("F02902",'Q fields (current)'!C:E,2,0)+VLOOKUP("F02903",'Q fields (current)'!C:E,2,0))))</f>
        <v>не заполнено</v>
      </c>
      <c r="F31" s="11"/>
    </row>
    <row r="32" customFormat="false" ht="23.25" hidden="false" customHeight="true" outlineLevel="0" collapsed="false">
      <c r="A32" s="7" t="n">
        <v>21</v>
      </c>
      <c r="B32" s="20" t="s">
        <v>4717</v>
      </c>
      <c r="C32" s="22" t="s">
        <v>4718</v>
      </c>
      <c r="D32" s="8" t="s">
        <v>4719</v>
      </c>
      <c r="E32" s="5" t="e">
        <f aca="false">E11/E3*100</f>
        <v>#DIV/0!</v>
      </c>
      <c r="F32" s="11"/>
    </row>
    <row r="33" customFormat="false" ht="15" hidden="false" customHeight="false" outlineLevel="0" collapsed="false">
      <c r="B33" s="20"/>
      <c r="C33" s="20"/>
      <c r="D33" s="21"/>
    </row>
    <row r="34" customFormat="false" ht="15" hidden="false" customHeight="false" outlineLevel="0" collapsed="false">
      <c r="B34" s="20"/>
      <c r="C34" s="20"/>
      <c r="D34" s="21"/>
    </row>
    <row r="35" customFormat="false" ht="15" hidden="false" customHeight="false" outlineLevel="0" collapsed="false">
      <c r="B35" s="20"/>
      <c r="C35" s="20"/>
      <c r="D35" s="21"/>
    </row>
    <row r="36" s="23" customFormat="true" ht="38.25" hidden="false" customHeight="true" outlineLevel="0" collapsed="false">
      <c r="A36" s="4" t="s">
        <v>4720</v>
      </c>
      <c r="B36" s="20"/>
      <c r="C36" s="20"/>
      <c r="D36" s="21"/>
    </row>
    <row r="37" customFormat="false" ht="15" hidden="false" customHeight="false" outlineLevel="0" collapsed="false">
      <c r="A37" s="5" t="s">
        <v>4645</v>
      </c>
      <c r="B37" s="6" t="s">
        <v>4647</v>
      </c>
      <c r="C37" s="20"/>
      <c r="D37" s="6" t="s">
        <v>4648</v>
      </c>
      <c r="E37" s="6" t="s">
        <v>4649</v>
      </c>
    </row>
    <row r="38" customFormat="false" ht="36" hidden="false" customHeight="true" outlineLevel="0" collapsed="false">
      <c r="A38" s="7" t="n">
        <v>21</v>
      </c>
      <c r="B38" s="19" t="s">
        <v>4721</v>
      </c>
      <c r="C38" s="20"/>
      <c r="D38" s="8" t="s">
        <v>4722</v>
      </c>
      <c r="E38" s="24" t="str">
        <f aca="false">IF(VLOOKUP("F01901", 'Q fields (current)'!C:E,2,0)+ VLOOKUP("A00101", 'Q fields (current)'!C:E,2,0)+VLOOKUP("A00201", 'Q fields (current)'!C:E,2,0)= 0, "не заполнено", VLOOKUP("F01901", 'Q fields (current)'!C:E,2,0)/((VLOOKUP("A00101", 'Q fields (current)'!C:E,2,0)+VLOOKUP("A00201", 'Q fields (current)'!C:E,2,0))/365)/12)</f>
        <v>не заполнено</v>
      </c>
    </row>
    <row r="39" customFormat="false" ht="38.25" hidden="false" customHeight="false" outlineLevel="0" collapsed="false">
      <c r="A39" s="7" t="n">
        <v>22</v>
      </c>
      <c r="B39" s="22" t="s">
        <v>4723</v>
      </c>
      <c r="C39" s="20"/>
      <c r="D39" s="9" t="s">
        <v>4724</v>
      </c>
      <c r="E39" s="24" t="e">
        <f aca="false">VLOOKUP("F02801", 'Q fields (current)'!C:E,2,0)/((VLOOKUP("F00101", 'Q fields (current)'!C:E,2,0)+VLOOKUP("F00201", 'Q fields (current)'!C:E,2,0))-(VLOOKUP("F01401", 'Q fields (current)'!C:E,2,0)+VLOOKUP("F01501", 'Q fields (current)'!C:E,2,0)+VLOOKUP("F01601", 'Q fields (current)'!C:E,2,0)+VLOOKUP("F01701", 'Q fields (current)'!C:E,2,0)+VLOOKUP("F02201", 'Q fields (current)'!C:E,2,0)+VLOOKUP("F01901", 'Q fields (current)'!C:E,2,0)+VLOOKUP("F01801", 'Q fields (current)'!C:E,2,0)+VLOOKUP("F02001", 'Q fields (current)'!C:E,2,0)+VLOOKUP("F02501", 'Q fields (current)'!C:E,2,0)))</f>
        <v>#DIV/0!</v>
      </c>
    </row>
    <row r="40" customFormat="false" ht="15" hidden="false" customHeight="false" outlineLevel="0" collapsed="false">
      <c r="A40" s="7" t="n">
        <v>24</v>
      </c>
      <c r="B40" s="19" t="s">
        <v>4725</v>
      </c>
      <c r="C40" s="19" t="s">
        <v>4725</v>
      </c>
      <c r="D40" s="9" t="s">
        <v>4726</v>
      </c>
      <c r="E40" s="24" t="e">
        <f aca="false">VLOOKUP("F02801", 'Q fields (current)'!C:E,2,0)/(VLOOKUP("F00101", 'Q fields (current)'!C:E,2,0)+VLOOKUP("F00201", 'Q fields (current)'!C:E,2,0))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92"/>
  <sheetViews>
    <sheetView showFormulas="false" showGridLines="true" showRowColHeaders="true" showZeros="true" rightToLeft="false" tabSelected="false" showOutlineSymbols="true" defaultGridColor="true" view="normal" topLeftCell="P19" colorId="64" zoomScale="70" zoomScaleNormal="70" zoomScalePageLayoutView="100" workbookViewId="0">
      <selection pane="topLeft" activeCell="AC25" activeCellId="0" sqref="AC25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25" width="19"/>
    <col collapsed="false" customWidth="true" hidden="false" outlineLevel="0" max="4" min="3" style="0" width="74.99"/>
    <col collapsed="false" customWidth="true" hidden="false" outlineLevel="0" max="5" min="5" style="26" width="12.16"/>
    <col collapsed="false" customWidth="true" hidden="false" outlineLevel="0" max="6" min="6" style="27" width="12.16"/>
    <col collapsed="false" customWidth="true" hidden="false" outlineLevel="0" max="23" min="7" style="0" width="12.16"/>
    <col collapsed="false" customWidth="true" hidden="false" outlineLevel="0" max="25" min="24" style="0" width="12.67"/>
    <col collapsed="false" customWidth="true" hidden="false" outlineLevel="0" max="27" min="27" style="0" width="94.33"/>
    <col collapsed="false" customWidth="true" hidden="false" outlineLevel="0" max="28" min="28" style="0" width="36.66"/>
    <col collapsed="false" customWidth="true" hidden="false" outlineLevel="0" max="29" min="29" style="0" width="10.16"/>
  </cols>
  <sheetData>
    <row r="1" customFormat="false" ht="18.75" hidden="false" customHeight="false" outlineLevel="0" collapsed="false">
      <c r="A1" s="28"/>
      <c r="B1" s="29"/>
      <c r="C1" s="28" t="s">
        <v>4727</v>
      </c>
      <c r="D1" s="29" t="n">
        <f aca="false">E80</f>
        <v>2</v>
      </c>
      <c r="E1" s="29"/>
      <c r="F1" s="30"/>
      <c r="G1" s="31"/>
      <c r="H1" s="31"/>
      <c r="I1" s="31"/>
      <c r="J1" s="31"/>
      <c r="K1" s="31"/>
      <c r="L1" s="31"/>
    </row>
    <row r="2" customFormat="false" ht="15" hidden="false" customHeight="false" outlineLevel="0" collapsed="false">
      <c r="B2" s="29"/>
      <c r="E2" s="32"/>
      <c r="F2" s="33"/>
      <c r="G2" s="34"/>
      <c r="H2" s="34"/>
      <c r="I2" s="34"/>
      <c r="J2" s="34"/>
      <c r="K2" s="34"/>
      <c r="L2" s="34"/>
    </row>
    <row r="3" customFormat="false" ht="24" hidden="false" customHeight="false" outlineLevel="0" collapsed="false">
      <c r="A3" s="35" t="s">
        <v>4649</v>
      </c>
      <c r="B3" s="35" t="s">
        <v>4728</v>
      </c>
      <c r="C3" s="36" t="s">
        <v>4729</v>
      </c>
      <c r="D3" s="36" t="s">
        <v>4729</v>
      </c>
      <c r="E3" s="37" t="s">
        <v>4730</v>
      </c>
      <c r="F3" s="37" t="s">
        <v>4731</v>
      </c>
      <c r="G3" s="37" t="s">
        <v>4732</v>
      </c>
      <c r="H3" s="37" t="s">
        <v>4733</v>
      </c>
      <c r="I3" s="37" t="s">
        <v>4734</v>
      </c>
      <c r="J3" s="37" t="s">
        <v>4735</v>
      </c>
      <c r="K3" s="37" t="s">
        <v>4736</v>
      </c>
      <c r="L3" s="37" t="s">
        <v>4737</v>
      </c>
      <c r="M3" s="37" t="s">
        <v>4738</v>
      </c>
      <c r="N3" s="37" t="s">
        <v>4739</v>
      </c>
      <c r="O3" s="37" t="s">
        <v>4740</v>
      </c>
      <c r="P3" s="37" t="s">
        <v>4741</v>
      </c>
      <c r="Q3" s="38" t="s">
        <v>4742</v>
      </c>
      <c r="R3" s="38" t="s">
        <v>4743</v>
      </c>
      <c r="S3" s="38" t="s">
        <v>4744</v>
      </c>
      <c r="T3" s="38" t="s">
        <v>4745</v>
      </c>
      <c r="U3" s="38" t="s">
        <v>4746</v>
      </c>
      <c r="V3" s="38" t="s">
        <v>4747</v>
      </c>
      <c r="W3" s="38" t="s">
        <v>4748</v>
      </c>
    </row>
    <row r="4" customFormat="false" ht="18.75" hidden="false" customHeight="false" outlineLevel="0" collapsed="false">
      <c r="A4" s="39"/>
      <c r="B4" s="40"/>
      <c r="C4" s="41" t="s">
        <v>4749</v>
      </c>
      <c r="D4" s="41" t="s">
        <v>4750</v>
      </c>
      <c r="E4" s="42" t="n">
        <v>-1502.09305669</v>
      </c>
      <c r="F4" s="42" t="n">
        <v>-2.19611667</v>
      </c>
      <c r="G4" s="42" t="n">
        <v>-24.59078419</v>
      </c>
      <c r="H4" s="42" t="n">
        <v>-309.48295901</v>
      </c>
      <c r="I4" s="42" t="n">
        <v>-141.68800664</v>
      </c>
      <c r="J4" s="42" t="n">
        <v>-35.36443249</v>
      </c>
      <c r="K4" s="42" t="n">
        <v>-50.54441889</v>
      </c>
      <c r="L4" s="42" t="n">
        <v>-2694.89168159</v>
      </c>
      <c r="M4" s="42" t="n">
        <v>-849.86668059</v>
      </c>
      <c r="N4" s="42" t="n">
        <v>-452.0129218</v>
      </c>
      <c r="O4" s="42" t="n">
        <v>-3056.26679405</v>
      </c>
      <c r="P4" s="42" t="n">
        <v>-22.8359401</v>
      </c>
      <c r="Q4" s="42" t="n">
        <v>-79.51957124</v>
      </c>
      <c r="R4" s="42" t="n">
        <v>-112.6717254</v>
      </c>
      <c r="S4" s="42" t="n">
        <v>-142.23923117</v>
      </c>
      <c r="T4" s="42" t="n">
        <v>-34.1503921</v>
      </c>
      <c r="U4" s="42" t="n">
        <v>-49.48633138</v>
      </c>
      <c r="V4" s="42" t="n">
        <v>-29.91599518</v>
      </c>
      <c r="W4" s="42" t="n">
        <v>-470.27791638</v>
      </c>
      <c r="AA4" s="43" t="s">
        <v>4751</v>
      </c>
    </row>
    <row r="5" customFormat="false" ht="30" hidden="false" customHeight="false" outlineLevel="0" collapsed="false">
      <c r="A5" s="44" t="s">
        <v>4752</v>
      </c>
      <c r="B5" s="40" t="n">
        <f aca="false">VLOOKUP("D00301",'Q fields (current)'!$C:$D,2,0)</f>
        <v>0</v>
      </c>
      <c r="C5" s="45" t="s">
        <v>4753</v>
      </c>
      <c r="D5" s="46" t="s">
        <v>4754</v>
      </c>
      <c r="E5" s="42" t="n">
        <v>1.00349147</v>
      </c>
      <c r="F5" s="42" t="n">
        <v>0.09339876</v>
      </c>
      <c r="G5" s="42" t="n">
        <v>0.11065041</v>
      </c>
      <c r="H5" s="42" t="n">
        <v>0.24565012</v>
      </c>
      <c r="I5" s="42" t="n">
        <v>0.11434358</v>
      </c>
      <c r="J5" s="42" t="n">
        <v>0.13269548</v>
      </c>
      <c r="K5" s="42" t="n">
        <v>0.0946425</v>
      </c>
      <c r="L5" s="42" t="n">
        <v>55.70286555</v>
      </c>
      <c r="M5" s="42" t="n">
        <v>-0.12513699</v>
      </c>
      <c r="N5" s="42" t="n">
        <v>0.58163889</v>
      </c>
      <c r="O5" s="42" t="n">
        <v>0.5115818</v>
      </c>
      <c r="P5" s="42" t="n">
        <v>0.13035112</v>
      </c>
      <c r="Q5" s="42" t="n">
        <v>0.19412743</v>
      </c>
      <c r="R5" s="42" t="n">
        <v>0.19946897</v>
      </c>
      <c r="S5" s="42" t="n">
        <v>0.21370252</v>
      </c>
      <c r="T5" s="42" t="n">
        <v>0.12941757</v>
      </c>
      <c r="U5" s="42" t="n">
        <v>0.13338109</v>
      </c>
      <c r="V5" s="42" t="n">
        <v>0.22415474</v>
      </c>
      <c r="W5" s="42" t="n">
        <v>0.13413241</v>
      </c>
      <c r="Z5" s="47" t="s">
        <v>4755</v>
      </c>
      <c r="AA5" s="48" t="s">
        <v>4756</v>
      </c>
      <c r="AB5" s="49" t="s">
        <v>4757</v>
      </c>
      <c r="AC5" s="50" t="n">
        <f aca="false">VLOOKUP("D02501",'Q fields (current)'!$C:$D,2,0) + VLOOKUP("D02502",'Q fields (current)'!$C:$D,2,0) + VLOOKUP("D02503",'Q fields (current)'!$C:$D,2,0) + VLOOKUP("D02504",'Q fields (current)'!$C:$D,2,0)</f>
        <v>0</v>
      </c>
    </row>
    <row r="6" customFormat="false" ht="45" hidden="false" customHeight="false" outlineLevel="0" collapsed="false">
      <c r="A6" s="44" t="s">
        <v>4758</v>
      </c>
      <c r="B6" s="40" t="n">
        <f aca="false">VLOOKUP("D00601",'Q fields (current)'!$C:$D,2,0)</f>
        <v>0</v>
      </c>
      <c r="C6" s="45" t="s">
        <v>4759</v>
      </c>
      <c r="D6" s="46" t="s">
        <v>4760</v>
      </c>
      <c r="E6" s="42" t="n">
        <v>0.11478326</v>
      </c>
      <c r="F6" s="42" t="n">
        <v>0.01328799</v>
      </c>
      <c r="G6" s="42" t="n">
        <v>0.21684019</v>
      </c>
      <c r="H6" s="42" t="n">
        <v>0.25320916</v>
      </c>
      <c r="I6" s="42" t="n">
        <v>0.2166283</v>
      </c>
      <c r="J6" s="42" t="n">
        <v>0.24299406</v>
      </c>
      <c r="K6" s="42" t="n">
        <v>0.25665462</v>
      </c>
      <c r="L6" s="42" t="n">
        <v>0.08049136</v>
      </c>
      <c r="M6" s="42" t="n">
        <v>0.15678735</v>
      </c>
      <c r="N6" s="42" t="n">
        <v>0.03072776</v>
      </c>
      <c r="O6" s="42" t="n">
        <v>0.17275669</v>
      </c>
      <c r="P6" s="42" t="n">
        <v>0.11094315</v>
      </c>
      <c r="Q6" s="42" t="n">
        <v>0.0435358</v>
      </c>
      <c r="R6" s="42" t="n">
        <v>0.25149882</v>
      </c>
      <c r="S6" s="42" t="n">
        <v>0.28133</v>
      </c>
      <c r="T6" s="42" t="n">
        <v>0.40976096</v>
      </c>
      <c r="U6" s="42" t="n">
        <v>0.21342906</v>
      </c>
      <c r="V6" s="42" t="n">
        <v>0.03148713</v>
      </c>
      <c r="W6" s="42" t="n">
        <v>0.21856645</v>
      </c>
      <c r="Z6" s="47" t="s">
        <v>4761</v>
      </c>
      <c r="AA6" s="51" t="s">
        <v>4762</v>
      </c>
      <c r="AB6" s="49" t="s">
        <v>4763</v>
      </c>
      <c r="AC6" s="50" t="n">
        <f aca="false">VLOOKUP("D02301",'Q fields (current)'!$C:$D,2,0) + VLOOKUP("D02302",'Q fields (current)'!$C:$D,2,0) + VLOOKUP("D02303",'Q fields (current)'!$C:$D,2,0) + VLOOKUP("D02304",'Q fields (current)'!$C:$D,2,0)</f>
        <v>0</v>
      </c>
    </row>
    <row r="7" customFormat="false" ht="18.75" hidden="false" customHeight="false" outlineLevel="0" collapsed="false">
      <c r="A7" s="52" t="s">
        <v>4764</v>
      </c>
      <c r="B7" s="40" t="n">
        <f aca="false">VLOOKUP("D00701",'Q fields (current)'!$C:$D,2,0)</f>
        <v>0</v>
      </c>
      <c r="C7" s="45" t="s">
        <v>4765</v>
      </c>
      <c r="D7" s="46" t="s">
        <v>4766</v>
      </c>
      <c r="E7" s="42" t="n">
        <v>0.14257262</v>
      </c>
      <c r="F7" s="42" t="n">
        <v>0.00989182</v>
      </c>
      <c r="G7" s="42" t="n">
        <v>0.21420526</v>
      </c>
      <c r="H7" s="42" t="n">
        <v>0.30734146</v>
      </c>
      <c r="I7" s="42" t="n">
        <v>0.18844823</v>
      </c>
      <c r="J7" s="42" t="n">
        <v>0.21069008</v>
      </c>
      <c r="K7" s="42" t="n">
        <v>0.11846006</v>
      </c>
      <c r="L7" s="42" t="n">
        <v>0.08882711</v>
      </c>
      <c r="M7" s="42" t="n">
        <v>0.14000326</v>
      </c>
      <c r="N7" s="42" t="n">
        <v>0.04143987</v>
      </c>
      <c r="O7" s="42" t="n">
        <v>0.17384244</v>
      </c>
      <c r="P7" s="42" t="n">
        <v>0.09959608</v>
      </c>
      <c r="Q7" s="42" t="n">
        <v>0.03782264</v>
      </c>
      <c r="R7" s="42" t="n">
        <v>0.2496122</v>
      </c>
      <c r="S7" s="42" t="n">
        <v>0.25221139</v>
      </c>
      <c r="T7" s="42" t="n">
        <v>0.2136536</v>
      </c>
      <c r="U7" s="42" t="n">
        <v>0.69811878</v>
      </c>
      <c r="V7" s="42" t="n">
        <v>0.0235018</v>
      </c>
      <c r="W7" s="42" t="n">
        <v>0.20036489</v>
      </c>
      <c r="Z7" s="47" t="s">
        <v>4767</v>
      </c>
      <c r="AA7" s="53" t="s">
        <v>4768</v>
      </c>
      <c r="AB7" s="49" t="s">
        <v>4769</v>
      </c>
      <c r="AC7" s="50" t="n">
        <f aca="false">VLOOKUP("D01201",'Q fields (current)'!$C:$D,2,0) + VLOOKUP("D01301",'Q fields (current)'!$C:$D,2,0)</f>
        <v>0</v>
      </c>
    </row>
    <row r="8" customFormat="false" ht="25.5" hidden="false" customHeight="false" outlineLevel="0" collapsed="false">
      <c r="A8" s="52" t="s">
        <v>4770</v>
      </c>
      <c r="B8" s="40" t="n">
        <f aca="false">VLOOKUP("D00801",'Q fields (current)'!$C:$D,2,0)</f>
        <v>0</v>
      </c>
      <c r="C8" s="45" t="s">
        <v>4771</v>
      </c>
      <c r="D8" s="46" t="s">
        <v>4772</v>
      </c>
      <c r="E8" s="42" t="n">
        <v>0.11171566</v>
      </c>
      <c r="F8" s="42" t="n">
        <v>0.00949254</v>
      </c>
      <c r="G8" s="42" t="n">
        <v>0.17711018</v>
      </c>
      <c r="H8" s="42" t="n">
        <v>0.2423264</v>
      </c>
      <c r="I8" s="42" t="n">
        <v>0.18299462</v>
      </c>
      <c r="J8" s="42" t="n">
        <v>0.16060949</v>
      </c>
      <c r="K8" s="42" t="n">
        <v>0.94217918</v>
      </c>
      <c r="L8" s="42" t="n">
        <v>0.05341454</v>
      </c>
      <c r="M8" s="42" t="n">
        <v>0.1556934</v>
      </c>
      <c r="N8" s="42" t="n">
        <v>0.02109431</v>
      </c>
      <c r="O8" s="42" t="n">
        <v>0.14077229</v>
      </c>
      <c r="P8" s="42" t="n">
        <v>0.07551455</v>
      </c>
      <c r="Q8" s="42" t="n">
        <v>0.03190614</v>
      </c>
      <c r="R8" s="42" t="n">
        <v>0.20870031</v>
      </c>
      <c r="S8" s="42" t="n">
        <v>0.21288258</v>
      </c>
      <c r="T8" s="42" t="n">
        <v>0.23424683</v>
      </c>
      <c r="U8" s="42" t="n">
        <v>0.15980708</v>
      </c>
      <c r="V8" s="42" t="n">
        <v>0.01678744</v>
      </c>
      <c r="W8" s="42" t="n">
        <v>0.17030834</v>
      </c>
      <c r="Z8" s="47" t="s">
        <v>4773</v>
      </c>
      <c r="AA8" s="54" t="s">
        <v>4774</v>
      </c>
      <c r="AB8" s="32" t="s">
        <v>4775</v>
      </c>
      <c r="AC8" s="55" t="n">
        <f aca="false">IF(AC12 = 0, 0, 100 * (VLOOKUP("D03901",'Q fields (current)'!$C:$D,2,0) + VLOOKUP("D05701",'Q fields (current)'!$C:$D,2,0))/AC12 )</f>
        <v>0</v>
      </c>
    </row>
    <row r="9" customFormat="false" ht="30" hidden="false" customHeight="false" outlineLevel="0" collapsed="false">
      <c r="A9" s="52" t="s">
        <v>4776</v>
      </c>
      <c r="B9" s="40" t="n">
        <f aca="false">VLOOKUP("D00901",'Q fields (current)'!$C:$D,2,0)</f>
        <v>0</v>
      </c>
      <c r="C9" s="45" t="s">
        <v>4777</v>
      </c>
      <c r="D9" s="46" t="s">
        <v>4778</v>
      </c>
      <c r="E9" s="42" t="n">
        <v>0.08320804</v>
      </c>
      <c r="F9" s="42" t="n">
        <v>0.07126276</v>
      </c>
      <c r="G9" s="42" t="n">
        <v>0.21434327</v>
      </c>
      <c r="H9" s="42" t="n">
        <v>0.56997772</v>
      </c>
      <c r="I9" s="42" t="n">
        <v>0.27304174</v>
      </c>
      <c r="J9" s="42" t="n">
        <v>0.28716803</v>
      </c>
      <c r="K9" s="42" t="n">
        <v>0.23042268</v>
      </c>
      <c r="L9" s="42" t="n">
        <v>-0.13390931</v>
      </c>
      <c r="M9" s="42" t="n">
        <v>17.32695581</v>
      </c>
      <c r="N9" s="42" t="n">
        <v>0.11618508</v>
      </c>
      <c r="O9" s="42" t="n">
        <v>0.19532341</v>
      </c>
      <c r="P9" s="42" t="n">
        <v>0.14019975</v>
      </c>
      <c r="Q9" s="42" t="n">
        <v>0.078716</v>
      </c>
      <c r="R9" s="42" t="n">
        <v>0.4965791</v>
      </c>
      <c r="S9" s="42" t="n">
        <v>0.44813164</v>
      </c>
      <c r="T9" s="42" t="n">
        <v>0.23499124</v>
      </c>
      <c r="U9" s="42" t="n">
        <v>0.20941595</v>
      </c>
      <c r="V9" s="42" t="n">
        <v>0.09610747</v>
      </c>
      <c r="W9" s="42" t="n">
        <v>0.38601928</v>
      </c>
      <c r="Z9" s="47" t="s">
        <v>4779</v>
      </c>
      <c r="AA9" s="56" t="s">
        <v>4780</v>
      </c>
      <c r="AB9" s="32" t="s">
        <v>4781</v>
      </c>
      <c r="AC9" s="55" t="n">
        <f aca="false">IF(AC12 = 0, 0, 100 * (VLOOKUP("D03601",'Q fields (current)'!$C:$D,2,0) + VLOOKUP("D05401",'Q fields (current)'!$C:$D,2,0))/AC12 )</f>
        <v>0</v>
      </c>
    </row>
    <row r="10" customFormat="false" ht="25.5" hidden="false" customHeight="false" outlineLevel="0" collapsed="false">
      <c r="A10" s="44" t="s">
        <v>4782</v>
      </c>
      <c r="B10" s="40" t="n">
        <f aca="false">VLOOKUP("D01001",'Q fields (current)'!$C:$D,2,0)</f>
        <v>0</v>
      </c>
      <c r="C10" s="41" t="s">
        <v>4783</v>
      </c>
      <c r="D10" s="57" t="s">
        <v>4784</v>
      </c>
      <c r="E10" s="42" t="n">
        <v>0.20549877</v>
      </c>
      <c r="F10" s="42" t="n">
        <v>0.06239399</v>
      </c>
      <c r="G10" s="42" t="n">
        <v>0.25727328</v>
      </c>
      <c r="H10" s="42" t="n">
        <v>0.49260195</v>
      </c>
      <c r="I10" s="42" t="n">
        <v>0.24268319</v>
      </c>
      <c r="J10" s="42" t="n">
        <v>0.34207168</v>
      </c>
      <c r="K10" s="42" t="n">
        <v>0.23699282</v>
      </c>
      <c r="L10" s="42" t="n">
        <v>0.1222022</v>
      </c>
      <c r="M10" s="42" t="n">
        <v>0.33367846</v>
      </c>
      <c r="N10" s="42" t="n">
        <v>0.1397668</v>
      </c>
      <c r="O10" s="42" t="n">
        <v>0.30094534</v>
      </c>
      <c r="P10" s="42" t="n">
        <v>0.14304607</v>
      </c>
      <c r="Q10" s="42" t="n">
        <v>0.06748598</v>
      </c>
      <c r="R10" s="42" t="n">
        <v>0.46444387</v>
      </c>
      <c r="S10" s="42" t="n">
        <v>0.43906861</v>
      </c>
      <c r="T10" s="42" t="n">
        <v>0.32071793</v>
      </c>
      <c r="U10" s="42" t="n">
        <v>0.26122681</v>
      </c>
      <c r="V10" s="42" t="n">
        <v>0.0958581</v>
      </c>
      <c r="W10" s="42" t="n">
        <v>10.3810543</v>
      </c>
      <c r="Z10" s="47" t="s">
        <v>4785</v>
      </c>
      <c r="AA10" s="58" t="s">
        <v>4786</v>
      </c>
      <c r="AB10" s="32" t="s">
        <v>4787</v>
      </c>
      <c r="AC10" s="55" t="n">
        <f aca="false">IF(AC12 = 0, 0, 100 * (VLOOKUP("D03701",'Q fields (current)'!$C:$D,2,0) + VLOOKUP("D05501",'Q fields (current)'!$C:$D,2,0))/AC12 )</f>
        <v>0</v>
      </c>
    </row>
    <row r="11" customFormat="false" ht="25.5" hidden="false" customHeight="false" outlineLevel="0" collapsed="false">
      <c r="A11" s="44" t="s">
        <v>4788</v>
      </c>
      <c r="B11" s="40" t="n">
        <f aca="false">VLOOKUP("D01101",'Q fields (current)'!$C:$D,2,0)</f>
        <v>0</v>
      </c>
      <c r="C11" s="41" t="s">
        <v>4789</v>
      </c>
      <c r="D11" s="57" t="s">
        <v>4790</v>
      </c>
      <c r="E11" s="42" t="n">
        <v>0.13611511</v>
      </c>
      <c r="F11" s="42" t="n">
        <v>0.03624543</v>
      </c>
      <c r="G11" s="42" t="n">
        <v>0.21087137</v>
      </c>
      <c r="H11" s="42" t="n">
        <v>0.28763911</v>
      </c>
      <c r="I11" s="42" t="n">
        <v>2.92309945</v>
      </c>
      <c r="J11" s="42" t="n">
        <v>0.24975608</v>
      </c>
      <c r="K11" s="42" t="n">
        <v>0.20439614</v>
      </c>
      <c r="L11" s="42" t="n">
        <v>0.11998527</v>
      </c>
      <c r="M11" s="42" t="n">
        <v>0.25955196</v>
      </c>
      <c r="N11" s="42" t="n">
        <v>0.02438191</v>
      </c>
      <c r="O11" s="42" t="n">
        <v>0.38040975</v>
      </c>
      <c r="P11" s="42" t="n">
        <v>0.13544593</v>
      </c>
      <c r="Q11" s="42" t="n">
        <v>0.06498655</v>
      </c>
      <c r="R11" s="42" t="n">
        <v>0.25375999</v>
      </c>
      <c r="S11" s="42" t="n">
        <v>0.24525041</v>
      </c>
      <c r="T11" s="42" t="n">
        <v>0.22750417</v>
      </c>
      <c r="U11" s="42" t="n">
        <v>0.20247085</v>
      </c>
      <c r="V11" s="42" t="n">
        <v>0.0460506</v>
      </c>
      <c r="W11" s="42" t="n">
        <v>0.23137123</v>
      </c>
      <c r="Z11" s="47" t="s">
        <v>4791</v>
      </c>
      <c r="AA11" s="59" t="s">
        <v>4792</v>
      </c>
      <c r="AB11" s="32" t="s">
        <v>4793</v>
      </c>
      <c r="AC11" s="55" t="n">
        <f aca="false">IF(AC12 = 0, 0, 100 * (VLOOKUP("D03801",'Q fields (current)'!$C:$D,2,0) + VLOOKUP("D05601",'Q fields (current)'!$C:$D,2,0))/AC12 )</f>
        <v>0</v>
      </c>
    </row>
    <row r="12" customFormat="false" ht="38.25" hidden="false" customHeight="false" outlineLevel="0" collapsed="false">
      <c r="A12" s="44" t="s">
        <v>4794</v>
      </c>
      <c r="B12" s="40" t="n">
        <f aca="false">VLOOKUP("D03101",'Q fields (current)'!$C:$D,2,0)</f>
        <v>0</v>
      </c>
      <c r="C12" s="41" t="s">
        <v>4795</v>
      </c>
      <c r="D12" s="41" t="s">
        <v>4796</v>
      </c>
      <c r="E12" s="42" t="n">
        <v>-0.65092148</v>
      </c>
      <c r="F12" s="42" t="n">
        <v>0.04563117</v>
      </c>
      <c r="G12" s="42" t="n">
        <v>-0.47806542</v>
      </c>
      <c r="H12" s="42" t="n">
        <v>-0.84043892</v>
      </c>
      <c r="I12" s="42" t="n">
        <v>-0.2633594</v>
      </c>
      <c r="J12" s="42" t="n">
        <v>-0.71209696</v>
      </c>
      <c r="K12" s="42" t="n">
        <v>-0.46351023</v>
      </c>
      <c r="L12" s="42" t="n">
        <v>0.94904015</v>
      </c>
      <c r="M12" s="42" t="n">
        <v>-0.84503936</v>
      </c>
      <c r="N12" s="42" t="n">
        <v>-4.49039056</v>
      </c>
      <c r="O12" s="42" t="n">
        <v>-0.50055564</v>
      </c>
      <c r="P12" s="42" t="n">
        <v>-1.00380734</v>
      </c>
      <c r="Q12" s="42" t="n">
        <v>4.30710102</v>
      </c>
      <c r="R12" s="42" t="n">
        <v>-0.79835165</v>
      </c>
      <c r="S12" s="42" t="n">
        <v>-0.83544802</v>
      </c>
      <c r="T12" s="42" t="n">
        <v>-0.57544448</v>
      </c>
      <c r="U12" s="42" t="n">
        <v>-0.47885499</v>
      </c>
      <c r="V12" s="42" t="n">
        <v>-0.889982</v>
      </c>
      <c r="W12" s="42" t="n">
        <v>-1.32065873</v>
      </c>
      <c r="Z12" s="47" t="s">
        <v>4797</v>
      </c>
      <c r="AA12" s="60" t="s">
        <v>4798</v>
      </c>
      <c r="AB12" s="61" t="s">
        <v>4799</v>
      </c>
      <c r="AC12" s="50" t="n">
        <f aca="false">VLOOKUP("D03501",'Q fields (current)'!$C:$D,2,0) + VLOOKUP("D03601",'Q fields (current)'!$C:$D,2,0) + VLOOKUP("D03701",'Q fields (current)'!$C:$D,2,0) + VLOOKUP("D03801",'Q fields (current)'!$C:$D,2,0) + VLOOKUP("D03901",'Q fields (current)'!$C:$D,2,0) + VLOOKUP("D05301",'Q fields (current)'!$C:$D,2,0) + VLOOKUP("D05401",'Q fields (current)'!$C:$D,2,0) + VLOOKUP("D05501",'Q fields (current)'!$C:$D,2,0) + VLOOKUP("D05601",'Q fields (current)'!$C:$D,2,0) + VLOOKUP("D05701",'Q fields (current)'!$C:$D,2,0)</f>
        <v>0</v>
      </c>
    </row>
    <row r="13" customFormat="false" ht="18.75" hidden="false" customHeight="false" outlineLevel="0" collapsed="false">
      <c r="A13" s="62"/>
      <c r="B13" s="40" t="n">
        <v>0</v>
      </c>
      <c r="C13" s="45" t="s">
        <v>4800</v>
      </c>
      <c r="D13" s="63" t="s">
        <v>4801</v>
      </c>
      <c r="E13" s="42" t="n">
        <v>0.14224472</v>
      </c>
      <c r="F13" s="42" t="n">
        <v>0.01959143</v>
      </c>
      <c r="G13" s="42" t="n">
        <v>0.13254543</v>
      </c>
      <c r="H13" s="42" t="n">
        <v>0.29044016</v>
      </c>
      <c r="I13" s="42" t="n">
        <v>0.38393361</v>
      </c>
      <c r="J13" s="42" t="n">
        <v>0.38061568</v>
      </c>
      <c r="K13" s="42" t="n">
        <v>0.11577336</v>
      </c>
      <c r="L13" s="42" t="n">
        <v>0.47991797</v>
      </c>
      <c r="M13" s="42" t="n">
        <v>0.10449881</v>
      </c>
      <c r="N13" s="42" t="n">
        <v>-0.20452546</v>
      </c>
      <c r="O13" s="42" t="n">
        <v>66.38274218</v>
      </c>
      <c r="P13" s="42" t="n">
        <v>0.08143436</v>
      </c>
      <c r="Q13" s="42" t="n">
        <v>0.01269174</v>
      </c>
      <c r="R13" s="42" t="n">
        <v>0.34115888</v>
      </c>
      <c r="S13" s="42" t="n">
        <v>0.37736638</v>
      </c>
      <c r="T13" s="42" t="n">
        <v>0.16774757</v>
      </c>
      <c r="U13" s="42" t="n">
        <v>0.1904415</v>
      </c>
      <c r="V13" s="42" t="n">
        <v>0.00139549</v>
      </c>
      <c r="W13" s="42" t="n">
        <v>0.20748906</v>
      </c>
      <c r="Z13" s="47" t="s">
        <v>4802</v>
      </c>
      <c r="AA13" s="60" t="s">
        <v>4803</v>
      </c>
      <c r="AB13" s="61" t="s">
        <v>4804</v>
      </c>
      <c r="AC13" s="50" t="n">
        <f aca="false">VLOOKUP("D03501",'Q fields (current)'!$C:$D,2,0) * VLOOKUP("D03501",'Q fields (current)'!$C:$D,2,0) /100</f>
        <v>0</v>
      </c>
    </row>
    <row r="14" customFormat="false" ht="18.75" hidden="false" customHeight="false" outlineLevel="0" collapsed="false">
      <c r="A14" s="62" t="s">
        <v>4755</v>
      </c>
      <c r="B14" s="40" t="n">
        <f aca="false">VLOOKUP(A14,$Z:$AC,4,0)</f>
        <v>0</v>
      </c>
      <c r="C14" s="45" t="s">
        <v>4805</v>
      </c>
      <c r="D14" s="64" t="s">
        <v>4806</v>
      </c>
      <c r="E14" s="42" t="n">
        <v>6.3215582</v>
      </c>
      <c r="F14" s="42" t="n">
        <v>1.58824923</v>
      </c>
      <c r="G14" s="42" t="n">
        <v>0.72591016</v>
      </c>
      <c r="H14" s="42" t="n">
        <v>2.34361012</v>
      </c>
      <c r="I14" s="42" t="n">
        <v>0.32872711</v>
      </c>
      <c r="J14" s="42" t="n">
        <v>0.81617373</v>
      </c>
      <c r="K14" s="42" t="n">
        <v>0.67458618</v>
      </c>
      <c r="L14" s="42" t="n">
        <v>801.88868844</v>
      </c>
      <c r="M14" s="42" t="n">
        <v>-5.94989204</v>
      </c>
      <c r="N14" s="42" t="n">
        <v>3.52891429</v>
      </c>
      <c r="O14" s="42" t="n">
        <v>-1.90932249</v>
      </c>
      <c r="P14" s="42" t="n">
        <v>-0.40701934</v>
      </c>
      <c r="Q14" s="42" t="n">
        <v>4.98056538</v>
      </c>
      <c r="R14" s="42" t="n">
        <v>0.08870922</v>
      </c>
      <c r="S14" s="42" t="n">
        <v>-0.40325389</v>
      </c>
      <c r="T14" s="42" t="n">
        <v>1.16789723</v>
      </c>
      <c r="U14" s="42" t="n">
        <v>1.34047027</v>
      </c>
      <c r="V14" s="42" t="n">
        <v>1.95268348</v>
      </c>
      <c r="W14" s="42" t="n">
        <v>-3.86520177</v>
      </c>
      <c r="Z14" s="47" t="s">
        <v>4807</v>
      </c>
      <c r="AA14" s="65" t="s">
        <v>4808</v>
      </c>
      <c r="AB14" s="26" t="s">
        <v>4809</v>
      </c>
      <c r="AC14" s="55" t="n">
        <f aca="false">AC15*AC16</f>
        <v>0</v>
      </c>
    </row>
    <row r="15" customFormat="false" ht="38.25" hidden="false" customHeight="false" outlineLevel="0" collapsed="false">
      <c r="A15" s="62" t="s">
        <v>4761</v>
      </c>
      <c r="B15" s="40" t="n">
        <f aca="false">VLOOKUP(A15,$Z:$AC,4,0)</f>
        <v>0</v>
      </c>
      <c r="C15" s="45" t="s">
        <v>4810</v>
      </c>
      <c r="D15" s="66" t="s">
        <v>4811</v>
      </c>
      <c r="E15" s="42" t="n">
        <v>-21.63265447</v>
      </c>
      <c r="F15" s="42" t="n">
        <v>-0.19125904</v>
      </c>
      <c r="G15" s="42" t="n">
        <v>0.36683253</v>
      </c>
      <c r="H15" s="42" t="n">
        <v>1.00476836</v>
      </c>
      <c r="I15" s="42" t="n">
        <v>0.63895018</v>
      </c>
      <c r="J15" s="42" t="n">
        <v>0.09765189</v>
      </c>
      <c r="K15" s="42" t="n">
        <v>0.16016415</v>
      </c>
      <c r="L15" s="42" t="n">
        <v>-26.47649907</v>
      </c>
      <c r="M15" s="42" t="n">
        <v>0.37116805</v>
      </c>
      <c r="N15" s="42" t="n">
        <v>-7.66799193</v>
      </c>
      <c r="O15" s="42" t="n">
        <v>-0.59972231</v>
      </c>
      <c r="P15" s="42" t="n">
        <v>-1.5089184</v>
      </c>
      <c r="Q15" s="42" t="n">
        <v>43.8453664</v>
      </c>
      <c r="R15" s="42" t="n">
        <v>1.26116466</v>
      </c>
      <c r="S15" s="42" t="n">
        <v>1.46671467</v>
      </c>
      <c r="T15" s="42" t="n">
        <v>-0.20439208</v>
      </c>
      <c r="U15" s="42" t="n">
        <v>0.24242012</v>
      </c>
      <c r="V15" s="42" t="n">
        <v>-2.27176628</v>
      </c>
      <c r="W15" s="42" t="n">
        <v>-0.13319662</v>
      </c>
      <c r="Z15" s="47" t="s">
        <v>4812</v>
      </c>
      <c r="AA15" s="60" t="s">
        <v>4813</v>
      </c>
      <c r="AB15" s="67" t="s">
        <v>4814</v>
      </c>
      <c r="AC15" s="55" t="n">
        <f aca="false">IF(AC17=0,0,(1-VLOOKUP("D00401",'Q fields (current)'!$C:$D,2,0)/AC17)*(1-VLOOKUP("D00501",'Q fields (current)'!$C:$D,2,0)/AC17)*(1-VLOOKUP("D00601",'Q fields (current)'!$C:$D,2,0)/AC17)*(1-VLOOKUP("D00701",'Q fields (current)'!$C:$D,2,0)/AC17)*(1-VLOOKUP("D00801",'Q fields (current)'!$C:$D,2,0)/AC17))</f>
        <v>0</v>
      </c>
    </row>
    <row r="16" customFormat="false" ht="30" hidden="false" customHeight="false" outlineLevel="0" collapsed="false">
      <c r="A16" s="62" t="s">
        <v>4767</v>
      </c>
      <c r="B16" s="40" t="n">
        <f aca="false">VLOOKUP(A16,$Z:$AC,4,0)</f>
        <v>0</v>
      </c>
      <c r="C16" s="45" t="s">
        <v>4815</v>
      </c>
      <c r="D16" s="68" t="s">
        <v>4816</v>
      </c>
      <c r="E16" s="42" t="n">
        <v>30.98967218</v>
      </c>
      <c r="F16" s="42" t="n">
        <v>0.04738513</v>
      </c>
      <c r="G16" s="42" t="n">
        <v>0.15080548</v>
      </c>
      <c r="H16" s="42" t="n">
        <v>0.23416033</v>
      </c>
      <c r="I16" s="42" t="n">
        <v>0.13203625</v>
      </c>
      <c r="J16" s="42" t="n">
        <v>0.17990711</v>
      </c>
      <c r="K16" s="42" t="n">
        <v>0.15000878</v>
      </c>
      <c r="L16" s="42" t="n">
        <v>0.95933873</v>
      </c>
      <c r="M16" s="42" t="n">
        <v>0.06210503</v>
      </c>
      <c r="N16" s="42" t="n">
        <v>0.28867754</v>
      </c>
      <c r="O16" s="42" t="n">
        <v>0.17801374</v>
      </c>
      <c r="P16" s="42" t="n">
        <v>0.16054964</v>
      </c>
      <c r="Q16" s="42" t="n">
        <v>-0.2105797</v>
      </c>
      <c r="R16" s="42" t="n">
        <v>0.18952434</v>
      </c>
      <c r="S16" s="42" t="n">
        <v>0.15590488</v>
      </c>
      <c r="T16" s="42" t="n">
        <v>0.15619564</v>
      </c>
      <c r="U16" s="42" t="n">
        <v>0.19988787</v>
      </c>
      <c r="V16" s="42" t="n">
        <v>0.00901851</v>
      </c>
      <c r="W16" s="42" t="n">
        <v>0.16048951</v>
      </c>
      <c r="Z16" s="47" t="s">
        <v>4817</v>
      </c>
      <c r="AA16" s="60" t="s">
        <v>4818</v>
      </c>
      <c r="AB16" s="26" t="s">
        <v>4819</v>
      </c>
      <c r="AC16" s="55" t="n">
        <f aca="false">IF(AC17=0,0,1-AC18/(AC17+AC18))</f>
        <v>0</v>
      </c>
    </row>
    <row r="17" customFormat="false" ht="45" hidden="false" customHeight="false" outlineLevel="0" collapsed="false">
      <c r="A17" s="62" t="s">
        <v>4773</v>
      </c>
      <c r="B17" s="40" t="n">
        <f aca="false">VLOOKUP(A17,$Z:$AC,4,0)</f>
        <v>0</v>
      </c>
      <c r="C17" s="45" t="s">
        <v>4820</v>
      </c>
      <c r="D17" s="69" t="s">
        <v>4821</v>
      </c>
      <c r="E17" s="42" t="n">
        <v>0.06798957</v>
      </c>
      <c r="F17" s="42" t="n">
        <v>0.03134712</v>
      </c>
      <c r="G17" s="42" t="n">
        <v>0.09192274</v>
      </c>
      <c r="H17" s="42" t="n">
        <v>0.1548724</v>
      </c>
      <c r="I17" s="42" t="n">
        <v>0.03394885</v>
      </c>
      <c r="J17" s="42" t="n">
        <v>0.08956451</v>
      </c>
      <c r="K17" s="42" t="n">
        <v>0.33341104</v>
      </c>
      <c r="L17" s="42" t="n">
        <v>0.06369281</v>
      </c>
      <c r="M17" s="42" t="n">
        <v>0.07921959</v>
      </c>
      <c r="N17" s="42" t="n">
        <v>-0.00722067</v>
      </c>
      <c r="O17" s="42" t="n">
        <v>0.05842897</v>
      </c>
      <c r="P17" s="42" t="n">
        <v>0.10244442</v>
      </c>
      <c r="Q17" s="42" t="n">
        <v>0.04545711</v>
      </c>
      <c r="R17" s="42" t="n">
        <v>0.12766181</v>
      </c>
      <c r="S17" s="42" t="n">
        <v>0.09115114</v>
      </c>
      <c r="T17" s="42" t="n">
        <v>0.09914249</v>
      </c>
      <c r="U17" s="42" t="n">
        <v>0.10254981</v>
      </c>
      <c r="V17" s="42" t="n">
        <v>0.03858269</v>
      </c>
      <c r="W17" s="42" t="n">
        <v>0.07762838</v>
      </c>
      <c r="Z17" s="47" t="s">
        <v>4822</v>
      </c>
      <c r="AA17" s="70" t="s">
        <v>4823</v>
      </c>
      <c r="AB17" s="71" t="s">
        <v>4824</v>
      </c>
      <c r="AC17" s="50" t="n">
        <f aca="false">VLOOKUP("D00401",'Q fields (current)'!$C:$D,2,0) + VLOOKUP("D00501",'Q fields (current)'!$C:$D,2,0) + VLOOKUP("D00601",'Q fields (current)'!$C:$D,2,0) + VLOOKUP("D00701",'Q fields (current)'!$C:$D,2,0) + VLOOKUP("D00801",'Q fields (current)'!$C:$D,2,0)</f>
        <v>0</v>
      </c>
    </row>
    <row r="18" customFormat="false" ht="45" hidden="false" customHeight="false" outlineLevel="0" collapsed="false">
      <c r="A18" s="62" t="s">
        <v>4779</v>
      </c>
      <c r="B18" s="40" t="n">
        <f aca="false">VLOOKUP(A18,$Z:$AC,4,0)</f>
        <v>0</v>
      </c>
      <c r="C18" s="45" t="s">
        <v>4825</v>
      </c>
      <c r="D18" s="72" t="s">
        <v>4826</v>
      </c>
      <c r="E18" s="42" t="n">
        <v>0.05486176</v>
      </c>
      <c r="F18" s="42" t="n">
        <v>0.01887419</v>
      </c>
      <c r="G18" s="42" t="n">
        <v>0.19074764</v>
      </c>
      <c r="H18" s="42" t="n">
        <v>0.22495359</v>
      </c>
      <c r="I18" s="42" t="n">
        <v>0.01622978</v>
      </c>
      <c r="J18" s="42" t="n">
        <v>0.10047875</v>
      </c>
      <c r="K18" s="42" t="n">
        <v>0.07987649</v>
      </c>
      <c r="L18" s="42" t="n">
        <v>0.05059719</v>
      </c>
      <c r="M18" s="42" t="n">
        <v>0.06976308</v>
      </c>
      <c r="N18" s="42" t="n">
        <v>0.01332434</v>
      </c>
      <c r="O18" s="42" t="n">
        <v>0.05782406</v>
      </c>
      <c r="P18" s="42" t="n">
        <v>0.11016902</v>
      </c>
      <c r="Q18" s="42" t="n">
        <v>0.03570625</v>
      </c>
      <c r="R18" s="42" t="n">
        <v>0.13579608</v>
      </c>
      <c r="S18" s="42" t="n">
        <v>0.08343691</v>
      </c>
      <c r="T18" s="42" t="n">
        <v>0.08659095</v>
      </c>
      <c r="U18" s="42" t="n">
        <v>0.08196671</v>
      </c>
      <c r="V18" s="42" t="n">
        <v>0.03140718</v>
      </c>
      <c r="W18" s="42" t="n">
        <v>0.0818022</v>
      </c>
      <c r="Z18" s="47" t="s">
        <v>4827</v>
      </c>
      <c r="AA18" s="60" t="s">
        <v>4828</v>
      </c>
      <c r="AB18" s="73" t="s">
        <v>4829</v>
      </c>
      <c r="AC18" s="50" t="n">
        <f aca="false">VLOOKUP("D00101",'Q fields (current)'!$C:$D,2,0) + VLOOKUP("D00201",'Q fields (current)'!$C:$D,2,0) + VLOOKUP("D00301",'Q fields (current)'!$C:$D,2,0) + VLOOKUP("D00901",'Q fields (current)'!$C:$D,2,0) + VLOOKUP("D01001",'Q fields (current)'!$C:$D,2,0) + VLOOKUP("D01101",'Q fields (current)'!$C:$D,2,0) + VLOOKUP("D01201",'Q fields (current)'!$C:$D,2,0) + VLOOKUP("D01301",'Q fields (current)'!$C:$D,2,0) + VLOOKUP("D01401",'Q fields (current)'!$C:$D,2,0)</f>
        <v>0</v>
      </c>
    </row>
    <row r="19" customFormat="false" ht="45" hidden="false" customHeight="false" outlineLevel="0" collapsed="false">
      <c r="A19" s="62" t="s">
        <v>4785</v>
      </c>
      <c r="B19" s="40" t="n">
        <f aca="false">VLOOKUP(A19,$Z:$AC,4,0)</f>
        <v>0</v>
      </c>
      <c r="C19" s="45" t="s">
        <v>4830</v>
      </c>
      <c r="D19" s="74" t="s">
        <v>4831</v>
      </c>
      <c r="E19" s="42" t="n">
        <v>0.06664155</v>
      </c>
      <c r="F19" s="42" t="n">
        <v>0.02271208</v>
      </c>
      <c r="G19" s="42" t="n">
        <v>0.10289375</v>
      </c>
      <c r="H19" s="42" t="n">
        <v>0.26229488</v>
      </c>
      <c r="I19" s="42" t="n">
        <v>0.01817771</v>
      </c>
      <c r="J19" s="42" t="n">
        <v>0.13124938</v>
      </c>
      <c r="K19" s="42" t="n">
        <v>0.07870199</v>
      </c>
      <c r="L19" s="42" t="n">
        <v>0.07074172</v>
      </c>
      <c r="M19" s="42" t="n">
        <v>0.08680753</v>
      </c>
      <c r="N19" s="42" t="n">
        <v>0.00672406</v>
      </c>
      <c r="O19" s="42" t="n">
        <v>0.08603292</v>
      </c>
      <c r="P19" s="42" t="n">
        <v>0.08145366</v>
      </c>
      <c r="Q19" s="42" t="n">
        <v>0.04096588</v>
      </c>
      <c r="R19" s="42" t="n">
        <v>0.17354752</v>
      </c>
      <c r="S19" s="42" t="n">
        <v>0.11721312</v>
      </c>
      <c r="T19" s="42" t="n">
        <v>0.32088377</v>
      </c>
      <c r="U19" s="42" t="n">
        <v>0.10358415</v>
      </c>
      <c r="V19" s="42" t="n">
        <v>0.03370025</v>
      </c>
      <c r="W19" s="42" t="n">
        <v>0.10827433</v>
      </c>
      <c r="Z19" s="47" t="s">
        <v>4832</v>
      </c>
      <c r="AA19" s="75" t="s">
        <v>4833</v>
      </c>
      <c r="AB19" s="26" t="s">
        <v>4834</v>
      </c>
      <c r="AC19" s="55" t="n">
        <f aca="false">AC20*AC22</f>
        <v>0</v>
      </c>
    </row>
    <row r="20" customFormat="false" ht="45" hidden="false" customHeight="false" outlineLevel="0" collapsed="false">
      <c r="A20" s="62" t="s">
        <v>4791</v>
      </c>
      <c r="B20" s="40" t="n">
        <f aca="false">VLOOKUP(A20,$Z:$AC,4,0)</f>
        <v>0</v>
      </c>
      <c r="C20" s="45" t="s">
        <v>4835</v>
      </c>
      <c r="D20" s="76" t="s">
        <v>4836</v>
      </c>
      <c r="E20" s="42" t="n">
        <v>0.07509902</v>
      </c>
      <c r="F20" s="42" t="n">
        <v>0.02568617</v>
      </c>
      <c r="G20" s="42" t="n">
        <v>0.09208786</v>
      </c>
      <c r="H20" s="42" t="n">
        <v>0.29819325</v>
      </c>
      <c r="I20" s="42" t="n">
        <v>0.02995069</v>
      </c>
      <c r="J20" s="42" t="n">
        <v>0.1433314</v>
      </c>
      <c r="K20" s="42" t="n">
        <v>0.13152796</v>
      </c>
      <c r="L20" s="42" t="n">
        <v>0.07219694</v>
      </c>
      <c r="M20" s="42" t="n">
        <v>0.0903896</v>
      </c>
      <c r="N20" s="42" t="n">
        <v>-0.00082372</v>
      </c>
      <c r="O20" s="42" t="n">
        <v>0.10156338</v>
      </c>
      <c r="P20" s="42" t="n">
        <v>0.09418792</v>
      </c>
      <c r="Q20" s="42" t="n">
        <v>0.04439498</v>
      </c>
      <c r="R20" s="42" t="n">
        <v>0.19228836</v>
      </c>
      <c r="S20" s="42" t="n">
        <v>0.13626562</v>
      </c>
      <c r="T20" s="42" t="n">
        <v>0.10607916</v>
      </c>
      <c r="U20" s="42" t="n">
        <v>0.39883505</v>
      </c>
      <c r="V20" s="42" t="n">
        <v>0.0333498</v>
      </c>
      <c r="W20" s="42" t="n">
        <v>0.10036169</v>
      </c>
      <c r="Z20" s="47" t="s">
        <v>4837</v>
      </c>
      <c r="AA20" s="60" t="s">
        <v>4838</v>
      </c>
      <c r="AB20" s="49" t="s">
        <v>4839</v>
      </c>
      <c r="AC20" s="55" t="n">
        <f aca="false">IF(AC21=0,0,(1-VLOOKUP("D03501",'Q fields (current)'!$C:$D,2,0)/AC21)*(1-VLOOKUP("D03601",'Q fields (current)'!$C:$D,2,0)/AC21)*(1-VLOOKUP("D03701",'Q fields (current)'!$C:$D,2,0)/AC21)*(1-VLOOKUP("D03801",'Q fields (current)'!$C:$D,2,0)/AC21)*(1-VLOOKUP("D03901",'Q fields (current)'!$C:$D,2,0)/AC21))</f>
        <v>0</v>
      </c>
    </row>
    <row r="21" customFormat="false" ht="25.5" hidden="false" customHeight="false" outlineLevel="0" collapsed="false">
      <c r="A21" s="52" t="s">
        <v>4802</v>
      </c>
      <c r="B21" s="40" t="n">
        <f aca="false">VLOOKUP(A21,$Z:$AC,4,0)</f>
        <v>0</v>
      </c>
      <c r="C21" s="45" t="s">
        <v>4840</v>
      </c>
      <c r="D21" s="45" t="s">
        <v>4841</v>
      </c>
      <c r="E21" s="42" t="n">
        <v>0.16553219</v>
      </c>
      <c r="F21" s="42" t="n">
        <v>0.03876191</v>
      </c>
      <c r="G21" s="42" t="n">
        <v>0.29905492</v>
      </c>
      <c r="H21" s="42" t="n">
        <v>0.62457939</v>
      </c>
      <c r="I21" s="42" t="n">
        <v>0.25420256</v>
      </c>
      <c r="J21" s="42" t="n">
        <v>0.48679332</v>
      </c>
      <c r="K21" s="42" t="n">
        <v>0.25499513</v>
      </c>
      <c r="L21" s="42" t="n">
        <v>0.21639626</v>
      </c>
      <c r="M21" s="42" t="n">
        <v>0.42514968</v>
      </c>
      <c r="N21" s="42" t="n">
        <v>0.06235178</v>
      </c>
      <c r="O21" s="42" t="n">
        <v>0.4413189</v>
      </c>
      <c r="P21" s="42" t="n">
        <v>0.17324955</v>
      </c>
      <c r="Q21" s="42" t="n">
        <v>0.11902618</v>
      </c>
      <c r="R21" s="42" t="n">
        <v>1.96860865</v>
      </c>
      <c r="S21" s="42" t="n">
        <v>2.90323821</v>
      </c>
      <c r="T21" s="42" t="n">
        <v>0.36522669</v>
      </c>
      <c r="U21" s="42" t="n">
        <v>0.34232272</v>
      </c>
      <c r="V21" s="42" t="n">
        <v>0.07885501</v>
      </c>
      <c r="W21" s="42" t="n">
        <v>0.4443999</v>
      </c>
      <c r="Z21" s="47" t="s">
        <v>4842</v>
      </c>
      <c r="AA21" s="60" t="s">
        <v>4843</v>
      </c>
      <c r="AB21" s="61" t="s">
        <v>4844</v>
      </c>
      <c r="AC21" s="50" t="n">
        <f aca="false">VLOOKUP("D03501",'Q fields (current)'!$C:$D,2,0) + VLOOKUP("D03601",'Q fields (current)'!$C:$D,2,0) + VLOOKUP("D03701",'Q fields (current)'!$C:$D,2,0) + VLOOKUP("D03801",'Q fields (current)'!$C:$D,2,0) + VLOOKUP("D03901",'Q fields (current)'!$C:$D,2,0)</f>
        <v>0</v>
      </c>
    </row>
    <row r="22" customFormat="false" ht="45" hidden="false" customHeight="false" outlineLevel="0" collapsed="false">
      <c r="A22" s="62" t="s">
        <v>4807</v>
      </c>
      <c r="B22" s="40" t="n">
        <f aca="false">VLOOKUP(A22,$Z:$AC,4,0)</f>
        <v>0</v>
      </c>
      <c r="C22" s="45" t="s">
        <v>4845</v>
      </c>
      <c r="D22" s="77" t="s">
        <v>4846</v>
      </c>
      <c r="E22" s="42" t="n">
        <v>8.10660747</v>
      </c>
      <c r="F22" s="42" t="n">
        <v>0.65040425</v>
      </c>
      <c r="G22" s="42" t="n">
        <v>1.25675668</v>
      </c>
      <c r="H22" s="42" t="n">
        <v>-3.79681775</v>
      </c>
      <c r="I22" s="42" t="n">
        <v>22.12242481</v>
      </c>
      <c r="J22" s="42" t="n">
        <v>134.52651651</v>
      </c>
      <c r="K22" s="42" t="n">
        <v>-9.10761262</v>
      </c>
      <c r="L22" s="42" t="n">
        <v>1.29498383</v>
      </c>
      <c r="M22" s="42" t="n">
        <v>18.97010314</v>
      </c>
      <c r="N22" s="42" t="n">
        <v>-0.7325516</v>
      </c>
      <c r="O22" s="42" t="n">
        <v>40.6631116</v>
      </c>
      <c r="P22" s="42" t="n">
        <v>0.6811577</v>
      </c>
      <c r="Q22" s="42" t="n">
        <v>5.41058782</v>
      </c>
      <c r="R22" s="42" t="n">
        <v>15.71132509</v>
      </c>
      <c r="S22" s="42" t="n">
        <v>-6.73653702</v>
      </c>
      <c r="T22" s="42" t="n">
        <v>4.77403565</v>
      </c>
      <c r="U22" s="42" t="n">
        <v>-33.12323412</v>
      </c>
      <c r="V22" s="42" t="n">
        <v>1.29052204</v>
      </c>
      <c r="W22" s="42" t="n">
        <v>21.37723551</v>
      </c>
      <c r="Z22" s="47" t="s">
        <v>4847</v>
      </c>
      <c r="AA22" s="60" t="s">
        <v>4848</v>
      </c>
      <c r="AB22" s="26" t="s">
        <v>4849</v>
      </c>
      <c r="AC22" s="55" t="n">
        <f aca="false">IF(AC21=0,0,1-(VLOOKUP("D05301",'Q fields (current)'!$C:$D,2,0) + VLOOKUP("D05401",'Q fields (current)'!$C:$D,2,0) + VLOOKUP("D05501",'Q fields (current)'!$C:$D,2,0) + VLOOKUP("D05601",'Q fields (current)'!$C:$D,2,0) + VLOOKUP("D05701",'Q fields (current)'!$C:$D,2,0)/AC12))</f>
        <v>0</v>
      </c>
    </row>
    <row r="23" customFormat="false" ht="45" hidden="false" customHeight="false" outlineLevel="0" collapsed="false">
      <c r="A23" s="78" t="s">
        <v>4832</v>
      </c>
      <c r="B23" s="40" t="n">
        <f aca="false">VLOOKUP(A23,$Z:$AC,4,0)</f>
        <v>0</v>
      </c>
      <c r="C23" s="45" t="s">
        <v>4850</v>
      </c>
      <c r="D23" s="79" t="s">
        <v>4851</v>
      </c>
      <c r="E23" s="42" t="n">
        <v>7.45913227</v>
      </c>
      <c r="F23" s="42" t="n">
        <v>0.68899382</v>
      </c>
      <c r="G23" s="42" t="n">
        <v>-2.86660125</v>
      </c>
      <c r="H23" s="42" t="n">
        <v>44.10550904</v>
      </c>
      <c r="I23" s="42" t="n">
        <v>-0.07795775</v>
      </c>
      <c r="J23" s="42" t="n">
        <v>75.80763635</v>
      </c>
      <c r="K23" s="42" t="n">
        <v>-13.74689917</v>
      </c>
      <c r="L23" s="42" t="n">
        <v>5.88423162</v>
      </c>
      <c r="M23" s="42" t="n">
        <v>5.21694925</v>
      </c>
      <c r="N23" s="42" t="n">
        <v>-5.01866196</v>
      </c>
      <c r="O23" s="42" t="n">
        <v>62.92537339</v>
      </c>
      <c r="P23" s="42" t="n">
        <v>3.11455558</v>
      </c>
      <c r="Q23" s="42" t="n">
        <v>1.61312359</v>
      </c>
      <c r="R23" s="42" t="n">
        <v>43.29106516</v>
      </c>
      <c r="S23" s="42" t="n">
        <v>36.693961</v>
      </c>
      <c r="T23" s="42" t="n">
        <v>3.00693799</v>
      </c>
      <c r="U23" s="42" t="n">
        <v>-0.49951099</v>
      </c>
      <c r="V23" s="42" t="n">
        <v>0.49592174</v>
      </c>
      <c r="W23" s="42" t="n">
        <v>9.29193855</v>
      </c>
      <c r="Z23" s="47" t="s">
        <v>4852</v>
      </c>
      <c r="AA23" s="80" t="s">
        <v>4853</v>
      </c>
      <c r="AB23" s="26" t="s">
        <v>4854</v>
      </c>
      <c r="AC23" s="50" t="n">
        <f aca="false">(VLOOKUP("D00101",'Q fields (current)'!$C:$D,2,0) + VLOOKUP("D00201",'Q fields (current)'!$C:$D,2,0) + VLOOKUP("D00301",'Q fields (current)'!$C:$D,2,0))  *  (VLOOKUP("D00401",'Q fields (current)'!$C:$D,2,0) + VLOOKUP("D00501",'Q fields (current)'!$C:$D,2,0) + VLOOKUP("D00601",'Q fields (current)'!$C:$D,2,0) + VLOOKUP("D00701",'Q fields (current)'!$C:$D,2,0) + VLOOKUP("D00801",'Q fields (current)'!$C:$D,2,0)) /100</f>
        <v>0</v>
      </c>
    </row>
    <row r="24" customFormat="false" ht="262.5" hidden="false" customHeight="false" outlineLevel="0" collapsed="false">
      <c r="A24" s="62" t="s">
        <v>4852</v>
      </c>
      <c r="B24" s="40" t="n">
        <f aca="false">VLOOKUP(A24,$Z:$AC,4,0)</f>
        <v>0</v>
      </c>
      <c r="C24" s="45" t="s">
        <v>4855</v>
      </c>
      <c r="D24" s="81" t="s">
        <v>4856</v>
      </c>
      <c r="E24" s="42" t="n">
        <v>0.33959725</v>
      </c>
      <c r="F24" s="42" t="n">
        <v>-0.01713886</v>
      </c>
      <c r="G24" s="42" t="n">
        <v>0.53171711</v>
      </c>
      <c r="H24" s="42" t="n">
        <v>-0.57877742</v>
      </c>
      <c r="I24" s="42" t="n">
        <v>0.40669668</v>
      </c>
      <c r="J24" s="42" t="n">
        <v>-0.11015437</v>
      </c>
      <c r="K24" s="42" t="n">
        <v>0.2112173</v>
      </c>
      <c r="L24" s="42" t="n">
        <v>-0.71965467</v>
      </c>
      <c r="M24" s="42" t="n">
        <v>-0.11935491</v>
      </c>
      <c r="N24" s="42" t="n">
        <v>-2.75291301</v>
      </c>
      <c r="O24" s="42" t="n">
        <v>-0.41868046</v>
      </c>
      <c r="P24" s="42" t="n">
        <v>2.64734054</v>
      </c>
      <c r="Q24" s="42" t="n">
        <v>-0.24057189</v>
      </c>
      <c r="R24" s="42" t="n">
        <v>-0.3333225</v>
      </c>
      <c r="S24" s="42" t="n">
        <v>-0.02262377</v>
      </c>
      <c r="T24" s="42" t="n">
        <v>0.16999025</v>
      </c>
      <c r="U24" s="42" t="n">
        <v>0.16113091</v>
      </c>
      <c r="V24" s="42" t="n">
        <v>-0.61569179</v>
      </c>
      <c r="W24" s="42" t="n">
        <v>0.02625001</v>
      </c>
      <c r="Z24" s="47" t="s">
        <v>4857</v>
      </c>
      <c r="AA24" s="82" t="s">
        <v>4858</v>
      </c>
      <c r="AB24" s="26" t="s">
        <v>4859</v>
      </c>
      <c r="AC24" s="55" t="n">
        <f aca="false">IF(AC29 = 0, 0, ((AC26 + AC5 + VLOOKUP("D03201",'Q fields (current)'!$C:$D,2,0) + AC6 + VLOOKUP("D03101",'Q fields (current)'!$C:$D,2,0)) / AC25) * ((AC12 + VLOOKUP("D04001",'Q fields (current)'!$C:$D,2,0)+ VLOOKUP("D05801",'Q fields (current)'!$C:$D,2,0)+ VLOOKUP("D05901",'Q fields (current)'!$C:$D,2,0)+AC27) / AC25))</f>
        <v>0</v>
      </c>
    </row>
    <row r="25" customFormat="false" ht="45" hidden="false" customHeight="false" outlineLevel="0" collapsed="false">
      <c r="A25" s="78" t="s">
        <v>4857</v>
      </c>
      <c r="B25" s="40" t="n">
        <f aca="false">VLOOKUP(A25,$Z:$AC,4,0)</f>
        <v>0</v>
      </c>
      <c r="C25" s="45" t="s">
        <v>4860</v>
      </c>
      <c r="D25" s="45" t="s">
        <v>4861</v>
      </c>
      <c r="E25" s="42" t="n">
        <v>1.67167169</v>
      </c>
      <c r="F25" s="42" t="n">
        <v>-13.47502903</v>
      </c>
      <c r="G25" s="42" t="n">
        <v>-12.8205155</v>
      </c>
      <c r="H25" s="42" t="n">
        <v>-51.92172923</v>
      </c>
      <c r="I25" s="42" t="n">
        <v>-10.62729495</v>
      </c>
      <c r="J25" s="42" t="n">
        <v>-11.38935231</v>
      </c>
      <c r="K25" s="42" t="n">
        <v>-12.68009814</v>
      </c>
      <c r="L25" s="42" t="n">
        <v>-23.89410723</v>
      </c>
      <c r="M25" s="42" t="n">
        <v>-14.6294297</v>
      </c>
      <c r="N25" s="42" t="n">
        <v>-116.65653756</v>
      </c>
      <c r="O25" s="42" t="n">
        <v>-2.80867627</v>
      </c>
      <c r="P25" s="42" t="n">
        <v>85.2483834</v>
      </c>
      <c r="Q25" s="42" t="n">
        <v>-33.88532501</v>
      </c>
      <c r="R25" s="42" t="n">
        <v>-26.31119386</v>
      </c>
      <c r="S25" s="42" t="n">
        <v>-2.79658645</v>
      </c>
      <c r="T25" s="42" t="n">
        <v>-13.31371313</v>
      </c>
      <c r="U25" s="42" t="n">
        <v>-10.47180639</v>
      </c>
      <c r="V25" s="42" t="n">
        <v>-42.83282368</v>
      </c>
      <c r="W25" s="42" t="n">
        <v>-23.63997252</v>
      </c>
      <c r="Z25" s="47" t="s">
        <v>4862</v>
      </c>
      <c r="AA25" s="60" t="s">
        <v>4863</v>
      </c>
      <c r="AB25" s="26" t="s">
        <v>4864</v>
      </c>
      <c r="AC25" s="55" t="n">
        <f aca="false">AC26 + AC5 + VLOOKUP("D03201",'Q fields (current)'!$C:$D,2,0) + AC6 + VLOOKUP("D04001",'Q fields (current)'!$C:$D,2,0)+ VLOOKUP("D05801",'Q fields (current)'!$C:$D,2,0) + AC27 + VLOOKUP("D05901",'Q fields (current)'!$C:$D,2,0)</f>
        <v>0</v>
      </c>
    </row>
    <row r="26" customFormat="false" ht="105" hidden="false" customHeight="false" outlineLevel="0" collapsed="false">
      <c r="A26" s="78" t="s">
        <v>4865</v>
      </c>
      <c r="B26" s="40" t="n">
        <f aca="false">VLOOKUP(A26,$Z:$AC,4,0)</f>
        <v>0</v>
      </c>
      <c r="C26" s="45" t="s">
        <v>4866</v>
      </c>
      <c r="D26" s="45" t="s">
        <v>4867</v>
      </c>
      <c r="E26" s="42" t="n">
        <v>0.11924042</v>
      </c>
      <c r="F26" s="42" t="n">
        <v>0.01211778</v>
      </c>
      <c r="G26" s="42" t="n">
        <v>0.3375126</v>
      </c>
      <c r="H26" s="42" t="n">
        <v>0.25798493</v>
      </c>
      <c r="I26" s="42" t="n">
        <v>0.20158322</v>
      </c>
      <c r="J26" s="42" t="n">
        <v>0.24194748</v>
      </c>
      <c r="K26" s="42" t="n">
        <v>0.18325814</v>
      </c>
      <c r="L26" s="42" t="n">
        <v>0.08084114</v>
      </c>
      <c r="M26" s="42" t="n">
        <v>0.15261232</v>
      </c>
      <c r="N26" s="42" t="n">
        <v>0.03275205</v>
      </c>
      <c r="O26" s="42" t="n">
        <v>0.23640566</v>
      </c>
      <c r="P26" s="42" t="n">
        <v>0.14847827</v>
      </c>
      <c r="Q26" s="42" t="n">
        <v>0.04352386</v>
      </c>
      <c r="R26" s="42" t="n">
        <v>0.23427943</v>
      </c>
      <c r="S26" s="42" t="n">
        <v>0.24446189</v>
      </c>
      <c r="T26" s="42" t="n">
        <v>0.21790192</v>
      </c>
      <c r="U26" s="42" t="n">
        <v>0.22378137</v>
      </c>
      <c r="V26" s="42" t="n">
        <v>0.02810002</v>
      </c>
      <c r="W26" s="42" t="n">
        <v>0.19346429</v>
      </c>
      <c r="Z26" s="47" t="s">
        <v>4868</v>
      </c>
      <c r="AA26" s="60" t="s">
        <v>4869</v>
      </c>
      <c r="AB26" s="73" t="s">
        <v>4870</v>
      </c>
      <c r="AC26" s="50" t="n">
        <f aca="false">VLOOKUP("D01501",'Q fields (current)'!$C:$D,2,0) + VLOOKUP("D01502",'Q fields (current)'!$C:$D,2,0) + VLOOKUP("D01503",'Q fields (current)'!$C:$D,2,0) + VLOOKUP("D01504",'Q fields (current)'!$C:$D,2,0)
+VLOOKUP("D01701",'Q fields (current)'!$C:$D,2,0) + VLOOKUP("D01702",'Q fields (current)'!$C:$D,2,0) + VLOOKUP("D01703",'Q fields (current)'!$C:$D,2,0) + VLOOKUP("D01704",'Q fields (current)'!$C:$D,2,0)
+VLOOKUP("D01901",'Q fields (current)'!$C:$D,2,0) + VLOOKUP("D01902",'Q fields (current)'!$C:$D,2,0) + VLOOKUP("D01903",'Q fields (current)'!$C:$D,2,0) + VLOOKUP("D01904",'Q fields (current)'!$C:$D,2,0)
+VLOOKUP("D02101",'Q fields (current)'!$C:$D,2,0) + VLOOKUP("D02102",'Q fields (current)'!$C:$D,2,0) + VLOOKUP("D02103",'Q fields (current)'!$C:$D,2,0) + VLOOKUP("D02104",'Q fields (current)'!$C:$D,2,0)
 + VLOOKUP("D02701",'Q fields (current)'!$C:$D,2,0) + VLOOKUP("D02801",'Q fields (current)'!$C:$D,2,0) + VLOOKUP("D02901",'Q fields (current)'!$C:$D,2,0) + VLOOKUP("D03001",'Q fields (current)'!$C:$D,2,0)</f>
        <v>0</v>
      </c>
    </row>
    <row r="27" customFormat="false" ht="30" hidden="false" customHeight="false" outlineLevel="0" collapsed="false">
      <c r="A27" s="78" t="s">
        <v>4871</v>
      </c>
      <c r="B27" s="40" t="n">
        <f aca="false">VLOOKUP(A27,$Z:$AC,4,0)</f>
        <v>0</v>
      </c>
      <c r="C27" s="45" t="s">
        <v>4872</v>
      </c>
      <c r="D27" s="45" t="s">
        <v>4873</v>
      </c>
      <c r="E27" s="42" t="n">
        <v>0.000305</v>
      </c>
      <c r="F27" s="42" t="n">
        <v>-0.00026543</v>
      </c>
      <c r="G27" s="42" t="n">
        <v>0.00067128</v>
      </c>
      <c r="H27" s="42" t="n">
        <v>0.09547979</v>
      </c>
      <c r="I27" s="42" t="n">
        <v>0.00045493</v>
      </c>
      <c r="J27" s="42" t="n">
        <v>-0.00037074</v>
      </c>
      <c r="K27" s="42" t="n">
        <v>0.00038756</v>
      </c>
      <c r="L27" s="42" t="n">
        <v>-0.00085341</v>
      </c>
      <c r="M27" s="42" t="n">
        <v>-0.00064913</v>
      </c>
      <c r="N27" s="42" t="n">
        <v>-0.00578626</v>
      </c>
      <c r="O27" s="42" t="n">
        <v>-0.00157374</v>
      </c>
      <c r="P27" s="42" t="n">
        <v>-0.00093366</v>
      </c>
      <c r="Q27" s="42" t="n">
        <v>-0.00053576</v>
      </c>
      <c r="R27" s="42" t="n">
        <v>0.02812947</v>
      </c>
      <c r="S27" s="42" t="n">
        <v>-0.01327035</v>
      </c>
      <c r="T27" s="42" t="n">
        <v>-0.00112623</v>
      </c>
      <c r="U27" s="42" t="n">
        <v>0.00321653</v>
      </c>
      <c r="V27" s="42" t="n">
        <v>-0.00154189</v>
      </c>
      <c r="W27" s="42" t="n">
        <v>-0.00210024</v>
      </c>
      <c r="Z27" s="47" t="s">
        <v>4874</v>
      </c>
      <c r="AA27" s="60" t="s">
        <v>4875</v>
      </c>
      <c r="AB27" s="47" t="s">
        <v>4876</v>
      </c>
      <c r="AC27" s="55" t="n">
        <f aca="false">VLOOKUP("D04101",'Q fields (current)'!$C:$D,2,0) + VLOOKUP("D04102",'Q fields (current)'!$C:$D,2,0) + VLOOKUP("D04103",'Q fields (current)'!$C:$D,2,0) + VLOOKUP("D04104",'Q fields (current)'!$C:$D,2,0)</f>
        <v>0</v>
      </c>
    </row>
    <row r="28" customFormat="false" ht="30" hidden="false" customHeight="false" outlineLevel="0" collapsed="false">
      <c r="A28" s="78" t="s">
        <v>4877</v>
      </c>
      <c r="B28" s="40" t="n">
        <f aca="false">VLOOKUP(A28,$Z:$AC,4,0)</f>
        <v>0</v>
      </c>
      <c r="C28" s="45" t="s">
        <v>4878</v>
      </c>
      <c r="D28" s="45" t="s">
        <v>4879</v>
      </c>
      <c r="E28" s="42" t="n">
        <v>0.35041758</v>
      </c>
      <c r="F28" s="42" t="n">
        <v>0.19663402</v>
      </c>
      <c r="G28" s="42" t="n">
        <v>0.49975274</v>
      </c>
      <c r="H28" s="42" t="n">
        <v>6.79153003</v>
      </c>
      <c r="I28" s="42" t="n">
        <v>0.1659214</v>
      </c>
      <c r="J28" s="42" t="n">
        <v>0.42741037</v>
      </c>
      <c r="K28" s="42" t="n">
        <v>0.40774379</v>
      </c>
      <c r="L28" s="42" t="n">
        <v>0.28544774</v>
      </c>
      <c r="M28" s="42" t="n">
        <v>0.53148171</v>
      </c>
      <c r="N28" s="42" t="n">
        <v>-0.49549185</v>
      </c>
      <c r="O28" s="42" t="n">
        <v>0.2825214</v>
      </c>
      <c r="P28" s="42" t="n">
        <v>0.431644</v>
      </c>
      <c r="Q28" s="42" t="n">
        <v>0.25119313</v>
      </c>
      <c r="R28" s="42" t="n">
        <v>2.17621113</v>
      </c>
      <c r="S28" s="42" t="n">
        <v>0.24043212</v>
      </c>
      <c r="T28" s="42" t="n">
        <v>0.66974975</v>
      </c>
      <c r="U28" s="42" t="n">
        <v>0.58999793</v>
      </c>
      <c r="V28" s="42" t="n">
        <v>0.1227273</v>
      </c>
      <c r="W28" s="42" t="n">
        <v>0.49709942</v>
      </c>
      <c r="Z28" s="47" t="s">
        <v>4865</v>
      </c>
      <c r="AA28" s="60" t="s">
        <v>4880</v>
      </c>
      <c r="AB28" s="0" t="s">
        <v>4881</v>
      </c>
      <c r="AC28" s="55" t="n">
        <f aca="false">VLOOKUP("D00501",'Q fields (current)'!$C:$D,2,0)</f>
        <v>0</v>
      </c>
    </row>
    <row r="29" customFormat="false" ht="38.25" hidden="false" customHeight="false" outlineLevel="0" collapsed="false">
      <c r="A29" s="78" t="s">
        <v>4882</v>
      </c>
      <c r="B29" s="40" t="n">
        <f aca="false">VLOOKUP(A29,$Z:$AC,4,0)</f>
        <v>0</v>
      </c>
      <c r="C29" s="45" t="s">
        <v>4883</v>
      </c>
      <c r="D29" s="45" t="s">
        <v>4884</v>
      </c>
      <c r="E29" s="42" t="n">
        <v>0.56737688</v>
      </c>
      <c r="F29" s="42" t="n">
        <v>0.31593948</v>
      </c>
      <c r="G29" s="42" t="n">
        <v>0.27709803</v>
      </c>
      <c r="H29" s="42" t="n">
        <v>-0.68809416</v>
      </c>
      <c r="I29" s="42" t="n">
        <v>0.33145744</v>
      </c>
      <c r="J29" s="42" t="n">
        <v>0.19367584</v>
      </c>
      <c r="K29" s="42" t="n">
        <v>0.03428202</v>
      </c>
      <c r="L29" s="42" t="n">
        <v>0.85537473</v>
      </c>
      <c r="M29" s="42" t="n">
        <v>-0.7723995</v>
      </c>
      <c r="N29" s="42" t="n">
        <v>0.28617475</v>
      </c>
      <c r="O29" s="42" t="n">
        <v>0.01653472</v>
      </c>
      <c r="P29" s="42" t="n">
        <v>0.1759961</v>
      </c>
      <c r="Q29" s="42" t="n">
        <v>0.68842203</v>
      </c>
      <c r="R29" s="42" t="n">
        <v>0.01794082</v>
      </c>
      <c r="S29" s="42" t="n">
        <v>0.27584591</v>
      </c>
      <c r="T29" s="42" t="n">
        <v>0.3399009</v>
      </c>
      <c r="U29" s="42" t="n">
        <v>0.18235228</v>
      </c>
      <c r="V29" s="42" t="n">
        <v>0.38471543</v>
      </c>
      <c r="W29" s="42" t="n">
        <v>29.62267652</v>
      </c>
      <c r="Z29" s="47" t="s">
        <v>4871</v>
      </c>
      <c r="AA29" s="60" t="s">
        <v>4885</v>
      </c>
      <c r="AB29" s="32" t="s">
        <v>4886</v>
      </c>
      <c r="AC29" s="55" t="n">
        <f aca="false">(VLOOKUP("D00501",'Q fields (current)'!$C:$D,2,0)/100) * (VLOOKUP("D03401",'Q fields (current)'!$C:$D,2,0)+VLOOKUP("D03402",'Q fields (current)'!$C:$D,2,0)+VLOOKUP("D03403",'Q fields (current)'!$C:$D,2,0)+VLOOKUP("D03404",'Q fields (current)'!$C:$D,2,0)
+VLOOKUP("D05302",'Q fields (current)'!$C:$D,2,0)+VLOOKUP("D05402",'Q fields (current)'!$C:$D,2,0)+VLOOKUP("D05502",'Q fields (current)'!$C:$D,2,0)+VLOOKUP("D05602",'Q fields (current)'!$C:$D,2,0)+VLOOKUP("D05702",'Q fields (current)'!$C:$D,2,0))</f>
        <v>0</v>
      </c>
    </row>
    <row r="30" customFormat="false" ht="18.75" hidden="false" customHeight="false" outlineLevel="0" collapsed="false">
      <c r="A30" s="78" t="s">
        <v>4887</v>
      </c>
      <c r="B30" s="40" t="n">
        <f aca="false">VLOOKUP(A30,$Z:$AC,4,0)</f>
        <v>0</v>
      </c>
      <c r="C30" s="45" t="s">
        <v>4888</v>
      </c>
      <c r="D30" s="45" t="s">
        <v>4889</v>
      </c>
      <c r="E30" s="42" t="n">
        <v>-0.00335288</v>
      </c>
      <c r="F30" s="42" t="n">
        <v>-5.179E-005</v>
      </c>
      <c r="G30" s="42" t="n">
        <v>-0.00071462</v>
      </c>
      <c r="H30" s="42" t="n">
        <v>-0.00212195</v>
      </c>
      <c r="I30" s="42" t="n">
        <v>-0.0006408</v>
      </c>
      <c r="J30" s="42" t="n">
        <v>-0.0009157</v>
      </c>
      <c r="K30" s="42" t="n">
        <v>-0.00060316</v>
      </c>
      <c r="L30" s="42" t="n">
        <v>0.00121672</v>
      </c>
      <c r="M30" s="42" t="n">
        <v>-0.0006394</v>
      </c>
      <c r="N30" s="42" t="n">
        <v>0.03680722</v>
      </c>
      <c r="O30" s="42" t="n">
        <v>-0.00200586</v>
      </c>
      <c r="P30" s="42" t="n">
        <v>-0.00090889</v>
      </c>
      <c r="Q30" s="42" t="n">
        <v>0.00039683</v>
      </c>
      <c r="R30" s="42" t="n">
        <v>-0.00114225</v>
      </c>
      <c r="S30" s="42" t="n">
        <v>-0.00067081</v>
      </c>
      <c r="T30" s="42" t="n">
        <v>-0.00093884</v>
      </c>
      <c r="U30" s="42" t="n">
        <v>-0.0007524</v>
      </c>
      <c r="V30" s="42" t="n">
        <v>0.00746721</v>
      </c>
      <c r="W30" s="42" t="n">
        <v>-0.00060704</v>
      </c>
      <c r="Z30" s="47" t="s">
        <v>4877</v>
      </c>
      <c r="AA30" s="60" t="s">
        <v>4890</v>
      </c>
      <c r="AB30" s="61" t="s">
        <v>4891</v>
      </c>
      <c r="AC30" s="55" t="n">
        <f aca="false">VLOOKUP("D03501",'Q fields (current)'!$C:$D,2,0) + VLOOKUP("D05301",'Q fields (current)'!$C:$D,2,0)</f>
        <v>0</v>
      </c>
    </row>
    <row r="31" customFormat="false" ht="18.75" hidden="false" customHeight="false" outlineLevel="0" collapsed="false">
      <c r="A31" s="78" t="s">
        <v>4868</v>
      </c>
      <c r="B31" s="40" t="n">
        <f aca="false">VLOOKUP(A31,$Z:$AC,4,0)</f>
        <v>0</v>
      </c>
      <c r="C31" s="45" t="s">
        <v>4892</v>
      </c>
      <c r="D31" s="45" t="s">
        <v>4893</v>
      </c>
      <c r="E31" s="42" t="n">
        <v>0.11379113</v>
      </c>
      <c r="F31" s="42" t="n">
        <v>-0.07356899</v>
      </c>
      <c r="G31" s="42" t="n">
        <v>-0.04235967</v>
      </c>
      <c r="H31" s="42" t="n">
        <v>-0.53284842</v>
      </c>
      <c r="I31" s="42" t="n">
        <v>-0.03399942</v>
      </c>
      <c r="J31" s="42" t="n">
        <v>-0.11562743</v>
      </c>
      <c r="K31" s="42" t="n">
        <v>-0.09372096</v>
      </c>
      <c r="L31" s="42" t="n">
        <v>0.18453122</v>
      </c>
      <c r="M31" s="42" t="n">
        <v>-0.02411621</v>
      </c>
      <c r="N31" s="42" t="n">
        <v>7.39980545</v>
      </c>
      <c r="O31" s="42" t="n">
        <v>-0.13053426</v>
      </c>
      <c r="P31" s="42" t="n">
        <v>-0.07779887</v>
      </c>
      <c r="Q31" s="42" t="n">
        <v>0.07242442</v>
      </c>
      <c r="R31" s="42" t="n">
        <v>-0.25853907</v>
      </c>
      <c r="S31" s="42" t="n">
        <v>-0.112568</v>
      </c>
      <c r="T31" s="42" t="n">
        <v>-0.0404122</v>
      </c>
      <c r="U31" s="42" t="n">
        <v>-0.07451634</v>
      </c>
      <c r="V31" s="42" t="n">
        <v>1.45970475</v>
      </c>
      <c r="W31" s="42" t="n">
        <v>-0.01777859</v>
      </c>
      <c r="Z31" s="47" t="s">
        <v>4882</v>
      </c>
      <c r="AA31" s="60" t="s">
        <v>4894</v>
      </c>
      <c r="AB31" s="47" t="s">
        <v>4895</v>
      </c>
      <c r="AC31" s="55" t="n">
        <f aca="false">AC27 + VLOOKUP("D05901",'Q fields (current)'!$C:$D,2,0)</f>
        <v>0</v>
      </c>
    </row>
    <row r="32" customFormat="false" ht="63.75" hidden="false" customHeight="false" outlineLevel="0" collapsed="false">
      <c r="A32" s="78" t="s">
        <v>4896</v>
      </c>
      <c r="B32" s="40" t="n">
        <f aca="false">VLOOKUP(A32,$Z:$AC,4,0)</f>
        <v>0</v>
      </c>
      <c r="C32" s="45" t="s">
        <v>4897</v>
      </c>
      <c r="D32" s="45" t="s">
        <v>4898</v>
      </c>
      <c r="E32" s="42" t="n">
        <v>-0.02862245</v>
      </c>
      <c r="F32" s="42" t="n">
        <v>0.05073885</v>
      </c>
      <c r="G32" s="42" t="n">
        <v>-0.00370068</v>
      </c>
      <c r="H32" s="42" t="n">
        <v>-0.35683526</v>
      </c>
      <c r="I32" s="42" t="n">
        <v>-0.02518667</v>
      </c>
      <c r="J32" s="42" t="n">
        <v>-0.03428922</v>
      </c>
      <c r="K32" s="42" t="n">
        <v>-0.10595577</v>
      </c>
      <c r="L32" s="42" t="n">
        <v>-0.17420151</v>
      </c>
      <c r="M32" s="42" t="n">
        <v>10.62126216</v>
      </c>
      <c r="N32" s="42" t="n">
        <v>-0.05347211</v>
      </c>
      <c r="O32" s="42" t="n">
        <v>-0.01871654</v>
      </c>
      <c r="P32" s="42" t="n">
        <v>0.01785746</v>
      </c>
      <c r="Q32" s="42" t="n">
        <v>0.0487466</v>
      </c>
      <c r="R32" s="42" t="n">
        <v>-0.09500515</v>
      </c>
      <c r="S32" s="42" t="n">
        <v>0.01881645</v>
      </c>
      <c r="T32" s="42" t="n">
        <v>-0.03037201</v>
      </c>
      <c r="U32" s="42" t="n">
        <v>0.00545518</v>
      </c>
      <c r="V32" s="42" t="n">
        <v>0.02417092</v>
      </c>
      <c r="W32" s="42" t="n">
        <v>-0.32781568</v>
      </c>
      <c r="Z32" s="47" t="s">
        <v>4887</v>
      </c>
      <c r="AA32" s="60" t="s">
        <v>4899</v>
      </c>
      <c r="AB32" s="61" t="s">
        <v>4900</v>
      </c>
      <c r="AC32" s="50" t="n">
        <f aca="false">VLOOKUP("D01601",'Q fields (current)'!$C:$D,2,0) + VLOOKUP("D01602",'Q fields (current)'!$C:$D,2,0) + VLOOKUP("D01603",'Q fields (current)'!$C:$D,2,0) + VLOOKUP("D01604",'Q fields (current)'!$C:$D,2,0)
+VLOOKUP("D01801",'Q fields (current)'!$C:$D,2,0) + VLOOKUP("D01802",'Q fields (current)'!$C:$D,2,0) + VLOOKUP("D01803",'Q fields (current)'!$C:$D,2,0) + VLOOKUP("D01804",'Q fields (current)'!$C:$D,2,0)
+VLOOKUP("D02001",'Q fields (current)'!$C:$D,2,0) + VLOOKUP("D02002",'Q fields (current)'!$C:$D,2,0) + VLOOKUP("D02003",'Q fields (current)'!$C:$D,2,0) + VLOOKUP("D02004",'Q fields (current)'!$C:$D,2,0)
+VLOOKUP("D02201",'Q fields (current)'!$C:$D,2,0) + VLOOKUP("D02202",'Q fields (current)'!$C:$D,2,0) + VLOOKUP("D02203",'Q fields (current)'!$C:$D,2,0) + VLOOKUP("D02204",'Q fields (current)'!$C:$D,2,0)
 + VLOOKUP("D02702",'Q fields (current)'!$C:$D,2,0) + VLOOKUP("D02802",'Q fields (current)'!$C:$D,2,0) + VLOOKUP("D02902",'Q fields (current)'!$C:$D,2,0) + VLOOKUP("D03002",'Q fields (current)'!$C:$D,2,0)</f>
        <v>0</v>
      </c>
    </row>
    <row r="33" customFormat="false" ht="30" hidden="false" customHeight="false" outlineLevel="0" collapsed="false">
      <c r="A33" s="78" t="s">
        <v>4901</v>
      </c>
      <c r="B33" s="40" t="n">
        <f aca="false">VLOOKUP(A33,$Z:$AC,4,0)</f>
        <v>0</v>
      </c>
      <c r="C33" s="45" t="s">
        <v>4902</v>
      </c>
      <c r="D33" s="45" t="s">
        <v>4903</v>
      </c>
      <c r="E33" s="42" t="n">
        <v>0.07258012</v>
      </c>
      <c r="F33" s="42" t="n">
        <v>0.06439741</v>
      </c>
      <c r="G33" s="42" t="n">
        <v>0.07505824</v>
      </c>
      <c r="H33" s="42" t="n">
        <v>0.18470317</v>
      </c>
      <c r="I33" s="42" t="n">
        <v>0.05466113</v>
      </c>
      <c r="J33" s="42" t="n">
        <v>0.09538245</v>
      </c>
      <c r="K33" s="42" t="n">
        <v>0.07555556</v>
      </c>
      <c r="L33" s="42" t="n">
        <v>0.32417354</v>
      </c>
      <c r="M33" s="42" t="n">
        <v>0.12852573</v>
      </c>
      <c r="N33" s="42" t="n">
        <v>0.34487601</v>
      </c>
      <c r="O33" s="42" t="n">
        <v>0.06177462</v>
      </c>
      <c r="P33" s="42" t="n">
        <v>0.04027884</v>
      </c>
      <c r="Q33" s="42" t="n">
        <v>1.70221124</v>
      </c>
      <c r="R33" s="42" t="n">
        <v>0.1350941</v>
      </c>
      <c r="S33" s="42" t="n">
        <v>0.11724049</v>
      </c>
      <c r="T33" s="42" t="n">
        <v>0.08284871</v>
      </c>
      <c r="U33" s="42" t="n">
        <v>0.07973806</v>
      </c>
      <c r="V33" s="42" t="n">
        <v>0.13933346</v>
      </c>
      <c r="W33" s="42" t="n">
        <v>0.16312786</v>
      </c>
      <c r="Z33" s="47" t="s">
        <v>4896</v>
      </c>
      <c r="AA33" s="60" t="s">
        <v>4904</v>
      </c>
      <c r="AB33" s="61" t="s">
        <v>4905</v>
      </c>
      <c r="AC33" s="55" t="n">
        <f aca="false">VLOOKUP("D04001",'Q fields (current)'!$C:$D,2,0) + VLOOKUP("D05801",'Q fields (current)'!$C:$D,2,0)</f>
        <v>0</v>
      </c>
    </row>
    <row r="34" customFormat="false" ht="30" hidden="false" customHeight="false" outlineLevel="0" collapsed="false">
      <c r="A34" s="78" t="s">
        <v>4906</v>
      </c>
      <c r="B34" s="40" t="n">
        <f aca="false">VLOOKUP(A34,$Z:$AC,4,0)</f>
        <v>0</v>
      </c>
      <c r="C34" s="45" t="s">
        <v>4907</v>
      </c>
      <c r="D34" s="45" t="s">
        <v>4908</v>
      </c>
      <c r="E34" s="42" t="n">
        <v>0.09397263</v>
      </c>
      <c r="F34" s="42" t="n">
        <v>0.11203204</v>
      </c>
      <c r="G34" s="42" t="n">
        <v>0.03700833</v>
      </c>
      <c r="H34" s="42" t="n">
        <v>0.15637956</v>
      </c>
      <c r="I34" s="42" t="n">
        <v>0.04116419</v>
      </c>
      <c r="J34" s="42" t="n">
        <v>0.05051692</v>
      </c>
      <c r="K34" s="42" t="n">
        <v>0.0511623</v>
      </c>
      <c r="L34" s="42" t="n">
        <v>0.09483387</v>
      </c>
      <c r="M34" s="42" t="n">
        <v>0.08781254</v>
      </c>
      <c r="N34" s="42" t="n">
        <v>-0.29206713</v>
      </c>
      <c r="O34" s="42" t="n">
        <v>0.06442254</v>
      </c>
      <c r="P34" s="42" t="n">
        <v>0.09166701</v>
      </c>
      <c r="Q34" s="42" t="n">
        <v>0.06230719</v>
      </c>
      <c r="R34" s="42" t="n">
        <v>0.08620558</v>
      </c>
      <c r="S34" s="42" t="n">
        <v>0.06655389</v>
      </c>
      <c r="T34" s="42" t="n">
        <v>0.04600406</v>
      </c>
      <c r="U34" s="42" t="n">
        <v>0.04365929</v>
      </c>
      <c r="V34" s="42" t="n">
        <v>0.15371747</v>
      </c>
      <c r="W34" s="42" t="n">
        <v>0.09187572</v>
      </c>
      <c r="Z34" s="47" t="s">
        <v>4901</v>
      </c>
      <c r="AA34" s="60" t="s">
        <v>4909</v>
      </c>
      <c r="AB34" s="47" t="s">
        <v>4910</v>
      </c>
      <c r="AC34" s="55" t="n">
        <f aca="false">IF(AC25=0,0,100*(AC6+VLOOKUP("D03101",'Q fields (current)'!$C:$D,2,0))/AC25)</f>
        <v>0</v>
      </c>
    </row>
    <row r="35" customFormat="false" ht="18.75" hidden="false" customHeight="false" outlineLevel="0" collapsed="false">
      <c r="A35" s="26"/>
      <c r="B35" s="27"/>
      <c r="Z35" s="47" t="s">
        <v>4906</v>
      </c>
      <c r="AA35" s="60" t="s">
        <v>4911</v>
      </c>
      <c r="AB35" s="47" t="s">
        <v>4912</v>
      </c>
      <c r="AC35" s="55" t="n">
        <f aca="false">IF(AC26=0,0,100*AC27/AC26)</f>
        <v>0</v>
      </c>
    </row>
    <row r="36" customFormat="false" ht="15" hidden="false" customHeight="false" outlineLevel="0" collapsed="false">
      <c r="C36" s="26"/>
      <c r="D36" s="83"/>
      <c r="E36" s="84" t="s">
        <v>4913</v>
      </c>
      <c r="F36" s="84" t="s">
        <v>4914</v>
      </c>
      <c r="G36" s="84" t="s">
        <v>4915</v>
      </c>
      <c r="H36" s="84" t="s">
        <v>4916</v>
      </c>
      <c r="I36" s="84" t="s">
        <v>4917</v>
      </c>
      <c r="J36" s="84" t="s">
        <v>4918</v>
      </c>
      <c r="K36" s="84" t="s">
        <v>4919</v>
      </c>
      <c r="L36" s="84" t="s">
        <v>4920</v>
      </c>
      <c r="M36" s="84" t="s">
        <v>4921</v>
      </c>
      <c r="N36" s="84" t="s">
        <v>4922</v>
      </c>
      <c r="O36" s="84" t="s">
        <v>4923</v>
      </c>
      <c r="P36" s="84" t="s">
        <v>4924</v>
      </c>
      <c r="Q36" s="84" t="s">
        <v>4925</v>
      </c>
      <c r="R36" s="84" t="s">
        <v>4926</v>
      </c>
      <c r="S36" s="84" t="s">
        <v>4927</v>
      </c>
      <c r="T36" s="84" t="s">
        <v>4928</v>
      </c>
      <c r="U36" s="84" t="s">
        <v>4929</v>
      </c>
      <c r="V36" s="84" t="s">
        <v>4930</v>
      </c>
      <c r="W36" s="84" t="s">
        <v>4931</v>
      </c>
    </row>
    <row r="37" customFormat="false" ht="15" hidden="false" customHeight="false" outlineLevel="0" collapsed="false">
      <c r="D37" s="41" t="s">
        <v>4750</v>
      </c>
      <c r="E37" s="40" t="n">
        <f aca="false">E5*$B5</f>
        <v>0</v>
      </c>
      <c r="F37" s="40" t="n">
        <f aca="false">F5*$B5</f>
        <v>0</v>
      </c>
      <c r="G37" s="40" t="n">
        <f aca="false">G5*$B5</f>
        <v>0</v>
      </c>
      <c r="H37" s="40" t="n">
        <f aca="false">H5*$B5</f>
        <v>0</v>
      </c>
      <c r="I37" s="40" t="n">
        <f aca="false">I5*$B5</f>
        <v>0</v>
      </c>
      <c r="J37" s="40" t="n">
        <f aca="false">J5*$B5</f>
        <v>0</v>
      </c>
      <c r="K37" s="40" t="n">
        <f aca="false">K5*$B5</f>
        <v>0</v>
      </c>
      <c r="L37" s="40" t="n">
        <f aca="false">L5*$B5</f>
        <v>0</v>
      </c>
      <c r="M37" s="40" t="n">
        <f aca="false">M5*$B5</f>
        <v>-0</v>
      </c>
      <c r="N37" s="40" t="n">
        <f aca="false">N5*$B5</f>
        <v>0</v>
      </c>
      <c r="O37" s="40" t="n">
        <f aca="false">O5*$B5</f>
        <v>0</v>
      </c>
      <c r="P37" s="40" t="n">
        <f aca="false">P5*$B5</f>
        <v>0</v>
      </c>
      <c r="Q37" s="40" t="n">
        <f aca="false">Q5*$B5</f>
        <v>0</v>
      </c>
      <c r="R37" s="40" t="n">
        <f aca="false">R5*$B5</f>
        <v>0</v>
      </c>
      <c r="S37" s="40" t="n">
        <f aca="false">S5*$B5</f>
        <v>0</v>
      </c>
      <c r="T37" s="40" t="n">
        <f aca="false">T5*$B5</f>
        <v>0</v>
      </c>
      <c r="U37" s="40" t="n">
        <f aca="false">U5*$B5</f>
        <v>0</v>
      </c>
      <c r="V37" s="40" t="n">
        <f aca="false">V5*$B5</f>
        <v>0</v>
      </c>
      <c r="W37" s="40" t="n">
        <f aca="false">W5*$B5</f>
        <v>0</v>
      </c>
    </row>
    <row r="38" customFormat="false" ht="15" hidden="false" customHeight="false" outlineLevel="0" collapsed="false">
      <c r="D38" s="45" t="s">
        <v>4754</v>
      </c>
      <c r="E38" s="40" t="n">
        <f aca="false">E6*$B6</f>
        <v>0</v>
      </c>
      <c r="F38" s="40" t="n">
        <f aca="false">F6*$B6</f>
        <v>0</v>
      </c>
      <c r="G38" s="40" t="n">
        <f aca="false">G6*$B6</f>
        <v>0</v>
      </c>
      <c r="H38" s="40" t="n">
        <f aca="false">H6*$B6</f>
        <v>0</v>
      </c>
      <c r="I38" s="40" t="n">
        <f aca="false">I6*$B6</f>
        <v>0</v>
      </c>
      <c r="J38" s="40" t="n">
        <f aca="false">J6*$B6</f>
        <v>0</v>
      </c>
      <c r="K38" s="40" t="n">
        <f aca="false">K6*$B6</f>
        <v>0</v>
      </c>
      <c r="L38" s="40" t="n">
        <f aca="false">L6*$B6</f>
        <v>0</v>
      </c>
      <c r="M38" s="40" t="n">
        <f aca="false">M6*$B6</f>
        <v>0</v>
      </c>
      <c r="N38" s="40" t="n">
        <f aca="false">N6*$B6</f>
        <v>0</v>
      </c>
      <c r="O38" s="40" t="n">
        <f aca="false">O6*$B6</f>
        <v>0</v>
      </c>
      <c r="P38" s="40" t="n">
        <f aca="false">P6*$B6</f>
        <v>0</v>
      </c>
      <c r="Q38" s="40" t="n">
        <f aca="false">Q6*$B6</f>
        <v>0</v>
      </c>
      <c r="R38" s="40" t="n">
        <f aca="false">R6*$B6</f>
        <v>0</v>
      </c>
      <c r="S38" s="40" t="n">
        <f aca="false">S6*$B6</f>
        <v>0</v>
      </c>
      <c r="T38" s="40" t="n">
        <f aca="false">T6*$B6</f>
        <v>0</v>
      </c>
      <c r="U38" s="40" t="n">
        <f aca="false">U6*$B6</f>
        <v>0</v>
      </c>
      <c r="V38" s="40" t="n">
        <f aca="false">V6*$B6</f>
        <v>0</v>
      </c>
      <c r="W38" s="40" t="n">
        <f aca="false">W6*$B6</f>
        <v>0</v>
      </c>
    </row>
    <row r="39" customFormat="false" ht="45" hidden="false" customHeight="false" outlineLevel="0" collapsed="false">
      <c r="D39" s="45" t="s">
        <v>4932</v>
      </c>
      <c r="E39" s="40" t="n">
        <f aca="false">E7*$B7</f>
        <v>0</v>
      </c>
      <c r="F39" s="40" t="n">
        <f aca="false">F7*$B7</f>
        <v>0</v>
      </c>
      <c r="G39" s="40" t="n">
        <f aca="false">G7*$B7</f>
        <v>0</v>
      </c>
      <c r="H39" s="40" t="n">
        <f aca="false">H7*$B7</f>
        <v>0</v>
      </c>
      <c r="I39" s="40" t="n">
        <f aca="false">I7*$B7</f>
        <v>0</v>
      </c>
      <c r="J39" s="40" t="n">
        <f aca="false">J7*$B7</f>
        <v>0</v>
      </c>
      <c r="K39" s="40" t="n">
        <f aca="false">K7*$B7</f>
        <v>0</v>
      </c>
      <c r="L39" s="40" t="n">
        <f aca="false">L7*$B7</f>
        <v>0</v>
      </c>
      <c r="M39" s="40" t="n">
        <f aca="false">M7*$B7</f>
        <v>0</v>
      </c>
      <c r="N39" s="40" t="n">
        <f aca="false">N7*$B7</f>
        <v>0</v>
      </c>
      <c r="O39" s="40" t="n">
        <f aca="false">O7*$B7</f>
        <v>0</v>
      </c>
      <c r="P39" s="40" t="n">
        <f aca="false">P7*$B7</f>
        <v>0</v>
      </c>
      <c r="Q39" s="40" t="n">
        <f aca="false">Q7*$B7</f>
        <v>0</v>
      </c>
      <c r="R39" s="40" t="n">
        <f aca="false">R7*$B7</f>
        <v>0</v>
      </c>
      <c r="S39" s="40" t="n">
        <f aca="false">S7*$B7</f>
        <v>0</v>
      </c>
      <c r="T39" s="40" t="n">
        <f aca="false">T7*$B7</f>
        <v>0</v>
      </c>
      <c r="U39" s="40" t="n">
        <f aca="false">U7*$B7</f>
        <v>0</v>
      </c>
      <c r="V39" s="40" t="n">
        <f aca="false">V7*$B7</f>
        <v>0</v>
      </c>
      <c r="W39" s="40" t="n">
        <f aca="false">W7*$B7</f>
        <v>0</v>
      </c>
    </row>
    <row r="40" customFormat="false" ht="15" hidden="false" customHeight="false" outlineLevel="0" collapsed="false">
      <c r="D40" s="45" t="s">
        <v>4766</v>
      </c>
      <c r="E40" s="40" t="n">
        <f aca="false">E8*$B8</f>
        <v>0</v>
      </c>
      <c r="F40" s="40" t="n">
        <f aca="false">F8*$B8</f>
        <v>0</v>
      </c>
      <c r="G40" s="40" t="n">
        <f aca="false">G8*$B8</f>
        <v>0</v>
      </c>
      <c r="H40" s="40" t="n">
        <f aca="false">H8*$B8</f>
        <v>0</v>
      </c>
      <c r="I40" s="40" t="n">
        <f aca="false">I8*$B8</f>
        <v>0</v>
      </c>
      <c r="J40" s="40" t="n">
        <f aca="false">J8*$B8</f>
        <v>0</v>
      </c>
      <c r="K40" s="40" t="n">
        <f aca="false">K8*$B8</f>
        <v>0</v>
      </c>
      <c r="L40" s="40" t="n">
        <f aca="false">L8*$B8</f>
        <v>0</v>
      </c>
      <c r="M40" s="40" t="n">
        <f aca="false">M8*$B8</f>
        <v>0</v>
      </c>
      <c r="N40" s="40" t="n">
        <f aca="false">N8*$B8</f>
        <v>0</v>
      </c>
      <c r="O40" s="40" t="n">
        <f aca="false">O8*$B8</f>
        <v>0</v>
      </c>
      <c r="P40" s="40" t="n">
        <f aca="false">P8*$B8</f>
        <v>0</v>
      </c>
      <c r="Q40" s="40" t="n">
        <f aca="false">Q8*$B8</f>
        <v>0</v>
      </c>
      <c r="R40" s="40" t="n">
        <f aca="false">R8*$B8</f>
        <v>0</v>
      </c>
      <c r="S40" s="40" t="n">
        <f aca="false">S8*$B8</f>
        <v>0</v>
      </c>
      <c r="T40" s="40" t="n">
        <f aca="false">T8*$B8</f>
        <v>0</v>
      </c>
      <c r="U40" s="40" t="n">
        <f aca="false">U8*$B8</f>
        <v>0</v>
      </c>
      <c r="V40" s="40" t="n">
        <f aca="false">V8*$B8</f>
        <v>0</v>
      </c>
      <c r="W40" s="40" t="n">
        <f aca="false">W8*$B8</f>
        <v>0</v>
      </c>
    </row>
    <row r="41" customFormat="false" ht="15" hidden="false" customHeight="false" outlineLevel="0" collapsed="false">
      <c r="D41" s="45" t="s">
        <v>4772</v>
      </c>
      <c r="E41" s="40" t="n">
        <f aca="false">E9*$B9</f>
        <v>0</v>
      </c>
      <c r="F41" s="40" t="n">
        <f aca="false">F9*$B9</f>
        <v>0</v>
      </c>
      <c r="G41" s="40" t="n">
        <f aca="false">G9*$B9</f>
        <v>0</v>
      </c>
      <c r="H41" s="40" t="n">
        <f aca="false">H9*$B9</f>
        <v>0</v>
      </c>
      <c r="I41" s="40" t="n">
        <f aca="false">I9*$B9</f>
        <v>0</v>
      </c>
      <c r="J41" s="40" t="n">
        <f aca="false">J9*$B9</f>
        <v>0</v>
      </c>
      <c r="K41" s="40" t="n">
        <f aca="false">K9*$B9</f>
        <v>0</v>
      </c>
      <c r="L41" s="40" t="n">
        <f aca="false">L9*$B9</f>
        <v>-0</v>
      </c>
      <c r="M41" s="40" t="n">
        <f aca="false">M9*$B9</f>
        <v>0</v>
      </c>
      <c r="N41" s="40" t="n">
        <f aca="false">N9*$B9</f>
        <v>0</v>
      </c>
      <c r="O41" s="40" t="n">
        <f aca="false">O9*$B9</f>
        <v>0</v>
      </c>
      <c r="P41" s="40" t="n">
        <f aca="false">P9*$B9</f>
        <v>0</v>
      </c>
      <c r="Q41" s="40" t="n">
        <f aca="false">Q9*$B9</f>
        <v>0</v>
      </c>
      <c r="R41" s="40" t="n">
        <f aca="false">R9*$B9</f>
        <v>0</v>
      </c>
      <c r="S41" s="40" t="n">
        <f aca="false">S9*$B9</f>
        <v>0</v>
      </c>
      <c r="T41" s="40" t="n">
        <f aca="false">T9*$B9</f>
        <v>0</v>
      </c>
      <c r="U41" s="40" t="n">
        <f aca="false">U9*$B9</f>
        <v>0</v>
      </c>
      <c r="V41" s="40" t="n">
        <f aca="false">V9*$B9</f>
        <v>0</v>
      </c>
      <c r="W41" s="40" t="n">
        <f aca="false">W9*$B9</f>
        <v>0</v>
      </c>
    </row>
    <row r="42" customFormat="false" ht="15" hidden="false" customHeight="false" outlineLevel="0" collapsed="false">
      <c r="D42" s="45" t="s">
        <v>4778</v>
      </c>
      <c r="E42" s="40" t="n">
        <f aca="false">E10*$B10</f>
        <v>0</v>
      </c>
      <c r="F42" s="40" t="n">
        <f aca="false">F10*$B10</f>
        <v>0</v>
      </c>
      <c r="G42" s="40" t="n">
        <f aca="false">G10*$B10</f>
        <v>0</v>
      </c>
      <c r="H42" s="40" t="n">
        <f aca="false">H10*$B10</f>
        <v>0</v>
      </c>
      <c r="I42" s="40" t="n">
        <f aca="false">I10*$B10</f>
        <v>0</v>
      </c>
      <c r="J42" s="40" t="n">
        <f aca="false">J10*$B10</f>
        <v>0</v>
      </c>
      <c r="K42" s="40" t="n">
        <f aca="false">K10*$B10</f>
        <v>0</v>
      </c>
      <c r="L42" s="40" t="n">
        <f aca="false">L10*$B10</f>
        <v>0</v>
      </c>
      <c r="M42" s="40" t="n">
        <f aca="false">M10*$B10</f>
        <v>0</v>
      </c>
      <c r="N42" s="40" t="n">
        <f aca="false">N10*$B10</f>
        <v>0</v>
      </c>
      <c r="O42" s="40" t="n">
        <f aca="false">O10*$B10</f>
        <v>0</v>
      </c>
      <c r="P42" s="40" t="n">
        <f aca="false">P10*$B10</f>
        <v>0</v>
      </c>
      <c r="Q42" s="40" t="n">
        <f aca="false">Q10*$B10</f>
        <v>0</v>
      </c>
      <c r="R42" s="40" t="n">
        <f aca="false">R10*$B10</f>
        <v>0</v>
      </c>
      <c r="S42" s="40" t="n">
        <f aca="false">S10*$B10</f>
        <v>0</v>
      </c>
      <c r="T42" s="40" t="n">
        <f aca="false">T10*$B10</f>
        <v>0</v>
      </c>
      <c r="U42" s="40" t="n">
        <f aca="false">U10*$B10</f>
        <v>0</v>
      </c>
      <c r="V42" s="40" t="n">
        <f aca="false">V10*$B10</f>
        <v>0</v>
      </c>
      <c r="W42" s="40" t="n">
        <f aca="false">W10*$B10</f>
        <v>0</v>
      </c>
    </row>
    <row r="43" customFormat="false" ht="15" hidden="false" customHeight="false" outlineLevel="0" collapsed="false">
      <c r="D43" s="41" t="s">
        <v>4784</v>
      </c>
      <c r="E43" s="40" t="n">
        <f aca="false">E11*$B11</f>
        <v>0</v>
      </c>
      <c r="F43" s="40" t="n">
        <f aca="false">F11*$B11</f>
        <v>0</v>
      </c>
      <c r="G43" s="40" t="n">
        <f aca="false">G11*$B11</f>
        <v>0</v>
      </c>
      <c r="H43" s="40" t="n">
        <f aca="false">H11*$B11</f>
        <v>0</v>
      </c>
      <c r="I43" s="40" t="n">
        <f aca="false">I11*$B11</f>
        <v>0</v>
      </c>
      <c r="J43" s="40" t="n">
        <f aca="false">J11*$B11</f>
        <v>0</v>
      </c>
      <c r="K43" s="40" t="n">
        <f aca="false">K11*$B11</f>
        <v>0</v>
      </c>
      <c r="L43" s="40" t="n">
        <f aca="false">L11*$B11</f>
        <v>0</v>
      </c>
      <c r="M43" s="40" t="n">
        <f aca="false">M11*$B11</f>
        <v>0</v>
      </c>
      <c r="N43" s="40" t="n">
        <f aca="false">N11*$B11</f>
        <v>0</v>
      </c>
      <c r="O43" s="40" t="n">
        <f aca="false">O11*$B11</f>
        <v>0</v>
      </c>
      <c r="P43" s="40" t="n">
        <f aca="false">P11*$B11</f>
        <v>0</v>
      </c>
      <c r="Q43" s="40" t="n">
        <f aca="false">Q11*$B11</f>
        <v>0</v>
      </c>
      <c r="R43" s="40" t="n">
        <f aca="false">R11*$B11</f>
        <v>0</v>
      </c>
      <c r="S43" s="40" t="n">
        <f aca="false">S11*$B11</f>
        <v>0</v>
      </c>
      <c r="T43" s="40" t="n">
        <f aca="false">T11*$B11</f>
        <v>0</v>
      </c>
      <c r="U43" s="40" t="n">
        <f aca="false">U11*$B11</f>
        <v>0</v>
      </c>
      <c r="V43" s="40" t="n">
        <f aca="false">V11*$B11</f>
        <v>0</v>
      </c>
      <c r="W43" s="40" t="n">
        <f aca="false">W11*$B11</f>
        <v>0</v>
      </c>
    </row>
    <row r="44" customFormat="false" ht="15" hidden="false" customHeight="false" outlineLevel="0" collapsed="false">
      <c r="D44" s="41" t="s">
        <v>4790</v>
      </c>
      <c r="E44" s="40" t="n">
        <f aca="false">E12*$B12</f>
        <v>-0</v>
      </c>
      <c r="F44" s="40" t="n">
        <f aca="false">F12*$B12</f>
        <v>0</v>
      </c>
      <c r="G44" s="40" t="n">
        <f aca="false">G12*$B12</f>
        <v>-0</v>
      </c>
      <c r="H44" s="40" t="n">
        <f aca="false">H12*$B12</f>
        <v>-0</v>
      </c>
      <c r="I44" s="40" t="n">
        <f aca="false">I12*$B12</f>
        <v>-0</v>
      </c>
      <c r="J44" s="40" t="n">
        <f aca="false">J12*$B12</f>
        <v>-0</v>
      </c>
      <c r="K44" s="40" t="n">
        <f aca="false">K12*$B12</f>
        <v>-0</v>
      </c>
      <c r="L44" s="40" t="n">
        <f aca="false">L12*$B12</f>
        <v>0</v>
      </c>
      <c r="M44" s="40" t="n">
        <f aca="false">M12*$B12</f>
        <v>-0</v>
      </c>
      <c r="N44" s="40" t="n">
        <f aca="false">N12*$B12</f>
        <v>-0</v>
      </c>
      <c r="O44" s="40" t="n">
        <f aca="false">O12*$B12</f>
        <v>-0</v>
      </c>
      <c r="P44" s="40" t="n">
        <f aca="false">P12*$B12</f>
        <v>-0</v>
      </c>
      <c r="Q44" s="40" t="n">
        <f aca="false">Q12*$B12</f>
        <v>0</v>
      </c>
      <c r="R44" s="40" t="n">
        <f aca="false">R12*$B12</f>
        <v>-0</v>
      </c>
      <c r="S44" s="40" t="n">
        <f aca="false">S12*$B12</f>
        <v>-0</v>
      </c>
      <c r="T44" s="40" t="n">
        <f aca="false">T12*$B12</f>
        <v>-0</v>
      </c>
      <c r="U44" s="40" t="n">
        <f aca="false">U12*$B12</f>
        <v>-0</v>
      </c>
      <c r="V44" s="40" t="n">
        <f aca="false">V12*$B12</f>
        <v>-0</v>
      </c>
      <c r="W44" s="40" t="n">
        <f aca="false">W12*$B12</f>
        <v>-0</v>
      </c>
    </row>
    <row r="45" customFormat="false" ht="15" hidden="false" customHeight="false" outlineLevel="0" collapsed="false">
      <c r="D45" s="41" t="s">
        <v>4796</v>
      </c>
      <c r="E45" s="40" t="n">
        <f aca="false">E13*$B13</f>
        <v>0</v>
      </c>
      <c r="F45" s="40" t="n">
        <f aca="false">F13*$B13</f>
        <v>0</v>
      </c>
      <c r="G45" s="40" t="n">
        <f aca="false">G13*$B13</f>
        <v>0</v>
      </c>
      <c r="H45" s="40" t="n">
        <f aca="false">H13*$B13</f>
        <v>0</v>
      </c>
      <c r="I45" s="40" t="n">
        <f aca="false">I13*$B13</f>
        <v>0</v>
      </c>
      <c r="J45" s="40" t="n">
        <f aca="false">J13*$B13</f>
        <v>0</v>
      </c>
      <c r="K45" s="40" t="n">
        <f aca="false">K13*$B13</f>
        <v>0</v>
      </c>
      <c r="L45" s="40" t="n">
        <f aca="false">L13*$B13</f>
        <v>0</v>
      </c>
      <c r="M45" s="40" t="n">
        <f aca="false">M13*$B13</f>
        <v>0</v>
      </c>
      <c r="N45" s="40" t="n">
        <f aca="false">N13*$B13</f>
        <v>-0</v>
      </c>
      <c r="O45" s="40" t="n">
        <f aca="false">O13*$B13</f>
        <v>0</v>
      </c>
      <c r="P45" s="40" t="n">
        <f aca="false">P13*$B13</f>
        <v>0</v>
      </c>
      <c r="Q45" s="40" t="n">
        <f aca="false">Q13*$B13</f>
        <v>0</v>
      </c>
      <c r="R45" s="40" t="n">
        <f aca="false">R13*$B13</f>
        <v>0</v>
      </c>
      <c r="S45" s="40" t="n">
        <f aca="false">S13*$B13</f>
        <v>0</v>
      </c>
      <c r="T45" s="40" t="n">
        <f aca="false">T13*$B13</f>
        <v>0</v>
      </c>
      <c r="U45" s="40" t="n">
        <f aca="false">U13*$B13</f>
        <v>0</v>
      </c>
      <c r="V45" s="40" t="n">
        <f aca="false">V13*$B13</f>
        <v>0</v>
      </c>
      <c r="W45" s="40" t="n">
        <f aca="false">W13*$B13</f>
        <v>0</v>
      </c>
    </row>
    <row r="46" customFormat="false" ht="15" hidden="false" customHeight="false" outlineLevel="0" collapsed="false">
      <c r="D46" s="45" t="s">
        <v>4801</v>
      </c>
      <c r="E46" s="40" t="n">
        <f aca="false">E14*$B14</f>
        <v>0</v>
      </c>
      <c r="F46" s="40" t="n">
        <f aca="false">F14*$B14</f>
        <v>0</v>
      </c>
      <c r="G46" s="40" t="n">
        <f aca="false">G14*$B14</f>
        <v>0</v>
      </c>
      <c r="H46" s="40" t="n">
        <f aca="false">H14*$B14</f>
        <v>0</v>
      </c>
      <c r="I46" s="40" t="n">
        <f aca="false">I14*$B14</f>
        <v>0</v>
      </c>
      <c r="J46" s="40" t="n">
        <f aca="false">J14*$B14</f>
        <v>0</v>
      </c>
      <c r="K46" s="40" t="n">
        <f aca="false">K14*$B14</f>
        <v>0</v>
      </c>
      <c r="L46" s="40" t="n">
        <f aca="false">L14*$B14</f>
        <v>0</v>
      </c>
      <c r="M46" s="40" t="n">
        <f aca="false">M14*$B14</f>
        <v>-0</v>
      </c>
      <c r="N46" s="40" t="n">
        <f aca="false">N14*$B14</f>
        <v>0</v>
      </c>
      <c r="O46" s="40" t="n">
        <f aca="false">O14*$B14</f>
        <v>-0</v>
      </c>
      <c r="P46" s="40" t="n">
        <f aca="false">P14*$B14</f>
        <v>-0</v>
      </c>
      <c r="Q46" s="40" t="n">
        <f aca="false">Q14*$B14</f>
        <v>0</v>
      </c>
      <c r="R46" s="40" t="n">
        <f aca="false">R14*$B14</f>
        <v>0</v>
      </c>
      <c r="S46" s="40" t="n">
        <f aca="false">S14*$B14</f>
        <v>-0</v>
      </c>
      <c r="T46" s="40" t="n">
        <f aca="false">T14*$B14</f>
        <v>0</v>
      </c>
      <c r="U46" s="40" t="n">
        <f aca="false">U14*$B14</f>
        <v>0</v>
      </c>
      <c r="V46" s="40" t="n">
        <f aca="false">V14*$B14</f>
        <v>0</v>
      </c>
      <c r="W46" s="40" t="n">
        <f aca="false">W14*$B14</f>
        <v>-0</v>
      </c>
    </row>
    <row r="47" customFormat="false" ht="15" hidden="false" customHeight="false" outlineLevel="0" collapsed="false">
      <c r="D47" s="45" t="s">
        <v>4806</v>
      </c>
      <c r="E47" s="40" t="n">
        <f aca="false">E15*$B15</f>
        <v>-0</v>
      </c>
      <c r="F47" s="40" t="n">
        <f aca="false">F15*$B15</f>
        <v>-0</v>
      </c>
      <c r="G47" s="40" t="n">
        <f aca="false">G15*$B15</f>
        <v>0</v>
      </c>
      <c r="H47" s="40" t="n">
        <f aca="false">H15*$B15</f>
        <v>0</v>
      </c>
      <c r="I47" s="40" t="n">
        <f aca="false">I15*$B15</f>
        <v>0</v>
      </c>
      <c r="J47" s="40" t="n">
        <f aca="false">J15*$B15</f>
        <v>0</v>
      </c>
      <c r="K47" s="40" t="n">
        <f aca="false">K15*$B15</f>
        <v>0</v>
      </c>
      <c r="L47" s="40" t="n">
        <f aca="false">L15*$B15</f>
        <v>-0</v>
      </c>
      <c r="M47" s="40" t="n">
        <f aca="false">M15*$B15</f>
        <v>0</v>
      </c>
      <c r="N47" s="40" t="n">
        <f aca="false">N15*$B15</f>
        <v>-0</v>
      </c>
      <c r="O47" s="40" t="n">
        <f aca="false">O15*$B15</f>
        <v>-0</v>
      </c>
      <c r="P47" s="40" t="n">
        <f aca="false">P15*$B15</f>
        <v>-0</v>
      </c>
      <c r="Q47" s="40" t="n">
        <f aca="false">Q15*$B15</f>
        <v>0</v>
      </c>
      <c r="R47" s="40" t="n">
        <f aca="false">R15*$B15</f>
        <v>0</v>
      </c>
      <c r="S47" s="40" t="n">
        <f aca="false">S15*$B15</f>
        <v>0</v>
      </c>
      <c r="T47" s="40" t="n">
        <f aca="false">T15*$B15</f>
        <v>-0</v>
      </c>
      <c r="U47" s="40" t="n">
        <f aca="false">U15*$B15</f>
        <v>0</v>
      </c>
      <c r="V47" s="40" t="n">
        <f aca="false">V15*$B15</f>
        <v>-0</v>
      </c>
      <c r="W47" s="40" t="n">
        <f aca="false">W15*$B15</f>
        <v>-0</v>
      </c>
    </row>
    <row r="48" customFormat="false" ht="15" hidden="false" customHeight="false" outlineLevel="0" collapsed="false">
      <c r="D48" s="45" t="s">
        <v>4811</v>
      </c>
      <c r="E48" s="40" t="n">
        <f aca="false">E16*$B16</f>
        <v>0</v>
      </c>
      <c r="F48" s="40" t="n">
        <f aca="false">F16*$B16</f>
        <v>0</v>
      </c>
      <c r="G48" s="40" t="n">
        <f aca="false">G16*$B16</f>
        <v>0</v>
      </c>
      <c r="H48" s="40" t="n">
        <f aca="false">H16*$B16</f>
        <v>0</v>
      </c>
      <c r="I48" s="40" t="n">
        <f aca="false">I16*$B16</f>
        <v>0</v>
      </c>
      <c r="J48" s="40" t="n">
        <f aca="false">J16*$B16</f>
        <v>0</v>
      </c>
      <c r="K48" s="40" t="n">
        <f aca="false">K16*$B16</f>
        <v>0</v>
      </c>
      <c r="L48" s="40" t="n">
        <f aca="false">L16*$B16</f>
        <v>0</v>
      </c>
      <c r="M48" s="40" t="n">
        <f aca="false">M16*$B16</f>
        <v>0</v>
      </c>
      <c r="N48" s="40" t="n">
        <f aca="false">N16*$B16</f>
        <v>0</v>
      </c>
      <c r="O48" s="40" t="n">
        <f aca="false">O16*$B16</f>
        <v>0</v>
      </c>
      <c r="P48" s="40" t="n">
        <f aca="false">P16*$B16</f>
        <v>0</v>
      </c>
      <c r="Q48" s="40" t="n">
        <f aca="false">Q16*$B16</f>
        <v>-0</v>
      </c>
      <c r="R48" s="40" t="n">
        <f aca="false">R16*$B16</f>
        <v>0</v>
      </c>
      <c r="S48" s="40" t="n">
        <f aca="false">S16*$B16</f>
        <v>0</v>
      </c>
      <c r="T48" s="40" t="n">
        <f aca="false">T16*$B16</f>
        <v>0</v>
      </c>
      <c r="U48" s="40" t="n">
        <f aca="false">U16*$B16</f>
        <v>0</v>
      </c>
      <c r="V48" s="40" t="n">
        <f aca="false">V16*$B16</f>
        <v>0</v>
      </c>
      <c r="W48" s="40" t="n">
        <f aca="false">W16*$B16</f>
        <v>0</v>
      </c>
    </row>
    <row r="49" customFormat="false" ht="15" hidden="false" customHeight="false" outlineLevel="0" collapsed="false">
      <c r="D49" s="45" t="s">
        <v>4816</v>
      </c>
      <c r="E49" s="40" t="n">
        <f aca="false">E17*$B17</f>
        <v>0</v>
      </c>
      <c r="F49" s="40" t="n">
        <f aca="false">F17*$B17</f>
        <v>0</v>
      </c>
      <c r="G49" s="40" t="n">
        <f aca="false">G17*$B17</f>
        <v>0</v>
      </c>
      <c r="H49" s="40" t="n">
        <f aca="false">H17*$B17</f>
        <v>0</v>
      </c>
      <c r="I49" s="40" t="n">
        <f aca="false">I17*$B17</f>
        <v>0</v>
      </c>
      <c r="J49" s="40" t="n">
        <f aca="false">J17*$B17</f>
        <v>0</v>
      </c>
      <c r="K49" s="40" t="n">
        <f aca="false">K17*$B17</f>
        <v>0</v>
      </c>
      <c r="L49" s="40" t="n">
        <f aca="false">L17*$B17</f>
        <v>0</v>
      </c>
      <c r="M49" s="40" t="n">
        <f aca="false">M17*$B17</f>
        <v>0</v>
      </c>
      <c r="N49" s="40" t="n">
        <f aca="false">N17*$B17</f>
        <v>-0</v>
      </c>
      <c r="O49" s="40" t="n">
        <f aca="false">O17*$B17</f>
        <v>0</v>
      </c>
      <c r="P49" s="40" t="n">
        <f aca="false">P17*$B17</f>
        <v>0</v>
      </c>
      <c r="Q49" s="40" t="n">
        <f aca="false">Q17*$B17</f>
        <v>0</v>
      </c>
      <c r="R49" s="40" t="n">
        <f aca="false">R17*$B17</f>
        <v>0</v>
      </c>
      <c r="S49" s="40" t="n">
        <f aca="false">S17*$B17</f>
        <v>0</v>
      </c>
      <c r="T49" s="40" t="n">
        <f aca="false">T17*$B17</f>
        <v>0</v>
      </c>
      <c r="U49" s="40" t="n">
        <f aca="false">U17*$B17</f>
        <v>0</v>
      </c>
      <c r="V49" s="40" t="n">
        <f aca="false">V17*$B17</f>
        <v>0</v>
      </c>
      <c r="W49" s="40" t="n">
        <f aca="false">W17*$B17</f>
        <v>0</v>
      </c>
    </row>
    <row r="50" customFormat="false" ht="45" hidden="false" customHeight="false" outlineLevel="0" collapsed="false">
      <c r="C50" s="26"/>
      <c r="D50" s="45" t="s">
        <v>4933</v>
      </c>
      <c r="E50" s="40" t="n">
        <f aca="false">E18*$B18</f>
        <v>0</v>
      </c>
      <c r="F50" s="40" t="n">
        <f aca="false">F18*$B18</f>
        <v>0</v>
      </c>
      <c r="G50" s="40" t="n">
        <f aca="false">G18*$B18</f>
        <v>0</v>
      </c>
      <c r="H50" s="40" t="n">
        <f aca="false">H18*$B18</f>
        <v>0</v>
      </c>
      <c r="I50" s="40" t="n">
        <f aca="false">I18*$B18</f>
        <v>0</v>
      </c>
      <c r="J50" s="40" t="n">
        <f aca="false">J18*$B18</f>
        <v>0</v>
      </c>
      <c r="K50" s="40" t="n">
        <f aca="false">K18*$B18</f>
        <v>0</v>
      </c>
      <c r="L50" s="40" t="n">
        <f aca="false">L18*$B18</f>
        <v>0</v>
      </c>
      <c r="M50" s="40" t="n">
        <f aca="false">M18*$B18</f>
        <v>0</v>
      </c>
      <c r="N50" s="40" t="n">
        <f aca="false">N18*$B18</f>
        <v>0</v>
      </c>
      <c r="O50" s="40" t="n">
        <f aca="false">O18*$B18</f>
        <v>0</v>
      </c>
      <c r="P50" s="40" t="n">
        <f aca="false">P18*$B18</f>
        <v>0</v>
      </c>
      <c r="Q50" s="40" t="n">
        <f aca="false">Q18*$B18</f>
        <v>0</v>
      </c>
      <c r="R50" s="40" t="n">
        <f aca="false">R18*$B18</f>
        <v>0</v>
      </c>
      <c r="S50" s="40" t="n">
        <f aca="false">S18*$B18</f>
        <v>0</v>
      </c>
      <c r="T50" s="40" t="n">
        <f aca="false">T18*$B18</f>
        <v>0</v>
      </c>
      <c r="U50" s="40" t="n">
        <f aca="false">U18*$B18</f>
        <v>0</v>
      </c>
      <c r="V50" s="40" t="n">
        <f aca="false">V18*$B18</f>
        <v>0</v>
      </c>
      <c r="W50" s="40" t="n">
        <f aca="false">W18*$B18</f>
        <v>0</v>
      </c>
    </row>
    <row r="51" customFormat="false" ht="45" hidden="false" customHeight="false" outlineLevel="0" collapsed="false">
      <c r="C51" s="26"/>
      <c r="D51" s="45" t="s">
        <v>4934</v>
      </c>
      <c r="E51" s="40" t="n">
        <f aca="false">E19*$B19</f>
        <v>0</v>
      </c>
      <c r="F51" s="40" t="n">
        <f aca="false">F19*$B19</f>
        <v>0</v>
      </c>
      <c r="G51" s="40" t="n">
        <f aca="false">G19*$B19</f>
        <v>0</v>
      </c>
      <c r="H51" s="40" t="n">
        <f aca="false">H19*$B19</f>
        <v>0</v>
      </c>
      <c r="I51" s="40" t="n">
        <f aca="false">I19*$B19</f>
        <v>0</v>
      </c>
      <c r="J51" s="40" t="n">
        <f aca="false">J19*$B19</f>
        <v>0</v>
      </c>
      <c r="K51" s="40" t="n">
        <f aca="false">K19*$B19</f>
        <v>0</v>
      </c>
      <c r="L51" s="40" t="n">
        <f aca="false">L19*$B19</f>
        <v>0</v>
      </c>
      <c r="M51" s="40" t="n">
        <f aca="false">M19*$B19</f>
        <v>0</v>
      </c>
      <c r="N51" s="40" t="n">
        <f aca="false">N19*$B19</f>
        <v>0</v>
      </c>
      <c r="O51" s="40" t="n">
        <f aca="false">O19*$B19</f>
        <v>0</v>
      </c>
      <c r="P51" s="40" t="n">
        <f aca="false">P19*$B19</f>
        <v>0</v>
      </c>
      <c r="Q51" s="40" t="n">
        <f aca="false">Q19*$B19</f>
        <v>0</v>
      </c>
      <c r="R51" s="40" t="n">
        <f aca="false">R19*$B19</f>
        <v>0</v>
      </c>
      <c r="S51" s="40" t="n">
        <f aca="false">S19*$B19</f>
        <v>0</v>
      </c>
      <c r="T51" s="40" t="n">
        <f aca="false">T19*$B19</f>
        <v>0</v>
      </c>
      <c r="U51" s="40" t="n">
        <f aca="false">U19*$B19</f>
        <v>0</v>
      </c>
      <c r="V51" s="40" t="n">
        <f aca="false">V19*$B19</f>
        <v>0</v>
      </c>
      <c r="W51" s="40" t="n">
        <f aca="false">W19*$B19</f>
        <v>0</v>
      </c>
    </row>
    <row r="52" customFormat="false" ht="45" hidden="false" customHeight="false" outlineLevel="0" collapsed="false">
      <c r="C52" s="26"/>
      <c r="D52" s="45" t="s">
        <v>4935</v>
      </c>
      <c r="E52" s="40" t="n">
        <f aca="false">E20*$B20</f>
        <v>0</v>
      </c>
      <c r="F52" s="40" t="n">
        <f aca="false">F20*$B20</f>
        <v>0</v>
      </c>
      <c r="G52" s="40" t="n">
        <f aca="false">G20*$B20</f>
        <v>0</v>
      </c>
      <c r="H52" s="40" t="n">
        <f aca="false">H20*$B20</f>
        <v>0</v>
      </c>
      <c r="I52" s="40" t="n">
        <f aca="false">I20*$B20</f>
        <v>0</v>
      </c>
      <c r="J52" s="40" t="n">
        <f aca="false">J20*$B20</f>
        <v>0</v>
      </c>
      <c r="K52" s="40" t="n">
        <f aca="false">K20*$B20</f>
        <v>0</v>
      </c>
      <c r="L52" s="40" t="n">
        <f aca="false">L20*$B20</f>
        <v>0</v>
      </c>
      <c r="M52" s="40" t="n">
        <f aca="false">M20*$B20</f>
        <v>0</v>
      </c>
      <c r="N52" s="40" t="n">
        <f aca="false">N20*$B20</f>
        <v>-0</v>
      </c>
      <c r="O52" s="40" t="n">
        <f aca="false">O20*$B20</f>
        <v>0</v>
      </c>
      <c r="P52" s="40" t="n">
        <f aca="false">P20*$B20</f>
        <v>0</v>
      </c>
      <c r="Q52" s="40" t="n">
        <f aca="false">Q20*$B20</f>
        <v>0</v>
      </c>
      <c r="R52" s="40" t="n">
        <f aca="false">R20*$B20</f>
        <v>0</v>
      </c>
      <c r="S52" s="40" t="n">
        <f aca="false">S20*$B20</f>
        <v>0</v>
      </c>
      <c r="T52" s="40" t="n">
        <f aca="false">T20*$B20</f>
        <v>0</v>
      </c>
      <c r="U52" s="40" t="n">
        <f aca="false">U20*$B20</f>
        <v>0</v>
      </c>
      <c r="V52" s="40" t="n">
        <f aca="false">V20*$B20</f>
        <v>0</v>
      </c>
      <c r="W52" s="40" t="n">
        <f aca="false">W20*$B20</f>
        <v>0</v>
      </c>
    </row>
    <row r="53" customFormat="false" ht="45" hidden="false" customHeight="false" outlineLevel="0" collapsed="false">
      <c r="C53" s="26"/>
      <c r="D53" s="45" t="s">
        <v>4936</v>
      </c>
      <c r="E53" s="40" t="n">
        <f aca="false">E21*$B21</f>
        <v>0</v>
      </c>
      <c r="F53" s="40" t="n">
        <f aca="false">F21*$B21</f>
        <v>0</v>
      </c>
      <c r="G53" s="40" t="n">
        <f aca="false">G21*$B21</f>
        <v>0</v>
      </c>
      <c r="H53" s="40" t="n">
        <f aca="false">H21*$B21</f>
        <v>0</v>
      </c>
      <c r="I53" s="40" t="n">
        <f aca="false">I21*$B21</f>
        <v>0</v>
      </c>
      <c r="J53" s="40" t="n">
        <f aca="false">J21*$B21</f>
        <v>0</v>
      </c>
      <c r="K53" s="40" t="n">
        <f aca="false">K21*$B21</f>
        <v>0</v>
      </c>
      <c r="L53" s="40" t="n">
        <f aca="false">L21*$B21</f>
        <v>0</v>
      </c>
      <c r="M53" s="40" t="n">
        <f aca="false">M21*$B21</f>
        <v>0</v>
      </c>
      <c r="N53" s="40" t="n">
        <f aca="false">N21*$B21</f>
        <v>0</v>
      </c>
      <c r="O53" s="40" t="n">
        <f aca="false">O21*$B21</f>
        <v>0</v>
      </c>
      <c r="P53" s="40" t="n">
        <f aca="false">P21*$B21</f>
        <v>0</v>
      </c>
      <c r="Q53" s="40" t="n">
        <f aca="false">Q21*$B21</f>
        <v>0</v>
      </c>
      <c r="R53" s="40" t="n">
        <f aca="false">R21*$B21</f>
        <v>0</v>
      </c>
      <c r="S53" s="40" t="n">
        <f aca="false">S21*$B21</f>
        <v>0</v>
      </c>
      <c r="T53" s="40" t="n">
        <f aca="false">T21*$B21</f>
        <v>0</v>
      </c>
      <c r="U53" s="40" t="n">
        <f aca="false">U21*$B21</f>
        <v>0</v>
      </c>
      <c r="V53" s="40" t="n">
        <f aca="false">V21*$B21</f>
        <v>0</v>
      </c>
      <c r="W53" s="40" t="n">
        <f aca="false">W21*$B21</f>
        <v>0</v>
      </c>
    </row>
    <row r="54" customFormat="false" ht="15" hidden="false" customHeight="false" outlineLevel="0" collapsed="false">
      <c r="C54" s="26"/>
      <c r="D54" s="45" t="s">
        <v>4841</v>
      </c>
      <c r="E54" s="40" t="n">
        <f aca="false">E22*$B22</f>
        <v>0</v>
      </c>
      <c r="F54" s="40" t="n">
        <f aca="false">F22*$B22</f>
        <v>0</v>
      </c>
      <c r="G54" s="40" t="n">
        <f aca="false">G22*$B22</f>
        <v>0</v>
      </c>
      <c r="H54" s="40" t="n">
        <f aca="false">H22*$B22</f>
        <v>-0</v>
      </c>
      <c r="I54" s="40" t="n">
        <f aca="false">I22*$B22</f>
        <v>0</v>
      </c>
      <c r="J54" s="40" t="n">
        <f aca="false">J22*$B22</f>
        <v>0</v>
      </c>
      <c r="K54" s="40" t="n">
        <f aca="false">K22*$B22</f>
        <v>-0</v>
      </c>
      <c r="L54" s="40" t="n">
        <f aca="false">L22*$B22</f>
        <v>0</v>
      </c>
      <c r="M54" s="40" t="n">
        <f aca="false">M22*$B22</f>
        <v>0</v>
      </c>
      <c r="N54" s="40" t="n">
        <f aca="false">N22*$B22</f>
        <v>-0</v>
      </c>
      <c r="O54" s="40" t="n">
        <f aca="false">O22*$B22</f>
        <v>0</v>
      </c>
      <c r="P54" s="40" t="n">
        <f aca="false">P22*$B22</f>
        <v>0</v>
      </c>
      <c r="Q54" s="40" t="n">
        <f aca="false">Q22*$B22</f>
        <v>0</v>
      </c>
      <c r="R54" s="40" t="n">
        <f aca="false">R22*$B22</f>
        <v>0</v>
      </c>
      <c r="S54" s="40" t="n">
        <f aca="false">S22*$B22</f>
        <v>-0</v>
      </c>
      <c r="T54" s="40" t="n">
        <f aca="false">T22*$B22</f>
        <v>0</v>
      </c>
      <c r="U54" s="40" t="n">
        <f aca="false">U22*$B22</f>
        <v>-0</v>
      </c>
      <c r="V54" s="40" t="n">
        <f aca="false">V22*$B22</f>
        <v>0</v>
      </c>
      <c r="W54" s="40" t="n">
        <f aca="false">W22*$B22</f>
        <v>0</v>
      </c>
    </row>
    <row r="55" customFormat="false" ht="15" hidden="false" customHeight="false" outlineLevel="0" collapsed="false">
      <c r="C55" s="26"/>
      <c r="D55" s="45" t="s">
        <v>4846</v>
      </c>
      <c r="E55" s="40" t="n">
        <f aca="false">E23*$B23</f>
        <v>0</v>
      </c>
      <c r="F55" s="40" t="n">
        <f aca="false">F23*$B23</f>
        <v>0</v>
      </c>
      <c r="G55" s="40" t="n">
        <f aca="false">G23*$B23</f>
        <v>-0</v>
      </c>
      <c r="H55" s="40" t="n">
        <f aca="false">H23*$B23</f>
        <v>0</v>
      </c>
      <c r="I55" s="40" t="n">
        <f aca="false">I23*$B23</f>
        <v>-0</v>
      </c>
      <c r="J55" s="40" t="n">
        <f aca="false">J23*$B23</f>
        <v>0</v>
      </c>
      <c r="K55" s="40" t="n">
        <f aca="false">K23*$B23</f>
        <v>-0</v>
      </c>
      <c r="L55" s="40" t="n">
        <f aca="false">L23*$B23</f>
        <v>0</v>
      </c>
      <c r="M55" s="40" t="n">
        <f aca="false">M23*$B23</f>
        <v>0</v>
      </c>
      <c r="N55" s="40" t="n">
        <f aca="false">N23*$B23</f>
        <v>-0</v>
      </c>
      <c r="O55" s="40" t="n">
        <f aca="false">O23*$B23</f>
        <v>0</v>
      </c>
      <c r="P55" s="40" t="n">
        <f aca="false">P23*$B23</f>
        <v>0</v>
      </c>
      <c r="Q55" s="40" t="n">
        <f aca="false">Q23*$B23</f>
        <v>0</v>
      </c>
      <c r="R55" s="40" t="n">
        <f aca="false">R23*$B23</f>
        <v>0</v>
      </c>
      <c r="S55" s="40" t="n">
        <f aca="false">S23*$B23</f>
        <v>0</v>
      </c>
      <c r="T55" s="40" t="n">
        <f aca="false">T23*$B23</f>
        <v>0</v>
      </c>
      <c r="U55" s="40" t="n">
        <f aca="false">U23*$B23</f>
        <v>-0</v>
      </c>
      <c r="V55" s="40" t="n">
        <f aca="false">V23*$B23</f>
        <v>0</v>
      </c>
      <c r="W55" s="40" t="n">
        <f aca="false">W23*$B23</f>
        <v>0</v>
      </c>
    </row>
    <row r="56" customFormat="false" ht="15" hidden="false" customHeight="false" outlineLevel="0" collapsed="false">
      <c r="C56" s="26"/>
      <c r="D56" s="45" t="s">
        <v>4851</v>
      </c>
      <c r="E56" s="40" t="n">
        <f aca="false">E24*$B24</f>
        <v>0</v>
      </c>
      <c r="F56" s="40" t="n">
        <f aca="false">F24*$B24</f>
        <v>-0</v>
      </c>
      <c r="G56" s="40" t="n">
        <f aca="false">G24*$B24</f>
        <v>0</v>
      </c>
      <c r="H56" s="40" t="n">
        <f aca="false">H24*$B24</f>
        <v>-0</v>
      </c>
      <c r="I56" s="40" t="n">
        <f aca="false">I24*$B24</f>
        <v>0</v>
      </c>
      <c r="J56" s="40" t="n">
        <f aca="false">J24*$B24</f>
        <v>-0</v>
      </c>
      <c r="K56" s="40" t="n">
        <f aca="false">K24*$B24</f>
        <v>0</v>
      </c>
      <c r="L56" s="40" t="n">
        <f aca="false">L24*$B24</f>
        <v>-0</v>
      </c>
      <c r="M56" s="40" t="n">
        <f aca="false">M24*$B24</f>
        <v>-0</v>
      </c>
      <c r="N56" s="40" t="n">
        <f aca="false">N24*$B24</f>
        <v>-0</v>
      </c>
      <c r="O56" s="40" t="n">
        <f aca="false">O24*$B24</f>
        <v>-0</v>
      </c>
      <c r="P56" s="40" t="n">
        <f aca="false">P24*$B24</f>
        <v>0</v>
      </c>
      <c r="Q56" s="40" t="n">
        <f aca="false">Q24*$B24</f>
        <v>-0</v>
      </c>
      <c r="R56" s="40" t="n">
        <f aca="false">R24*$B24</f>
        <v>-0</v>
      </c>
      <c r="S56" s="40" t="n">
        <f aca="false">S24*$B24</f>
        <v>-0</v>
      </c>
      <c r="T56" s="40" t="n">
        <f aca="false">T24*$B24</f>
        <v>0</v>
      </c>
      <c r="U56" s="40" t="n">
        <f aca="false">U24*$B24</f>
        <v>0</v>
      </c>
      <c r="V56" s="40" t="n">
        <f aca="false">V24*$B24</f>
        <v>-0</v>
      </c>
      <c r="W56" s="40" t="n">
        <f aca="false">W24*$B24</f>
        <v>0</v>
      </c>
    </row>
    <row r="57" customFormat="false" ht="15" hidden="false" customHeight="false" outlineLevel="0" collapsed="false">
      <c r="C57" s="26"/>
      <c r="D57" s="45" t="s">
        <v>4856</v>
      </c>
      <c r="E57" s="40" t="n">
        <f aca="false">E25*$B25</f>
        <v>0</v>
      </c>
      <c r="F57" s="40" t="n">
        <f aca="false">F25*$B25</f>
        <v>-0</v>
      </c>
      <c r="G57" s="40" t="n">
        <f aca="false">G25*$B25</f>
        <v>-0</v>
      </c>
      <c r="H57" s="40" t="n">
        <f aca="false">H25*$B25</f>
        <v>-0</v>
      </c>
      <c r="I57" s="40" t="n">
        <f aca="false">I25*$B25</f>
        <v>-0</v>
      </c>
      <c r="J57" s="40" t="n">
        <f aca="false">J25*$B25</f>
        <v>-0</v>
      </c>
      <c r="K57" s="40" t="n">
        <f aca="false">K25*$B25</f>
        <v>-0</v>
      </c>
      <c r="L57" s="40" t="n">
        <f aca="false">L25*$B25</f>
        <v>-0</v>
      </c>
      <c r="M57" s="40" t="n">
        <f aca="false">M25*$B25</f>
        <v>-0</v>
      </c>
      <c r="N57" s="40" t="n">
        <f aca="false">N25*$B25</f>
        <v>-0</v>
      </c>
      <c r="O57" s="40" t="n">
        <f aca="false">O25*$B25</f>
        <v>-0</v>
      </c>
      <c r="P57" s="40" t="n">
        <f aca="false">P25*$B25</f>
        <v>0</v>
      </c>
      <c r="Q57" s="40" t="n">
        <f aca="false">Q25*$B25</f>
        <v>-0</v>
      </c>
      <c r="R57" s="40" t="n">
        <f aca="false">R25*$B25</f>
        <v>-0</v>
      </c>
      <c r="S57" s="40" t="n">
        <f aca="false">S25*$B25</f>
        <v>-0</v>
      </c>
      <c r="T57" s="40" t="n">
        <f aca="false">T25*$B25</f>
        <v>-0</v>
      </c>
      <c r="U57" s="40" t="n">
        <f aca="false">U25*$B25</f>
        <v>-0</v>
      </c>
      <c r="V57" s="40" t="n">
        <f aca="false">V25*$B25</f>
        <v>-0</v>
      </c>
      <c r="W57" s="40" t="n">
        <f aca="false">W25*$B25</f>
        <v>-0</v>
      </c>
    </row>
    <row r="58" customFormat="false" ht="15" hidden="false" customHeight="false" outlineLevel="0" collapsed="false">
      <c r="C58" s="26"/>
      <c r="D58" s="45" t="s">
        <v>4861</v>
      </c>
      <c r="E58" s="40" t="n">
        <f aca="false">E26*$B26</f>
        <v>0</v>
      </c>
      <c r="F58" s="40" t="n">
        <f aca="false">F26*$B26</f>
        <v>0</v>
      </c>
      <c r="G58" s="40" t="n">
        <f aca="false">G26*$B26</f>
        <v>0</v>
      </c>
      <c r="H58" s="40" t="n">
        <f aca="false">H26*$B26</f>
        <v>0</v>
      </c>
      <c r="I58" s="40" t="n">
        <f aca="false">I26*$B26</f>
        <v>0</v>
      </c>
      <c r="J58" s="40" t="n">
        <f aca="false">J26*$B26</f>
        <v>0</v>
      </c>
      <c r="K58" s="40" t="n">
        <f aca="false">K26*$B26</f>
        <v>0</v>
      </c>
      <c r="L58" s="40" t="n">
        <f aca="false">L26*$B26</f>
        <v>0</v>
      </c>
      <c r="M58" s="40" t="n">
        <f aca="false">M26*$B26</f>
        <v>0</v>
      </c>
      <c r="N58" s="40" t="n">
        <f aca="false">N26*$B26</f>
        <v>0</v>
      </c>
      <c r="O58" s="40" t="n">
        <f aca="false">O26*$B26</f>
        <v>0</v>
      </c>
      <c r="P58" s="40" t="n">
        <f aca="false">P26*$B26</f>
        <v>0</v>
      </c>
      <c r="Q58" s="40" t="n">
        <f aca="false">Q26*$B26</f>
        <v>0</v>
      </c>
      <c r="R58" s="40" t="n">
        <f aca="false">R26*$B26</f>
        <v>0</v>
      </c>
      <c r="S58" s="40" t="n">
        <f aca="false">S26*$B26</f>
        <v>0</v>
      </c>
      <c r="T58" s="40" t="n">
        <f aca="false">T26*$B26</f>
        <v>0</v>
      </c>
      <c r="U58" s="40" t="n">
        <f aca="false">U26*$B26</f>
        <v>0</v>
      </c>
      <c r="V58" s="40" t="n">
        <f aca="false">V26*$B26</f>
        <v>0</v>
      </c>
      <c r="W58" s="40" t="n">
        <f aca="false">W26*$B26</f>
        <v>0</v>
      </c>
    </row>
    <row r="59" customFormat="false" ht="30" hidden="false" customHeight="false" outlineLevel="0" collapsed="false">
      <c r="C59" s="26"/>
      <c r="D59" s="45" t="s">
        <v>4867</v>
      </c>
      <c r="E59" s="40" t="n">
        <f aca="false">E27*$B27</f>
        <v>0</v>
      </c>
      <c r="F59" s="40" t="n">
        <f aca="false">F27*$B27</f>
        <v>-0</v>
      </c>
      <c r="G59" s="40" t="n">
        <f aca="false">G27*$B27</f>
        <v>0</v>
      </c>
      <c r="H59" s="40" t="n">
        <f aca="false">H27*$B27</f>
        <v>0</v>
      </c>
      <c r="I59" s="40" t="n">
        <f aca="false">I27*$B27</f>
        <v>0</v>
      </c>
      <c r="J59" s="40" t="n">
        <f aca="false">J27*$B27</f>
        <v>-0</v>
      </c>
      <c r="K59" s="40" t="n">
        <f aca="false">K27*$B27</f>
        <v>0</v>
      </c>
      <c r="L59" s="40" t="n">
        <f aca="false">L27*$B27</f>
        <v>-0</v>
      </c>
      <c r="M59" s="40" t="n">
        <f aca="false">M27*$B27</f>
        <v>-0</v>
      </c>
      <c r="N59" s="40" t="n">
        <f aca="false">N27*$B27</f>
        <v>-0</v>
      </c>
      <c r="O59" s="40" t="n">
        <f aca="false">O27*$B27</f>
        <v>-0</v>
      </c>
      <c r="P59" s="40" t="n">
        <f aca="false">P27*$B27</f>
        <v>-0</v>
      </c>
      <c r="Q59" s="40" t="n">
        <f aca="false">Q27*$B27</f>
        <v>-0</v>
      </c>
      <c r="R59" s="40" t="n">
        <f aca="false">R27*$B27</f>
        <v>0</v>
      </c>
      <c r="S59" s="40" t="n">
        <f aca="false">S27*$B27</f>
        <v>-0</v>
      </c>
      <c r="T59" s="40" t="n">
        <f aca="false">T27*$B27</f>
        <v>-0</v>
      </c>
      <c r="U59" s="40" t="n">
        <f aca="false">U27*$B27</f>
        <v>0</v>
      </c>
      <c r="V59" s="40" t="n">
        <f aca="false">V27*$B27</f>
        <v>-0</v>
      </c>
      <c r="W59" s="40" t="n">
        <f aca="false">W27*$B27</f>
        <v>-0</v>
      </c>
    </row>
    <row r="60" customFormat="false" ht="15" hidden="false" customHeight="false" outlineLevel="0" collapsed="false">
      <c r="C60" s="26"/>
      <c r="D60" s="45" t="s">
        <v>4873</v>
      </c>
      <c r="E60" s="40" t="n">
        <f aca="false">E28*$B28</f>
        <v>0</v>
      </c>
      <c r="F60" s="40" t="n">
        <f aca="false">F28*$B28</f>
        <v>0</v>
      </c>
      <c r="G60" s="40" t="n">
        <f aca="false">G28*$B28</f>
        <v>0</v>
      </c>
      <c r="H60" s="40" t="n">
        <f aca="false">H28*$B28</f>
        <v>0</v>
      </c>
      <c r="I60" s="40" t="n">
        <f aca="false">I28*$B28</f>
        <v>0</v>
      </c>
      <c r="J60" s="40" t="n">
        <f aca="false">J28*$B28</f>
        <v>0</v>
      </c>
      <c r="K60" s="40" t="n">
        <f aca="false">K28*$B28</f>
        <v>0</v>
      </c>
      <c r="L60" s="40" t="n">
        <f aca="false">L28*$B28</f>
        <v>0</v>
      </c>
      <c r="M60" s="40" t="n">
        <f aca="false">M28*$B28</f>
        <v>0</v>
      </c>
      <c r="N60" s="40" t="n">
        <f aca="false">N28*$B28</f>
        <v>-0</v>
      </c>
      <c r="O60" s="40" t="n">
        <f aca="false">O28*$B28</f>
        <v>0</v>
      </c>
      <c r="P60" s="40" t="n">
        <f aca="false">P28*$B28</f>
        <v>0</v>
      </c>
      <c r="Q60" s="40" t="n">
        <f aca="false">Q28*$B28</f>
        <v>0</v>
      </c>
      <c r="R60" s="40" t="n">
        <f aca="false">R28*$B28</f>
        <v>0</v>
      </c>
      <c r="S60" s="40" t="n">
        <f aca="false">S28*$B28</f>
        <v>0</v>
      </c>
      <c r="T60" s="40" t="n">
        <f aca="false">T28*$B28</f>
        <v>0</v>
      </c>
      <c r="U60" s="40" t="n">
        <f aca="false">U28*$B28</f>
        <v>0</v>
      </c>
      <c r="V60" s="40" t="n">
        <f aca="false">V28*$B28</f>
        <v>0</v>
      </c>
      <c r="W60" s="40" t="n">
        <f aca="false">W28*$B28</f>
        <v>0</v>
      </c>
    </row>
    <row r="61" customFormat="false" ht="15" hidden="false" customHeight="false" outlineLevel="0" collapsed="false">
      <c r="C61" s="26"/>
      <c r="D61" s="45" t="s">
        <v>4879</v>
      </c>
      <c r="E61" s="40" t="n">
        <f aca="false">E29*$B29</f>
        <v>0</v>
      </c>
      <c r="F61" s="40" t="n">
        <f aca="false">F29*$B29</f>
        <v>0</v>
      </c>
      <c r="G61" s="40" t="n">
        <f aca="false">G29*$B29</f>
        <v>0</v>
      </c>
      <c r="H61" s="40" t="n">
        <f aca="false">H29*$B29</f>
        <v>-0</v>
      </c>
      <c r="I61" s="40" t="n">
        <f aca="false">I29*$B29</f>
        <v>0</v>
      </c>
      <c r="J61" s="40" t="n">
        <f aca="false">J29*$B29</f>
        <v>0</v>
      </c>
      <c r="K61" s="40" t="n">
        <f aca="false">K29*$B29</f>
        <v>0</v>
      </c>
      <c r="L61" s="40" t="n">
        <f aca="false">L29*$B29</f>
        <v>0</v>
      </c>
      <c r="M61" s="40" t="n">
        <f aca="false">M29*$B29</f>
        <v>-0</v>
      </c>
      <c r="N61" s="40" t="n">
        <f aca="false">N29*$B29</f>
        <v>0</v>
      </c>
      <c r="O61" s="40" t="n">
        <f aca="false">O29*$B29</f>
        <v>0</v>
      </c>
      <c r="P61" s="40" t="n">
        <f aca="false">P29*$B29</f>
        <v>0</v>
      </c>
      <c r="Q61" s="40" t="n">
        <f aca="false">Q29*$B29</f>
        <v>0</v>
      </c>
      <c r="R61" s="40" t="n">
        <f aca="false">R29*$B29</f>
        <v>0</v>
      </c>
      <c r="S61" s="40" t="n">
        <f aca="false">S29*$B29</f>
        <v>0</v>
      </c>
      <c r="T61" s="40" t="n">
        <f aca="false">T29*$B29</f>
        <v>0</v>
      </c>
      <c r="U61" s="40" t="n">
        <f aca="false">U29*$B29</f>
        <v>0</v>
      </c>
      <c r="V61" s="40" t="n">
        <f aca="false">V29*$B29</f>
        <v>0</v>
      </c>
      <c r="W61" s="40" t="n">
        <f aca="false">W29*$B29</f>
        <v>0</v>
      </c>
    </row>
    <row r="62" customFormat="false" ht="15" hidden="false" customHeight="false" outlineLevel="0" collapsed="false">
      <c r="C62" s="26"/>
      <c r="D62" s="45" t="s">
        <v>4884</v>
      </c>
      <c r="E62" s="40" t="n">
        <f aca="false">E30*$B30</f>
        <v>-0</v>
      </c>
      <c r="F62" s="40" t="n">
        <f aca="false">F30*$B30</f>
        <v>-0</v>
      </c>
      <c r="G62" s="40" t="n">
        <f aca="false">G30*$B30</f>
        <v>-0</v>
      </c>
      <c r="H62" s="40" t="n">
        <f aca="false">H30*$B30</f>
        <v>-0</v>
      </c>
      <c r="I62" s="40" t="n">
        <f aca="false">I30*$B30</f>
        <v>-0</v>
      </c>
      <c r="J62" s="40" t="n">
        <f aca="false">J30*$B30</f>
        <v>-0</v>
      </c>
      <c r="K62" s="40" t="n">
        <f aca="false">K30*$B30</f>
        <v>-0</v>
      </c>
      <c r="L62" s="40" t="n">
        <f aca="false">L30*$B30</f>
        <v>0</v>
      </c>
      <c r="M62" s="40" t="n">
        <f aca="false">M30*$B30</f>
        <v>-0</v>
      </c>
      <c r="N62" s="40" t="n">
        <f aca="false">N30*$B30</f>
        <v>0</v>
      </c>
      <c r="O62" s="40" t="n">
        <f aca="false">O30*$B30</f>
        <v>-0</v>
      </c>
      <c r="P62" s="40" t="n">
        <f aca="false">P30*$B30</f>
        <v>-0</v>
      </c>
      <c r="Q62" s="40" t="n">
        <f aca="false">Q30*$B30</f>
        <v>0</v>
      </c>
      <c r="R62" s="40" t="n">
        <f aca="false">R30*$B30</f>
        <v>-0</v>
      </c>
      <c r="S62" s="40" t="n">
        <f aca="false">S30*$B30</f>
        <v>-0</v>
      </c>
      <c r="T62" s="40" t="n">
        <f aca="false">T30*$B30</f>
        <v>-0</v>
      </c>
      <c r="U62" s="40" t="n">
        <f aca="false">U30*$B30</f>
        <v>-0</v>
      </c>
      <c r="V62" s="40" t="n">
        <f aca="false">V30*$B30</f>
        <v>0</v>
      </c>
      <c r="W62" s="40" t="n">
        <f aca="false">W30*$B30</f>
        <v>-0</v>
      </c>
    </row>
    <row r="63" customFormat="false" ht="15" hidden="false" customHeight="false" outlineLevel="0" collapsed="false">
      <c r="C63" s="26"/>
      <c r="D63" s="45" t="s">
        <v>4889</v>
      </c>
      <c r="E63" s="40" t="n">
        <f aca="false">E31*$B31</f>
        <v>0</v>
      </c>
      <c r="F63" s="40" t="n">
        <f aca="false">F31*$B31</f>
        <v>-0</v>
      </c>
      <c r="G63" s="40" t="n">
        <f aca="false">G31*$B31</f>
        <v>-0</v>
      </c>
      <c r="H63" s="40" t="n">
        <f aca="false">H31*$B31</f>
        <v>-0</v>
      </c>
      <c r="I63" s="40" t="n">
        <f aca="false">I31*$B31</f>
        <v>-0</v>
      </c>
      <c r="J63" s="40" t="n">
        <f aca="false">J31*$B31</f>
        <v>-0</v>
      </c>
      <c r="K63" s="40" t="n">
        <f aca="false">K31*$B31</f>
        <v>-0</v>
      </c>
      <c r="L63" s="40" t="n">
        <f aca="false">L31*$B31</f>
        <v>0</v>
      </c>
      <c r="M63" s="40" t="n">
        <f aca="false">M31*$B31</f>
        <v>-0</v>
      </c>
      <c r="N63" s="40" t="n">
        <f aca="false">N31*$B31</f>
        <v>0</v>
      </c>
      <c r="O63" s="40" t="n">
        <f aca="false">O31*$B31</f>
        <v>-0</v>
      </c>
      <c r="P63" s="40" t="n">
        <f aca="false">P31*$B31</f>
        <v>-0</v>
      </c>
      <c r="Q63" s="40" t="n">
        <f aca="false">Q31*$B31</f>
        <v>0</v>
      </c>
      <c r="R63" s="40" t="n">
        <f aca="false">R31*$B31</f>
        <v>-0</v>
      </c>
      <c r="S63" s="40" t="n">
        <f aca="false">S31*$B31</f>
        <v>-0</v>
      </c>
      <c r="T63" s="40" t="n">
        <f aca="false">T31*$B31</f>
        <v>-0</v>
      </c>
      <c r="U63" s="40" t="n">
        <f aca="false">U31*$B31</f>
        <v>-0</v>
      </c>
      <c r="V63" s="40" t="n">
        <f aca="false">V31*$B31</f>
        <v>0</v>
      </c>
      <c r="W63" s="40" t="n">
        <f aca="false">W31*$B31</f>
        <v>-0</v>
      </c>
    </row>
    <row r="64" customFormat="false" ht="15" hidden="false" customHeight="false" outlineLevel="0" collapsed="false">
      <c r="C64" s="26"/>
      <c r="D64" s="45" t="s">
        <v>4893</v>
      </c>
      <c r="E64" s="40" t="n">
        <f aca="false">E32*$B32</f>
        <v>-0</v>
      </c>
      <c r="F64" s="40" t="n">
        <f aca="false">F32*$B32</f>
        <v>0</v>
      </c>
      <c r="G64" s="40" t="n">
        <f aca="false">G32*$B32</f>
        <v>-0</v>
      </c>
      <c r="H64" s="40" t="n">
        <f aca="false">H32*$B32</f>
        <v>-0</v>
      </c>
      <c r="I64" s="40" t="n">
        <f aca="false">I32*$B32</f>
        <v>-0</v>
      </c>
      <c r="J64" s="40" t="n">
        <f aca="false">J32*$B32</f>
        <v>-0</v>
      </c>
      <c r="K64" s="40" t="n">
        <f aca="false">K32*$B32</f>
        <v>-0</v>
      </c>
      <c r="L64" s="40" t="n">
        <f aca="false">L32*$B32</f>
        <v>-0</v>
      </c>
      <c r="M64" s="40" t="n">
        <f aca="false">M32*$B32</f>
        <v>0</v>
      </c>
      <c r="N64" s="40" t="n">
        <f aca="false">N32*$B32</f>
        <v>-0</v>
      </c>
      <c r="O64" s="40" t="n">
        <f aca="false">O32*$B32</f>
        <v>-0</v>
      </c>
      <c r="P64" s="40" t="n">
        <f aca="false">P32*$B32</f>
        <v>0</v>
      </c>
      <c r="Q64" s="40" t="n">
        <f aca="false">Q32*$B32</f>
        <v>0</v>
      </c>
      <c r="R64" s="40" t="n">
        <f aca="false">R32*$B32</f>
        <v>-0</v>
      </c>
      <c r="S64" s="40" t="n">
        <f aca="false">S32*$B32</f>
        <v>0</v>
      </c>
      <c r="T64" s="40" t="n">
        <f aca="false">T32*$B32</f>
        <v>-0</v>
      </c>
      <c r="U64" s="40" t="n">
        <f aca="false">U32*$B32</f>
        <v>0</v>
      </c>
      <c r="V64" s="40" t="n">
        <f aca="false">V32*$B32</f>
        <v>0</v>
      </c>
      <c r="W64" s="40" t="n">
        <f aca="false">W32*$B32</f>
        <v>-0</v>
      </c>
    </row>
    <row r="65" customFormat="false" ht="15" hidden="false" customHeight="false" outlineLevel="0" collapsed="false">
      <c r="C65" s="26"/>
      <c r="D65" s="45" t="s">
        <v>4898</v>
      </c>
      <c r="E65" s="40" t="n">
        <f aca="false">E33*$B33</f>
        <v>0</v>
      </c>
      <c r="F65" s="40" t="n">
        <f aca="false">F33*$B33</f>
        <v>0</v>
      </c>
      <c r="G65" s="40" t="n">
        <f aca="false">G33*$B33</f>
        <v>0</v>
      </c>
      <c r="H65" s="40" t="n">
        <f aca="false">H33*$B33</f>
        <v>0</v>
      </c>
      <c r="I65" s="40" t="n">
        <f aca="false">I33*$B33</f>
        <v>0</v>
      </c>
      <c r="J65" s="40" t="n">
        <f aca="false">J33*$B33</f>
        <v>0</v>
      </c>
      <c r="K65" s="40" t="n">
        <f aca="false">K33*$B33</f>
        <v>0</v>
      </c>
      <c r="L65" s="40" t="n">
        <f aca="false">L33*$B33</f>
        <v>0</v>
      </c>
      <c r="M65" s="40" t="n">
        <f aca="false">M33*$B33</f>
        <v>0</v>
      </c>
      <c r="N65" s="40" t="n">
        <f aca="false">N33*$B33</f>
        <v>0</v>
      </c>
      <c r="O65" s="40" t="n">
        <f aca="false">O33*$B33</f>
        <v>0</v>
      </c>
      <c r="P65" s="40" t="n">
        <f aca="false">P33*$B33</f>
        <v>0</v>
      </c>
      <c r="Q65" s="40" t="n">
        <f aca="false">Q33*$B33</f>
        <v>0</v>
      </c>
      <c r="R65" s="40" t="n">
        <f aca="false">R33*$B33</f>
        <v>0</v>
      </c>
      <c r="S65" s="40" t="n">
        <f aca="false">S33*$B33</f>
        <v>0</v>
      </c>
      <c r="T65" s="40" t="n">
        <f aca="false">T33*$B33</f>
        <v>0</v>
      </c>
      <c r="U65" s="40" t="n">
        <f aca="false">U33*$B33</f>
        <v>0</v>
      </c>
      <c r="V65" s="40" t="n">
        <f aca="false">V33*$B33</f>
        <v>0</v>
      </c>
      <c r="W65" s="40" t="n">
        <f aca="false">W33*$B33</f>
        <v>0</v>
      </c>
    </row>
    <row r="66" customFormat="false" ht="30" hidden="false" customHeight="false" outlineLevel="0" collapsed="false">
      <c r="C66" s="26"/>
      <c r="D66" s="45" t="s">
        <v>4903</v>
      </c>
      <c r="E66" s="40" t="n">
        <f aca="false">E34*$B34</f>
        <v>0</v>
      </c>
      <c r="F66" s="40" t="n">
        <f aca="false">F34*$B34</f>
        <v>0</v>
      </c>
      <c r="G66" s="40" t="n">
        <f aca="false">G34*$B34</f>
        <v>0</v>
      </c>
      <c r="H66" s="40" t="n">
        <f aca="false">H34*$B34</f>
        <v>0</v>
      </c>
      <c r="I66" s="40" t="n">
        <f aca="false">I34*$B34</f>
        <v>0</v>
      </c>
      <c r="J66" s="40" t="n">
        <f aca="false">J34*$B34</f>
        <v>0</v>
      </c>
      <c r="K66" s="40" t="n">
        <f aca="false">K34*$B34</f>
        <v>0</v>
      </c>
      <c r="L66" s="40" t="n">
        <f aca="false">L34*$B34</f>
        <v>0</v>
      </c>
      <c r="M66" s="40" t="n">
        <f aca="false">M34*$B34</f>
        <v>0</v>
      </c>
      <c r="N66" s="40" t="n">
        <f aca="false">N34*$B34</f>
        <v>-0</v>
      </c>
      <c r="O66" s="40" t="n">
        <f aca="false">O34*$B34</f>
        <v>0</v>
      </c>
      <c r="P66" s="40" t="n">
        <f aca="false">P34*$B34</f>
        <v>0</v>
      </c>
      <c r="Q66" s="40" t="n">
        <f aca="false">Q34*$B34</f>
        <v>0</v>
      </c>
      <c r="R66" s="40" t="n">
        <f aca="false">R34*$B34</f>
        <v>0</v>
      </c>
      <c r="S66" s="40" t="n">
        <f aca="false">S34*$B34</f>
        <v>0</v>
      </c>
      <c r="T66" s="40" t="n">
        <f aca="false">T34*$B34</f>
        <v>0</v>
      </c>
      <c r="U66" s="40" t="n">
        <f aca="false">U34*$B34</f>
        <v>0</v>
      </c>
      <c r="V66" s="40" t="n">
        <f aca="false">V34*$B34</f>
        <v>0</v>
      </c>
      <c r="W66" s="40" t="n">
        <f aca="false">W34*$B34</f>
        <v>0</v>
      </c>
    </row>
    <row r="67" customFormat="false" ht="30" hidden="false" customHeight="false" outlineLevel="0" collapsed="false">
      <c r="C67" s="26"/>
      <c r="D67" s="45" t="s">
        <v>4908</v>
      </c>
      <c r="E67" s="40" t="n">
        <f aca="false">E35*$B35</f>
        <v>0</v>
      </c>
      <c r="F67" s="40" t="n">
        <f aca="false">F35*$B35</f>
        <v>0</v>
      </c>
      <c r="G67" s="40" t="n">
        <f aca="false">G35*$B35</f>
        <v>0</v>
      </c>
      <c r="H67" s="40" t="n">
        <f aca="false">H35*$B35</f>
        <v>0</v>
      </c>
      <c r="I67" s="40" t="n">
        <f aca="false">I35*$B35</f>
        <v>0</v>
      </c>
      <c r="J67" s="40" t="n">
        <f aca="false">J35*$B35</f>
        <v>0</v>
      </c>
      <c r="K67" s="40" t="n">
        <f aca="false">K35*$B35</f>
        <v>0</v>
      </c>
      <c r="L67" s="40" t="n">
        <f aca="false">L35*$B35</f>
        <v>0</v>
      </c>
      <c r="M67" s="40" t="n">
        <f aca="false">M35*$B35</f>
        <v>0</v>
      </c>
      <c r="N67" s="40" t="n">
        <f aca="false">N35*$B35</f>
        <v>0</v>
      </c>
      <c r="O67" s="40" t="n">
        <f aca="false">O35*$B35</f>
        <v>0</v>
      </c>
      <c r="P67" s="40" t="n">
        <f aca="false">P35*$B35</f>
        <v>0</v>
      </c>
      <c r="Q67" s="40" t="n">
        <f aca="false">Q35*$B35</f>
        <v>0</v>
      </c>
      <c r="R67" s="40" t="n">
        <f aca="false">R35*$B35</f>
        <v>0</v>
      </c>
      <c r="S67" s="40" t="n">
        <f aca="false">S35*$B35</f>
        <v>0</v>
      </c>
      <c r="T67" s="40" t="n">
        <f aca="false">T35*$B35</f>
        <v>0</v>
      </c>
      <c r="U67" s="40" t="n">
        <f aca="false">U35*$B35</f>
        <v>0</v>
      </c>
      <c r="V67" s="40" t="n">
        <f aca="false">V35*$B35</f>
        <v>0</v>
      </c>
      <c r="W67" s="40" t="n">
        <f aca="false">W35*$B35</f>
        <v>0</v>
      </c>
    </row>
    <row r="68" customFormat="false" ht="15" hidden="false" customHeight="false" outlineLevel="0" collapsed="false">
      <c r="C68" s="26"/>
      <c r="D68" s="85"/>
    </row>
    <row r="69" customFormat="false" ht="15" hidden="false" customHeight="false" outlineLevel="0" collapsed="false">
      <c r="C69" s="26"/>
      <c r="D69" s="27"/>
    </row>
    <row r="70" customFormat="false" ht="18.75" hidden="false" customHeight="false" outlineLevel="0" collapsed="false">
      <c r="C70" s="26"/>
      <c r="D70" s="86" t="s">
        <v>4937</v>
      </c>
      <c r="E70" s="87" t="n">
        <f aca="false">SUM(E37:E67)</f>
        <v>0</v>
      </c>
      <c r="F70" s="87" t="n">
        <f aca="false">SUM(F37:F67)</f>
        <v>0</v>
      </c>
      <c r="G70" s="87" t="n">
        <f aca="false">SUM(G37:G67)</f>
        <v>0</v>
      </c>
      <c r="H70" s="87" t="n">
        <f aca="false">SUM(H37:H67)</f>
        <v>0</v>
      </c>
      <c r="I70" s="87" t="n">
        <f aca="false">SUM(I37:I67)</f>
        <v>0</v>
      </c>
      <c r="J70" s="87" t="n">
        <f aca="false">SUM(J37:J67)</f>
        <v>0</v>
      </c>
      <c r="K70" s="87" t="n">
        <f aca="false">SUM(K37:K67)</f>
        <v>0</v>
      </c>
      <c r="L70" s="87" t="n">
        <f aca="false">SUM(L37:L67)</f>
        <v>0</v>
      </c>
      <c r="M70" s="87" t="n">
        <f aca="false">SUM(M37:M67)</f>
        <v>0</v>
      </c>
      <c r="N70" s="87" t="n">
        <f aca="false">SUM(N37:N67)</f>
        <v>0</v>
      </c>
      <c r="O70" s="87" t="n">
        <f aca="false">SUM(O37:O67)</f>
        <v>0</v>
      </c>
      <c r="P70" s="87" t="n">
        <f aca="false">SUM(P37:P67)</f>
        <v>0</v>
      </c>
      <c r="Q70" s="87" t="n">
        <f aca="false">SUM(Q37:Q67)</f>
        <v>0</v>
      </c>
      <c r="R70" s="87" t="n">
        <f aca="false">SUM(R37:R67)</f>
        <v>0</v>
      </c>
      <c r="S70" s="87" t="n">
        <f aca="false">SUM(S37:S67)</f>
        <v>0</v>
      </c>
      <c r="T70" s="87" t="n">
        <f aca="false">SUM(T37:T67)</f>
        <v>0</v>
      </c>
      <c r="U70" s="87" t="n">
        <f aca="false">SUM(U37:U67)</f>
        <v>0</v>
      </c>
      <c r="V70" s="87" t="n">
        <f aca="false">SUM(V37:V67)</f>
        <v>0</v>
      </c>
      <c r="W70" s="87" t="n">
        <f aca="false">SUM(W37:W67)</f>
        <v>0</v>
      </c>
    </row>
    <row r="71" customFormat="false" ht="15" hidden="false" customHeight="false" outlineLevel="0" collapsed="false">
      <c r="C71" s="26"/>
      <c r="D71" s="27"/>
    </row>
    <row r="72" customFormat="false" ht="15" hidden="false" customHeight="false" outlineLevel="0" collapsed="false">
      <c r="C72" s="26"/>
      <c r="D72" s="27"/>
      <c r="E72" s="88" t="s">
        <v>4938</v>
      </c>
      <c r="F72" s="88" t="s">
        <v>4939</v>
      </c>
      <c r="G72" s="88" t="s">
        <v>4940</v>
      </c>
      <c r="H72" s="88" t="s">
        <v>4941</v>
      </c>
      <c r="I72" s="88" t="s">
        <v>4942</v>
      </c>
      <c r="J72" s="88" t="s">
        <v>4943</v>
      </c>
      <c r="K72" s="88" t="s">
        <v>4944</v>
      </c>
      <c r="L72" s="88" t="s">
        <v>4945</v>
      </c>
      <c r="M72" s="88" t="s">
        <v>4946</v>
      </c>
      <c r="N72" s="88" t="s">
        <v>4947</v>
      </c>
      <c r="O72" s="88" t="s">
        <v>4948</v>
      </c>
      <c r="P72" s="88" t="s">
        <v>4949</v>
      </c>
      <c r="Q72" s="88" t="s">
        <v>4950</v>
      </c>
      <c r="R72" s="88" t="s">
        <v>4951</v>
      </c>
      <c r="S72" s="88" t="s">
        <v>4952</v>
      </c>
      <c r="T72" s="88" t="s">
        <v>4953</v>
      </c>
      <c r="U72" s="88" t="s">
        <v>4954</v>
      </c>
      <c r="V72" s="88" t="s">
        <v>4955</v>
      </c>
      <c r="W72" s="88" t="s">
        <v>4956</v>
      </c>
    </row>
    <row r="73" customFormat="false" ht="15" hidden="false" customHeight="false" outlineLevel="0" collapsed="false">
      <c r="C73" s="26"/>
      <c r="D73" s="27"/>
      <c r="E73" s="89" t="n">
        <f aca="false">E70+E4</f>
        <v>-1502.09305669</v>
      </c>
      <c r="F73" s="89" t="n">
        <f aca="false">F70+F4</f>
        <v>-2.19611667</v>
      </c>
      <c r="G73" s="89" t="n">
        <f aca="false">G70+G4</f>
        <v>-24.59078419</v>
      </c>
      <c r="H73" s="89" t="n">
        <f aca="false">H70+H4</f>
        <v>-309.48295901</v>
      </c>
      <c r="I73" s="89" t="n">
        <f aca="false">I70+I4</f>
        <v>-141.68800664</v>
      </c>
      <c r="J73" s="89" t="n">
        <f aca="false">J70+J4</f>
        <v>-35.36443249</v>
      </c>
      <c r="K73" s="89" t="n">
        <f aca="false">K70+K4</f>
        <v>-50.54441889</v>
      </c>
      <c r="L73" s="89" t="n">
        <f aca="false">L70+L4</f>
        <v>-2694.89168159</v>
      </c>
      <c r="M73" s="89" t="n">
        <f aca="false">M70+M4</f>
        <v>-849.86668059</v>
      </c>
      <c r="N73" s="89" t="n">
        <f aca="false">N70+N4</f>
        <v>-452.0129218</v>
      </c>
      <c r="O73" s="89" t="n">
        <f aca="false">O70+O4</f>
        <v>-3056.26679405</v>
      </c>
      <c r="P73" s="89" t="n">
        <f aca="false">P70+P4</f>
        <v>-22.8359401</v>
      </c>
      <c r="Q73" s="89" t="n">
        <f aca="false">Q70+Q4</f>
        <v>-79.51957124</v>
      </c>
      <c r="R73" s="89" t="n">
        <f aca="false">R70+R4</f>
        <v>-112.6717254</v>
      </c>
      <c r="S73" s="89" t="n">
        <f aca="false">S70+S4</f>
        <v>-142.23923117</v>
      </c>
      <c r="T73" s="89" t="n">
        <f aca="false">T70+T4</f>
        <v>-34.1503921</v>
      </c>
      <c r="U73" s="89" t="n">
        <f aca="false">U70+U4</f>
        <v>-49.48633138</v>
      </c>
      <c r="V73" s="89" t="n">
        <f aca="false">V70+V4</f>
        <v>-29.91599518</v>
      </c>
      <c r="W73" s="89" t="n">
        <f aca="false">W70+W4</f>
        <v>-470.27791638</v>
      </c>
    </row>
    <row r="74" customFormat="false" ht="18.75" hidden="false" customHeight="false" outlineLevel="0" collapsed="false">
      <c r="C74" s="26"/>
      <c r="D74" s="86" t="s">
        <v>4957</v>
      </c>
      <c r="E74" s="90" t="n">
        <f aca="false">MAX(E73:W73)</f>
        <v>-2.19611667</v>
      </c>
    </row>
    <row r="75" customFormat="false" ht="18.75" hidden="false" customHeight="false" outlineLevel="0" collapsed="false">
      <c r="C75" s="26"/>
      <c r="D75" s="28"/>
      <c r="E75" s="0"/>
    </row>
    <row r="76" customFormat="false" ht="18.75" hidden="false" customHeight="false" outlineLevel="0" collapsed="false">
      <c r="C76" s="26"/>
      <c r="D76" s="86" t="s">
        <v>4958</v>
      </c>
      <c r="E76" s="91" t="n">
        <f aca="false">EXP(E73-$E$74)</f>
        <v>0</v>
      </c>
      <c r="F76" s="91" t="n">
        <f aca="false">EXP(F73-$E$74)</f>
        <v>1</v>
      </c>
      <c r="G76" s="91" t="n">
        <f aca="false">EXP(G73-$E$74)</f>
        <v>1.87983387756533E-010</v>
      </c>
      <c r="H76" s="91" t="n">
        <f aca="false">EXP(H73-$E$74)</f>
        <v>3.52387107022224E-134</v>
      </c>
      <c r="I76" s="91" t="n">
        <f aca="false">EXP(I73-$E$74)</f>
        <v>2.62689017250488E-061</v>
      </c>
      <c r="J76" s="91" t="n">
        <f aca="false">EXP(J73-$E$74)</f>
        <v>3.93716363673115E-015</v>
      </c>
      <c r="K76" s="91" t="n">
        <f aca="false">EXP(K73-$E$74)</f>
        <v>1.00600267716816E-021</v>
      </c>
      <c r="L76" s="91" t="n">
        <f aca="false">EXP(L73-$E$74)</f>
        <v>0</v>
      </c>
      <c r="M76" s="91" t="n">
        <f aca="false">EXP(M73-$E$74)</f>
        <v>0</v>
      </c>
      <c r="N76" s="91" t="n">
        <f aca="false">EXP(N73-$E$74)</f>
        <v>4.43653247325657E-196</v>
      </c>
      <c r="O76" s="91" t="n">
        <f aca="false">EXP(O73-$E$74)</f>
        <v>0</v>
      </c>
      <c r="P76" s="91" t="n">
        <f aca="false">EXP(P73-$E$74)</f>
        <v>1.08702260853869E-009</v>
      </c>
      <c r="Q76" s="91" t="n">
        <f aca="false">EXP(Q73-$E$74)</f>
        <v>2.62331449271633E-034</v>
      </c>
      <c r="R76" s="91" t="n">
        <f aca="false">EXP(R73-$E$74)</f>
        <v>1.04966989992147E-048</v>
      </c>
      <c r="S76" s="91" t="n">
        <f aca="false">EXP(S73-$E$74)</f>
        <v>1.51372904492781E-061</v>
      </c>
      <c r="T76" s="91" t="n">
        <f aca="false">EXP(T73-$E$74)</f>
        <v>1.32566718945561E-014</v>
      </c>
      <c r="U76" s="91" t="n">
        <f aca="false">EXP(U73-$E$74)</f>
        <v>2.89814895806192E-021</v>
      </c>
      <c r="V76" s="91" t="n">
        <f aca="false">EXP(V73-$E$74)</f>
        <v>9.14976045279747E-013</v>
      </c>
      <c r="W76" s="91" t="n">
        <f aca="false">EXP(W73-$E$74)</f>
        <v>5.1839082530077E-204</v>
      </c>
    </row>
    <row r="77" customFormat="false" ht="18.75" hidden="false" customHeight="false" outlineLevel="0" collapsed="false">
      <c r="C77" s="26"/>
      <c r="D77" s="28"/>
      <c r="E77" s="0"/>
    </row>
    <row r="78" customFormat="false" ht="18.75" hidden="false" customHeight="false" outlineLevel="0" collapsed="false">
      <c r="C78" s="26"/>
      <c r="D78" s="86" t="s">
        <v>4959</v>
      </c>
      <c r="E78" s="91" t="n">
        <f aca="false">E76/SUM($E$76:$W$76)</f>
        <v>0</v>
      </c>
      <c r="F78" s="91" t="n">
        <f aca="false">F76/SUM($E$76:$W$76)</f>
        <v>0.999999998724062</v>
      </c>
      <c r="G78" s="91" t="n">
        <f aca="false">G76/SUM($E$76:$W$76)</f>
        <v>1.87983387516678E-010</v>
      </c>
      <c r="H78" s="91" t="n">
        <f aca="false">H76/SUM($E$76:$W$76)</f>
        <v>3.523871065726E-134</v>
      </c>
      <c r="I78" s="91" t="n">
        <f aca="false">I76/SUM($E$76:$W$76)</f>
        <v>2.62689016915313E-061</v>
      </c>
      <c r="J78" s="91" t="n">
        <f aca="false">J76/SUM($E$76:$W$76)</f>
        <v>3.93716363170757E-015</v>
      </c>
      <c r="K78" s="91" t="n">
        <f aca="false">K76/SUM($E$76:$W$76)</f>
        <v>1.00600267588456E-021</v>
      </c>
      <c r="L78" s="91" t="n">
        <f aca="false">L76/SUM($E$76:$W$76)</f>
        <v>0</v>
      </c>
      <c r="M78" s="91" t="n">
        <f aca="false">M76/SUM($E$76:$W$76)</f>
        <v>0</v>
      </c>
      <c r="N78" s="91" t="n">
        <f aca="false">N76/SUM($E$76:$W$76)</f>
        <v>4.43653246759582E-196</v>
      </c>
      <c r="O78" s="91" t="n">
        <f aca="false">O76/SUM($E$76:$W$76)</f>
        <v>0</v>
      </c>
      <c r="P78" s="91" t="n">
        <f aca="false">P76/SUM($E$76:$W$76)</f>
        <v>1.08702260715172E-009</v>
      </c>
      <c r="Q78" s="91" t="n">
        <f aca="false">Q76/SUM($E$76:$W$76)</f>
        <v>2.62331448936914E-034</v>
      </c>
      <c r="R78" s="91" t="n">
        <f aca="false">R76/SUM($E$76:$W$76)</f>
        <v>1.04966989858216E-048</v>
      </c>
      <c r="S78" s="91" t="n">
        <f aca="false">S76/SUM($E$76:$W$76)</f>
        <v>1.51372904299638E-061</v>
      </c>
      <c r="T78" s="91" t="n">
        <f aca="false">T76/SUM($E$76:$W$76)</f>
        <v>1.32566718776414E-014</v>
      </c>
      <c r="U78" s="91" t="n">
        <f aca="false">U76/SUM($E$76:$W$76)</f>
        <v>2.89814895436406E-021</v>
      </c>
      <c r="V78" s="91" t="n">
        <f aca="false">V76/SUM($E$76:$W$76)</f>
        <v>9.14976044112294E-013</v>
      </c>
      <c r="W78" s="91" t="n">
        <f aca="false">W76/SUM($E$76:$W$76)</f>
        <v>5.18390824639336E-204</v>
      </c>
    </row>
    <row r="79" customFormat="false" ht="18.75" hidden="false" customHeight="false" outlineLevel="0" collapsed="false">
      <c r="C79" s="26"/>
      <c r="D79" s="28"/>
      <c r="E79" s="0"/>
    </row>
    <row r="80" customFormat="false" ht="18.75" hidden="false" customHeight="false" outlineLevel="0" collapsed="false">
      <c r="C80" s="26"/>
      <c r="D80" s="28" t="s">
        <v>4727</v>
      </c>
      <c r="E80" s="0" t="n">
        <f aca="false">MATCH(MAX(E78:W78),E78:W78,0)</f>
        <v>2</v>
      </c>
    </row>
    <row r="81" customFormat="false" ht="18.75" hidden="false" customHeight="false" outlineLevel="0" collapsed="false">
      <c r="C81" s="26"/>
      <c r="D81" s="28"/>
    </row>
    <row r="85" customFormat="false" ht="15" hidden="false" customHeight="false" outlineLevel="0" collapsed="false"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3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</row>
    <row r="86" customFormat="false" ht="15" hidden="false" customHeight="false" outlineLevel="0" collapsed="false"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1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  <c r="CB86" s="73"/>
      <c r="CC86" s="73"/>
      <c r="CD86" s="73"/>
      <c r="CE86" s="73"/>
      <c r="CF86" s="73"/>
      <c r="CG86" s="73"/>
      <c r="CH86" s="73"/>
    </row>
    <row r="87" customFormat="false" ht="15" hidden="false" customHeight="false" outlineLevel="0" collapsed="false"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1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73"/>
      <c r="BW87" s="73"/>
      <c r="BX87" s="73"/>
      <c r="BY87" s="73"/>
      <c r="BZ87" s="73"/>
      <c r="CA87" s="73"/>
      <c r="CB87" s="73"/>
      <c r="CC87" s="73"/>
      <c r="CD87" s="73"/>
      <c r="CE87" s="73"/>
      <c r="CF87" s="73"/>
      <c r="CG87" s="73"/>
      <c r="CH87" s="73"/>
    </row>
    <row r="88" customFormat="false" ht="15" hidden="false" customHeight="false" outlineLevel="0" collapsed="false">
      <c r="X88" s="73"/>
      <c r="Y88" s="73"/>
      <c r="Z88" s="73"/>
      <c r="AA88" s="71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  <c r="CB88" s="73"/>
      <c r="CC88" s="73"/>
      <c r="CD88" s="73"/>
      <c r="CE88" s="73"/>
      <c r="CF88" s="73"/>
      <c r="CG88" s="73"/>
      <c r="CH88" s="73"/>
    </row>
    <row r="89" customFormat="false" ht="15" hidden="false" customHeight="false" outlineLevel="0" collapsed="false">
      <c r="X89" s="73"/>
      <c r="Y89" s="73"/>
      <c r="Z89" s="73"/>
      <c r="AA89" s="71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  <c r="CB89" s="73"/>
      <c r="CC89" s="73"/>
      <c r="CD89" s="73"/>
      <c r="CE89" s="73"/>
      <c r="CF89" s="73"/>
      <c r="CG89" s="73"/>
      <c r="CH89" s="73"/>
    </row>
    <row r="90" customFormat="false" ht="15" hidden="false" customHeight="false" outlineLevel="0" collapsed="false">
      <c r="X90" s="73"/>
      <c r="Y90" s="73"/>
      <c r="Z90" s="73"/>
      <c r="AA90" s="71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  <c r="CB90" s="73"/>
      <c r="CC90" s="73"/>
      <c r="CD90" s="73"/>
      <c r="CE90" s="73"/>
      <c r="CF90" s="73"/>
      <c r="CG90" s="73"/>
      <c r="CH90" s="73"/>
    </row>
    <row r="91" customFormat="false" ht="15" hidden="false" customHeight="false" outlineLevel="0" collapsed="false">
      <c r="X91" s="73"/>
      <c r="Y91" s="73"/>
      <c r="Z91" s="73"/>
      <c r="AA91" s="71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R91" s="73"/>
      <c r="BS91" s="73"/>
      <c r="BT91" s="73"/>
      <c r="BU91" s="73"/>
      <c r="BV91" s="73"/>
      <c r="BW91" s="73"/>
      <c r="BX91" s="73"/>
      <c r="BY91" s="73"/>
      <c r="BZ91" s="73"/>
      <c r="CA91" s="73"/>
      <c r="CB91" s="73"/>
      <c r="CC91" s="73"/>
      <c r="CD91" s="73"/>
      <c r="CE91" s="73"/>
      <c r="CF91" s="73"/>
      <c r="CG91" s="73"/>
      <c r="CH91" s="73"/>
    </row>
    <row r="92" customFormat="false" ht="15" hidden="false" customHeight="false" outlineLevel="0" collapsed="false">
      <c r="X92" s="73"/>
      <c r="Y92" s="73"/>
      <c r="Z92" s="73"/>
      <c r="AA92" s="71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R92" s="73"/>
      <c r="BS92" s="73"/>
      <c r="BT92" s="73"/>
      <c r="BU92" s="73"/>
      <c r="BV92" s="73"/>
      <c r="BW92" s="73"/>
      <c r="BX92" s="73"/>
      <c r="BY92" s="73"/>
      <c r="BZ92" s="73"/>
      <c r="CA92" s="73"/>
      <c r="CB92" s="73"/>
      <c r="CC92" s="73"/>
      <c r="CD92" s="73"/>
      <c r="CE92" s="73"/>
      <c r="CF92" s="73"/>
      <c r="CG92" s="73"/>
      <c r="CH92" s="73"/>
    </row>
    <row r="93" customFormat="false" ht="15" hidden="false" customHeight="false" outlineLevel="0" collapsed="false">
      <c r="X93" s="73"/>
      <c r="Y93" s="73"/>
      <c r="Z93" s="73"/>
      <c r="AA93" s="71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73"/>
      <c r="CF93" s="73"/>
      <c r="CG93" s="73"/>
      <c r="CH93" s="73"/>
    </row>
    <row r="94" customFormat="false" ht="15" hidden="false" customHeight="false" outlineLevel="0" collapsed="false">
      <c r="X94" s="92"/>
      <c r="Y94" s="92"/>
      <c r="Z94" s="92"/>
      <c r="AA94" s="93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</row>
    <row r="95" customFormat="false" ht="15" hidden="false" customHeight="false" outlineLevel="0" collapsed="false">
      <c r="X95" s="73"/>
      <c r="Y95" s="73"/>
      <c r="Z95" s="73"/>
      <c r="AA95" s="71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73"/>
    </row>
    <row r="96" customFormat="false" ht="15" hidden="false" customHeight="false" outlineLevel="0" collapsed="false">
      <c r="X96" s="73"/>
      <c r="Z96" s="73"/>
      <c r="AA96" s="71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/>
      <c r="CH96" s="73"/>
    </row>
    <row r="97" customFormat="false" ht="15" hidden="false" customHeight="false" outlineLevel="0" collapsed="false">
      <c r="X97" s="73"/>
      <c r="Y97" s="73"/>
      <c r="Z97" s="73"/>
      <c r="AA97" s="71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/>
      <c r="CH97" s="73"/>
    </row>
    <row r="98" customFormat="false" ht="15" hidden="false" customHeight="false" outlineLevel="0" collapsed="false">
      <c r="X98" s="73"/>
      <c r="Y98" s="73"/>
      <c r="Z98" s="73"/>
      <c r="AA98" s="71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3"/>
      <c r="CC98" s="73"/>
      <c r="CD98" s="73"/>
      <c r="CE98" s="73"/>
      <c r="CF98" s="73"/>
      <c r="CG98" s="73"/>
      <c r="CH98" s="73"/>
    </row>
    <row r="99" customFormat="false" ht="15" hidden="false" customHeight="false" outlineLevel="0" collapsed="false">
      <c r="X99" s="73"/>
      <c r="Y99" s="73"/>
      <c r="Z99" s="73"/>
      <c r="AA99" s="71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  <c r="CE99" s="73"/>
      <c r="CF99" s="73"/>
      <c r="CG99" s="73"/>
      <c r="CH99" s="73"/>
    </row>
    <row r="100" customFormat="false" ht="15" hidden="false" customHeight="false" outlineLevel="0" collapsed="false">
      <c r="X100" s="73"/>
      <c r="Y100" s="73"/>
      <c r="AA100" s="71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3"/>
      <c r="CA100" s="73"/>
      <c r="CB100" s="73"/>
      <c r="CC100" s="73"/>
      <c r="CD100" s="73"/>
      <c r="CE100" s="73"/>
      <c r="CF100" s="73"/>
      <c r="CG100" s="73"/>
      <c r="CH100" s="73"/>
    </row>
    <row r="101" customFormat="false" ht="15" hidden="false" customHeight="false" outlineLevel="0" collapsed="false">
      <c r="X101" s="73"/>
      <c r="Y101" s="73"/>
      <c r="AA101" s="71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3"/>
      <c r="CA101" s="73"/>
      <c r="CB101" s="73"/>
      <c r="CC101" s="73"/>
      <c r="CD101" s="73"/>
      <c r="CE101" s="73"/>
      <c r="CF101" s="73"/>
      <c r="CG101" s="73"/>
      <c r="CH101" s="73"/>
    </row>
    <row r="102" customFormat="false" ht="15" hidden="false" customHeight="false" outlineLevel="0" collapsed="false">
      <c r="X102" s="73"/>
      <c r="Y102" s="73"/>
      <c r="Z102" s="73"/>
      <c r="AA102" s="71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3"/>
      <c r="CA102" s="73"/>
      <c r="CB102" s="73"/>
      <c r="CC102" s="73"/>
      <c r="CD102" s="73"/>
      <c r="CE102" s="73"/>
      <c r="CF102" s="73"/>
      <c r="CG102" s="73"/>
      <c r="CH102" s="73"/>
    </row>
    <row r="103" customFormat="false" ht="15" hidden="false" customHeight="false" outlineLevel="0" collapsed="false">
      <c r="X103" s="73"/>
      <c r="Y103" s="73"/>
      <c r="Z103" s="73"/>
      <c r="AA103" s="71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  <c r="CB103" s="73"/>
      <c r="CC103" s="73"/>
      <c r="CD103" s="73"/>
      <c r="CE103" s="73"/>
      <c r="CF103" s="73"/>
      <c r="CG103" s="73"/>
      <c r="CH103" s="73"/>
    </row>
    <row r="104" customFormat="false" ht="15" hidden="false" customHeight="false" outlineLevel="0" collapsed="false"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1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3"/>
      <c r="CA104" s="73"/>
      <c r="CB104" s="73"/>
      <c r="CC104" s="73"/>
      <c r="CD104" s="73"/>
      <c r="CE104" s="73"/>
      <c r="CF104" s="73"/>
      <c r="CG104" s="73"/>
      <c r="CH104" s="73"/>
    </row>
    <row r="105" customFormat="false" ht="15" hidden="false" customHeight="false" outlineLevel="0" collapsed="false"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1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3"/>
      <c r="CC105" s="73"/>
      <c r="CD105" s="73"/>
      <c r="CE105" s="73"/>
      <c r="CF105" s="73"/>
      <c r="CG105" s="73"/>
      <c r="CH105" s="73"/>
    </row>
    <row r="106" customFormat="false" ht="15" hidden="false" customHeight="false" outlineLevel="0" collapsed="false"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1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  <c r="CB106" s="73"/>
      <c r="CC106" s="73"/>
      <c r="CD106" s="73"/>
      <c r="CE106" s="73"/>
      <c r="CF106" s="73"/>
      <c r="CG106" s="73"/>
      <c r="CH106" s="73"/>
    </row>
    <row r="107" customFormat="false" ht="15" hidden="false" customHeight="false" outlineLevel="0" collapsed="false"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1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3"/>
      <c r="CA107" s="73"/>
      <c r="CB107" s="73"/>
      <c r="CC107" s="73"/>
      <c r="CD107" s="73"/>
      <c r="CE107" s="73"/>
      <c r="CF107" s="73"/>
      <c r="CG107" s="73"/>
      <c r="CH107" s="73"/>
    </row>
    <row r="108" customFormat="false" ht="15" hidden="false" customHeight="false" outlineLevel="0" collapsed="false"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1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3"/>
      <c r="CA108" s="73"/>
      <c r="CB108" s="73"/>
      <c r="CC108" s="73"/>
      <c r="CD108" s="73"/>
      <c r="CE108" s="73"/>
      <c r="CF108" s="73"/>
      <c r="CG108" s="73"/>
      <c r="CH108" s="73"/>
    </row>
    <row r="109" customFormat="false" ht="15" hidden="false" customHeight="false" outlineLevel="0" collapsed="false"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1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3"/>
      <c r="CA109" s="73"/>
      <c r="CB109" s="73"/>
      <c r="CC109" s="73"/>
      <c r="CD109" s="73"/>
      <c r="CE109" s="73"/>
      <c r="CF109" s="73"/>
      <c r="CG109" s="73"/>
      <c r="CH109" s="73"/>
    </row>
    <row r="110" customFormat="false" ht="15" hidden="false" customHeight="false" outlineLevel="0" collapsed="false"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1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3"/>
      <c r="CA110" s="73"/>
      <c r="CB110" s="73"/>
      <c r="CC110" s="73"/>
      <c r="CD110" s="73"/>
      <c r="CE110" s="73"/>
      <c r="CF110" s="73"/>
      <c r="CG110" s="73"/>
      <c r="CH110" s="73"/>
    </row>
    <row r="111" customFormat="false" ht="15" hidden="false" customHeight="false" outlineLevel="0" collapsed="false"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1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/>
      <c r="BU111" s="73"/>
      <c r="BV111" s="73"/>
      <c r="BW111" s="73"/>
      <c r="BX111" s="73"/>
      <c r="BY111" s="73"/>
      <c r="BZ111" s="73"/>
      <c r="CA111" s="73"/>
      <c r="CB111" s="73"/>
      <c r="CC111" s="73"/>
      <c r="CD111" s="73"/>
      <c r="CE111" s="73"/>
      <c r="CF111" s="73"/>
      <c r="CG111" s="73"/>
      <c r="CH111" s="73"/>
    </row>
    <row r="112" customFormat="false" ht="15" hidden="false" customHeight="false" outlineLevel="0" collapsed="false"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1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R112" s="73"/>
      <c r="BS112" s="73"/>
      <c r="BT112" s="73"/>
      <c r="BU112" s="73"/>
      <c r="BV112" s="73"/>
      <c r="BW112" s="73"/>
      <c r="BX112" s="73"/>
      <c r="BY112" s="73"/>
      <c r="BZ112" s="73"/>
      <c r="CA112" s="73"/>
      <c r="CB112" s="73"/>
      <c r="CC112" s="73"/>
      <c r="CD112" s="73"/>
      <c r="CE112" s="73"/>
      <c r="CF112" s="73"/>
      <c r="CG112" s="73"/>
      <c r="CH112" s="73"/>
    </row>
    <row r="113" customFormat="false" ht="15" hidden="false" customHeight="false" outlineLevel="0" collapsed="false"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1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3"/>
      <c r="CC113" s="73"/>
      <c r="CD113" s="73"/>
      <c r="CE113" s="73"/>
      <c r="CF113" s="73"/>
      <c r="CG113" s="73"/>
      <c r="CH113" s="73"/>
    </row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5" hidden="false" customHeight="false" outlineLevel="0" collapsed="false">
      <c r="E133" s="27"/>
      <c r="L133" s="94"/>
      <c r="M133" s="94"/>
    </row>
    <row r="134" customFormat="false" ht="15" hidden="false" customHeight="false" outlineLevel="0" collapsed="false">
      <c r="E134" s="27"/>
      <c r="L134" s="94"/>
      <c r="M134" s="94"/>
    </row>
    <row r="135" customFormat="false" ht="15" hidden="false" customHeight="false" outlineLevel="0" collapsed="false">
      <c r="E135" s="27"/>
      <c r="L135" s="94"/>
      <c r="M135" s="94"/>
    </row>
    <row r="136" customFormat="false" ht="15" hidden="false" customHeight="false" outlineLevel="0" collapsed="false">
      <c r="E136" s="27"/>
      <c r="L136" s="94"/>
      <c r="M136" s="94"/>
    </row>
    <row r="137" customFormat="false" ht="15" hidden="false" customHeight="false" outlineLevel="0" collapsed="false">
      <c r="E137" s="27"/>
      <c r="L137" s="94"/>
      <c r="M137" s="94"/>
    </row>
    <row r="138" customFormat="false" ht="15" hidden="false" customHeight="false" outlineLevel="0" collapsed="false">
      <c r="E138" s="27"/>
      <c r="L138" s="94"/>
      <c r="M138" s="94"/>
    </row>
    <row r="139" customFormat="false" ht="15" hidden="false" customHeight="false" outlineLevel="0" collapsed="false">
      <c r="E139" s="27"/>
      <c r="L139" s="94"/>
      <c r="M139" s="94"/>
    </row>
    <row r="140" customFormat="false" ht="15" hidden="false" customHeight="false" outlineLevel="0" collapsed="false">
      <c r="E140" s="27"/>
      <c r="L140" s="94"/>
      <c r="M140" s="94"/>
    </row>
    <row r="141" customFormat="false" ht="15" hidden="false" customHeight="false" outlineLevel="0" collapsed="false">
      <c r="E141" s="27"/>
      <c r="L141" s="94"/>
      <c r="M141" s="94"/>
    </row>
    <row r="142" customFormat="false" ht="15" hidden="false" customHeight="false" outlineLevel="0" collapsed="false">
      <c r="E142" s="27"/>
      <c r="L142" s="94"/>
      <c r="M142" s="94"/>
    </row>
    <row r="143" customFormat="false" ht="15" hidden="false" customHeight="false" outlineLevel="0" collapsed="false">
      <c r="E143" s="27"/>
      <c r="L143" s="94"/>
      <c r="M143" s="94"/>
    </row>
    <row r="144" customFormat="false" ht="15" hidden="false" customHeight="false" outlineLevel="0" collapsed="false">
      <c r="E144" s="27"/>
      <c r="L144" s="94"/>
      <c r="M144" s="94"/>
    </row>
    <row r="145" customFormat="false" ht="15" hidden="false" customHeight="false" outlineLevel="0" collapsed="false">
      <c r="E145" s="27"/>
      <c r="L145" s="94"/>
      <c r="M145" s="94"/>
    </row>
    <row r="146" customFormat="false" ht="15" hidden="false" customHeight="false" outlineLevel="0" collapsed="false">
      <c r="E146" s="27"/>
      <c r="L146" s="94"/>
      <c r="M146" s="94"/>
    </row>
    <row r="147" customFormat="false" ht="15" hidden="false" customHeight="false" outlineLevel="0" collapsed="false">
      <c r="E147" s="27"/>
      <c r="L147" s="94"/>
      <c r="M147" s="94"/>
    </row>
    <row r="148" customFormat="false" ht="15" hidden="false" customHeight="false" outlineLevel="0" collapsed="false">
      <c r="E148" s="27"/>
      <c r="L148" s="94"/>
      <c r="M148" s="94"/>
    </row>
    <row r="149" customFormat="false" ht="15" hidden="false" customHeight="false" outlineLevel="0" collapsed="false">
      <c r="E149" s="27"/>
      <c r="L149" s="94"/>
      <c r="M149" s="94"/>
    </row>
    <row r="150" customFormat="false" ht="15" hidden="false" customHeight="false" outlineLevel="0" collapsed="false">
      <c r="E150" s="27"/>
      <c r="L150" s="94"/>
      <c r="M150" s="94"/>
    </row>
    <row r="151" customFormat="false" ht="15" hidden="false" customHeight="false" outlineLevel="0" collapsed="false">
      <c r="E151" s="27"/>
      <c r="L151" s="94"/>
      <c r="M151" s="94"/>
    </row>
    <row r="152" customFormat="false" ht="15" hidden="false" customHeight="false" outlineLevel="0" collapsed="false">
      <c r="E152" s="27"/>
      <c r="L152" s="94"/>
      <c r="M152" s="94"/>
    </row>
    <row r="153" customFormat="false" ht="15" hidden="false" customHeight="false" outlineLevel="0" collapsed="false">
      <c r="E153" s="27"/>
      <c r="L153" s="94"/>
      <c r="M153" s="94"/>
    </row>
    <row r="154" customFormat="false" ht="15" hidden="false" customHeight="false" outlineLevel="0" collapsed="false">
      <c r="E154" s="27"/>
      <c r="L154" s="94"/>
      <c r="M154" s="94"/>
    </row>
    <row r="155" customFormat="false" ht="15" hidden="false" customHeight="false" outlineLevel="0" collapsed="false">
      <c r="E155" s="27"/>
      <c r="L155" s="94"/>
      <c r="M155" s="94"/>
    </row>
    <row r="156" customFormat="false" ht="15" hidden="false" customHeight="false" outlineLevel="0" collapsed="false">
      <c r="E156" s="27"/>
      <c r="L156" s="94"/>
      <c r="M156" s="94"/>
    </row>
    <row r="157" customFormat="false" ht="15" hidden="false" customHeight="false" outlineLevel="0" collapsed="false">
      <c r="E157" s="27"/>
      <c r="L157" s="94"/>
      <c r="M157" s="94"/>
    </row>
    <row r="158" customFormat="false" ht="15" hidden="false" customHeight="false" outlineLevel="0" collapsed="false">
      <c r="E158" s="27"/>
      <c r="L158" s="94"/>
      <c r="M158" s="94"/>
    </row>
    <row r="159" customFormat="false" ht="15" hidden="false" customHeight="false" outlineLevel="0" collapsed="false">
      <c r="E159" s="27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</row>
    <row r="160" customFormat="false" ht="15" hidden="false" customHeight="false" outlineLevel="0" collapsed="false">
      <c r="E160" s="27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</row>
    <row r="161" customFormat="false" ht="15" hidden="false" customHeight="false" outlineLevel="0" collapsed="false">
      <c r="E161" s="27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</row>
    <row r="162" customFormat="false" ht="15" hidden="false" customHeight="false" outlineLevel="0" collapsed="false">
      <c r="E162" s="27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</row>
    <row r="163" customFormat="false" ht="15" hidden="false" customHeight="false" outlineLevel="0" collapsed="false">
      <c r="E163" s="27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</row>
    <row r="164" customFormat="false" ht="15" hidden="false" customHeight="false" outlineLevel="0" collapsed="false">
      <c r="E164" s="27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</row>
    <row r="165" customFormat="false" ht="15" hidden="false" customHeight="false" outlineLevel="0" collapsed="false">
      <c r="E165" s="27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</row>
    <row r="166" customFormat="false" ht="15" hidden="false" customHeight="false" outlineLevel="0" collapsed="false">
      <c r="E166" s="27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</row>
    <row r="167" customFormat="false" ht="15" hidden="false" customHeight="false" outlineLevel="0" collapsed="false">
      <c r="E167" s="27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</row>
    <row r="168" customFormat="false" ht="15" hidden="false" customHeight="false" outlineLevel="0" collapsed="false">
      <c r="E168" s="27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</row>
    <row r="169" customFormat="false" ht="15" hidden="false" customHeight="false" outlineLevel="0" collapsed="false">
      <c r="E169" s="27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 customFormat="false" ht="15" hidden="false" customHeight="false" outlineLevel="0" collapsed="false">
      <c r="E170" s="27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</row>
    <row r="171" customFormat="false" ht="15" hidden="false" customHeight="false" outlineLevel="0" collapsed="false">
      <c r="E171" s="27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</row>
    <row r="172" customFormat="false" ht="15" hidden="false" customHeight="false" outlineLevel="0" collapsed="false">
      <c r="E172" s="27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</row>
    <row r="173" customFormat="false" ht="15" hidden="false" customHeight="false" outlineLevel="0" collapsed="false">
      <c r="E173" s="27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</row>
    <row r="174" customFormat="false" ht="15" hidden="false" customHeight="false" outlineLevel="0" collapsed="false">
      <c r="E174" s="27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</row>
    <row r="175" customFormat="false" ht="15" hidden="false" customHeight="false" outlineLevel="0" collapsed="false">
      <c r="E175" s="27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</row>
    <row r="176" customFormat="false" ht="15" hidden="false" customHeight="false" outlineLevel="0" collapsed="false">
      <c r="E176" s="27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</row>
    <row r="177" customFormat="false" ht="15" hidden="false" customHeight="false" outlineLevel="0" collapsed="false">
      <c r="E177" s="27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</row>
    <row r="178" customFormat="false" ht="15" hidden="false" customHeight="false" outlineLevel="0" collapsed="false">
      <c r="E178" s="27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</row>
    <row r="179" customFormat="false" ht="15" hidden="false" customHeight="false" outlineLevel="0" collapsed="false">
      <c r="E179" s="27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</row>
    <row r="180" customFormat="false" ht="15" hidden="false" customHeight="false" outlineLevel="0" collapsed="false">
      <c r="E180" s="27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 customFormat="false" ht="15" hidden="false" customHeight="false" outlineLevel="0" collapsed="false">
      <c r="E181" s="27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</row>
    <row r="182" customFormat="false" ht="15" hidden="false" customHeight="false" outlineLevel="0" collapsed="false">
      <c r="E182" s="27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</row>
    <row r="183" customFormat="false" ht="15" hidden="false" customHeight="false" outlineLevel="0" collapsed="false">
      <c r="E183" s="27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</row>
    <row r="184" customFormat="false" ht="15" hidden="false" customHeight="false" outlineLevel="0" collapsed="false">
      <c r="E184" s="27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</row>
    <row r="185" customFormat="false" ht="15" hidden="false" customHeight="false" outlineLevel="0" collapsed="false">
      <c r="E185" s="27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</row>
    <row r="186" customFormat="false" ht="15" hidden="false" customHeight="false" outlineLevel="0" collapsed="false">
      <c r="E186" s="27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</row>
    <row r="187" customFormat="false" ht="15" hidden="false" customHeight="false" outlineLevel="0" collapsed="false">
      <c r="E187" s="27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</row>
    <row r="188" customFormat="false" ht="15" hidden="false" customHeight="false" outlineLevel="0" collapsed="false">
      <c r="E188" s="27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</row>
    <row r="189" customFormat="false" ht="15" hidden="false" customHeight="false" outlineLevel="0" collapsed="false">
      <c r="E189" s="27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</row>
    <row r="190" customFormat="false" ht="15" hidden="false" customHeight="false" outlineLevel="0" collapsed="false">
      <c r="E190" s="27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</row>
    <row r="191" customFormat="false" ht="15" hidden="false" customHeight="false" outlineLevel="0" collapsed="false">
      <c r="E191" s="27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</row>
    <row r="192" customFormat="false" ht="15" hidden="false" customHeight="false" outlineLevel="0" collapsed="false">
      <c r="Y192" s="94"/>
    </row>
  </sheetData>
  <conditionalFormatting sqref="P4:P34">
    <cfRule type="cellIs" priority="2" operator="greaterThan" aboveAverage="0" equalAverage="0" bottom="0" percent="0" rank="0" text="" dxfId="0">
      <formula>31.206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6" activeCellId="0" sqref="J6"/>
    </sheetView>
  </sheetViews>
  <sheetFormatPr defaultColWidth="9.3125" defaultRowHeight="12.75" zeroHeight="false" outlineLevelRow="0" outlineLevelCol="0"/>
  <cols>
    <col collapsed="false" customWidth="true" hidden="false" outlineLevel="0" max="1" min="1" style="95" width="10.66"/>
    <col collapsed="false" customWidth="true" hidden="false" outlineLevel="0" max="2" min="2" style="95" width="19.51"/>
    <col collapsed="false" customWidth="true" hidden="false" outlineLevel="0" max="3" min="3" style="95" width="32.16"/>
    <col collapsed="false" customWidth="true" hidden="false" outlineLevel="0" max="4" min="4" style="95" width="25.66"/>
    <col collapsed="false" customWidth="true" hidden="false" outlineLevel="0" max="16" min="5" style="95" width="19.51"/>
    <col collapsed="false" customWidth="true" hidden="false" outlineLevel="0" max="17" min="17" style="0" width="19.51"/>
    <col collapsed="false" customWidth="true" hidden="false" outlineLevel="0" max="18" min="18" style="95" width="19.51"/>
    <col collapsed="false" customWidth="true" hidden="false" outlineLevel="0" max="19" min="19" style="95" width="25.66"/>
    <col collapsed="false" customWidth="false" hidden="false" outlineLevel="0" max="20" min="20" style="95" width="9.33"/>
    <col collapsed="false" customWidth="true" hidden="false" outlineLevel="0" max="22" min="21" style="95" width="19.51"/>
    <col collapsed="false" customWidth="false" hidden="false" outlineLevel="0" max="1024" min="23" style="95" width="9.33"/>
  </cols>
  <sheetData>
    <row r="1" s="101" customFormat="true" ht="28.5" hidden="false" customHeight="false" outlineLevel="0" collapsed="false">
      <c r="A1" s="96" t="s">
        <v>4960</v>
      </c>
      <c r="B1" s="97"/>
      <c r="C1" s="97"/>
      <c r="D1" s="98"/>
      <c r="E1" s="99"/>
      <c r="F1" s="98"/>
      <c r="G1" s="100"/>
      <c r="H1" s="100"/>
      <c r="I1" s="99"/>
      <c r="J1" s="98"/>
      <c r="K1" s="100"/>
      <c r="L1" s="100"/>
      <c r="M1" s="100"/>
      <c r="N1" s="100"/>
      <c r="O1" s="99"/>
      <c r="P1" s="98"/>
      <c r="R1" s="99"/>
      <c r="S1" s="98"/>
    </row>
    <row r="2" customFormat="false" ht="15.75" hidden="false" customHeight="false" outlineLevel="0" collapsed="false">
      <c r="B2" s="102"/>
      <c r="C2" s="102"/>
      <c r="D2" s="103"/>
      <c r="E2" s="104" t="n">
        <v>2</v>
      </c>
      <c r="F2" s="104"/>
      <c r="G2" s="104" t="n">
        <v>3</v>
      </c>
      <c r="H2" s="104"/>
      <c r="I2" s="104" t="n">
        <v>4</v>
      </c>
      <c r="J2" s="104"/>
      <c r="K2" s="104" t="n">
        <v>5</v>
      </c>
      <c r="L2" s="104"/>
      <c r="M2" s="104"/>
      <c r="N2" s="104"/>
      <c r="O2" s="104"/>
      <c r="P2" s="104"/>
      <c r="R2" s="104" t="n">
        <v>1</v>
      </c>
      <c r="S2" s="104"/>
    </row>
    <row r="3" customFormat="false" ht="45" hidden="false" customHeight="true" outlineLevel="0" collapsed="false">
      <c r="A3" s="105"/>
      <c r="C3" s="106"/>
      <c r="D3" s="107" t="s">
        <v>4701</v>
      </c>
      <c r="E3" s="107"/>
      <c r="F3" s="107" t="s">
        <v>4704</v>
      </c>
      <c r="G3" s="107"/>
      <c r="H3" s="107" t="s">
        <v>4707</v>
      </c>
      <c r="I3" s="107"/>
      <c r="J3" s="107" t="s">
        <v>4698</v>
      </c>
      <c r="K3" s="107"/>
      <c r="L3" s="107" t="s">
        <v>4695</v>
      </c>
      <c r="M3" s="107"/>
      <c r="N3" s="107" t="s">
        <v>4721</v>
      </c>
      <c r="O3" s="107"/>
      <c r="P3" s="107" t="s">
        <v>4723</v>
      </c>
      <c r="Q3" s="107"/>
      <c r="S3" s="107" t="s">
        <v>4701</v>
      </c>
      <c r="T3" s="107"/>
      <c r="U3" s="107" t="s">
        <v>4961</v>
      </c>
      <c r="V3" s="107"/>
    </row>
    <row r="4" customFormat="false" ht="56.25" hidden="false" customHeight="true" outlineLevel="0" collapsed="false">
      <c r="A4" s="105"/>
      <c r="C4" s="106"/>
      <c r="D4" s="107" t="s">
        <v>4962</v>
      </c>
      <c r="E4" s="107"/>
      <c r="F4" s="107" t="s">
        <v>4705</v>
      </c>
      <c r="G4" s="107"/>
      <c r="H4" s="107" t="s">
        <v>4708</v>
      </c>
      <c r="I4" s="107"/>
      <c r="J4" s="107"/>
      <c r="K4" s="107"/>
      <c r="L4" s="107" t="s">
        <v>4696</v>
      </c>
      <c r="M4" s="107"/>
      <c r="N4" s="107" t="s">
        <v>4721</v>
      </c>
      <c r="O4" s="107"/>
      <c r="P4" s="107" t="s">
        <v>4723</v>
      </c>
      <c r="Q4" s="107"/>
      <c r="S4" s="107" t="s">
        <v>4962</v>
      </c>
      <c r="T4" s="107"/>
      <c r="U4" s="107"/>
      <c r="V4" s="107"/>
    </row>
    <row r="5" customFormat="false" ht="30.75" hidden="false" customHeight="true" outlineLevel="0" collapsed="false">
      <c r="A5" s="105"/>
      <c r="C5" s="108" t="s">
        <v>4727</v>
      </c>
      <c r="D5" s="107" t="s">
        <v>4963</v>
      </c>
      <c r="E5" s="107" t="s">
        <v>4964</v>
      </c>
      <c r="F5" s="107" t="s">
        <v>4963</v>
      </c>
      <c r="G5" s="107" t="s">
        <v>4964</v>
      </c>
      <c r="H5" s="107" t="s">
        <v>4963</v>
      </c>
      <c r="I5" s="107" t="s">
        <v>4964</v>
      </c>
      <c r="J5" s="107" t="s">
        <v>4963</v>
      </c>
      <c r="K5" s="107" t="s">
        <v>4964</v>
      </c>
      <c r="L5" s="107" t="s">
        <v>4963</v>
      </c>
      <c r="M5" s="107" t="s">
        <v>4964</v>
      </c>
      <c r="N5" s="107" t="s">
        <v>4963</v>
      </c>
      <c r="O5" s="107" t="s">
        <v>4964</v>
      </c>
      <c r="P5" s="107" t="s">
        <v>4963</v>
      </c>
      <c r="Q5" s="107" t="s">
        <v>4964</v>
      </c>
      <c r="S5" s="107" t="s">
        <v>4963</v>
      </c>
      <c r="T5" s="107" t="s">
        <v>4964</v>
      </c>
      <c r="U5" s="109" t="s">
        <v>4963</v>
      </c>
      <c r="V5" s="109" t="s">
        <v>4964</v>
      </c>
      <c r="X5" s="110" t="s">
        <v>4965</v>
      </c>
    </row>
    <row r="6" customFormat="false" ht="13.5" hidden="false" customHeight="false" outlineLevel="0" collapsed="false">
      <c r="A6" s="105"/>
      <c r="C6" s="111" t="n">
        <v>1</v>
      </c>
      <c r="D6" s="112" t="n">
        <f aca="false">S6*VLOOKUP(coef!$G$2,coef!$C$3:$D$2394,2,0)</f>
        <v>13.4093902504876</v>
      </c>
      <c r="E6" s="112" t="n">
        <f aca="false">T6*VLOOKUP(coef!$G$2,coef!$C$3:$D$2394,2,0)</f>
        <v>328.018352507035</v>
      </c>
      <c r="F6" s="113" t="n">
        <v>30</v>
      </c>
      <c r="G6" s="113" t="n">
        <v>600</v>
      </c>
      <c r="H6" s="113" t="n">
        <v>300</v>
      </c>
      <c r="I6" s="113" t="n">
        <v>7000</v>
      </c>
      <c r="J6" s="114" t="n">
        <v>12.29</v>
      </c>
      <c r="K6" s="114" t="n">
        <v>100</v>
      </c>
      <c r="L6" s="114" t="n">
        <v>1</v>
      </c>
      <c r="M6" s="114" t="n">
        <v>99999</v>
      </c>
      <c r="N6" s="113" t="n">
        <f aca="false">$U$6*VLOOKUP(coef!$G$2,coef!$C$3:$D$2394,2)/coef!$I$3</f>
        <v>427.103710829968</v>
      </c>
      <c r="O6" s="113" t="n">
        <v>999999</v>
      </c>
      <c r="P6" s="114" t="n">
        <v>0.95</v>
      </c>
      <c r="Q6" s="114" t="n">
        <v>1.05</v>
      </c>
      <c r="S6" s="113" t="n">
        <v>10.22</v>
      </c>
      <c r="T6" s="113" t="n">
        <v>250</v>
      </c>
      <c r="U6" s="115" t="n">
        <v>25000</v>
      </c>
      <c r="V6" s="116" t="n">
        <v>999999</v>
      </c>
    </row>
    <row r="7" customFormat="false" ht="13.5" hidden="false" customHeight="false" outlineLevel="0" collapsed="false">
      <c r="A7" s="105"/>
      <c r="C7" s="111" t="n">
        <v>2</v>
      </c>
      <c r="D7" s="112" t="n">
        <f aca="false">S7*VLOOKUP(coef!$G$2,coef!$C$3:$D$2394,2,0)</f>
        <v>15.0888442153236</v>
      </c>
      <c r="E7" s="112" t="n">
        <f aca="false">T7*VLOOKUP(coef!$G$2,coef!$C$3:$D$2394,2,0)</f>
        <v>262.414682005628</v>
      </c>
      <c r="F7" s="113" t="n">
        <v>30</v>
      </c>
      <c r="G7" s="113" t="n">
        <v>600</v>
      </c>
      <c r="H7" s="113" t="n">
        <v>677.78</v>
      </c>
      <c r="I7" s="113" t="n">
        <v>4933.33</v>
      </c>
      <c r="J7" s="114" t="n">
        <v>7.61</v>
      </c>
      <c r="K7" s="114" t="n">
        <v>94.95</v>
      </c>
      <c r="L7" s="114" t="n">
        <v>1</v>
      </c>
      <c r="M7" s="114" t="n">
        <v>99999</v>
      </c>
      <c r="N7" s="113" t="n">
        <f aca="false">$U$6*VLOOKUP(coef!$G$2,coef!$C$3:$D$2394,2)/coef!$I$3</f>
        <v>427.103710829968</v>
      </c>
      <c r="O7" s="113" t="n">
        <v>999999</v>
      </c>
      <c r="P7" s="114" t="n">
        <v>0.95</v>
      </c>
      <c r="Q7" s="114" t="n">
        <v>1.05</v>
      </c>
      <c r="S7" s="113" t="n">
        <v>11.5</v>
      </c>
      <c r="T7" s="113" t="n">
        <v>200</v>
      </c>
    </row>
    <row r="8" customFormat="false" ht="13.5" hidden="false" customHeight="false" outlineLevel="0" collapsed="false">
      <c r="A8" s="105"/>
      <c r="C8" s="111" t="n">
        <v>3</v>
      </c>
      <c r="D8" s="112" t="n">
        <f aca="false">S8*VLOOKUP(coef!$G$2,coef!$C$3:$D$2394,2,0)</f>
        <v>18.5658387518982</v>
      </c>
      <c r="E8" s="112" t="n">
        <f aca="false">T8*VLOOKUP(coef!$G$2,coef!$C$3:$D$2394,2,0)</f>
        <v>459.225693509849</v>
      </c>
      <c r="F8" s="113" t="n">
        <v>60.89</v>
      </c>
      <c r="G8" s="113" t="n">
        <v>435.93</v>
      </c>
      <c r="H8" s="113" t="n">
        <v>300</v>
      </c>
      <c r="I8" s="113" t="n">
        <v>7000</v>
      </c>
      <c r="J8" s="114" t="n">
        <v>58.13</v>
      </c>
      <c r="K8" s="114" t="n">
        <v>100</v>
      </c>
      <c r="L8" s="114" t="n">
        <v>1</v>
      </c>
      <c r="M8" s="114" t="n">
        <v>99999</v>
      </c>
      <c r="N8" s="113" t="n">
        <f aca="false">$U$6*VLOOKUP(coef!$G$2,coef!$C$3:$D$2394,2)/coef!$I$3</f>
        <v>427.103710829968</v>
      </c>
      <c r="O8" s="113" t="n">
        <v>999999</v>
      </c>
      <c r="P8" s="114" t="n">
        <v>0.95</v>
      </c>
      <c r="Q8" s="114" t="n">
        <v>1.05</v>
      </c>
      <c r="S8" s="113" t="n">
        <v>14.15</v>
      </c>
      <c r="T8" s="113" t="n">
        <v>350</v>
      </c>
    </row>
    <row r="9" customFormat="false" ht="13.5" hidden="false" customHeight="false" outlineLevel="0" collapsed="false">
      <c r="A9" s="105"/>
      <c r="C9" s="111" t="n">
        <v>4</v>
      </c>
      <c r="D9" s="112" t="n">
        <f aca="false">S9*VLOOKUP(coef!$G$2,coef!$C$3:$D$2394,2,0)</f>
        <v>32.8018352507035</v>
      </c>
      <c r="E9" s="112" t="n">
        <f aca="false">T9*VLOOKUP(coef!$G$2,coef!$C$3:$D$2394,2,0)</f>
        <v>656.03670501407</v>
      </c>
      <c r="F9" s="113" t="n">
        <v>54.03</v>
      </c>
      <c r="G9" s="113" t="n">
        <v>221.84</v>
      </c>
      <c r="H9" s="113" t="n">
        <v>300</v>
      </c>
      <c r="I9" s="113" t="n">
        <v>7000</v>
      </c>
      <c r="J9" s="114" t="n">
        <v>51.31</v>
      </c>
      <c r="K9" s="114" t="n">
        <v>100</v>
      </c>
      <c r="L9" s="114" t="n">
        <v>1</v>
      </c>
      <c r="M9" s="114" t="n">
        <v>99999</v>
      </c>
      <c r="N9" s="113" t="n">
        <f aca="false">$U$6*VLOOKUP(coef!$G$2,coef!$C$3:$D$2394,2)/coef!$I$3</f>
        <v>427.103710829968</v>
      </c>
      <c r="O9" s="113" t="n">
        <v>999999</v>
      </c>
      <c r="P9" s="114" t="n">
        <v>0.95</v>
      </c>
      <c r="Q9" s="114" t="n">
        <v>1.05</v>
      </c>
      <c r="S9" s="113" t="n">
        <v>25</v>
      </c>
      <c r="T9" s="113" t="n">
        <v>500</v>
      </c>
    </row>
    <row r="10" customFormat="false" ht="13.5" hidden="false" customHeight="false" outlineLevel="0" collapsed="false">
      <c r="A10" s="105"/>
      <c r="C10" s="111" t="n">
        <v>5</v>
      </c>
      <c r="D10" s="112" t="n">
        <f aca="false">S10*VLOOKUP(coef!$G$2,coef!$C$3:$D$2394,2,0)</f>
        <v>18.5395972836976</v>
      </c>
      <c r="E10" s="112" t="n">
        <f aca="false">T10*VLOOKUP(coef!$G$2,coef!$C$3:$D$2394,2,0)</f>
        <v>393.622023008442</v>
      </c>
      <c r="F10" s="113" t="n">
        <v>30</v>
      </c>
      <c r="G10" s="113" t="n">
        <v>600</v>
      </c>
      <c r="H10" s="113" t="n">
        <v>300</v>
      </c>
      <c r="I10" s="113" t="n">
        <v>7000</v>
      </c>
      <c r="J10" s="114" t="n">
        <v>67.97</v>
      </c>
      <c r="K10" s="114" t="n">
        <v>100</v>
      </c>
      <c r="L10" s="114" t="n">
        <v>1</v>
      </c>
      <c r="M10" s="114" t="n">
        <v>99999</v>
      </c>
      <c r="N10" s="113" t="n">
        <f aca="false">$U$6*VLOOKUP(coef!$G$2,coef!$C$3:$D$2394,2)/coef!$I$3</f>
        <v>427.103710829968</v>
      </c>
      <c r="O10" s="113" t="n">
        <v>999999</v>
      </c>
      <c r="P10" s="114" t="n">
        <v>0.95</v>
      </c>
      <c r="Q10" s="114" t="n">
        <v>1.05</v>
      </c>
      <c r="S10" s="113" t="n">
        <v>14.13</v>
      </c>
      <c r="T10" s="113" t="n">
        <v>300</v>
      </c>
    </row>
    <row r="11" customFormat="false" ht="13.5" hidden="false" customHeight="false" outlineLevel="0" collapsed="false">
      <c r="A11" s="105"/>
      <c r="C11" s="111" t="n">
        <v>6</v>
      </c>
      <c r="D11" s="112" t="n">
        <f aca="false">S11*VLOOKUP(coef!$G$2,coef!$C$3:$D$2394,2,0)</f>
        <v>21.2949514447567</v>
      </c>
      <c r="E11" s="112" t="n">
        <f aca="false">T11*VLOOKUP(coef!$G$2,coef!$C$3:$D$2394,2,0)</f>
        <v>393.622023008442</v>
      </c>
      <c r="F11" s="113" t="n">
        <v>55.73</v>
      </c>
      <c r="G11" s="113" t="n">
        <v>380.69</v>
      </c>
      <c r="H11" s="113" t="n">
        <v>300</v>
      </c>
      <c r="I11" s="113" t="n">
        <v>7000</v>
      </c>
      <c r="J11" s="114" t="n">
        <v>62.63</v>
      </c>
      <c r="K11" s="114" t="n">
        <v>100</v>
      </c>
      <c r="L11" s="114" t="n">
        <v>1</v>
      </c>
      <c r="M11" s="114" t="n">
        <v>99999</v>
      </c>
      <c r="N11" s="113" t="n">
        <f aca="false">$U$6*VLOOKUP(coef!$G$2,coef!$C$3:$D$2394,2)/coef!$I$3</f>
        <v>427.103710829968</v>
      </c>
      <c r="O11" s="113" t="n">
        <v>999999</v>
      </c>
      <c r="P11" s="114" t="n">
        <v>0.95</v>
      </c>
      <c r="Q11" s="114" t="n">
        <v>1.05</v>
      </c>
      <c r="S11" s="113" t="n">
        <v>16.23</v>
      </c>
      <c r="T11" s="113" t="n">
        <v>300</v>
      </c>
    </row>
    <row r="12" customFormat="false" ht="13.5" hidden="false" customHeight="false" outlineLevel="0" collapsed="false">
      <c r="A12" s="105"/>
      <c r="C12" s="111" t="n">
        <v>7</v>
      </c>
      <c r="D12" s="112" t="n">
        <f aca="false">S12*VLOOKUP(coef!$G$2,coef!$C$3:$D$2394,2,0)</f>
        <v>15.1282064176244</v>
      </c>
      <c r="E12" s="112" t="n">
        <f aca="false">T12*VLOOKUP(coef!$G$2,coef!$C$3:$D$2394,2,0)</f>
        <v>393.622023008442</v>
      </c>
      <c r="F12" s="113" t="n">
        <v>40.51</v>
      </c>
      <c r="G12" s="113" t="n">
        <v>301.99</v>
      </c>
      <c r="H12" s="113" t="n">
        <v>300</v>
      </c>
      <c r="I12" s="113" t="n">
        <v>7000</v>
      </c>
      <c r="J12" s="114" t="n">
        <v>53.99</v>
      </c>
      <c r="K12" s="114" t="n">
        <v>100</v>
      </c>
      <c r="L12" s="114" t="n">
        <v>1</v>
      </c>
      <c r="M12" s="114" t="n">
        <v>99999</v>
      </c>
      <c r="N12" s="113" t="n">
        <f aca="false">$U$6*VLOOKUP(coef!$G$2,coef!$C$3:$D$2394,2)/coef!$I$3</f>
        <v>427.103710829968</v>
      </c>
      <c r="O12" s="113" t="n">
        <v>999999</v>
      </c>
      <c r="P12" s="114" t="n">
        <v>0.95</v>
      </c>
      <c r="Q12" s="114" t="n">
        <v>1.05</v>
      </c>
      <c r="S12" s="113" t="n">
        <v>11.53</v>
      </c>
      <c r="T12" s="113" t="n">
        <v>300</v>
      </c>
    </row>
    <row r="13" customFormat="false" ht="13.5" hidden="false" customHeight="false" outlineLevel="0" collapsed="false">
      <c r="A13" s="105"/>
      <c r="C13" s="111" t="n">
        <v>8</v>
      </c>
      <c r="D13" s="112" t="n">
        <f aca="false">S13*VLOOKUP(coef!$G$2,coef!$C$3:$D$2394,2,0)</f>
        <v>14.8395502674183</v>
      </c>
      <c r="E13" s="112" t="n">
        <f aca="false">T13*VLOOKUP(coef!$G$2,coef!$C$3:$D$2394,2,0)</f>
        <v>196.811011504221</v>
      </c>
      <c r="F13" s="113" t="n">
        <v>30</v>
      </c>
      <c r="G13" s="113" t="n">
        <v>600</v>
      </c>
      <c r="H13" s="113" t="n">
        <v>300</v>
      </c>
      <c r="I13" s="113" t="n">
        <v>7000</v>
      </c>
      <c r="J13" s="114" t="n">
        <v>6.28</v>
      </c>
      <c r="K13" s="114" t="n">
        <v>100</v>
      </c>
      <c r="L13" s="114" t="n">
        <v>1</v>
      </c>
      <c r="M13" s="114" t="n">
        <v>99999</v>
      </c>
      <c r="N13" s="113" t="n">
        <f aca="false">$U$6*VLOOKUP(coef!$G$2,coef!$C$3:$D$2394,2)/coef!$I$3</f>
        <v>427.103710829968</v>
      </c>
      <c r="O13" s="113" t="n">
        <v>999999</v>
      </c>
      <c r="P13" s="114" t="n">
        <v>0.95</v>
      </c>
      <c r="Q13" s="114" t="n">
        <v>1.05</v>
      </c>
      <c r="S13" s="113" t="n">
        <v>11.31</v>
      </c>
      <c r="T13" s="113" t="n">
        <v>150</v>
      </c>
    </row>
    <row r="14" customFormat="false" ht="13.5" hidden="false" customHeight="false" outlineLevel="0" collapsed="false">
      <c r="A14" s="105"/>
      <c r="C14" s="111" t="n">
        <v>9</v>
      </c>
      <c r="D14" s="112" t="n">
        <f aca="false">S14*VLOOKUP(coef!$G$2,coef!$C$3:$D$2394,2,0)</f>
        <v>10.9820544419355</v>
      </c>
      <c r="E14" s="112" t="n">
        <f aca="false">T14*VLOOKUP(coef!$G$2,coef!$C$3:$D$2394,2,0)</f>
        <v>196.811011504221</v>
      </c>
      <c r="F14" s="113" t="n">
        <v>30</v>
      </c>
      <c r="G14" s="113" t="n">
        <v>600</v>
      </c>
      <c r="H14" s="113" t="n">
        <v>300</v>
      </c>
      <c r="I14" s="113" t="n">
        <v>7000</v>
      </c>
      <c r="J14" s="114" t="n">
        <v>40.45</v>
      </c>
      <c r="K14" s="114" t="n">
        <v>100</v>
      </c>
      <c r="L14" s="114" t="n">
        <v>1</v>
      </c>
      <c r="M14" s="114" t="n">
        <v>99999</v>
      </c>
      <c r="N14" s="113" t="n">
        <f aca="false">$U$6*VLOOKUP(coef!$G$2,coef!$C$3:$D$2394,2)/coef!$I$3</f>
        <v>427.103710829968</v>
      </c>
      <c r="O14" s="113" t="n">
        <v>999999</v>
      </c>
      <c r="P14" s="114" t="n">
        <v>0.95</v>
      </c>
      <c r="Q14" s="114" t="n">
        <v>1.05</v>
      </c>
      <c r="S14" s="113" t="n">
        <v>8.37</v>
      </c>
      <c r="T14" s="113" t="n">
        <v>150</v>
      </c>
    </row>
    <row r="15" customFormat="false" ht="13.5" hidden="false" customHeight="false" outlineLevel="0" collapsed="false">
      <c r="A15" s="105"/>
      <c r="C15" s="111" t="n">
        <v>10</v>
      </c>
      <c r="D15" s="112" t="n">
        <f aca="false">S15*VLOOKUP(coef!$G$2,coef!$C$3:$D$2394,2,0)</f>
        <v>26.2414682005628</v>
      </c>
      <c r="E15" s="112" t="n">
        <f aca="false">T15*VLOOKUP(coef!$G$2,coef!$C$3:$D$2394,2,0)</f>
        <v>656.03670501407</v>
      </c>
      <c r="F15" s="113" t="n">
        <v>30</v>
      </c>
      <c r="G15" s="113" t="n">
        <v>600</v>
      </c>
      <c r="H15" s="113" t="n">
        <v>700</v>
      </c>
      <c r="I15" s="113" t="n">
        <v>4095.98</v>
      </c>
      <c r="J15" s="114" t="n">
        <v>7.9</v>
      </c>
      <c r="K15" s="114" t="n">
        <v>94.25</v>
      </c>
      <c r="L15" s="114" t="n">
        <v>1</v>
      </c>
      <c r="M15" s="114" t="n">
        <v>99999</v>
      </c>
      <c r="N15" s="113" t="n">
        <f aca="false">$U$6*VLOOKUP(coef!$G$2,coef!$C$3:$D$2394,2)/coef!$I$3</f>
        <v>427.103710829968</v>
      </c>
      <c r="O15" s="113" t="n">
        <v>999999</v>
      </c>
      <c r="P15" s="114" t="n">
        <v>0.95</v>
      </c>
      <c r="Q15" s="114" t="n">
        <v>1.05</v>
      </c>
      <c r="S15" s="113" t="n">
        <v>20</v>
      </c>
      <c r="T15" s="113" t="n">
        <v>500</v>
      </c>
    </row>
    <row r="16" customFormat="false" ht="13.5" hidden="false" customHeight="false" outlineLevel="0" collapsed="false">
      <c r="A16" s="105"/>
      <c r="C16" s="111" t="n">
        <v>11</v>
      </c>
      <c r="D16" s="112" t="n">
        <f aca="false">S16*VLOOKUP(coef!$G$2,coef!$C$3:$D$2394,2,0)</f>
        <v>21.308072178857</v>
      </c>
      <c r="E16" s="112" t="n">
        <f aca="false">T16*VLOOKUP(coef!$G$2,coef!$C$3:$D$2394,2,0)</f>
        <v>656.03670501407</v>
      </c>
      <c r="F16" s="113" t="n">
        <v>74</v>
      </c>
      <c r="G16" s="113" t="n">
        <v>424.31</v>
      </c>
      <c r="H16" s="113" t="n">
        <v>300</v>
      </c>
      <c r="I16" s="113" t="n">
        <v>7000</v>
      </c>
      <c r="J16" s="114" t="n">
        <v>65.16</v>
      </c>
      <c r="K16" s="114" t="n">
        <v>100</v>
      </c>
      <c r="L16" s="114" t="n">
        <v>1</v>
      </c>
      <c r="M16" s="114" t="n">
        <v>99999</v>
      </c>
      <c r="N16" s="113" t="n">
        <f aca="false">$U$6*VLOOKUP(coef!$G$2,coef!$C$3:$D$2394,2)/coef!$I$3</f>
        <v>427.103710829968</v>
      </c>
      <c r="O16" s="113" t="n">
        <v>999999</v>
      </c>
      <c r="P16" s="114" t="n">
        <v>0.95</v>
      </c>
      <c r="Q16" s="114" t="n">
        <v>1.05</v>
      </c>
      <c r="S16" s="113" t="n">
        <v>16.24</v>
      </c>
      <c r="T16" s="113" t="n">
        <v>500</v>
      </c>
    </row>
    <row r="17" customFormat="false" ht="13.5" hidden="false" customHeight="false" outlineLevel="0" collapsed="false">
      <c r="A17" s="105"/>
      <c r="C17" s="111" t="n">
        <v>12</v>
      </c>
      <c r="D17" s="112" t="n">
        <f aca="false">S17*VLOOKUP(coef!$G$2,coef!$C$3:$D$2394,2,0)</f>
        <v>17.3324897464717</v>
      </c>
      <c r="E17" s="112" t="n">
        <f aca="false">T17*VLOOKUP(coef!$G$2,coef!$C$3:$D$2394,2,0)</f>
        <v>393.622023008442</v>
      </c>
      <c r="F17" s="113" t="n">
        <v>55.76</v>
      </c>
      <c r="G17" s="113" t="n">
        <v>381.03</v>
      </c>
      <c r="H17" s="113" t="n">
        <v>705.9</v>
      </c>
      <c r="I17" s="113" t="n">
        <v>4250.32</v>
      </c>
      <c r="J17" s="114" t="n">
        <v>16.04</v>
      </c>
      <c r="K17" s="114" t="n">
        <v>100</v>
      </c>
      <c r="L17" s="114" t="n">
        <v>1</v>
      </c>
      <c r="M17" s="114" t="n">
        <v>99999</v>
      </c>
      <c r="N17" s="113" t="n">
        <f aca="false">$U$6*VLOOKUP(coef!$G$2,coef!$C$3:$D$2394,2)/coef!$I$3</f>
        <v>427.103710829968</v>
      </c>
      <c r="O17" s="113" t="n">
        <v>999999</v>
      </c>
      <c r="P17" s="114" t="n">
        <v>0.95</v>
      </c>
      <c r="Q17" s="114" t="n">
        <v>1.05</v>
      </c>
      <c r="S17" s="113" t="n">
        <v>13.21</v>
      </c>
      <c r="T17" s="113" t="n">
        <v>300</v>
      </c>
    </row>
    <row r="18" customFormat="false" ht="13.5" hidden="false" customHeight="false" outlineLevel="0" collapsed="false">
      <c r="A18" s="105"/>
      <c r="C18" s="111" t="n">
        <v>13</v>
      </c>
      <c r="D18" s="112" t="n">
        <f aca="false">S18*VLOOKUP(coef!$G$2,coef!$C$3:$D$2394,2,0)</f>
        <v>13.1207341002814</v>
      </c>
      <c r="E18" s="112" t="n">
        <f aca="false">T18*VLOOKUP(coef!$G$2,coef!$C$3:$D$2394,2,0)</f>
        <v>262.414682005628</v>
      </c>
      <c r="F18" s="113" t="n">
        <v>30</v>
      </c>
      <c r="G18" s="113" t="n">
        <v>600</v>
      </c>
      <c r="H18" s="113" t="n">
        <v>300</v>
      </c>
      <c r="I18" s="113" t="n">
        <v>7000</v>
      </c>
      <c r="J18" s="114" t="n">
        <v>7.92</v>
      </c>
      <c r="K18" s="114" t="n">
        <v>95</v>
      </c>
      <c r="L18" s="114" t="n">
        <v>1</v>
      </c>
      <c r="M18" s="114" t="n">
        <v>99999</v>
      </c>
      <c r="N18" s="113" t="n">
        <f aca="false">$U$6*VLOOKUP(coef!$G$2,coef!$C$3:$D$2394,2)/coef!$I$3</f>
        <v>427.103710829968</v>
      </c>
      <c r="O18" s="113" t="n">
        <v>999999</v>
      </c>
      <c r="P18" s="114" t="n">
        <v>0.95</v>
      </c>
      <c r="Q18" s="114" t="n">
        <v>1.05</v>
      </c>
      <c r="S18" s="113" t="n">
        <v>10</v>
      </c>
      <c r="T18" s="113" t="n">
        <v>200</v>
      </c>
    </row>
    <row r="19" customFormat="false" ht="13.5" hidden="false" customHeight="false" outlineLevel="0" collapsed="false">
      <c r="A19" s="105"/>
      <c r="C19" s="111" t="n">
        <v>14</v>
      </c>
      <c r="D19" s="112" t="n">
        <f aca="false">S19*VLOOKUP(coef!$G$2,coef!$C$3:$D$2394,2,0)</f>
        <v>19.444927936617</v>
      </c>
      <c r="E19" s="112" t="n">
        <f aca="false">T19*VLOOKUP(coef!$G$2,coef!$C$3:$D$2394,2,0)</f>
        <v>393.622023008442</v>
      </c>
      <c r="F19" s="113" t="n">
        <v>54.42</v>
      </c>
      <c r="G19" s="113" t="n">
        <v>214.28</v>
      </c>
      <c r="H19" s="113" t="n">
        <v>300</v>
      </c>
      <c r="I19" s="113" t="n">
        <v>7000</v>
      </c>
      <c r="J19" s="114" t="n">
        <v>59.91</v>
      </c>
      <c r="K19" s="114" t="n">
        <v>100</v>
      </c>
      <c r="L19" s="114" t="n">
        <v>1</v>
      </c>
      <c r="M19" s="114" t="n">
        <v>99999</v>
      </c>
      <c r="N19" s="113" t="n">
        <f aca="false">$U$6*VLOOKUP(coef!$G$2,coef!$C$3:$D$2394,2)/coef!$I$3</f>
        <v>427.103710829968</v>
      </c>
      <c r="O19" s="113" t="n">
        <v>999999</v>
      </c>
      <c r="P19" s="114" t="n">
        <v>0.95</v>
      </c>
      <c r="Q19" s="114" t="n">
        <v>1.05</v>
      </c>
      <c r="S19" s="113" t="n">
        <v>14.82</v>
      </c>
      <c r="T19" s="113" t="n">
        <v>300</v>
      </c>
    </row>
    <row r="20" customFormat="false" ht="13.5" hidden="false" customHeight="false" outlineLevel="0" collapsed="false">
      <c r="A20" s="105"/>
      <c r="C20" s="111" t="n">
        <v>15</v>
      </c>
      <c r="D20" s="112" t="n">
        <f aca="false">S20*VLOOKUP(coef!$G$2,coef!$C$3:$D$2394,2,0)</f>
        <v>14.1047891578025</v>
      </c>
      <c r="E20" s="112" t="n">
        <f aca="false">T20*VLOOKUP(coef!$G$2,coef!$C$3:$D$2394,2,0)</f>
        <v>131.207341002814</v>
      </c>
      <c r="F20" s="113" t="n">
        <v>50.08</v>
      </c>
      <c r="G20" s="113" t="n">
        <v>281.44</v>
      </c>
      <c r="H20" s="113" t="n">
        <v>300</v>
      </c>
      <c r="I20" s="113" t="n">
        <v>7000</v>
      </c>
      <c r="J20" s="114" t="n">
        <v>50.14</v>
      </c>
      <c r="K20" s="114" t="n">
        <v>100</v>
      </c>
      <c r="L20" s="114" t="n">
        <v>1</v>
      </c>
      <c r="M20" s="114" t="n">
        <v>99999</v>
      </c>
      <c r="N20" s="113" t="n">
        <f aca="false">$U$6*VLOOKUP(coef!$G$2,coef!$C$3:$D$2394,2)/coef!$I$3</f>
        <v>427.103710829968</v>
      </c>
      <c r="O20" s="113" t="n">
        <v>999999</v>
      </c>
      <c r="P20" s="114" t="n">
        <v>0.95</v>
      </c>
      <c r="Q20" s="114" t="n">
        <v>1.05</v>
      </c>
      <c r="S20" s="113" t="n">
        <v>10.75</v>
      </c>
      <c r="T20" s="113" t="n">
        <v>100</v>
      </c>
    </row>
    <row r="21" customFormat="false" ht="13.5" hidden="false" customHeight="false" outlineLevel="0" collapsed="false">
      <c r="A21" s="105"/>
      <c r="C21" s="111" t="n">
        <v>16</v>
      </c>
      <c r="D21" s="112" t="n">
        <f aca="false">S21*VLOOKUP(coef!$G$2,coef!$C$3:$D$2394,2,0)</f>
        <v>18.7495290293021</v>
      </c>
      <c r="E21" s="112" t="n">
        <f aca="false">T21*VLOOKUP(coef!$G$2,coef!$C$3:$D$2394,2,0)</f>
        <v>328.018352507035</v>
      </c>
      <c r="F21" s="113" t="n">
        <v>33.88</v>
      </c>
      <c r="G21" s="113" t="n">
        <v>171.26</v>
      </c>
      <c r="H21" s="113" t="n">
        <v>300</v>
      </c>
      <c r="I21" s="113" t="n">
        <v>7000</v>
      </c>
      <c r="J21" s="114" t="n">
        <v>60.16</v>
      </c>
      <c r="K21" s="114" t="n">
        <v>100</v>
      </c>
      <c r="L21" s="114" t="n">
        <v>1</v>
      </c>
      <c r="M21" s="114" t="n">
        <v>99999</v>
      </c>
      <c r="N21" s="113" t="n">
        <f aca="false">$U$6*VLOOKUP(coef!$G$2,coef!$C$3:$D$2394,2)/coef!$I$3</f>
        <v>427.103710829968</v>
      </c>
      <c r="O21" s="113" t="n">
        <v>999999</v>
      </c>
      <c r="P21" s="114" t="n">
        <v>0.95</v>
      </c>
      <c r="Q21" s="114" t="n">
        <v>1.05</v>
      </c>
      <c r="S21" s="113" t="n">
        <v>14.29</v>
      </c>
      <c r="T21" s="113" t="n">
        <v>250</v>
      </c>
    </row>
    <row r="22" customFormat="false" ht="13.5" hidden="false" customHeight="false" outlineLevel="0" collapsed="false">
      <c r="A22" s="105"/>
      <c r="C22" s="111" t="n">
        <v>17</v>
      </c>
      <c r="D22" s="112" t="n">
        <f aca="false">S22*VLOOKUP(coef!$G$2,coef!$C$3:$D$2394,2,0)</f>
        <v>16.7682981801596</v>
      </c>
      <c r="E22" s="112" t="n">
        <f aca="false">T22*VLOOKUP(coef!$G$2,coef!$C$3:$D$2394,2,0)</f>
        <v>262.414682005628</v>
      </c>
      <c r="F22" s="113" t="n">
        <v>88.28</v>
      </c>
      <c r="G22" s="113" t="n">
        <v>575.41</v>
      </c>
      <c r="H22" s="113" t="n">
        <v>300</v>
      </c>
      <c r="I22" s="113" t="n">
        <v>7000</v>
      </c>
      <c r="J22" s="114" t="n">
        <v>60.3</v>
      </c>
      <c r="K22" s="114" t="n">
        <v>100</v>
      </c>
      <c r="L22" s="114" t="n">
        <v>1</v>
      </c>
      <c r="M22" s="114" t="n">
        <v>99999</v>
      </c>
      <c r="N22" s="113" t="n">
        <f aca="false">$U$6*VLOOKUP(coef!$G$2,coef!$C$3:$D$2394,2)/coef!$I$3</f>
        <v>427.103710829968</v>
      </c>
      <c r="O22" s="113" t="n">
        <v>999999</v>
      </c>
      <c r="P22" s="114" t="n">
        <v>0.95</v>
      </c>
      <c r="Q22" s="114" t="n">
        <v>1.05</v>
      </c>
      <c r="S22" s="113" t="n">
        <v>12.78</v>
      </c>
      <c r="T22" s="113" t="n">
        <v>200</v>
      </c>
    </row>
    <row r="23" customFormat="false" ht="13.5" hidden="false" customHeight="false" outlineLevel="0" collapsed="false">
      <c r="A23" s="105"/>
      <c r="C23" s="111" t="n">
        <v>18</v>
      </c>
      <c r="D23" s="112" t="n">
        <f aca="false">S23*VLOOKUP(coef!$G$2,coef!$C$3:$D$2394,2,0)</f>
        <v>20.9931745604502</v>
      </c>
      <c r="E23" s="112" t="n">
        <f aca="false">T23*VLOOKUP(coef!$G$2,coef!$C$3:$D$2394,2,0)</f>
        <v>328.018352507035</v>
      </c>
      <c r="F23" s="113" t="n">
        <v>30</v>
      </c>
      <c r="G23" s="113" t="n">
        <v>600</v>
      </c>
      <c r="H23" s="113" t="n">
        <v>648.65</v>
      </c>
      <c r="I23" s="113" t="n">
        <v>4936.56</v>
      </c>
      <c r="J23" s="114" t="n">
        <v>6.9</v>
      </c>
      <c r="K23" s="114" t="n">
        <v>96.85</v>
      </c>
      <c r="L23" s="114" t="n">
        <v>1</v>
      </c>
      <c r="M23" s="114" t="n">
        <v>99999</v>
      </c>
      <c r="N23" s="113" t="n">
        <f aca="false">$U$6*VLOOKUP(coef!$G$2,coef!$C$3:$D$2394,2)/coef!$I$3</f>
        <v>427.103710829968</v>
      </c>
      <c r="O23" s="113" t="n">
        <v>999999</v>
      </c>
      <c r="P23" s="114" t="n">
        <v>0.95</v>
      </c>
      <c r="Q23" s="114" t="n">
        <v>1.05</v>
      </c>
      <c r="S23" s="113" t="n">
        <v>16</v>
      </c>
      <c r="T23" s="113" t="n">
        <v>250</v>
      </c>
    </row>
    <row r="24" customFormat="false" ht="13.5" hidden="false" customHeight="false" outlineLevel="0" collapsed="false">
      <c r="C24" s="111" t="n">
        <v>19</v>
      </c>
      <c r="D24" s="112" t="n">
        <f aca="false">S24*VLOOKUP(coef!$G$2,coef!$C$3:$D$2394,2,0)</f>
        <v>13.9867025509</v>
      </c>
      <c r="E24" s="112" t="n">
        <f aca="false">T24*VLOOKUP(coef!$G$2,coef!$C$3:$D$2394,2,0)</f>
        <v>393.622023008442</v>
      </c>
      <c r="F24" s="113" t="n">
        <v>30</v>
      </c>
      <c r="G24" s="113" t="n">
        <v>600</v>
      </c>
      <c r="H24" s="113" t="n">
        <v>300</v>
      </c>
      <c r="I24" s="113" t="n">
        <v>7000</v>
      </c>
      <c r="J24" s="114" t="n">
        <v>59.45</v>
      </c>
      <c r="K24" s="114" t="n">
        <v>100</v>
      </c>
      <c r="L24" s="114" t="n">
        <v>1</v>
      </c>
      <c r="M24" s="114" t="n">
        <v>99999</v>
      </c>
      <c r="N24" s="113" t="n">
        <f aca="false">$U$6*VLOOKUP(coef!$G$2,coef!$C$3:$D$2394,2)/coef!$I$3</f>
        <v>427.103710829968</v>
      </c>
      <c r="O24" s="113" t="n">
        <v>999999</v>
      </c>
      <c r="P24" s="114" t="n">
        <v>0.95</v>
      </c>
      <c r="Q24" s="114" t="n">
        <v>1.05</v>
      </c>
      <c r="S24" s="113" t="n">
        <v>10.66</v>
      </c>
      <c r="T24" s="113" t="n">
        <v>300</v>
      </c>
    </row>
    <row r="45" customFormat="false" ht="12.75" hidden="false" customHeight="false" outlineLevel="0" collapsed="false">
      <c r="I45" s="117"/>
      <c r="J45" s="117"/>
      <c r="K45" s="117"/>
      <c r="L45" s="117"/>
      <c r="O45" s="117"/>
      <c r="P45" s="117"/>
    </row>
    <row r="46" customFormat="false" ht="12.75" hidden="false" customHeight="false" outlineLevel="0" collapsed="false">
      <c r="I46" s="117"/>
      <c r="J46" s="117"/>
      <c r="K46" s="117"/>
      <c r="L46" s="117"/>
      <c r="O46" s="117"/>
      <c r="P46" s="117"/>
    </row>
    <row r="47" customFormat="false" ht="12.75" hidden="false" customHeight="false" outlineLevel="0" collapsed="false">
      <c r="I47" s="117"/>
      <c r="J47" s="117"/>
      <c r="K47" s="117"/>
      <c r="L47" s="117"/>
      <c r="O47" s="117"/>
      <c r="P47" s="117"/>
    </row>
    <row r="48" customFormat="false" ht="12.75" hidden="false" customHeight="false" outlineLevel="0" collapsed="false">
      <c r="I48" s="117"/>
      <c r="J48" s="117"/>
      <c r="K48" s="117"/>
      <c r="L48" s="117"/>
      <c r="O48" s="117"/>
      <c r="P48" s="117"/>
    </row>
    <row r="49" customFormat="false" ht="12.75" hidden="false" customHeight="false" outlineLevel="0" collapsed="false">
      <c r="I49" s="117"/>
      <c r="J49" s="117"/>
      <c r="K49" s="117"/>
      <c r="L49" s="117"/>
      <c r="O49" s="117"/>
      <c r="P49" s="117"/>
    </row>
    <row r="50" customFormat="false" ht="12.75" hidden="false" customHeight="false" outlineLevel="0" collapsed="false">
      <c r="I50" s="117"/>
      <c r="J50" s="117"/>
      <c r="K50" s="117"/>
      <c r="L50" s="117"/>
      <c r="O50" s="117"/>
      <c r="P50" s="117"/>
    </row>
    <row r="51" customFormat="false" ht="12.75" hidden="false" customHeight="false" outlineLevel="0" collapsed="false">
      <c r="I51" s="117"/>
      <c r="J51" s="117"/>
      <c r="K51" s="117"/>
      <c r="L51" s="117"/>
      <c r="O51" s="117"/>
      <c r="P51" s="117"/>
    </row>
    <row r="52" customFormat="false" ht="12.75" hidden="false" customHeight="false" outlineLevel="0" collapsed="false">
      <c r="I52" s="117"/>
      <c r="J52" s="117"/>
      <c r="K52" s="117"/>
      <c r="L52" s="117"/>
      <c r="O52" s="117"/>
      <c r="P52" s="117"/>
    </row>
    <row r="53" customFormat="false" ht="12.75" hidden="false" customHeight="false" outlineLevel="0" collapsed="false">
      <c r="I53" s="117"/>
      <c r="J53" s="117"/>
      <c r="K53" s="117"/>
      <c r="L53" s="117"/>
      <c r="O53" s="117"/>
      <c r="P53" s="117"/>
    </row>
    <row r="54" customFormat="false" ht="12.75" hidden="false" customHeight="false" outlineLevel="0" collapsed="false">
      <c r="I54" s="117"/>
      <c r="J54" s="117"/>
      <c r="K54" s="117"/>
      <c r="L54" s="117"/>
      <c r="O54" s="117"/>
      <c r="P54" s="117"/>
    </row>
    <row r="55" customFormat="false" ht="12.75" hidden="false" customHeight="false" outlineLevel="0" collapsed="false">
      <c r="I55" s="117"/>
      <c r="J55" s="117"/>
      <c r="K55" s="117"/>
      <c r="L55" s="117"/>
      <c r="O55" s="117"/>
      <c r="P55" s="117"/>
    </row>
    <row r="56" customFormat="false" ht="12.75" hidden="false" customHeight="false" outlineLevel="0" collapsed="false">
      <c r="I56" s="117"/>
      <c r="J56" s="117"/>
      <c r="K56" s="117"/>
      <c r="L56" s="117"/>
      <c r="O56" s="117"/>
      <c r="P56" s="117"/>
    </row>
    <row r="57" customFormat="false" ht="12.75" hidden="false" customHeight="false" outlineLevel="0" collapsed="false">
      <c r="I57" s="117"/>
      <c r="J57" s="117"/>
      <c r="K57" s="117"/>
      <c r="L57" s="117"/>
      <c r="O57" s="117"/>
      <c r="P57" s="117"/>
    </row>
    <row r="58" customFormat="false" ht="12.75" hidden="false" customHeight="false" outlineLevel="0" collapsed="false">
      <c r="I58" s="117"/>
      <c r="J58" s="117"/>
      <c r="K58" s="117"/>
      <c r="L58" s="117"/>
      <c r="O58" s="117"/>
      <c r="P58" s="117"/>
    </row>
    <row r="59" customFormat="false" ht="12.75" hidden="false" customHeight="false" outlineLevel="0" collapsed="false">
      <c r="I59" s="117"/>
      <c r="J59" s="117"/>
      <c r="K59" s="117"/>
      <c r="L59" s="117"/>
      <c r="O59" s="117"/>
      <c r="P59" s="117"/>
    </row>
    <row r="60" customFormat="false" ht="12.75" hidden="false" customHeight="false" outlineLevel="0" collapsed="false">
      <c r="I60" s="117"/>
      <c r="J60" s="117"/>
      <c r="K60" s="117"/>
      <c r="L60" s="117"/>
      <c r="O60" s="117"/>
      <c r="P60" s="117"/>
    </row>
    <row r="61" customFormat="false" ht="12.75" hidden="false" customHeight="false" outlineLevel="0" collapsed="false">
      <c r="I61" s="117"/>
      <c r="J61" s="117"/>
      <c r="K61" s="117"/>
      <c r="L61" s="117"/>
      <c r="O61" s="117"/>
      <c r="P61" s="117"/>
    </row>
    <row r="62" customFormat="false" ht="12.75" hidden="false" customHeight="false" outlineLevel="0" collapsed="false">
      <c r="I62" s="117"/>
      <c r="J62" s="117"/>
      <c r="K62" s="117"/>
      <c r="L62" s="117"/>
      <c r="O62" s="117"/>
      <c r="P62" s="117"/>
    </row>
    <row r="63" customFormat="false" ht="12.75" hidden="false" customHeight="false" outlineLevel="0" collapsed="false">
      <c r="I63" s="117"/>
      <c r="J63" s="117"/>
      <c r="K63" s="117"/>
      <c r="L63" s="117"/>
      <c r="O63" s="117"/>
      <c r="P63" s="117"/>
    </row>
    <row r="64" customFormat="false" ht="12.75" hidden="false" customHeight="false" outlineLevel="0" collapsed="false">
      <c r="I64" s="117"/>
      <c r="J64" s="117"/>
      <c r="K64" s="117"/>
      <c r="L64" s="117"/>
      <c r="O64" s="117"/>
      <c r="P64" s="117"/>
    </row>
    <row r="65" customFormat="false" ht="12.75" hidden="false" customHeight="false" outlineLevel="0" collapsed="false">
      <c r="I65" s="117"/>
      <c r="J65" s="117"/>
      <c r="K65" s="117"/>
      <c r="L65" s="117"/>
      <c r="O65" s="117"/>
      <c r="P65" s="117"/>
    </row>
    <row r="66" customFormat="false" ht="12.75" hidden="false" customHeight="false" outlineLevel="0" collapsed="false">
      <c r="I66" s="117"/>
      <c r="J66" s="117"/>
      <c r="K66" s="117"/>
      <c r="L66" s="117"/>
      <c r="O66" s="117"/>
      <c r="P66" s="117"/>
    </row>
    <row r="67" customFormat="false" ht="12.75" hidden="false" customHeight="false" outlineLevel="0" collapsed="false">
      <c r="I67" s="117"/>
      <c r="J67" s="117"/>
      <c r="K67" s="117"/>
      <c r="L67" s="117"/>
      <c r="O67" s="117"/>
      <c r="P67" s="117"/>
    </row>
    <row r="68" customFormat="false" ht="12.75" hidden="false" customHeight="false" outlineLevel="0" collapsed="false">
      <c r="I68" s="117"/>
      <c r="J68" s="117"/>
      <c r="K68" s="117"/>
      <c r="L68" s="117"/>
      <c r="O68" s="117"/>
      <c r="P68" s="117"/>
    </row>
    <row r="69" customFormat="false" ht="12.75" hidden="false" customHeight="false" outlineLevel="0" collapsed="false">
      <c r="I69" s="117"/>
      <c r="J69" s="117"/>
      <c r="K69" s="117"/>
      <c r="L69" s="117"/>
      <c r="O69" s="117"/>
      <c r="P69" s="117"/>
    </row>
    <row r="70" customFormat="false" ht="12.75" hidden="false" customHeight="false" outlineLevel="0" collapsed="false">
      <c r="I70" s="117"/>
      <c r="J70" s="117"/>
      <c r="K70" s="117"/>
      <c r="L70" s="117"/>
      <c r="O70" s="117"/>
      <c r="P70" s="117"/>
    </row>
    <row r="71" customFormat="false" ht="12.75" hidden="false" customHeight="false" outlineLevel="0" collapsed="false">
      <c r="I71" s="117"/>
      <c r="J71" s="117"/>
      <c r="K71" s="117"/>
      <c r="L71" s="117"/>
      <c r="O71" s="117"/>
      <c r="P71" s="117"/>
    </row>
    <row r="72" customFormat="false" ht="12.75" hidden="false" customHeight="false" outlineLevel="0" collapsed="false">
      <c r="I72" s="117"/>
      <c r="J72" s="117"/>
      <c r="K72" s="117"/>
      <c r="L72" s="117"/>
      <c r="O72" s="117"/>
      <c r="P72" s="117"/>
    </row>
    <row r="73" customFormat="false" ht="12.75" hidden="false" customHeight="false" outlineLevel="0" collapsed="false">
      <c r="I73" s="117"/>
      <c r="J73" s="117"/>
      <c r="K73" s="117"/>
      <c r="L73" s="117"/>
      <c r="O73" s="117"/>
      <c r="P73" s="117"/>
    </row>
    <row r="74" customFormat="false" ht="12.75" hidden="false" customHeight="false" outlineLevel="0" collapsed="false">
      <c r="I74" s="117"/>
      <c r="J74" s="117"/>
      <c r="K74" s="117"/>
      <c r="L74" s="117"/>
      <c r="O74" s="117"/>
      <c r="P74" s="117"/>
    </row>
    <row r="75" customFormat="false" ht="12.75" hidden="false" customHeight="false" outlineLevel="0" collapsed="false">
      <c r="I75" s="117"/>
      <c r="J75" s="117"/>
      <c r="K75" s="117"/>
      <c r="L75" s="117"/>
      <c r="O75" s="117"/>
      <c r="P75" s="117"/>
    </row>
    <row r="76" customFormat="false" ht="12.75" hidden="false" customHeight="false" outlineLevel="0" collapsed="false">
      <c r="I76" s="117"/>
      <c r="J76" s="117"/>
      <c r="K76" s="117"/>
      <c r="L76" s="117"/>
      <c r="O76" s="117"/>
      <c r="P76" s="117"/>
    </row>
    <row r="77" customFormat="false" ht="12.75" hidden="false" customHeight="false" outlineLevel="0" collapsed="false">
      <c r="I77" s="117"/>
      <c r="J77" s="117"/>
      <c r="K77" s="117"/>
      <c r="L77" s="117"/>
      <c r="O77" s="117"/>
      <c r="P77" s="117"/>
    </row>
    <row r="78" customFormat="false" ht="12.75" hidden="false" customHeight="false" outlineLevel="0" collapsed="false">
      <c r="I78" s="117"/>
      <c r="J78" s="117"/>
      <c r="K78" s="117"/>
      <c r="L78" s="117"/>
      <c r="O78" s="117"/>
      <c r="P78" s="117"/>
    </row>
    <row r="79" customFormat="false" ht="12.75" hidden="false" customHeight="false" outlineLevel="0" collapsed="false">
      <c r="I79" s="117"/>
      <c r="J79" s="117"/>
      <c r="K79" s="117"/>
      <c r="L79" s="117"/>
      <c r="O79" s="117"/>
      <c r="P79" s="117"/>
    </row>
    <row r="80" customFormat="false" ht="12.75" hidden="false" customHeight="false" outlineLevel="0" collapsed="false">
      <c r="I80" s="117"/>
      <c r="J80" s="117"/>
      <c r="K80" s="117"/>
      <c r="L80" s="117"/>
      <c r="O80" s="117"/>
      <c r="P80" s="117"/>
    </row>
  </sheetData>
  <mergeCells count="24">
    <mergeCell ref="E2:F2"/>
    <mergeCell ref="G2:H2"/>
    <mergeCell ref="I2:J2"/>
    <mergeCell ref="K2:L2"/>
    <mergeCell ref="M2:N2"/>
    <mergeCell ref="O2:P2"/>
    <mergeCell ref="R2:S2"/>
    <mergeCell ref="D3:E3"/>
    <mergeCell ref="F3:G3"/>
    <mergeCell ref="H3:I3"/>
    <mergeCell ref="J3:K3"/>
    <mergeCell ref="L3:M3"/>
    <mergeCell ref="N3:O3"/>
    <mergeCell ref="P3:Q3"/>
    <mergeCell ref="S3:T3"/>
    <mergeCell ref="U3:V4"/>
    <mergeCell ref="D4:E4"/>
    <mergeCell ref="F4:G4"/>
    <mergeCell ref="H4:I4"/>
    <mergeCell ref="J4:K4"/>
    <mergeCell ref="L4:M4"/>
    <mergeCell ref="N4:O4"/>
    <mergeCell ref="P4:Q4"/>
    <mergeCell ref="S4:T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9.3125" defaultRowHeight="13.5" zeroHeight="false" outlineLevelRow="0" outlineLevelCol="0"/>
  <cols>
    <col collapsed="false" customWidth="false" hidden="false" outlineLevel="0" max="1" min="1" style="118" width="9.33"/>
    <col collapsed="false" customWidth="true" hidden="false" outlineLevel="0" max="2" min="2" style="118" width="19.51"/>
    <col collapsed="false" customWidth="true" hidden="false" outlineLevel="0" max="3" min="3" style="118" width="29.82"/>
    <col collapsed="false" customWidth="true" hidden="false" outlineLevel="0" max="6" min="4" style="118" width="47.99"/>
    <col collapsed="false" customWidth="true" hidden="false" outlineLevel="0" max="7" min="7" style="118" width="34.49"/>
    <col collapsed="false" customWidth="false" hidden="false" outlineLevel="0" max="1024" min="8" style="118" width="9.33"/>
  </cols>
  <sheetData>
    <row r="1" customFormat="false" ht="29.25" hidden="false" customHeight="false" outlineLevel="0" collapsed="false">
      <c r="A1" s="119" t="s">
        <v>4966</v>
      </c>
      <c r="B1" s="120"/>
      <c r="C1" s="120"/>
      <c r="D1" s="120"/>
      <c r="E1" s="120"/>
      <c r="F1" s="120"/>
    </row>
    <row r="2" customFormat="false" ht="15.75" hidden="false" customHeight="false" outlineLevel="0" collapsed="false">
      <c r="B2" s="120"/>
      <c r="C2" s="120"/>
      <c r="D2" s="121" t="n">
        <v>1</v>
      </c>
      <c r="E2" s="121" t="n">
        <v>2</v>
      </c>
      <c r="F2" s="121" t="n">
        <v>3</v>
      </c>
    </row>
    <row r="3" customFormat="false" ht="60.75" hidden="false" customHeight="true" outlineLevel="0" collapsed="false">
      <c r="A3" s="122"/>
      <c r="B3" s="0"/>
      <c r="C3" s="107"/>
      <c r="D3" s="107" t="s">
        <v>4711</v>
      </c>
      <c r="E3" s="107" t="s">
        <v>4714</v>
      </c>
      <c r="F3" s="107" t="s">
        <v>4717</v>
      </c>
      <c r="G3" s="107" t="s">
        <v>4967</v>
      </c>
      <c r="H3" s="95"/>
    </row>
    <row r="4" customFormat="false" ht="36" hidden="false" customHeight="true" outlineLevel="0" collapsed="false">
      <c r="A4" s="122"/>
      <c r="B4" s="107"/>
      <c r="C4" s="107"/>
      <c r="D4" s="107" t="s">
        <v>4712</v>
      </c>
      <c r="E4" s="107" t="s">
        <v>4715</v>
      </c>
      <c r="F4" s="107" t="s">
        <v>4718</v>
      </c>
      <c r="G4" s="107" t="s">
        <v>4967</v>
      </c>
      <c r="H4" s="95"/>
    </row>
    <row r="5" customFormat="false" ht="30.75" hidden="false" customHeight="false" outlineLevel="0" collapsed="false">
      <c r="A5" s="122"/>
      <c r="B5" s="107" t="s">
        <v>4727</v>
      </c>
      <c r="C5" s="107" t="s">
        <v>4968</v>
      </c>
      <c r="D5" s="107" t="s">
        <v>4964</v>
      </c>
      <c r="E5" s="107" t="s">
        <v>4964</v>
      </c>
      <c r="F5" s="107" t="s">
        <v>4964</v>
      </c>
      <c r="G5" s="107" t="s">
        <v>4963</v>
      </c>
      <c r="H5" s="95"/>
    </row>
    <row r="6" customFormat="false" ht="13.5" hidden="false" customHeight="false" outlineLevel="0" collapsed="false">
      <c r="A6" s="122"/>
      <c r="B6" s="116" t="n">
        <v>1</v>
      </c>
      <c r="C6" s="116" t="s">
        <v>4969</v>
      </c>
      <c r="D6" s="116" t="n">
        <v>20</v>
      </c>
      <c r="E6" s="116" t="n">
        <v>45</v>
      </c>
      <c r="F6" s="123" t="n">
        <v>8.15</v>
      </c>
      <c r="G6" s="115" t="n">
        <v>0</v>
      </c>
    </row>
    <row r="7" customFormat="false" ht="13.5" hidden="false" customHeight="false" outlineLevel="0" collapsed="false">
      <c r="A7" s="122"/>
      <c r="B7" s="116" t="n">
        <v>2</v>
      </c>
      <c r="C7" s="116" t="s">
        <v>4969</v>
      </c>
      <c r="D7" s="116" t="n">
        <v>20</v>
      </c>
      <c r="E7" s="116" t="n">
        <v>45</v>
      </c>
      <c r="F7" s="123" t="n">
        <v>13.12</v>
      </c>
      <c r="G7" s="116" t="n">
        <v>0</v>
      </c>
    </row>
    <row r="8" customFormat="false" ht="13.5" hidden="false" customHeight="false" outlineLevel="0" collapsed="false">
      <c r="A8" s="122"/>
      <c r="B8" s="116" t="n">
        <v>3</v>
      </c>
      <c r="C8" s="116" t="s">
        <v>4969</v>
      </c>
      <c r="D8" s="116" t="n">
        <v>20</v>
      </c>
      <c r="E8" s="116" t="n">
        <v>45</v>
      </c>
      <c r="F8" s="123" t="n">
        <v>9.37</v>
      </c>
      <c r="G8" s="116" t="n">
        <v>0</v>
      </c>
    </row>
    <row r="9" customFormat="false" ht="13.5" hidden="false" customHeight="false" outlineLevel="0" collapsed="false">
      <c r="A9" s="122"/>
      <c r="B9" s="116" t="n">
        <v>4</v>
      </c>
      <c r="C9" s="116" t="s">
        <v>4969</v>
      </c>
      <c r="D9" s="116" t="n">
        <v>20</v>
      </c>
      <c r="E9" s="116" t="n">
        <v>45</v>
      </c>
      <c r="F9" s="123" t="n">
        <v>15.29</v>
      </c>
      <c r="G9" s="116" t="n">
        <v>0</v>
      </c>
    </row>
    <row r="10" customFormat="false" ht="13.5" hidden="false" customHeight="false" outlineLevel="0" collapsed="false">
      <c r="A10" s="122"/>
      <c r="B10" s="116" t="n">
        <v>5</v>
      </c>
      <c r="C10" s="116" t="s">
        <v>4969</v>
      </c>
      <c r="D10" s="116" t="n">
        <v>20</v>
      </c>
      <c r="E10" s="116" t="n">
        <v>45</v>
      </c>
      <c r="F10" s="123" t="n">
        <v>6.63</v>
      </c>
      <c r="G10" s="116" t="n">
        <v>0</v>
      </c>
    </row>
    <row r="11" customFormat="false" ht="13.5" hidden="false" customHeight="false" outlineLevel="0" collapsed="false">
      <c r="A11" s="122"/>
      <c r="B11" s="116" t="n">
        <v>6</v>
      </c>
      <c r="C11" s="116" t="s">
        <v>4969</v>
      </c>
      <c r="D11" s="116" t="n">
        <v>20</v>
      </c>
      <c r="E11" s="116" t="n">
        <v>45</v>
      </c>
      <c r="F11" s="123" t="n">
        <v>10.4</v>
      </c>
      <c r="G11" s="116" t="n">
        <v>0</v>
      </c>
    </row>
    <row r="12" customFormat="false" ht="13.5" hidden="false" customHeight="false" outlineLevel="0" collapsed="false">
      <c r="A12" s="122"/>
      <c r="B12" s="116" t="n">
        <v>7</v>
      </c>
      <c r="C12" s="116" t="s">
        <v>4969</v>
      </c>
      <c r="D12" s="116" t="n">
        <v>20</v>
      </c>
      <c r="E12" s="116" t="n">
        <v>45</v>
      </c>
      <c r="F12" s="123" t="n">
        <v>10.23</v>
      </c>
      <c r="G12" s="116" t="n">
        <v>0</v>
      </c>
    </row>
    <row r="13" customFormat="false" ht="13.5" hidden="false" customHeight="false" outlineLevel="0" collapsed="false">
      <c r="A13" s="122"/>
      <c r="B13" s="116" t="n">
        <v>8</v>
      </c>
      <c r="C13" s="116" t="s">
        <v>4969</v>
      </c>
      <c r="D13" s="116" t="n">
        <v>20</v>
      </c>
      <c r="E13" s="116" t="n">
        <v>45</v>
      </c>
      <c r="F13" s="123" t="n">
        <v>15.29</v>
      </c>
      <c r="G13" s="116" t="n">
        <v>0</v>
      </c>
    </row>
    <row r="14" customFormat="false" ht="13.5" hidden="false" customHeight="false" outlineLevel="0" collapsed="false">
      <c r="A14" s="122"/>
      <c r="B14" s="116" t="n">
        <v>9</v>
      </c>
      <c r="C14" s="116" t="s">
        <v>4969</v>
      </c>
      <c r="D14" s="116" t="n">
        <v>20</v>
      </c>
      <c r="E14" s="116" t="n">
        <v>45</v>
      </c>
      <c r="F14" s="123" t="n">
        <v>48.45</v>
      </c>
      <c r="G14" s="116" t="n">
        <v>0</v>
      </c>
    </row>
    <row r="15" customFormat="false" ht="13.5" hidden="false" customHeight="false" outlineLevel="0" collapsed="false">
      <c r="A15" s="122"/>
      <c r="B15" s="116" t="n">
        <v>10</v>
      </c>
      <c r="C15" s="116" t="s">
        <v>4969</v>
      </c>
      <c r="D15" s="116" t="n">
        <v>20</v>
      </c>
      <c r="E15" s="116" t="n">
        <v>45</v>
      </c>
      <c r="F15" s="123" t="n">
        <v>8.44</v>
      </c>
      <c r="G15" s="116" t="n">
        <v>0</v>
      </c>
    </row>
    <row r="16" customFormat="false" ht="13.5" hidden="false" customHeight="false" outlineLevel="0" collapsed="false">
      <c r="A16" s="122"/>
      <c r="B16" s="116" t="n">
        <v>11</v>
      </c>
      <c r="C16" s="116" t="s">
        <v>4969</v>
      </c>
      <c r="D16" s="116" t="n">
        <v>20</v>
      </c>
      <c r="E16" s="116" t="n">
        <v>45</v>
      </c>
      <c r="F16" s="123" t="n">
        <v>8.06</v>
      </c>
      <c r="G16" s="116" t="n">
        <v>0</v>
      </c>
    </row>
    <row r="17" customFormat="false" ht="13.5" hidden="false" customHeight="false" outlineLevel="0" collapsed="false">
      <c r="A17" s="122"/>
      <c r="B17" s="116" t="n">
        <v>12</v>
      </c>
      <c r="C17" s="116" t="s">
        <v>4969</v>
      </c>
      <c r="D17" s="116" t="n">
        <v>20</v>
      </c>
      <c r="E17" s="116" t="n">
        <v>45</v>
      </c>
      <c r="F17" s="123" t="n">
        <v>13.92</v>
      </c>
      <c r="G17" s="116" t="n">
        <v>0</v>
      </c>
    </row>
    <row r="18" customFormat="false" ht="13.5" hidden="false" customHeight="false" outlineLevel="0" collapsed="false">
      <c r="A18" s="122"/>
      <c r="B18" s="116" t="n">
        <v>13</v>
      </c>
      <c r="C18" s="116" t="s">
        <v>4969</v>
      </c>
      <c r="D18" s="116" t="n">
        <v>20</v>
      </c>
      <c r="E18" s="116" t="n">
        <v>45</v>
      </c>
      <c r="F18" s="123" t="n">
        <v>11.51</v>
      </c>
      <c r="G18" s="116" t="n">
        <v>0</v>
      </c>
    </row>
    <row r="19" customFormat="false" ht="13.5" hidden="false" customHeight="false" outlineLevel="0" collapsed="false">
      <c r="A19" s="122"/>
      <c r="B19" s="116" t="n">
        <v>14</v>
      </c>
      <c r="C19" s="116" t="s">
        <v>4969</v>
      </c>
      <c r="D19" s="116" t="n">
        <v>20</v>
      </c>
      <c r="E19" s="116" t="n">
        <v>45</v>
      </c>
      <c r="F19" s="123" t="n">
        <v>15.6</v>
      </c>
      <c r="G19" s="116" t="n">
        <v>0</v>
      </c>
    </row>
    <row r="20" customFormat="false" ht="13.5" hidden="false" customHeight="false" outlineLevel="0" collapsed="false">
      <c r="A20" s="122"/>
      <c r="B20" s="116" t="n">
        <v>15</v>
      </c>
      <c r="C20" s="116" t="s">
        <v>4969</v>
      </c>
      <c r="D20" s="116" t="n">
        <v>20</v>
      </c>
      <c r="E20" s="116" t="n">
        <v>45</v>
      </c>
      <c r="F20" s="123" t="n">
        <v>18.75</v>
      </c>
      <c r="G20" s="116" t="n">
        <v>0</v>
      </c>
    </row>
    <row r="21" customFormat="false" ht="13.5" hidden="false" customHeight="false" outlineLevel="0" collapsed="false">
      <c r="A21" s="122"/>
      <c r="B21" s="116" t="n">
        <v>16</v>
      </c>
      <c r="C21" s="116" t="s">
        <v>4969</v>
      </c>
      <c r="D21" s="116" t="n">
        <v>20</v>
      </c>
      <c r="E21" s="116" t="n">
        <v>45</v>
      </c>
      <c r="F21" s="123" t="n">
        <v>7.26</v>
      </c>
      <c r="G21" s="116" t="n">
        <v>0</v>
      </c>
    </row>
    <row r="22" customFormat="false" ht="13.5" hidden="false" customHeight="false" outlineLevel="0" collapsed="false">
      <c r="A22" s="122"/>
      <c r="B22" s="116" t="n">
        <v>17</v>
      </c>
      <c r="C22" s="116" t="s">
        <v>4969</v>
      </c>
      <c r="D22" s="116" t="n">
        <v>20</v>
      </c>
      <c r="E22" s="116" t="n">
        <v>45</v>
      </c>
      <c r="F22" s="123" t="n">
        <v>11.11</v>
      </c>
      <c r="G22" s="116" t="n">
        <v>0</v>
      </c>
    </row>
    <row r="23" customFormat="false" ht="13.5" hidden="false" customHeight="false" outlineLevel="0" collapsed="false">
      <c r="A23" s="122"/>
      <c r="B23" s="116" t="n">
        <v>18</v>
      </c>
      <c r="C23" s="116" t="s">
        <v>4969</v>
      </c>
      <c r="D23" s="116" t="n">
        <v>20</v>
      </c>
      <c r="E23" s="116" t="n">
        <v>45</v>
      </c>
      <c r="F23" s="123" t="n">
        <v>9.19</v>
      </c>
      <c r="G23" s="116" t="n">
        <v>0</v>
      </c>
    </row>
    <row r="24" customFormat="false" ht="13.5" hidden="false" customHeight="false" outlineLevel="0" collapsed="false">
      <c r="B24" s="116" t="n">
        <v>19</v>
      </c>
      <c r="C24" s="116" t="s">
        <v>4969</v>
      </c>
      <c r="D24" s="116" t="n">
        <v>20</v>
      </c>
      <c r="E24" s="116" t="n">
        <v>45</v>
      </c>
      <c r="F24" s="123" t="n">
        <v>13.54</v>
      </c>
      <c r="G24" s="11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55"/>
  <sheetViews>
    <sheetView showFormulas="false" showGridLines="true" showRowColHeaders="true" showZeros="true" rightToLeft="false" tabSelected="false" showOutlineSymbols="true" defaultGridColor="true" view="normal" topLeftCell="D61" colorId="64" zoomScale="85" zoomScaleNormal="85" zoomScalePageLayoutView="100" workbookViewId="0">
      <selection pane="topLeft" activeCell="Q102" activeCellId="0" sqref="Q102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37.16"/>
    <col collapsed="false" customWidth="true" hidden="false" outlineLevel="0" max="2" min="2" style="0" width="12.5"/>
    <col collapsed="false" customWidth="true" hidden="false" outlineLevel="0" max="3" min="3" style="0" width="85.83"/>
    <col collapsed="false" customWidth="true" hidden="false" outlineLevel="0" max="4" min="4" style="0" width="51"/>
    <col collapsed="false" customWidth="true" hidden="false" outlineLevel="0" max="5" min="5" style="0" width="13.66"/>
    <col collapsed="false" customWidth="true" hidden="false" outlineLevel="0" max="11" min="6" style="0" width="11.66"/>
    <col collapsed="false" customWidth="true" hidden="false" outlineLevel="0" max="13" min="12" style="0" width="11.82"/>
    <col collapsed="false" customWidth="true" hidden="false" outlineLevel="0" max="23" min="14" style="0" width="13.66"/>
    <col collapsed="false" customWidth="true" hidden="false" outlineLevel="0" max="49" min="49" style="0" width="54.5"/>
  </cols>
  <sheetData>
    <row r="1" customFormat="false" ht="43.5" hidden="false" customHeight="true" outlineLevel="0" collapsed="false">
      <c r="A1" s="47"/>
      <c r="C1" s="124" t="s">
        <v>4970</v>
      </c>
      <c r="D1" s="125" t="n">
        <f aca="false">E99</f>
        <v>0</v>
      </c>
      <c r="E1" s="126" t="s">
        <v>4971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customFormat="false" ht="12.75" hidden="false" customHeight="false" outlineLevel="0" collapsed="false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customFormat="false" ht="12.75" hidden="false" customHeight="true" outlineLevel="0" collapsed="false">
      <c r="B3" s="0" t="n">
        <f aca="false">500^0.99*H7</f>
        <v>547.730721678798</v>
      </c>
      <c r="D3" s="127" t="s">
        <v>4729</v>
      </c>
      <c r="E3" s="127" t="s">
        <v>4972</v>
      </c>
      <c r="F3" s="127" t="s">
        <v>4973</v>
      </c>
      <c r="G3" s="127" t="s">
        <v>4974</v>
      </c>
      <c r="H3" s="127" t="s">
        <v>4975</v>
      </c>
      <c r="I3" s="127" t="s">
        <v>4976</v>
      </c>
      <c r="J3" s="127" t="s">
        <v>4977</v>
      </c>
      <c r="K3" s="127" t="s">
        <v>4978</v>
      </c>
      <c r="L3" s="127" t="s">
        <v>4979</v>
      </c>
      <c r="M3" s="127" t="s">
        <v>4980</v>
      </c>
      <c r="N3" s="127" t="s">
        <v>4981</v>
      </c>
      <c r="O3" s="127" t="s">
        <v>4982</v>
      </c>
      <c r="P3" s="127" t="s">
        <v>4983</v>
      </c>
      <c r="Q3" s="127" t="s">
        <v>4984</v>
      </c>
      <c r="R3" s="127" t="s">
        <v>4985</v>
      </c>
      <c r="S3" s="127" t="s">
        <v>4986</v>
      </c>
      <c r="T3" s="127" t="s">
        <v>4987</v>
      </c>
      <c r="U3" s="127" t="s">
        <v>4988</v>
      </c>
      <c r="V3" s="127" t="s">
        <v>4989</v>
      </c>
      <c r="W3" s="127" t="s">
        <v>4990</v>
      </c>
    </row>
    <row r="4" customFormat="false" ht="25.5" hidden="false" customHeight="false" outlineLevel="0" collapsed="false">
      <c r="A4" s="47"/>
      <c r="B4" s="0" t="n">
        <v>0</v>
      </c>
      <c r="C4" s="25" t="s">
        <v>4991</v>
      </c>
      <c r="D4" s="128" t="s">
        <v>4992</v>
      </c>
      <c r="E4" s="128" t="s">
        <v>4993</v>
      </c>
      <c r="F4" s="129" t="n">
        <v>0.9428</v>
      </c>
      <c r="G4" s="128" t="s">
        <v>4993</v>
      </c>
      <c r="H4" s="128" t="s">
        <v>4993</v>
      </c>
      <c r="I4" s="128" t="s">
        <v>4993</v>
      </c>
      <c r="J4" s="128" t="s">
        <v>4993</v>
      </c>
      <c r="K4" s="128" t="s">
        <v>4993</v>
      </c>
      <c r="L4" s="128" t="s">
        <v>4993</v>
      </c>
      <c r="M4" s="128" t="s">
        <v>4993</v>
      </c>
      <c r="N4" s="129" t="n">
        <v>1.0263</v>
      </c>
      <c r="O4" s="128" t="s">
        <v>4993</v>
      </c>
      <c r="P4" s="129" t="n">
        <v>1.0215</v>
      </c>
      <c r="Q4" s="129" t="n">
        <v>1.0127</v>
      </c>
      <c r="R4" s="128" t="s">
        <v>4993</v>
      </c>
      <c r="S4" s="128" t="s">
        <v>4993</v>
      </c>
      <c r="T4" s="128" t="s">
        <v>4993</v>
      </c>
      <c r="U4" s="128" t="s">
        <v>4993</v>
      </c>
      <c r="V4" s="129" t="n">
        <v>1.0371</v>
      </c>
      <c r="W4" s="128" t="s">
        <v>4993</v>
      </c>
      <c r="AV4" s="130"/>
      <c r="AW4" s="131" t="s">
        <v>4751</v>
      </c>
      <c r="AX4" s="130"/>
    </row>
    <row r="5" customFormat="false" ht="25.5" hidden="false" customHeight="false" outlineLevel="0" collapsed="false">
      <c r="A5" s="132" t="s">
        <v>4994</v>
      </c>
      <c r="B5" s="0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0</v>
      </c>
      <c r="C5" s="25" t="s">
        <v>4995</v>
      </c>
      <c r="D5" s="128" t="s">
        <v>4996</v>
      </c>
      <c r="E5" s="129" t="n">
        <v>1.0765</v>
      </c>
      <c r="F5" s="128" t="s">
        <v>4993</v>
      </c>
      <c r="G5" s="129" t="n">
        <v>1.2043</v>
      </c>
      <c r="H5" s="128" t="s">
        <v>4993</v>
      </c>
      <c r="I5" s="128" t="s">
        <v>4993</v>
      </c>
      <c r="J5" s="128" t="s">
        <v>4993</v>
      </c>
      <c r="K5" s="128" t="s">
        <v>4993</v>
      </c>
      <c r="L5" s="128" t="s">
        <v>4993</v>
      </c>
      <c r="M5" s="129" t="n">
        <v>1.3121</v>
      </c>
      <c r="N5" s="128" t="s">
        <v>4993</v>
      </c>
      <c r="O5" s="128" t="s">
        <v>4993</v>
      </c>
      <c r="P5" s="128" t="s">
        <v>4993</v>
      </c>
      <c r="Q5" s="128" t="s">
        <v>4993</v>
      </c>
      <c r="R5" s="129" t="n">
        <v>1.0046</v>
      </c>
      <c r="S5" s="128" t="s">
        <v>4993</v>
      </c>
      <c r="T5" s="128" t="s">
        <v>4993</v>
      </c>
      <c r="U5" s="129" t="n">
        <v>1.0498</v>
      </c>
      <c r="V5" s="128" t="s">
        <v>4993</v>
      </c>
      <c r="W5" s="128" t="s">
        <v>4993</v>
      </c>
      <c r="AV5" s="133" t="s">
        <v>4755</v>
      </c>
      <c r="AW5" s="134" t="s">
        <v>4997</v>
      </c>
      <c r="AX5" s="131"/>
    </row>
    <row r="6" customFormat="false" ht="25.5" hidden="false" customHeight="false" outlineLevel="0" collapsed="false">
      <c r="A6" s="132" t="s">
        <v>4994</v>
      </c>
      <c r="B6" s="0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0</v>
      </c>
      <c r="C6" s="25" t="s">
        <v>4998</v>
      </c>
      <c r="D6" s="128" t="s">
        <v>4999</v>
      </c>
      <c r="E6" s="128" t="s">
        <v>4993</v>
      </c>
      <c r="F6" s="128" t="s">
        <v>4993</v>
      </c>
      <c r="G6" s="128" t="s">
        <v>4993</v>
      </c>
      <c r="H6" s="128" t="s">
        <v>4993</v>
      </c>
      <c r="I6" s="129" t="n">
        <v>1.9388</v>
      </c>
      <c r="J6" s="128" t="s">
        <v>4993</v>
      </c>
      <c r="K6" s="128" t="s">
        <v>4993</v>
      </c>
      <c r="L6" s="129" t="n">
        <v>1.4143</v>
      </c>
      <c r="M6" s="128" t="s">
        <v>4993</v>
      </c>
      <c r="N6" s="128" t="s">
        <v>4993</v>
      </c>
      <c r="O6" s="129" t="n">
        <v>1.9547</v>
      </c>
      <c r="P6" s="128" t="s">
        <v>4993</v>
      </c>
      <c r="Q6" s="128" t="s">
        <v>4993</v>
      </c>
      <c r="R6" s="128" t="s">
        <v>4993</v>
      </c>
      <c r="S6" s="128" t="s">
        <v>4993</v>
      </c>
      <c r="T6" s="128" t="s">
        <v>4993</v>
      </c>
      <c r="U6" s="128" t="s">
        <v>4993</v>
      </c>
      <c r="V6" s="128" t="s">
        <v>4993</v>
      </c>
      <c r="W6" s="129" t="n">
        <v>2.3822</v>
      </c>
      <c r="AV6" s="133" t="s">
        <v>4761</v>
      </c>
      <c r="AW6" s="134" t="s">
        <v>5000</v>
      </c>
      <c r="AX6" s="132" t="s">
        <v>4994</v>
      </c>
    </row>
    <row r="7" customFormat="false" ht="25.5" hidden="false" customHeight="false" outlineLevel="0" collapsed="false">
      <c r="A7" s="132" t="s">
        <v>4994</v>
      </c>
      <c r="B7" s="0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0</v>
      </c>
      <c r="C7" s="25" t="s">
        <v>5001</v>
      </c>
      <c r="D7" s="128" t="s">
        <v>5002</v>
      </c>
      <c r="E7" s="128" t="s">
        <v>4993</v>
      </c>
      <c r="F7" s="128" t="s">
        <v>4993</v>
      </c>
      <c r="G7" s="128" t="s">
        <v>4993</v>
      </c>
      <c r="H7" s="129" t="n">
        <v>1.1657</v>
      </c>
      <c r="I7" s="128" t="s">
        <v>4993</v>
      </c>
      <c r="J7" s="129" t="n">
        <v>1.2074</v>
      </c>
      <c r="K7" s="129" t="n">
        <v>1.1979</v>
      </c>
      <c r="L7" s="128" t="s">
        <v>4993</v>
      </c>
      <c r="M7" s="128" t="s">
        <v>4993</v>
      </c>
      <c r="N7" s="128" t="s">
        <v>4993</v>
      </c>
      <c r="O7" s="128" t="s">
        <v>4993</v>
      </c>
      <c r="P7" s="128" t="s">
        <v>4993</v>
      </c>
      <c r="Q7" s="128" t="s">
        <v>4993</v>
      </c>
      <c r="R7" s="128" t="s">
        <v>4993</v>
      </c>
      <c r="S7" s="128" t="s">
        <v>4993</v>
      </c>
      <c r="T7" s="129" t="n">
        <v>1.1471</v>
      </c>
      <c r="U7" s="128" t="s">
        <v>4993</v>
      </c>
      <c r="V7" s="128" t="s">
        <v>4993</v>
      </c>
      <c r="W7" s="128" t="s">
        <v>4993</v>
      </c>
      <c r="AV7" s="133" t="s">
        <v>4767</v>
      </c>
      <c r="AW7" s="134" t="s">
        <v>5003</v>
      </c>
      <c r="AX7" s="93"/>
    </row>
    <row r="8" customFormat="false" ht="25.5" hidden="false" customHeight="false" outlineLevel="0" collapsed="false">
      <c r="A8" s="132" t="s">
        <v>4994</v>
      </c>
      <c r="B8" s="0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0</v>
      </c>
      <c r="C8" s="25" t="s">
        <v>5004</v>
      </c>
      <c r="D8" s="128" t="s">
        <v>5005</v>
      </c>
      <c r="E8" s="128" t="s">
        <v>4993</v>
      </c>
      <c r="F8" s="128" t="s">
        <v>4993</v>
      </c>
      <c r="G8" s="128" t="s">
        <v>4993</v>
      </c>
      <c r="H8" s="128" t="s">
        <v>4993</v>
      </c>
      <c r="I8" s="128" t="s">
        <v>4993</v>
      </c>
      <c r="J8" s="128" t="s">
        <v>4993</v>
      </c>
      <c r="K8" s="128" t="s">
        <v>4993</v>
      </c>
      <c r="L8" s="128" t="s">
        <v>4993</v>
      </c>
      <c r="M8" s="129" t="n">
        <v>0.305</v>
      </c>
      <c r="N8" s="128" t="s">
        <v>4993</v>
      </c>
      <c r="O8" s="128" t="s">
        <v>4993</v>
      </c>
      <c r="P8" s="128" t="s">
        <v>4993</v>
      </c>
      <c r="Q8" s="128" t="s">
        <v>4993</v>
      </c>
      <c r="R8" s="128" t="s">
        <v>4993</v>
      </c>
      <c r="S8" s="128" t="s">
        <v>4993</v>
      </c>
      <c r="T8" s="128" t="s">
        <v>4993</v>
      </c>
      <c r="U8" s="128" t="s">
        <v>4993</v>
      </c>
      <c r="V8" s="128" t="s">
        <v>4993</v>
      </c>
      <c r="W8" s="128" t="s">
        <v>4993</v>
      </c>
      <c r="AV8" s="133" t="s">
        <v>4773</v>
      </c>
      <c r="AW8" s="134" t="s">
        <v>5006</v>
      </c>
      <c r="AX8" s="135" t="s">
        <v>5007</v>
      </c>
    </row>
    <row r="9" customFormat="false" ht="63.75" hidden="false" customHeight="false" outlineLevel="0" collapsed="false">
      <c r="A9" s="132" t="s">
        <v>4994</v>
      </c>
      <c r="B9" s="0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0</v>
      </c>
      <c r="C9" s="25" t="s">
        <v>5008</v>
      </c>
      <c r="D9" s="128" t="s">
        <v>5009</v>
      </c>
      <c r="E9" s="128" t="s">
        <v>4993</v>
      </c>
      <c r="F9" s="129" t="n">
        <v>0.0468</v>
      </c>
      <c r="G9" s="128" t="s">
        <v>4993</v>
      </c>
      <c r="H9" s="128" t="s">
        <v>4993</v>
      </c>
      <c r="I9" s="128" t="s">
        <v>4993</v>
      </c>
      <c r="J9" s="128" t="s">
        <v>4993</v>
      </c>
      <c r="K9" s="128" t="s">
        <v>4993</v>
      </c>
      <c r="L9" s="128" t="s">
        <v>4993</v>
      </c>
      <c r="M9" s="128" t="s">
        <v>4993</v>
      </c>
      <c r="N9" s="128" t="s">
        <v>4993</v>
      </c>
      <c r="O9" s="136" t="s">
        <v>4993</v>
      </c>
      <c r="P9" s="136" t="s">
        <v>4993</v>
      </c>
      <c r="Q9" s="137" t="n">
        <v>0.1667</v>
      </c>
      <c r="R9" s="136" t="s">
        <v>4993</v>
      </c>
      <c r="S9" s="136" t="s">
        <v>4993</v>
      </c>
      <c r="T9" s="136" t="s">
        <v>4993</v>
      </c>
      <c r="U9" s="136" t="s">
        <v>4993</v>
      </c>
      <c r="V9" s="136" t="s">
        <v>4993</v>
      </c>
      <c r="W9" s="136" t="s">
        <v>4993</v>
      </c>
      <c r="AV9" s="133" t="s">
        <v>4779</v>
      </c>
      <c r="AW9" s="134" t="s">
        <v>5010</v>
      </c>
      <c r="AX9" s="135" t="s">
        <v>5011</v>
      </c>
    </row>
    <row r="10" customFormat="false" ht="25.5" hidden="false" customHeight="false" outlineLevel="0" collapsed="false">
      <c r="A10" s="138" t="s">
        <v>5007</v>
      </c>
      <c r="B10" s="0" t="n">
        <f aca="false">VLOOKUP("D01601",'Q fields (current)'!$C:$D,2,0) + VLOOKUP("D01801",'Q fields (current)'!$C:$D,2,0) + VLOOKUP("D02001",'Q fields (current)'!$C:$D,2,0) + VLOOKUP("D02201",'Q fields (current)'!$C:$D,2,0)</f>
        <v>0</v>
      </c>
      <c r="C10" s="25" t="s">
        <v>5012</v>
      </c>
      <c r="D10" s="128" t="s">
        <v>5013</v>
      </c>
      <c r="E10" s="139" t="s">
        <v>4993</v>
      </c>
      <c r="F10" s="140" t="n">
        <v>19.3634</v>
      </c>
      <c r="G10" s="139" t="s">
        <v>4993</v>
      </c>
      <c r="H10" s="139" t="s">
        <v>4993</v>
      </c>
      <c r="I10" s="139" t="s">
        <v>4993</v>
      </c>
      <c r="J10" s="139" t="s">
        <v>4993</v>
      </c>
      <c r="K10" s="139" t="s">
        <v>4993</v>
      </c>
      <c r="L10" s="139" t="s">
        <v>4993</v>
      </c>
      <c r="M10" s="139" t="s">
        <v>4993</v>
      </c>
      <c r="N10" s="139" t="s">
        <v>4993</v>
      </c>
      <c r="O10" s="139" t="s">
        <v>4993</v>
      </c>
      <c r="P10" s="139" t="s">
        <v>4993</v>
      </c>
      <c r="Q10" s="139" t="s">
        <v>4993</v>
      </c>
      <c r="R10" s="139" t="s">
        <v>4993</v>
      </c>
      <c r="S10" s="139" t="s">
        <v>4993</v>
      </c>
      <c r="T10" s="139" t="s">
        <v>4993</v>
      </c>
      <c r="U10" s="139" t="s">
        <v>4993</v>
      </c>
      <c r="V10" s="139" t="s">
        <v>4993</v>
      </c>
      <c r="W10" s="139" t="s">
        <v>4993</v>
      </c>
      <c r="AV10" s="133" t="s">
        <v>4785</v>
      </c>
      <c r="AW10" s="141" t="s">
        <v>5014</v>
      </c>
      <c r="AX10" s="135" t="s">
        <v>5015</v>
      </c>
    </row>
    <row r="11" customFormat="false" ht="77.25" hidden="false" customHeight="true" outlineLevel="0" collapsed="false">
      <c r="A11" s="138" t="s">
        <v>5015</v>
      </c>
      <c r="B11" s="0" t="n">
        <f aca="false">VLOOKUP("D01601",'Q fields (current)'!$C:$D,2,0)+VLOOKUP("D01602",'Q fields (current)'!$C:$D,2,0)+VLOOKUP("D01603",'Q fields (current)'!$C:$D,2,0)+VLOOKUP("D01604",'Q fields (current)'!$C:$D,2,0)+
VLOOKUP("D01801",'Q fields (current)'!$C:$D,2,0)+VLOOKUP("D01802",'Q fields (current)'!$C:$D,2,0)+VLOOKUP("D01803",'Q fields (current)'!$C:$D,2,0)+VLOOKUP("D01804",'Q fields (current)'!$C:$D,2,0)+
VLOOKUP("D02001",'Q fields (current)'!$C:$D,2,0)+VLOOKUP("D02002",'Q fields (current)'!$C:$D,2,0)+VLOOKUP("D02003",'Q fields (current)'!$C:$D,2,0)+VLOOKUP("D02004",'Q fields (current)'!$C:$D,2,0)+
VLOOKUP("D02201",'Q fields (current)'!$C:$D,2,0)+VLOOKUP("D02202",'Q fields (current)'!$C:$D,2,0)+VLOOKUP("D02203",'Q fields (current)'!$C:$D,2,0)+VLOOKUP("D02204",'Q fields (current)'!$C:$D,2,0)</f>
        <v>0</v>
      </c>
      <c r="C11" s="25" t="s">
        <v>5016</v>
      </c>
      <c r="D11" s="128" t="s">
        <v>5017</v>
      </c>
      <c r="E11" s="139" t="s">
        <v>4993</v>
      </c>
      <c r="F11" s="139" t="s">
        <v>4993</v>
      </c>
      <c r="G11" s="139" t="s">
        <v>4993</v>
      </c>
      <c r="H11" s="139" t="s">
        <v>4993</v>
      </c>
      <c r="I11" s="139" t="s">
        <v>4993</v>
      </c>
      <c r="J11" s="139" t="s">
        <v>4993</v>
      </c>
      <c r="K11" s="139" t="s">
        <v>4993</v>
      </c>
      <c r="L11" s="139" t="s">
        <v>4993</v>
      </c>
      <c r="M11" s="139" t="s">
        <v>4993</v>
      </c>
      <c r="N11" s="139" t="s">
        <v>4993</v>
      </c>
      <c r="O11" s="139" t="s">
        <v>4993</v>
      </c>
      <c r="P11" s="140" t="n">
        <v>36.6491</v>
      </c>
      <c r="Q11" s="139" t="s">
        <v>4993</v>
      </c>
      <c r="R11" s="139" t="s">
        <v>4993</v>
      </c>
      <c r="S11" s="140" t="n">
        <v>56.5496</v>
      </c>
      <c r="T11" s="139" t="s">
        <v>4993</v>
      </c>
      <c r="U11" s="139" t="s">
        <v>4993</v>
      </c>
      <c r="V11" s="139" t="s">
        <v>4993</v>
      </c>
      <c r="W11" s="139" t="s">
        <v>4993</v>
      </c>
      <c r="AV11" s="133" t="s">
        <v>4791</v>
      </c>
      <c r="AW11" s="134" t="s">
        <v>5018</v>
      </c>
      <c r="AX11" s="71" t="s">
        <v>5019</v>
      </c>
    </row>
    <row r="12" customFormat="false" ht="79.5" hidden="false" customHeight="true" outlineLevel="0" collapsed="false">
      <c r="A12" s="138" t="s">
        <v>5019</v>
      </c>
      <c r="B12" s="0" t="n">
        <f aca="false">VLOOKUP("D01501",'Q fields (current)'!$C:$D,2,0)+VLOOKUP("D01502",'Q fields (current)'!$C:$D,2,0)+VLOOKUP("D01503",'Q fields (current)'!$C:$D,2,0)+VLOOKUP("D01504",'Q fields (current)'!$C:$D,2,0)+
VLOOKUP("D01701",'Q fields (current)'!$C:$D,2,0)+VLOOKUP("D01702",'Q fields (current)'!$C:$D,2,0)+VLOOKUP("D01703",'Q fields (current)'!$C:$D,2,0)+VLOOKUP("D01704",'Q fields (current)'!$C:$D,2,0)+
VLOOKUP("D01901",'Q fields (current)'!$C:$D,2,0)+VLOOKUP("D01902",'Q fields (current)'!$C:$D,2,0)+VLOOKUP("D01903",'Q fields (current)'!$C:$D,2,0)+VLOOKUP("D01904",'Q fields (current)'!$C:$D,2,0)+
VLOOKUP("D02101",'Q fields (current)'!$C:$D,2,0)+VLOOKUP("D02102",'Q fields (current)'!$C:$D,2,0)+VLOOKUP("D02103",'Q fields (current)'!$C:$D,2,0)+VLOOKUP("D02104",'Q fields (current)'!$C:$D,2,0)</f>
        <v>0</v>
      </c>
      <c r="C12" s="25" t="s">
        <v>5020</v>
      </c>
      <c r="D12" s="128" t="s">
        <v>5021</v>
      </c>
      <c r="E12" s="139" t="s">
        <v>4993</v>
      </c>
      <c r="F12" s="142" t="n">
        <v>1656.0023</v>
      </c>
      <c r="G12" s="139" t="s">
        <v>4993</v>
      </c>
      <c r="H12" s="139" t="s">
        <v>4993</v>
      </c>
      <c r="I12" s="139" t="s">
        <v>4993</v>
      </c>
      <c r="J12" s="139" t="s">
        <v>4993</v>
      </c>
      <c r="K12" s="139" t="s">
        <v>4993</v>
      </c>
      <c r="L12" s="139" t="s">
        <v>4993</v>
      </c>
      <c r="M12" s="139" t="s">
        <v>4993</v>
      </c>
      <c r="N12" s="139" t="s">
        <v>4993</v>
      </c>
      <c r="O12" s="139" t="s">
        <v>4993</v>
      </c>
      <c r="P12" s="139" t="s">
        <v>4993</v>
      </c>
      <c r="Q12" s="139" t="s">
        <v>4993</v>
      </c>
      <c r="R12" s="139" t="s">
        <v>4993</v>
      </c>
      <c r="S12" s="139" t="s">
        <v>4993</v>
      </c>
      <c r="T12" s="139" t="s">
        <v>4993</v>
      </c>
      <c r="U12" s="139" t="s">
        <v>4993</v>
      </c>
      <c r="V12" s="139" t="s">
        <v>4993</v>
      </c>
      <c r="W12" s="139" t="s">
        <v>4993</v>
      </c>
      <c r="AV12" s="133" t="s">
        <v>4797</v>
      </c>
      <c r="AW12" s="134" t="s">
        <v>5022</v>
      </c>
      <c r="AX12" s="143" t="s">
        <v>5023</v>
      </c>
    </row>
    <row r="13" customFormat="false" ht="57.75" hidden="false" customHeight="true" outlineLevel="0" collapsed="false">
      <c r="A13" s="138" t="s">
        <v>5011</v>
      </c>
      <c r="B13" s="0" t="n">
        <f aca="false">VLOOKUP("D01602",'Q fields (current)'!$C:$D,2,0)+VLOOKUP("D01603",'Q fields (current)'!$C:$D,2,0)+VLOOKUP("D01604",'Q fields (current)'!$C:$D,2,0)+
VLOOKUP("D01802",'Q fields (current)'!$C:$D,2,0)+VLOOKUP("D01803",'Q fields (current)'!$C:$D,2,0)+VLOOKUP("D01804",'Q fields (current)'!$C:$D,2,0)+
VLOOKUP("D02002",'Q fields (current)'!$C:$D,2,0)+VLOOKUP("D02003",'Q fields (current)'!$C:$D,2,0)+VLOOKUP("D02004",'Q fields (current)'!$C:$D,2,0)+
VLOOKUP("D02202",'Q fields (current)'!$C:$D,2,0)+VLOOKUP("D02203",'Q fields (current)'!$C:$D,2,0)+VLOOKUP("D02204",'Q fields (current)'!$C:$D,2,0)</f>
        <v>0</v>
      </c>
      <c r="C13" s="25" t="s">
        <v>5024</v>
      </c>
      <c r="D13" s="128" t="s">
        <v>5025</v>
      </c>
      <c r="E13" s="139" t="s">
        <v>4993</v>
      </c>
      <c r="F13" s="140" t="n">
        <v>47.168</v>
      </c>
      <c r="G13" s="139" t="s">
        <v>4993</v>
      </c>
      <c r="H13" s="139" t="s">
        <v>4993</v>
      </c>
      <c r="I13" s="139" t="s">
        <v>4993</v>
      </c>
      <c r="J13" s="139" t="s">
        <v>4993</v>
      </c>
      <c r="K13" s="139" t="s">
        <v>4993</v>
      </c>
      <c r="L13" s="139" t="s">
        <v>4993</v>
      </c>
      <c r="M13" s="139" t="s">
        <v>4993</v>
      </c>
      <c r="N13" s="139" t="s">
        <v>4993</v>
      </c>
      <c r="O13" s="139" t="s">
        <v>4993</v>
      </c>
      <c r="P13" s="139" t="s">
        <v>4993</v>
      </c>
      <c r="Q13" s="139" t="s">
        <v>4993</v>
      </c>
      <c r="R13" s="139" t="s">
        <v>4993</v>
      </c>
      <c r="S13" s="139" t="s">
        <v>4993</v>
      </c>
      <c r="T13" s="139" t="s">
        <v>4993</v>
      </c>
      <c r="U13" s="139" t="s">
        <v>4993</v>
      </c>
      <c r="V13" s="139" t="s">
        <v>4993</v>
      </c>
      <c r="W13" s="139" t="s">
        <v>4993</v>
      </c>
      <c r="AV13" s="133" t="s">
        <v>4802</v>
      </c>
      <c r="AW13" s="134" t="s">
        <v>5026</v>
      </c>
      <c r="AX13" s="143" t="s">
        <v>5027</v>
      </c>
    </row>
    <row r="14" customFormat="false" ht="25.5" hidden="false" customHeight="false" outlineLevel="0" collapsed="false">
      <c r="A14" s="144" t="s">
        <v>5023</v>
      </c>
      <c r="B14" s="0" t="n">
        <f aca="false">VLOOKUP("D02501",'Q fields (current)'!$C:$D,2,0) + VLOOKUP("D02502",'Q fields (current)'!$C:$D,2,0)</f>
        <v>0</v>
      </c>
      <c r="C14" s="25" t="s">
        <v>5028</v>
      </c>
      <c r="D14" s="128" t="s">
        <v>5029</v>
      </c>
      <c r="E14" s="139" t="s">
        <v>4993</v>
      </c>
      <c r="F14" s="139" t="s">
        <v>4993</v>
      </c>
      <c r="G14" s="139" t="s">
        <v>4993</v>
      </c>
      <c r="H14" s="139" t="s">
        <v>4993</v>
      </c>
      <c r="I14" s="139" t="s">
        <v>4993</v>
      </c>
      <c r="J14" s="139" t="s">
        <v>4993</v>
      </c>
      <c r="K14" s="139" t="s">
        <v>4993</v>
      </c>
      <c r="L14" s="140" t="n">
        <v>1.5077</v>
      </c>
      <c r="M14" s="139" t="s">
        <v>4993</v>
      </c>
      <c r="N14" s="139" t="s">
        <v>4993</v>
      </c>
      <c r="O14" s="139" t="s">
        <v>4993</v>
      </c>
      <c r="P14" s="139" t="s">
        <v>4993</v>
      </c>
      <c r="Q14" s="139" t="s">
        <v>4993</v>
      </c>
      <c r="R14" s="139" t="s">
        <v>4993</v>
      </c>
      <c r="S14" s="139" t="s">
        <v>4993</v>
      </c>
      <c r="T14" s="139" t="s">
        <v>4993</v>
      </c>
      <c r="U14" s="139" t="s">
        <v>4993</v>
      </c>
      <c r="V14" s="139" t="s">
        <v>4993</v>
      </c>
      <c r="W14" s="139" t="s">
        <v>4993</v>
      </c>
      <c r="AV14" s="133" t="s">
        <v>4807</v>
      </c>
      <c r="AW14" s="134" t="s">
        <v>5030</v>
      </c>
      <c r="AX14" s="143" t="s">
        <v>5031</v>
      </c>
    </row>
    <row r="15" customFormat="false" ht="25.5" hidden="false" customHeight="false" outlineLevel="0" collapsed="false">
      <c r="A15" s="144" t="s">
        <v>5027</v>
      </c>
      <c r="B15" s="0" t="n">
        <f aca="false">VLOOKUP("D02503",'Q fields (current)'!$C:$D,2,0) + VLOOKUP("D02504",'Q fields (current)'!$C:$D,2,0)</f>
        <v>0</v>
      </c>
      <c r="C15" s="25" t="s">
        <v>5032</v>
      </c>
      <c r="D15" s="128" t="s">
        <v>5033</v>
      </c>
      <c r="E15" s="139" t="s">
        <v>4993</v>
      </c>
      <c r="F15" s="139" t="s">
        <v>4993</v>
      </c>
      <c r="G15" s="139" t="s">
        <v>4993</v>
      </c>
      <c r="H15" s="139" t="s">
        <v>4993</v>
      </c>
      <c r="I15" s="139" t="s">
        <v>4993</v>
      </c>
      <c r="J15" s="139" t="s">
        <v>4993</v>
      </c>
      <c r="K15" s="139" t="s">
        <v>4993</v>
      </c>
      <c r="L15" s="140" t="n">
        <v>18.9084</v>
      </c>
      <c r="M15" s="139" t="s">
        <v>4993</v>
      </c>
      <c r="N15" s="139" t="s">
        <v>4993</v>
      </c>
      <c r="O15" s="139" t="s">
        <v>4993</v>
      </c>
      <c r="P15" s="139" t="s">
        <v>4993</v>
      </c>
      <c r="Q15" s="139" t="s">
        <v>4993</v>
      </c>
      <c r="R15" s="139" t="s">
        <v>4993</v>
      </c>
      <c r="S15" s="139" t="s">
        <v>4993</v>
      </c>
      <c r="T15" s="139" t="s">
        <v>4993</v>
      </c>
      <c r="U15" s="139" t="s">
        <v>4993</v>
      </c>
      <c r="V15" s="139" t="s">
        <v>4993</v>
      </c>
      <c r="W15" s="139" t="s">
        <v>4993</v>
      </c>
      <c r="AV15" s="133" t="s">
        <v>4812</v>
      </c>
      <c r="AW15" s="134" t="s">
        <v>5034</v>
      </c>
      <c r="AX15" s="143" t="s">
        <v>5035</v>
      </c>
    </row>
    <row r="16" customFormat="false" ht="38.25" hidden="false" customHeight="false" outlineLevel="0" collapsed="false">
      <c r="A16" s="132" t="s">
        <v>5036</v>
      </c>
      <c r="B16" s="0" t="n">
        <f aca="false">((VLOOKUP("F01401",'Q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(current)'!$C:$D,2,0)) ^ 2) / 1000000</f>
        <v>0</v>
      </c>
      <c r="C16" s="25" t="s">
        <v>5037</v>
      </c>
      <c r="D16" s="128" t="s">
        <v>5038</v>
      </c>
      <c r="E16" s="137" t="n">
        <v>-0.0275</v>
      </c>
      <c r="F16" s="136" t="s">
        <v>4993</v>
      </c>
      <c r="G16" s="137" t="n">
        <v>-0.0803</v>
      </c>
      <c r="H16" s="136" t="s">
        <v>4993</v>
      </c>
      <c r="I16" s="136" t="s">
        <v>4993</v>
      </c>
      <c r="J16" s="136" t="s">
        <v>4993</v>
      </c>
      <c r="K16" s="136" t="s">
        <v>4993</v>
      </c>
      <c r="L16" s="136" t="s">
        <v>4993</v>
      </c>
      <c r="M16" s="136" t="s">
        <v>4993</v>
      </c>
      <c r="N16" s="137" t="n">
        <v>-0.0075</v>
      </c>
      <c r="O16" s="128" t="s">
        <v>4993</v>
      </c>
      <c r="P16" s="128" t="s">
        <v>4993</v>
      </c>
      <c r="Q16" s="129" t="n">
        <v>-0.0254</v>
      </c>
      <c r="R16" s="128" t="s">
        <v>4993</v>
      </c>
      <c r="S16" s="128" t="s">
        <v>4993</v>
      </c>
      <c r="T16" s="128" t="s">
        <v>4993</v>
      </c>
      <c r="U16" s="128" t="s">
        <v>4993</v>
      </c>
      <c r="V16" s="129" t="n">
        <v>-0.016</v>
      </c>
      <c r="W16" s="128" t="s">
        <v>4993</v>
      </c>
      <c r="AV16" s="133" t="s">
        <v>4817</v>
      </c>
      <c r="AW16" s="141" t="s">
        <v>5039</v>
      </c>
      <c r="AX16" s="143" t="s">
        <v>5040</v>
      </c>
    </row>
    <row r="17" customFormat="false" ht="38.25" hidden="false" customHeight="false" outlineLevel="0" collapsed="false">
      <c r="A17" s="132" t="s">
        <v>4994</v>
      </c>
      <c r="B17" s="0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0</v>
      </c>
      <c r="C17" s="25" t="s">
        <v>5041</v>
      </c>
      <c r="D17" s="128" t="s">
        <v>5042</v>
      </c>
      <c r="E17" s="136" t="s">
        <v>4993</v>
      </c>
      <c r="F17" s="136" t="s">
        <v>4993</v>
      </c>
      <c r="G17" s="136" t="s">
        <v>4993</v>
      </c>
      <c r="H17" s="136" t="s">
        <v>4993</v>
      </c>
      <c r="I17" s="136" t="s">
        <v>4993</v>
      </c>
      <c r="J17" s="136" t="s">
        <v>4993</v>
      </c>
      <c r="K17" s="136" t="s">
        <v>4993</v>
      </c>
      <c r="L17" s="136" t="s">
        <v>4993</v>
      </c>
      <c r="M17" s="136" t="s">
        <v>4993</v>
      </c>
      <c r="N17" s="136" t="s">
        <v>4993</v>
      </c>
      <c r="O17" s="128" t="s">
        <v>4993</v>
      </c>
      <c r="P17" s="128" t="s">
        <v>4993</v>
      </c>
      <c r="Q17" s="128" t="s">
        <v>4993</v>
      </c>
      <c r="R17" s="128" t="s">
        <v>4993</v>
      </c>
      <c r="S17" s="129" t="n">
        <v>-0.0905</v>
      </c>
      <c r="T17" s="128" t="s">
        <v>4993</v>
      </c>
      <c r="U17" s="128" t="s">
        <v>4993</v>
      </c>
      <c r="V17" s="128" t="s">
        <v>4993</v>
      </c>
      <c r="W17" s="128" t="s">
        <v>4993</v>
      </c>
      <c r="AV17" s="133" t="s">
        <v>4822</v>
      </c>
      <c r="AW17" s="134" t="s">
        <v>5043</v>
      </c>
      <c r="AX17" s="93" t="s">
        <v>5044</v>
      </c>
    </row>
    <row r="18" customFormat="false" ht="25.5" hidden="false" customHeight="false" outlineLevel="0" collapsed="false">
      <c r="A18" s="32" t="s">
        <v>5045</v>
      </c>
      <c r="B18" s="0" t="n">
        <f aca="false">MIN((VLOOKUP("F02901",'Q fields (current)'!$C:$D,2,0) - VLOOKUP("F02902",'Q fields (current)'!$C:$D,2,0)), 100000) ^ 0.5</f>
        <v>0</v>
      </c>
      <c r="C18" s="25" t="s">
        <v>5046</v>
      </c>
      <c r="D18" s="128" t="s">
        <v>5047</v>
      </c>
      <c r="E18" s="128" t="s">
        <v>4993</v>
      </c>
      <c r="F18" s="128" t="s">
        <v>4993</v>
      </c>
      <c r="G18" s="129" t="n">
        <v>76.151</v>
      </c>
      <c r="H18" s="128" t="s">
        <v>4993</v>
      </c>
      <c r="I18" s="129" t="n">
        <v>129.1677</v>
      </c>
      <c r="J18" s="129" t="n">
        <v>93.834</v>
      </c>
      <c r="K18" s="129" t="n">
        <v>76.1415</v>
      </c>
      <c r="L18" s="128" t="s">
        <v>4993</v>
      </c>
      <c r="M18" s="129" t="n">
        <v>111.5581</v>
      </c>
      <c r="N18" s="128" t="s">
        <v>4993</v>
      </c>
      <c r="O18" s="129" t="n">
        <v>108.1962</v>
      </c>
      <c r="P18" s="128" t="s">
        <v>4993</v>
      </c>
      <c r="Q18" s="128" t="s">
        <v>4993</v>
      </c>
      <c r="R18" s="129" t="n">
        <v>51.8881</v>
      </c>
      <c r="S18" s="129" t="n">
        <v>33.5433</v>
      </c>
      <c r="T18" s="129" t="n">
        <v>59.1999</v>
      </c>
      <c r="U18" s="129" t="n">
        <v>78.1986</v>
      </c>
      <c r="V18" s="128" t="s">
        <v>4993</v>
      </c>
      <c r="W18" s="129" t="n">
        <v>190.1747</v>
      </c>
      <c r="AV18" s="133" t="s">
        <v>4827</v>
      </c>
      <c r="AW18" s="134" t="s">
        <v>5048</v>
      </c>
      <c r="AX18" s="93" t="s">
        <v>5049</v>
      </c>
    </row>
    <row r="19" customFormat="false" ht="63.75" hidden="false" customHeight="false" outlineLevel="0" collapsed="false">
      <c r="A19" s="132" t="s">
        <v>5050</v>
      </c>
      <c r="B19" s="0" t="n">
        <f aca="false">VLOOKUP("F01701",'Q fields (current)'!$C:$D,2,0) + VLOOKUP("F01803",'Q fields (current)'!$C:$D,2,0) + VLOOKUP("F02201",'Q fields (current)'!$C:$D,2,0)</f>
        <v>0</v>
      </c>
      <c r="C19" s="25" t="s">
        <v>5051</v>
      </c>
      <c r="D19" s="128" t="s">
        <v>5052</v>
      </c>
      <c r="E19" s="128" t="s">
        <v>4993</v>
      </c>
      <c r="F19" s="129" t="n">
        <v>1.216</v>
      </c>
      <c r="G19" s="128" t="s">
        <v>4993</v>
      </c>
      <c r="H19" s="128" t="s">
        <v>4993</v>
      </c>
      <c r="I19" s="128" t="s">
        <v>4993</v>
      </c>
      <c r="J19" s="128" t="s">
        <v>4993</v>
      </c>
      <c r="K19" s="128" t="s">
        <v>4993</v>
      </c>
      <c r="L19" s="128" t="s">
        <v>4993</v>
      </c>
      <c r="M19" s="128" t="s">
        <v>4993</v>
      </c>
      <c r="N19" s="128" t="s">
        <v>4993</v>
      </c>
      <c r="O19" s="128" t="s">
        <v>4993</v>
      </c>
      <c r="P19" s="128" t="s">
        <v>4993</v>
      </c>
      <c r="Q19" s="128" t="s">
        <v>4993</v>
      </c>
      <c r="R19" s="128" t="s">
        <v>4993</v>
      </c>
      <c r="S19" s="129" t="n">
        <v>1.0258</v>
      </c>
      <c r="T19" s="128" t="s">
        <v>4993</v>
      </c>
      <c r="U19" s="128" t="s">
        <v>4993</v>
      </c>
      <c r="V19" s="128" t="s">
        <v>4993</v>
      </c>
      <c r="W19" s="128" t="s">
        <v>4993</v>
      </c>
      <c r="AV19" s="133" t="s">
        <v>4832</v>
      </c>
      <c r="AW19" s="134" t="s">
        <v>5053</v>
      </c>
      <c r="AX19" s="143" t="s">
        <v>5054</v>
      </c>
    </row>
    <row r="20" customFormat="false" ht="38.25" hidden="false" customHeight="false" outlineLevel="0" collapsed="false">
      <c r="A20" s="32" t="s">
        <v>5055</v>
      </c>
      <c r="B20" s="0" t="n">
        <f aca="false">VLOOKUP("F01601",'Q fields (current)'!$C:$D,2,0)</f>
        <v>0</v>
      </c>
      <c r="C20" s="25" t="s">
        <v>5056</v>
      </c>
      <c r="D20" s="128" t="s">
        <v>5057</v>
      </c>
      <c r="E20" s="136" t="s">
        <v>4993</v>
      </c>
      <c r="F20" s="137" t="n">
        <v>1.1802</v>
      </c>
      <c r="G20" s="136" t="s">
        <v>4993</v>
      </c>
      <c r="H20" s="136" t="s">
        <v>4993</v>
      </c>
      <c r="I20" s="136" t="s">
        <v>4993</v>
      </c>
      <c r="J20" s="136" t="s">
        <v>4993</v>
      </c>
      <c r="K20" s="136" t="s">
        <v>4993</v>
      </c>
      <c r="L20" s="136" t="s">
        <v>4993</v>
      </c>
      <c r="M20" s="136" t="s">
        <v>4993</v>
      </c>
      <c r="N20" s="136" t="s">
        <v>4993</v>
      </c>
      <c r="O20" s="136" t="s">
        <v>4993</v>
      </c>
      <c r="P20" s="136" t="s">
        <v>4993</v>
      </c>
      <c r="Q20" s="136" t="s">
        <v>4993</v>
      </c>
      <c r="R20" s="136" t="s">
        <v>4993</v>
      </c>
      <c r="S20" s="137" t="n">
        <v>1.0686</v>
      </c>
      <c r="T20" s="136" t="s">
        <v>4993</v>
      </c>
      <c r="U20" s="136" t="s">
        <v>4993</v>
      </c>
      <c r="V20" s="136" t="s">
        <v>4993</v>
      </c>
      <c r="W20" s="136" t="s">
        <v>4993</v>
      </c>
      <c r="AV20" s="133" t="s">
        <v>4837</v>
      </c>
      <c r="AW20" s="134" t="s">
        <v>5058</v>
      </c>
      <c r="AX20" s="143" t="s">
        <v>5059</v>
      </c>
    </row>
    <row r="21" customFormat="false" ht="51" hidden="false" customHeight="false" outlineLevel="0" collapsed="false">
      <c r="A21" s="32" t="s">
        <v>5060</v>
      </c>
      <c r="B21" s="0" t="n">
        <f aca="false">VLOOKUP("F01901",'Q fields (current)'!$C:$D,2,0)</f>
        <v>0</v>
      </c>
      <c r="C21" s="25" t="s">
        <v>5061</v>
      </c>
      <c r="D21" s="128" t="s">
        <v>5062</v>
      </c>
      <c r="E21" s="136" t="s">
        <v>4993</v>
      </c>
      <c r="F21" s="137" t="n">
        <v>1.1193</v>
      </c>
      <c r="G21" s="136" t="s">
        <v>4993</v>
      </c>
      <c r="H21" s="136" t="s">
        <v>4993</v>
      </c>
      <c r="I21" s="136" t="s">
        <v>4993</v>
      </c>
      <c r="J21" s="136" t="s">
        <v>4993</v>
      </c>
      <c r="K21" s="136" t="s">
        <v>4993</v>
      </c>
      <c r="L21" s="136" t="s">
        <v>4993</v>
      </c>
      <c r="M21" s="136" t="s">
        <v>4993</v>
      </c>
      <c r="N21" s="136" t="s">
        <v>4993</v>
      </c>
      <c r="O21" s="136" t="s">
        <v>4993</v>
      </c>
      <c r="P21" s="136" t="s">
        <v>4993</v>
      </c>
      <c r="Q21" s="136" t="s">
        <v>4993</v>
      </c>
      <c r="R21" s="136" t="s">
        <v>4993</v>
      </c>
      <c r="S21" s="137" t="n">
        <v>1.0236</v>
      </c>
      <c r="T21" s="136" t="s">
        <v>4993</v>
      </c>
      <c r="U21" s="136" t="s">
        <v>4993</v>
      </c>
      <c r="V21" s="136" t="s">
        <v>4993</v>
      </c>
      <c r="W21" s="136" t="s">
        <v>4993</v>
      </c>
      <c r="AV21" s="133" t="s">
        <v>4842</v>
      </c>
      <c r="AW21" s="134" t="s">
        <v>5063</v>
      </c>
      <c r="AX21" s="143" t="s">
        <v>5064</v>
      </c>
    </row>
    <row r="22" customFormat="false" ht="38.25" hidden="false" customHeight="false" outlineLevel="0" collapsed="false">
      <c r="A22" s="145" t="s">
        <v>4677</v>
      </c>
      <c r="B22" s="0" t="n">
        <f aca="false">VLOOKUP("F01401",'Q fields (current)'!$C:$D,2,0)</f>
        <v>0</v>
      </c>
      <c r="C22" s="25" t="s">
        <v>5065</v>
      </c>
      <c r="D22" s="128" t="s">
        <v>5066</v>
      </c>
      <c r="E22" s="136" t="s">
        <v>4993</v>
      </c>
      <c r="F22" s="136" t="s">
        <v>4993</v>
      </c>
      <c r="G22" s="136" t="s">
        <v>4993</v>
      </c>
      <c r="H22" s="136" t="s">
        <v>4993</v>
      </c>
      <c r="I22" s="136" t="s">
        <v>4993</v>
      </c>
      <c r="J22" s="136" t="s">
        <v>4993</v>
      </c>
      <c r="K22" s="136" t="s">
        <v>4993</v>
      </c>
      <c r="L22" s="136" t="s">
        <v>4993</v>
      </c>
      <c r="M22" s="136" t="s">
        <v>4993</v>
      </c>
      <c r="N22" s="136" t="s">
        <v>4993</v>
      </c>
      <c r="O22" s="128" t="s">
        <v>4993</v>
      </c>
      <c r="P22" s="128" t="s">
        <v>4993</v>
      </c>
      <c r="Q22" s="128" t="s">
        <v>4993</v>
      </c>
      <c r="R22" s="128" t="s">
        <v>4993</v>
      </c>
      <c r="S22" s="129" t="n">
        <v>1.0039</v>
      </c>
      <c r="T22" s="128" t="s">
        <v>4993</v>
      </c>
      <c r="U22" s="128" t="s">
        <v>4993</v>
      </c>
      <c r="V22" s="128" t="s">
        <v>4993</v>
      </c>
      <c r="W22" s="128" t="s">
        <v>4993</v>
      </c>
      <c r="AV22" s="133" t="s">
        <v>4847</v>
      </c>
      <c r="AW22" s="134" t="s">
        <v>5067</v>
      </c>
      <c r="AX22" s="143" t="s">
        <v>5068</v>
      </c>
    </row>
    <row r="23" customFormat="false" ht="25.5" hidden="false" customHeight="false" outlineLevel="0" collapsed="false">
      <c r="A23" s="145" t="s">
        <v>4677</v>
      </c>
      <c r="B23" s="0" t="n">
        <f aca="false">VLOOKUP("F01401",'Q fields (current)'!$C:$D,2,0)</f>
        <v>0</v>
      </c>
      <c r="C23" s="25" t="s">
        <v>5069</v>
      </c>
      <c r="D23" s="128" t="s">
        <v>5070</v>
      </c>
      <c r="E23" s="128" t="s">
        <v>4993</v>
      </c>
      <c r="F23" s="129" t="n">
        <v>1.0025</v>
      </c>
      <c r="G23" s="128" t="s">
        <v>4993</v>
      </c>
      <c r="H23" s="128" t="s">
        <v>4993</v>
      </c>
      <c r="I23" s="128" t="s">
        <v>4993</v>
      </c>
      <c r="J23" s="128" t="s">
        <v>4993</v>
      </c>
      <c r="K23" s="128" t="s">
        <v>4993</v>
      </c>
      <c r="L23" s="128" t="s">
        <v>4993</v>
      </c>
      <c r="M23" s="128" t="s">
        <v>4993</v>
      </c>
      <c r="N23" s="128" t="s">
        <v>4993</v>
      </c>
      <c r="O23" s="128" t="s">
        <v>4993</v>
      </c>
      <c r="P23" s="128" t="s">
        <v>4993</v>
      </c>
      <c r="Q23" s="128" t="s">
        <v>4993</v>
      </c>
      <c r="R23" s="128" t="s">
        <v>4993</v>
      </c>
      <c r="S23" s="128" t="s">
        <v>4993</v>
      </c>
      <c r="T23" s="128" t="s">
        <v>4993</v>
      </c>
      <c r="U23" s="128" t="s">
        <v>4993</v>
      </c>
      <c r="V23" s="128" t="s">
        <v>4993</v>
      </c>
      <c r="W23" s="128" t="s">
        <v>4993</v>
      </c>
      <c r="AV23" s="133" t="s">
        <v>4852</v>
      </c>
      <c r="AW23" s="134" t="s">
        <v>5071</v>
      </c>
      <c r="AX23" s="143" t="s">
        <v>5072</v>
      </c>
    </row>
    <row r="24" customFormat="false" ht="72" hidden="false" customHeight="true" outlineLevel="0" collapsed="false">
      <c r="A24" s="146" t="s">
        <v>5040</v>
      </c>
      <c r="B24" s="0" t="n">
        <f aca="false">VLOOKUP("D03401",'Q fields (current)'!$C:$D,2,0) + VLOOKUP("D03402",'Q fields (current)'!$C:$D,2,0) + VLOOKUP("D03403",'Q fields (current)'!$C:$D,2,0) + VLOOKUP("D03404",'Q fields (current)'!$C:$D,2,0)</f>
        <v>0</v>
      </c>
      <c r="C24" s="25" t="s">
        <v>5073</v>
      </c>
      <c r="D24" s="128" t="s">
        <v>5074</v>
      </c>
      <c r="E24" s="147" t="s">
        <v>4993</v>
      </c>
      <c r="F24" s="147" t="s">
        <v>4993</v>
      </c>
      <c r="G24" s="147" t="n">
        <v>0</v>
      </c>
      <c r="H24" s="147" t="n">
        <v>0</v>
      </c>
      <c r="I24" s="147" t="n">
        <v>0</v>
      </c>
      <c r="J24" s="147" t="n">
        <v>0</v>
      </c>
      <c r="K24" s="147" t="n">
        <v>0</v>
      </c>
      <c r="L24" s="147" t="n">
        <v>0</v>
      </c>
      <c r="M24" s="147" t="n">
        <v>0</v>
      </c>
      <c r="N24" s="147" t="n">
        <v>0</v>
      </c>
      <c r="O24" s="147" t="n">
        <v>0</v>
      </c>
      <c r="P24" s="147" t="n">
        <v>0</v>
      </c>
      <c r="Q24" s="147" t="n">
        <v>0</v>
      </c>
      <c r="R24" s="147" t="n">
        <v>0</v>
      </c>
      <c r="S24" s="147" t="n">
        <v>0</v>
      </c>
      <c r="T24" s="147" t="n">
        <v>0</v>
      </c>
      <c r="U24" s="147" t="n">
        <v>0</v>
      </c>
      <c r="V24" s="147" t="n">
        <v>0</v>
      </c>
      <c r="W24" s="148" t="n">
        <v>48.7442</v>
      </c>
      <c r="AV24" s="133" t="s">
        <v>4857</v>
      </c>
      <c r="AW24" s="134" t="s">
        <v>5075</v>
      </c>
      <c r="AX24" s="143" t="s">
        <v>5076</v>
      </c>
    </row>
    <row r="25" customFormat="false" ht="38.25" hidden="false" customHeight="false" outlineLevel="0" collapsed="false">
      <c r="A25" s="146" t="s">
        <v>5044</v>
      </c>
      <c r="B25" s="0" t="n">
        <f aca="false">VLOOKUP("D03403",'Q fields (current)'!$C:$D,2,0) + VLOOKUP("D03404",'Q fields (current)'!$C:$D,2,0)</f>
        <v>0</v>
      </c>
      <c r="C25" s="25" t="s">
        <v>5077</v>
      </c>
      <c r="D25" s="128" t="s">
        <v>5078</v>
      </c>
      <c r="E25" s="149" t="s">
        <v>4993</v>
      </c>
      <c r="F25" s="149" t="s">
        <v>4993</v>
      </c>
      <c r="G25" s="150" t="n">
        <v>332.785111111111</v>
      </c>
      <c r="H25" s="150" t="n">
        <v>319.627555555556</v>
      </c>
      <c r="I25" s="149" t="n">
        <v>0</v>
      </c>
      <c r="J25" s="149" t="n">
        <v>0</v>
      </c>
      <c r="K25" s="150" t="n">
        <v>293.176</v>
      </c>
      <c r="L25" s="149" t="n">
        <v>0</v>
      </c>
      <c r="M25" s="149" t="n">
        <v>0</v>
      </c>
      <c r="N25" s="149" t="n">
        <v>0</v>
      </c>
      <c r="O25" s="149" t="n">
        <v>0</v>
      </c>
      <c r="P25" s="150" t="n">
        <v>350.576444444444</v>
      </c>
      <c r="Q25" s="149" t="n">
        <v>0</v>
      </c>
      <c r="R25" s="150" t="n">
        <v>334.540444444444</v>
      </c>
      <c r="S25" s="149" t="n">
        <v>0</v>
      </c>
      <c r="T25" s="149" t="n">
        <v>0</v>
      </c>
      <c r="U25" s="150" t="n">
        <v>305.600444444444</v>
      </c>
      <c r="V25" s="150" t="n">
        <v>253.103333333333</v>
      </c>
      <c r="W25" s="149" t="n">
        <v>0</v>
      </c>
      <c r="AV25" s="131"/>
      <c r="AW25" s="151" t="s">
        <v>5079</v>
      </c>
      <c r="AX25" s="93"/>
    </row>
    <row r="26" customFormat="false" ht="38.25" hidden="false" customHeight="false" outlineLevel="0" collapsed="false">
      <c r="A26" s="146" t="s">
        <v>5049</v>
      </c>
      <c r="B26" s="0" t="n">
        <f aca="false">VLOOKUP("D03402",'Q fields (current)'!$C:$D,2,0) + VLOOKUP("D03403",'Q fields (current)'!$C:$D,2,0) + VLOOKUP("D03404",'Q fields (current)'!$C:$D,2,0)</f>
        <v>0</v>
      </c>
      <c r="C26" s="25" t="s">
        <v>5080</v>
      </c>
      <c r="D26" s="128" t="s">
        <v>5081</v>
      </c>
      <c r="E26" s="149" t="s">
        <v>4993</v>
      </c>
      <c r="F26" s="149" t="s">
        <v>4993</v>
      </c>
      <c r="G26" s="149" t="n">
        <v>0</v>
      </c>
      <c r="H26" s="149" t="n">
        <v>0</v>
      </c>
      <c r="I26" s="149" t="n">
        <v>0</v>
      </c>
      <c r="J26" s="150" t="n">
        <v>177.871</v>
      </c>
      <c r="K26" s="149" t="n">
        <v>0</v>
      </c>
      <c r="L26" s="149" t="n">
        <v>0</v>
      </c>
      <c r="M26" s="149" t="n">
        <v>0</v>
      </c>
      <c r="N26" s="149" t="n">
        <v>0</v>
      </c>
      <c r="O26" s="150" t="n">
        <v>232.256</v>
      </c>
      <c r="P26" s="149" t="n">
        <v>0</v>
      </c>
      <c r="Q26" s="149" t="n">
        <v>0</v>
      </c>
      <c r="R26" s="149" t="n">
        <v>0</v>
      </c>
      <c r="S26" s="149" t="n">
        <v>0</v>
      </c>
      <c r="T26" s="149" t="n">
        <v>0</v>
      </c>
      <c r="U26" s="149" t="n">
        <v>0</v>
      </c>
      <c r="V26" s="149" t="n">
        <v>0</v>
      </c>
      <c r="W26" s="149" t="n">
        <v>0</v>
      </c>
      <c r="AV26" s="131"/>
      <c r="AW26" s="131" t="s">
        <v>5082</v>
      </c>
      <c r="AX26" s="93"/>
    </row>
    <row r="27" customFormat="false" ht="38.25" hidden="false" customHeight="false" outlineLevel="0" collapsed="false">
      <c r="A27" s="144" t="s">
        <v>5083</v>
      </c>
      <c r="B27" s="0" t="n">
        <f aca="false">VLOOKUP("D03401",'Q fields (current)'!$C:$D,2,0)</f>
        <v>0</v>
      </c>
      <c r="C27" s="25" t="s">
        <v>5084</v>
      </c>
      <c r="D27" s="128" t="s">
        <v>5085</v>
      </c>
      <c r="E27" s="149" t="s">
        <v>4993</v>
      </c>
      <c r="F27" s="149" t="s">
        <v>4993</v>
      </c>
      <c r="G27" s="149" t="n">
        <v>0</v>
      </c>
      <c r="H27" s="149" t="n">
        <v>0</v>
      </c>
      <c r="I27" s="149" t="n">
        <v>0</v>
      </c>
      <c r="J27" s="149" t="n">
        <v>0</v>
      </c>
      <c r="K27" s="149" t="n">
        <v>0</v>
      </c>
      <c r="L27" s="149" t="n">
        <v>0</v>
      </c>
      <c r="M27" s="149" t="n">
        <v>0</v>
      </c>
      <c r="N27" s="149" t="n">
        <v>0</v>
      </c>
      <c r="O27" s="150" t="n">
        <v>89.292</v>
      </c>
      <c r="P27" s="149" t="n">
        <v>0</v>
      </c>
      <c r="Q27" s="149" t="n">
        <v>0</v>
      </c>
      <c r="R27" s="149" t="n">
        <v>0</v>
      </c>
      <c r="S27" s="149" t="n">
        <v>0</v>
      </c>
      <c r="T27" s="149" t="n">
        <v>0</v>
      </c>
      <c r="U27" s="150" t="n">
        <v>57.1246666666667</v>
      </c>
      <c r="V27" s="150" t="n">
        <v>46.7273333333333</v>
      </c>
      <c r="W27" s="149" t="n">
        <v>0</v>
      </c>
      <c r="AV27" s="131"/>
      <c r="AW27" s="131" t="s">
        <v>5086</v>
      </c>
      <c r="AX27" s="93"/>
    </row>
    <row r="28" customFormat="false" ht="38.25" hidden="false" customHeight="false" outlineLevel="0" collapsed="false">
      <c r="A28" s="152" t="s">
        <v>5059</v>
      </c>
      <c r="B28" s="0" t="n">
        <f aca="false">VLOOKUP("D03402",'Q fields (current)'!$C:$D,2,0)</f>
        <v>0</v>
      </c>
      <c r="C28" s="25" t="s">
        <v>5087</v>
      </c>
      <c r="D28" s="128" t="s">
        <v>5088</v>
      </c>
      <c r="E28" s="149" t="s">
        <v>4993</v>
      </c>
      <c r="F28" s="149" t="s">
        <v>4993</v>
      </c>
      <c r="G28" s="150" t="n">
        <v>189.542166666667</v>
      </c>
      <c r="H28" s="150" t="n">
        <v>172.2225</v>
      </c>
      <c r="I28" s="150" t="n">
        <v>192.136333333333</v>
      </c>
      <c r="J28" s="149" t="n">
        <v>0</v>
      </c>
      <c r="K28" s="150" t="n">
        <v>185.2275</v>
      </c>
      <c r="L28" s="149" t="n">
        <v>0</v>
      </c>
      <c r="M28" s="149" t="n">
        <v>0</v>
      </c>
      <c r="N28" s="149" t="n">
        <v>0</v>
      </c>
      <c r="O28" s="149" t="n">
        <v>0</v>
      </c>
      <c r="P28" s="149" t="n">
        <v>0</v>
      </c>
      <c r="Q28" s="149" t="n">
        <v>0</v>
      </c>
      <c r="R28" s="150" t="n">
        <v>184.096833333333</v>
      </c>
      <c r="S28" s="150" t="n">
        <v>186.275166666667</v>
      </c>
      <c r="T28" s="149" t="n">
        <v>0</v>
      </c>
      <c r="U28" s="150" t="n">
        <v>173.768166666667</v>
      </c>
      <c r="V28" s="150" t="n">
        <v>169.736166666667</v>
      </c>
      <c r="W28" s="149" t="n">
        <v>0</v>
      </c>
      <c r="AV28" s="131"/>
      <c r="AW28" s="131" t="s">
        <v>5089</v>
      </c>
      <c r="AX28" s="93"/>
    </row>
    <row r="29" customFormat="false" ht="38.25" hidden="false" customHeight="false" outlineLevel="0" collapsed="false">
      <c r="A29" s="152" t="s">
        <v>5090</v>
      </c>
      <c r="B29" s="0" t="n">
        <f aca="false">VLOOKUP("D03403",'Q fields (current)'!$C:$D,2,0)</f>
        <v>0</v>
      </c>
      <c r="C29" s="25" t="s">
        <v>5091</v>
      </c>
      <c r="D29" s="128" t="s">
        <v>5092</v>
      </c>
      <c r="E29" s="149" t="s">
        <v>4993</v>
      </c>
      <c r="F29" s="149" t="s">
        <v>4993</v>
      </c>
      <c r="G29" s="149" t="n">
        <v>0</v>
      </c>
      <c r="H29" s="149" t="n">
        <v>0</v>
      </c>
      <c r="I29" s="150" t="n">
        <v>303.933333333333</v>
      </c>
      <c r="J29" s="149" t="n">
        <v>0</v>
      </c>
      <c r="K29" s="149" t="n">
        <v>0</v>
      </c>
      <c r="L29" s="149" t="n">
        <v>0</v>
      </c>
      <c r="M29" s="149" t="n">
        <v>0</v>
      </c>
      <c r="N29" s="149" t="n">
        <v>0</v>
      </c>
      <c r="O29" s="149" t="n">
        <v>0</v>
      </c>
      <c r="P29" s="149" t="n">
        <v>0</v>
      </c>
      <c r="Q29" s="149" t="n">
        <v>0</v>
      </c>
      <c r="R29" s="149" t="n">
        <v>0</v>
      </c>
      <c r="S29" s="150" t="n">
        <v>321.460333333333</v>
      </c>
      <c r="T29" s="149" t="n">
        <v>0</v>
      </c>
      <c r="U29" s="149" t="n">
        <v>0</v>
      </c>
      <c r="V29" s="149" t="n">
        <v>0</v>
      </c>
      <c r="W29" s="149" t="n">
        <v>0</v>
      </c>
      <c r="AV29" s="131"/>
      <c r="AW29" s="131" t="s">
        <v>5093</v>
      </c>
      <c r="AX29" s="93"/>
    </row>
    <row r="30" customFormat="false" ht="38.25" hidden="false" customHeight="false" outlineLevel="0" collapsed="false">
      <c r="A30" s="153" t="s">
        <v>5094</v>
      </c>
      <c r="B30" s="0" t="n">
        <f aca="false">IFERROR(VLOOKUP("D03400",'Q fields (current)'!$C:$D,2,0),0)</f>
        <v>0</v>
      </c>
      <c r="C30" s="25" t="s">
        <v>5095</v>
      </c>
      <c r="D30" s="128" t="s">
        <v>5096</v>
      </c>
      <c r="E30" s="149" t="s">
        <v>4993</v>
      </c>
      <c r="F30" s="149" t="s">
        <v>4993</v>
      </c>
      <c r="G30" s="150" t="n">
        <v>59.696</v>
      </c>
      <c r="H30" s="150" t="n">
        <v>29.931</v>
      </c>
      <c r="I30" s="150" t="n">
        <v>45.398</v>
      </c>
      <c r="J30" s="150" t="n">
        <v>25.1886666666667</v>
      </c>
      <c r="K30" s="150" t="n">
        <v>39.1593333333333</v>
      </c>
      <c r="L30" s="149" t="n">
        <v>0</v>
      </c>
      <c r="M30" s="149" t="n">
        <v>0</v>
      </c>
      <c r="N30" s="149" t="n">
        <v>0</v>
      </c>
      <c r="O30" s="149" t="n">
        <v>0</v>
      </c>
      <c r="P30" s="150" t="n">
        <v>58.818</v>
      </c>
      <c r="Q30" s="149" t="n">
        <v>0</v>
      </c>
      <c r="R30" s="150" t="n">
        <v>21.7503333333333</v>
      </c>
      <c r="S30" s="150" t="n">
        <v>58.121</v>
      </c>
      <c r="T30" s="149" t="n">
        <v>0</v>
      </c>
      <c r="U30" s="149" t="n">
        <v>0</v>
      </c>
      <c r="V30" s="149" t="n">
        <v>0</v>
      </c>
      <c r="W30" s="149" t="n">
        <v>0</v>
      </c>
      <c r="AV30" s="131"/>
      <c r="AW30" s="131" t="s">
        <v>5097</v>
      </c>
      <c r="AX30" s="93"/>
    </row>
    <row r="31" customFormat="false" ht="38.25" hidden="false" customHeight="false" outlineLevel="0" collapsed="false">
      <c r="A31" s="144" t="s">
        <v>5054</v>
      </c>
      <c r="B31" s="0" t="n">
        <f aca="false">VLOOKUP("D03401",'Q fields (current)'!$C:$D,2,0)</f>
        <v>0</v>
      </c>
      <c r="C31" s="25" t="s">
        <v>5098</v>
      </c>
      <c r="D31" s="128" t="s">
        <v>5099</v>
      </c>
      <c r="E31" s="149" t="s">
        <v>4993</v>
      </c>
      <c r="F31" s="149" t="s">
        <v>4993</v>
      </c>
      <c r="G31" s="150" t="n">
        <v>102.433666666667</v>
      </c>
      <c r="H31" s="150" t="n">
        <v>84.0986666666667</v>
      </c>
      <c r="I31" s="150" t="n">
        <v>77.8036666666667</v>
      </c>
      <c r="J31" s="150" t="n">
        <v>60.936</v>
      </c>
      <c r="K31" s="150" t="n">
        <v>73.2333333333333</v>
      </c>
      <c r="L31" s="149" t="n">
        <v>0</v>
      </c>
      <c r="M31" s="149" t="n">
        <v>0</v>
      </c>
      <c r="N31" s="149" t="n">
        <v>0</v>
      </c>
      <c r="O31" s="149" t="n">
        <v>0</v>
      </c>
      <c r="P31" s="149" t="n">
        <v>0</v>
      </c>
      <c r="Q31" s="149" t="n">
        <v>0</v>
      </c>
      <c r="R31" s="150" t="n">
        <v>77.194</v>
      </c>
      <c r="S31" s="150" t="n">
        <v>113.264333333333</v>
      </c>
      <c r="T31" s="149" t="n">
        <v>0</v>
      </c>
      <c r="U31" s="149" t="n">
        <v>0</v>
      </c>
      <c r="V31" s="149" t="n">
        <v>0</v>
      </c>
      <c r="W31" s="149" t="n">
        <v>0</v>
      </c>
      <c r="AV31" s="131"/>
      <c r="AW31" s="131" t="s">
        <v>5100</v>
      </c>
      <c r="AX31" s="93"/>
    </row>
    <row r="32" customFormat="false" ht="38.25" hidden="false" customHeight="false" outlineLevel="0" collapsed="false">
      <c r="A32" s="138" t="s">
        <v>5101</v>
      </c>
      <c r="B32" s="0" t="n">
        <f aca="false">VLOOKUP("D03404",'Q fields (current)'!$C:$D,2,0)</f>
        <v>0</v>
      </c>
      <c r="C32" s="25" t="s">
        <v>5102</v>
      </c>
      <c r="D32" s="128" t="s">
        <v>5103</v>
      </c>
      <c r="E32" s="149" t="s">
        <v>4993</v>
      </c>
      <c r="F32" s="149" t="s">
        <v>4993</v>
      </c>
      <c r="G32" s="149" t="n">
        <v>0</v>
      </c>
      <c r="H32" s="149" t="n">
        <v>0</v>
      </c>
      <c r="I32" s="150" t="n">
        <v>138.614333333333</v>
      </c>
      <c r="J32" s="149" t="n">
        <v>0</v>
      </c>
      <c r="K32" s="149" t="n">
        <v>0</v>
      </c>
      <c r="L32" s="149" t="n">
        <v>0</v>
      </c>
      <c r="M32" s="149" t="n">
        <v>0</v>
      </c>
      <c r="N32" s="149" t="n">
        <v>0</v>
      </c>
      <c r="O32" s="149" t="n">
        <v>0</v>
      </c>
      <c r="P32" s="149" t="n">
        <v>0</v>
      </c>
      <c r="Q32" s="149" t="n">
        <v>0</v>
      </c>
      <c r="R32" s="149" t="n">
        <v>0</v>
      </c>
      <c r="S32" s="150" t="n">
        <v>121.884833333333</v>
      </c>
      <c r="T32" s="149" t="n">
        <v>0</v>
      </c>
      <c r="U32" s="149" t="n">
        <v>0</v>
      </c>
      <c r="V32" s="149" t="n">
        <v>0</v>
      </c>
      <c r="W32" s="149" t="n">
        <v>0</v>
      </c>
    </row>
    <row r="33" customFormat="false" ht="38.25" hidden="false" customHeight="false" outlineLevel="0" collapsed="false">
      <c r="A33" s="138" t="s">
        <v>5104</v>
      </c>
      <c r="B33" s="0" t="n">
        <f aca="false">VLOOKUP("D03401",'Q fields (current)'!$C:$D,2,0) + VLOOKUP("D03402",'Q fields (current)'!$C:$D,2,0)</f>
        <v>0</v>
      </c>
      <c r="C33" s="25" t="s">
        <v>5105</v>
      </c>
      <c r="D33" s="128" t="s">
        <v>5106</v>
      </c>
      <c r="E33" s="149" t="s">
        <v>4993</v>
      </c>
      <c r="F33" s="149" t="s">
        <v>4993</v>
      </c>
      <c r="G33" s="149" t="n">
        <v>0</v>
      </c>
      <c r="H33" s="149" t="n">
        <v>0</v>
      </c>
      <c r="I33" s="149" t="n">
        <v>0</v>
      </c>
      <c r="J33" s="149" t="n">
        <v>0</v>
      </c>
      <c r="K33" s="149" t="n">
        <v>0</v>
      </c>
      <c r="L33" s="149" t="n">
        <v>0</v>
      </c>
      <c r="M33" s="149" t="n">
        <v>0</v>
      </c>
      <c r="N33" s="149" t="n">
        <v>0</v>
      </c>
      <c r="O33" s="149" t="n">
        <v>0</v>
      </c>
      <c r="P33" s="150" t="n">
        <v>444.3572</v>
      </c>
      <c r="Q33" s="149" t="n">
        <v>0</v>
      </c>
      <c r="R33" s="149" t="n">
        <v>0</v>
      </c>
      <c r="S33" s="149" t="n">
        <v>0</v>
      </c>
      <c r="T33" s="149" t="n">
        <v>0</v>
      </c>
      <c r="U33" s="149" t="n">
        <v>0</v>
      </c>
      <c r="V33" s="149" t="n">
        <v>0</v>
      </c>
      <c r="W33" s="149" t="n">
        <v>0</v>
      </c>
    </row>
    <row r="34" customFormat="false" ht="76.5" hidden="false" customHeight="false" outlineLevel="0" collapsed="false">
      <c r="A34" s="154" t="s">
        <v>5107</v>
      </c>
      <c r="B34" s="0" t="n">
        <f aca="false">MAX(VLOOKUP("A01002",'Q fields (current)'!$C:$D,2,0)/100 + VLOOKUP("A01102",'Q fields (current)'!$C:$D,2,0)/100-1,0)</f>
        <v>0</v>
      </c>
      <c r="C34" s="25" t="s">
        <v>5108</v>
      </c>
      <c r="D34" s="128" t="s">
        <v>5109</v>
      </c>
      <c r="E34" s="155" t="s">
        <v>4993</v>
      </c>
      <c r="F34" s="155" t="s">
        <v>4993</v>
      </c>
      <c r="G34" s="156" t="n">
        <v>23705.0018</v>
      </c>
      <c r="H34" s="155" t="s">
        <v>4993</v>
      </c>
      <c r="I34" s="156" t="n">
        <v>25104.6611</v>
      </c>
      <c r="J34" s="156" t="n">
        <v>24611.7755</v>
      </c>
      <c r="K34" s="155" t="s">
        <v>4993</v>
      </c>
      <c r="L34" s="155" t="s">
        <v>4993</v>
      </c>
      <c r="M34" s="155" t="s">
        <v>4993</v>
      </c>
      <c r="N34" s="155" t="s">
        <v>4993</v>
      </c>
      <c r="O34" s="139" t="s">
        <v>4993</v>
      </c>
      <c r="P34" s="139" t="s">
        <v>4993</v>
      </c>
      <c r="Q34" s="139" t="s">
        <v>4993</v>
      </c>
      <c r="R34" s="139" t="s">
        <v>4993</v>
      </c>
      <c r="S34" s="142" t="n">
        <v>14759.864</v>
      </c>
      <c r="T34" s="142" t="n">
        <v>13919.6759</v>
      </c>
      <c r="U34" s="139" t="s">
        <v>4993</v>
      </c>
      <c r="V34" s="139" t="s">
        <v>4993</v>
      </c>
      <c r="W34" s="139" t="s">
        <v>4993</v>
      </c>
    </row>
    <row r="35" customFormat="false" ht="12.75" hidden="false" customHeight="false" outlineLevel="0" collapsed="false">
      <c r="A35" s="32" t="s">
        <v>5110</v>
      </c>
      <c r="B35" s="0" t="n">
        <f aca="false">(VLOOKUP("F02901",'Q fields (current)'!$C:$D,2,0) - VLOOKUP("F02902",'Q fields (current)'!$C:$D,2,0)) ^ 0.5</f>
        <v>0</v>
      </c>
      <c r="C35" s="25" t="s">
        <v>5111</v>
      </c>
      <c r="D35" s="128" t="s">
        <v>5112</v>
      </c>
      <c r="E35" s="129" t="n">
        <v>138.4051</v>
      </c>
      <c r="F35" s="129" t="n">
        <v>89.9222</v>
      </c>
      <c r="G35" s="128" t="s">
        <v>4993</v>
      </c>
      <c r="H35" s="128" t="s">
        <v>4993</v>
      </c>
      <c r="I35" s="128" t="s">
        <v>4993</v>
      </c>
      <c r="J35" s="128" t="s">
        <v>4993</v>
      </c>
      <c r="K35" s="128" t="s">
        <v>4993</v>
      </c>
      <c r="L35" s="129" t="n">
        <v>137.9597</v>
      </c>
      <c r="M35" s="128" t="s">
        <v>4993</v>
      </c>
      <c r="N35" s="129" t="n">
        <v>146.5558</v>
      </c>
      <c r="O35" s="128" t="s">
        <v>4993</v>
      </c>
      <c r="P35" s="129" t="n">
        <v>65.6855</v>
      </c>
      <c r="Q35" s="129" t="n">
        <v>173.5617</v>
      </c>
      <c r="R35" s="128" t="s">
        <v>4993</v>
      </c>
      <c r="S35" s="128" t="s">
        <v>4993</v>
      </c>
      <c r="T35" s="128" t="s">
        <v>4993</v>
      </c>
      <c r="U35" s="128" t="s">
        <v>4993</v>
      </c>
      <c r="V35" s="129" t="n">
        <v>79.7944</v>
      </c>
      <c r="W35" s="128" t="s">
        <v>4993</v>
      </c>
    </row>
    <row r="36" customFormat="false" ht="12.75" hidden="false" customHeight="false" outlineLevel="0" collapsed="false">
      <c r="A36" s="132" t="s">
        <v>4994</v>
      </c>
      <c r="B36" s="0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0</v>
      </c>
      <c r="C36" s="25" t="s">
        <v>5113</v>
      </c>
      <c r="D36" s="128" t="s">
        <v>5114</v>
      </c>
      <c r="E36" s="128" t="s">
        <v>4993</v>
      </c>
      <c r="F36" s="128" t="s">
        <v>4993</v>
      </c>
      <c r="G36" s="128" t="s">
        <v>4993</v>
      </c>
      <c r="H36" s="128" t="s">
        <v>4993</v>
      </c>
      <c r="I36" s="128" t="s">
        <v>4993</v>
      </c>
      <c r="J36" s="128" t="s">
        <v>4993</v>
      </c>
      <c r="K36" s="128" t="s">
        <v>4993</v>
      </c>
      <c r="L36" s="128" t="s">
        <v>4993</v>
      </c>
      <c r="M36" s="128" t="s">
        <v>4993</v>
      </c>
      <c r="N36" s="129" t="n">
        <v>1.1348</v>
      </c>
      <c r="O36" s="128" t="s">
        <v>4993</v>
      </c>
      <c r="P36" s="129" t="n">
        <v>1.0329</v>
      </c>
      <c r="Q36" s="129" t="n">
        <v>1.0812</v>
      </c>
      <c r="R36" s="128" t="s">
        <v>4993</v>
      </c>
      <c r="S36" s="128" t="s">
        <v>4993</v>
      </c>
      <c r="T36" s="128" t="s">
        <v>4993</v>
      </c>
      <c r="U36" s="128" t="s">
        <v>4993</v>
      </c>
      <c r="V36" s="129" t="n">
        <v>1.098</v>
      </c>
      <c r="W36" s="128" t="s">
        <v>4993</v>
      </c>
    </row>
    <row r="37" customFormat="false" ht="38.25" hidden="false" customHeight="false" outlineLevel="0" collapsed="false">
      <c r="A37" s="157" t="s">
        <v>5064</v>
      </c>
      <c r="B37" s="0" t="n">
        <f aca="false">VLOOKUP("D03502",'Q fields (current)'!$C:$D,2,0) + VLOOKUP("D03602",'Q fields (current)'!$C:$D,2,0) + VLOOKUP("D03702",'Q fields (current)'!$C:$D,2,0) + VLOOKUP("D03802",'Q fields (current)'!$C:$D,2,0) + VLOOKUP("D03902",'Q fields (current)'!$C:$D,2,0)</f>
        <v>0</v>
      </c>
      <c r="C37" s="25" t="s">
        <v>5115</v>
      </c>
      <c r="D37" s="158" t="s">
        <v>5116</v>
      </c>
      <c r="E37" s="159" t="s">
        <v>4993</v>
      </c>
      <c r="F37" s="159" t="s">
        <v>4993</v>
      </c>
      <c r="G37" s="160" t="n">
        <v>0.4346</v>
      </c>
      <c r="H37" s="160" t="n">
        <v>1.0426</v>
      </c>
      <c r="I37" s="159" t="s">
        <v>4993</v>
      </c>
      <c r="J37" s="160" t="n">
        <v>1.8903</v>
      </c>
      <c r="K37" s="160" t="n">
        <v>0.6118</v>
      </c>
      <c r="L37" s="159" t="s">
        <v>4993</v>
      </c>
      <c r="M37" s="159" t="s">
        <v>4993</v>
      </c>
      <c r="N37" s="159" t="s">
        <v>4993</v>
      </c>
      <c r="O37" s="158" t="s">
        <v>4993</v>
      </c>
      <c r="P37" s="158" t="s">
        <v>4993</v>
      </c>
      <c r="Q37" s="158" t="s">
        <v>4993</v>
      </c>
      <c r="R37" s="161" t="n">
        <v>1.346</v>
      </c>
      <c r="S37" s="161" t="n">
        <v>1.2058</v>
      </c>
      <c r="T37" s="161" t="n">
        <v>1.1826</v>
      </c>
      <c r="U37" s="161" t="n">
        <v>1.9285</v>
      </c>
      <c r="V37" s="158" t="s">
        <v>4993</v>
      </c>
      <c r="W37" s="158" t="s">
        <v>4993</v>
      </c>
    </row>
    <row r="38" customFormat="false" ht="38.25" hidden="false" customHeight="false" outlineLevel="0" collapsed="false">
      <c r="A38" s="152" t="s">
        <v>5117</v>
      </c>
      <c r="B38" s="0" t="n">
        <f aca="false">VLOOKUP("D04801",'Q fields (current)'!$C:$D,2,0)</f>
        <v>0</v>
      </c>
      <c r="C38" s="25" t="s">
        <v>5118</v>
      </c>
      <c r="D38" s="128" t="s">
        <v>5119</v>
      </c>
      <c r="E38" s="155" t="s">
        <v>4993</v>
      </c>
      <c r="F38" s="155" t="s">
        <v>4993</v>
      </c>
      <c r="G38" s="155" t="s">
        <v>4993</v>
      </c>
      <c r="H38" s="155" t="s">
        <v>4993</v>
      </c>
      <c r="I38" s="155" t="s">
        <v>4993</v>
      </c>
      <c r="J38" s="155" t="s">
        <v>4993</v>
      </c>
      <c r="K38" s="155" t="s">
        <v>4993</v>
      </c>
      <c r="L38" s="155" t="s">
        <v>4993</v>
      </c>
      <c r="M38" s="155" t="s">
        <v>4993</v>
      </c>
      <c r="N38" s="155" t="s">
        <v>4993</v>
      </c>
      <c r="O38" s="155" t="s">
        <v>4993</v>
      </c>
      <c r="P38" s="155" t="s">
        <v>4993</v>
      </c>
      <c r="Q38" s="155" t="s">
        <v>4993</v>
      </c>
      <c r="R38" s="155" t="s">
        <v>4993</v>
      </c>
      <c r="S38" s="155" t="s">
        <v>4993</v>
      </c>
      <c r="T38" s="162" t="n">
        <v>13.5886</v>
      </c>
      <c r="U38" s="155" t="s">
        <v>4993</v>
      </c>
      <c r="V38" s="155" t="s">
        <v>4993</v>
      </c>
      <c r="W38" s="155" t="s">
        <v>4993</v>
      </c>
    </row>
    <row r="39" customFormat="false" ht="38.25" hidden="false" customHeight="false" outlineLevel="0" collapsed="false">
      <c r="A39" s="152" t="s">
        <v>5120</v>
      </c>
      <c r="B39" s="0" t="n">
        <f aca="false">VLOOKUP("D04401",'Q fields (current)'!$C:$D,2,0)</f>
        <v>0</v>
      </c>
      <c r="C39" s="25" t="s">
        <v>5121</v>
      </c>
      <c r="D39" s="128" t="s">
        <v>5122</v>
      </c>
      <c r="E39" s="155" t="s">
        <v>4993</v>
      </c>
      <c r="F39" s="155" t="s">
        <v>4993</v>
      </c>
      <c r="G39" s="155" t="s">
        <v>4993</v>
      </c>
      <c r="H39" s="155" t="s">
        <v>4993</v>
      </c>
      <c r="I39" s="155" t="s">
        <v>4993</v>
      </c>
      <c r="J39" s="155" t="s">
        <v>4993</v>
      </c>
      <c r="K39" s="155" t="s">
        <v>4993</v>
      </c>
      <c r="L39" s="155" t="s">
        <v>4993</v>
      </c>
      <c r="M39" s="155" t="s">
        <v>4993</v>
      </c>
      <c r="N39" s="155" t="s">
        <v>4993</v>
      </c>
      <c r="O39" s="139" t="s">
        <v>4993</v>
      </c>
      <c r="P39" s="139" t="s">
        <v>4993</v>
      </c>
      <c r="Q39" s="139" t="s">
        <v>4993</v>
      </c>
      <c r="R39" s="139" t="s">
        <v>4993</v>
      </c>
      <c r="S39" s="139" t="s">
        <v>4993</v>
      </c>
      <c r="T39" s="140" t="n">
        <v>11.8477</v>
      </c>
      <c r="U39" s="139" t="s">
        <v>4993</v>
      </c>
      <c r="V39" s="139" t="s">
        <v>4993</v>
      </c>
      <c r="W39" s="139" t="s">
        <v>4993</v>
      </c>
    </row>
    <row r="40" customFormat="false" ht="38.25" hidden="false" customHeight="false" outlineLevel="0" collapsed="false">
      <c r="A40" s="152" t="s">
        <v>5123</v>
      </c>
      <c r="B40" s="0" t="n">
        <f aca="false">VLOOKUP("D04402",'Q fields (current)'!$C:$D,2,0)</f>
        <v>0</v>
      </c>
      <c r="C40" s="25" t="s">
        <v>5124</v>
      </c>
      <c r="D40" s="128" t="s">
        <v>5125</v>
      </c>
      <c r="E40" s="155" t="s">
        <v>4993</v>
      </c>
      <c r="F40" s="155" t="s">
        <v>4993</v>
      </c>
      <c r="G40" s="155" t="s">
        <v>4993</v>
      </c>
      <c r="H40" s="155" t="s">
        <v>4993</v>
      </c>
      <c r="I40" s="155" t="s">
        <v>4993</v>
      </c>
      <c r="J40" s="155" t="s">
        <v>4993</v>
      </c>
      <c r="K40" s="155" t="s">
        <v>4993</v>
      </c>
      <c r="L40" s="155" t="s">
        <v>4993</v>
      </c>
      <c r="M40" s="155" t="s">
        <v>4993</v>
      </c>
      <c r="N40" s="155" t="s">
        <v>4993</v>
      </c>
      <c r="O40" s="139" t="s">
        <v>4993</v>
      </c>
      <c r="P40" s="139" t="s">
        <v>4993</v>
      </c>
      <c r="Q40" s="139" t="s">
        <v>4993</v>
      </c>
      <c r="R40" s="139" t="s">
        <v>4993</v>
      </c>
      <c r="S40" s="139" t="s">
        <v>4993</v>
      </c>
      <c r="T40" s="140" t="n">
        <v>23.0792</v>
      </c>
      <c r="U40" s="139" t="s">
        <v>4993</v>
      </c>
      <c r="V40" s="139" t="s">
        <v>4993</v>
      </c>
      <c r="W40" s="139" t="s">
        <v>4993</v>
      </c>
    </row>
    <row r="41" customFormat="false" ht="38.25" hidden="false" customHeight="false" outlineLevel="0" collapsed="false">
      <c r="A41" s="163" t="s">
        <v>5126</v>
      </c>
      <c r="B41" s="0" t="n">
        <f aca="false">VLOOKUP("D04403",'Q fields (current)'!$C:$D,2,0) + VLOOKUP("D04404",'Q fields (current)'!$C:$D,2,0)</f>
        <v>0</v>
      </c>
      <c r="C41" s="25" t="s">
        <v>5127</v>
      </c>
      <c r="D41" s="128" t="s">
        <v>5128</v>
      </c>
      <c r="E41" s="155" t="s">
        <v>4993</v>
      </c>
      <c r="F41" s="155" t="s">
        <v>4993</v>
      </c>
      <c r="G41" s="155" t="s">
        <v>4993</v>
      </c>
      <c r="H41" s="155" t="s">
        <v>4993</v>
      </c>
      <c r="I41" s="155" t="s">
        <v>4993</v>
      </c>
      <c r="J41" s="155" t="s">
        <v>4993</v>
      </c>
      <c r="K41" s="155" t="s">
        <v>4993</v>
      </c>
      <c r="L41" s="155" t="s">
        <v>4993</v>
      </c>
      <c r="M41" s="155" t="s">
        <v>4993</v>
      </c>
      <c r="N41" s="155" t="s">
        <v>4993</v>
      </c>
      <c r="O41" s="139" t="s">
        <v>4993</v>
      </c>
      <c r="P41" s="139" t="s">
        <v>4993</v>
      </c>
      <c r="Q41" s="139" t="s">
        <v>4993</v>
      </c>
      <c r="R41" s="139" t="s">
        <v>4993</v>
      </c>
      <c r="S41" s="139" t="s">
        <v>4993</v>
      </c>
      <c r="T41" s="140" t="n">
        <v>50.5992</v>
      </c>
      <c r="U41" s="139" t="s">
        <v>4993</v>
      </c>
      <c r="V41" s="139" t="s">
        <v>4993</v>
      </c>
      <c r="W41" s="139" t="s">
        <v>4993</v>
      </c>
    </row>
    <row r="42" customFormat="false" ht="38.25" hidden="false" customHeight="false" outlineLevel="0" collapsed="false">
      <c r="A42" s="152" t="s">
        <v>5129</v>
      </c>
      <c r="B42" s="0" t="n">
        <f aca="false">VLOOKUP("D04601",'Q fields (current)'!$C:$D,2,0)</f>
        <v>0</v>
      </c>
      <c r="C42" s="25" t="s">
        <v>5130</v>
      </c>
      <c r="D42" s="128" t="s">
        <v>5131</v>
      </c>
      <c r="E42" s="155" t="s">
        <v>4993</v>
      </c>
      <c r="F42" s="155" t="s">
        <v>4993</v>
      </c>
      <c r="G42" s="155" t="s">
        <v>4993</v>
      </c>
      <c r="H42" s="155" t="s">
        <v>4993</v>
      </c>
      <c r="I42" s="155" t="s">
        <v>4993</v>
      </c>
      <c r="J42" s="155" t="s">
        <v>4993</v>
      </c>
      <c r="K42" s="155" t="s">
        <v>4993</v>
      </c>
      <c r="L42" s="155" t="s">
        <v>4993</v>
      </c>
      <c r="M42" s="155" t="s">
        <v>4993</v>
      </c>
      <c r="N42" s="155" t="s">
        <v>4993</v>
      </c>
      <c r="O42" s="155" t="s">
        <v>4993</v>
      </c>
      <c r="P42" s="155" t="s">
        <v>4993</v>
      </c>
      <c r="Q42" s="155" t="s">
        <v>4993</v>
      </c>
      <c r="R42" s="155" t="s">
        <v>4993</v>
      </c>
      <c r="S42" s="155" t="s">
        <v>4993</v>
      </c>
      <c r="T42" s="162" t="n">
        <v>14.0233</v>
      </c>
      <c r="U42" s="155" t="s">
        <v>4993</v>
      </c>
      <c r="V42" s="155" t="s">
        <v>4993</v>
      </c>
      <c r="W42" s="155" t="s">
        <v>4993</v>
      </c>
    </row>
    <row r="43" customFormat="false" ht="38.25" hidden="false" customHeight="false" outlineLevel="0" collapsed="false">
      <c r="A43" s="138" t="s">
        <v>5132</v>
      </c>
      <c r="B43" s="0" t="n">
        <f aca="false">VLOOKUP("D04602",'Q fields (current)'!$C:$D,2,0)</f>
        <v>0</v>
      </c>
      <c r="C43" s="25" t="s">
        <v>5133</v>
      </c>
      <c r="D43" s="128" t="s">
        <v>5134</v>
      </c>
      <c r="E43" s="155" t="s">
        <v>4993</v>
      </c>
      <c r="F43" s="155" t="s">
        <v>4993</v>
      </c>
      <c r="G43" s="155" t="s">
        <v>4993</v>
      </c>
      <c r="H43" s="155" t="s">
        <v>4993</v>
      </c>
      <c r="I43" s="155" t="s">
        <v>4993</v>
      </c>
      <c r="J43" s="155" t="s">
        <v>4993</v>
      </c>
      <c r="K43" s="155" t="s">
        <v>4993</v>
      </c>
      <c r="L43" s="155" t="s">
        <v>4993</v>
      </c>
      <c r="M43" s="155" t="s">
        <v>4993</v>
      </c>
      <c r="N43" s="155" t="s">
        <v>4993</v>
      </c>
      <c r="O43" s="155" t="s">
        <v>4993</v>
      </c>
      <c r="P43" s="155" t="s">
        <v>4993</v>
      </c>
      <c r="Q43" s="155" t="s">
        <v>4993</v>
      </c>
      <c r="R43" s="155" t="s">
        <v>4993</v>
      </c>
      <c r="S43" s="155" t="s">
        <v>4993</v>
      </c>
      <c r="T43" s="162" t="n">
        <v>24.3538</v>
      </c>
      <c r="U43" s="155" t="s">
        <v>4993</v>
      </c>
      <c r="V43" s="155" t="s">
        <v>4993</v>
      </c>
      <c r="W43" s="155" t="s">
        <v>4993</v>
      </c>
    </row>
    <row r="44" customFormat="false" ht="38.25" hidden="false" customHeight="false" outlineLevel="0" collapsed="false">
      <c r="A44" s="152" t="s">
        <v>5135</v>
      </c>
      <c r="B44" s="0" t="n">
        <f aca="false">VLOOKUP("D05001",'Q fields (current)'!$C:$D,2,0)</f>
        <v>0</v>
      </c>
      <c r="C44" s="25" t="s">
        <v>5136</v>
      </c>
      <c r="D44" s="128" t="s">
        <v>5137</v>
      </c>
      <c r="E44" s="155" t="s">
        <v>4993</v>
      </c>
      <c r="F44" s="155" t="s">
        <v>4993</v>
      </c>
      <c r="G44" s="155" t="s">
        <v>4993</v>
      </c>
      <c r="H44" s="155" t="s">
        <v>4993</v>
      </c>
      <c r="I44" s="155" t="s">
        <v>4993</v>
      </c>
      <c r="J44" s="155" t="s">
        <v>4993</v>
      </c>
      <c r="K44" s="155" t="s">
        <v>4993</v>
      </c>
      <c r="L44" s="155" t="s">
        <v>4993</v>
      </c>
      <c r="M44" s="155" t="s">
        <v>4993</v>
      </c>
      <c r="N44" s="155" t="s">
        <v>4993</v>
      </c>
      <c r="O44" s="139" t="s">
        <v>4993</v>
      </c>
      <c r="P44" s="139" t="s">
        <v>4993</v>
      </c>
      <c r="Q44" s="139" t="s">
        <v>4993</v>
      </c>
      <c r="R44" s="139" t="s">
        <v>4993</v>
      </c>
      <c r="S44" s="139" t="s">
        <v>4993</v>
      </c>
      <c r="T44" s="140" t="n">
        <v>10.6366</v>
      </c>
      <c r="U44" s="139" t="s">
        <v>4993</v>
      </c>
      <c r="V44" s="139" t="s">
        <v>4993</v>
      </c>
      <c r="W44" s="139" t="s">
        <v>4993</v>
      </c>
    </row>
    <row r="45" customFormat="false" ht="38.25" hidden="false" customHeight="false" outlineLevel="0" collapsed="false">
      <c r="A45" s="144" t="s">
        <v>5068</v>
      </c>
      <c r="B45" s="0" t="n">
        <f aca="false">VLOOKUP("D04603",'Q fields (current)'!$C:$D,2,0)+VLOOKUP("D04604",'Q fields (current)'!$C:$D,2,0)+
VLOOKUP("D04803",'Q fields (current)'!$C:$D,2,0)+VLOOKUP("D04804",'Q fields (current)'!$C:$D,2,0)+
VLOOKUP("D05003",'Q fields (current)'!$C:$D,2,0)+VLOOKUP("D05004",'Q fields (current)'!$C:$D,2,0)+
VLOOKUP("D05203",'Q fields (current)'!$C:$D,2,0)+VLOOKUP("D05204",'Q fields (current)'!$C:$D,2,0)</f>
        <v>0</v>
      </c>
      <c r="C45" s="25" t="s">
        <v>5138</v>
      </c>
      <c r="D45" s="128" t="s">
        <v>5139</v>
      </c>
      <c r="E45" s="155" t="s">
        <v>4993</v>
      </c>
      <c r="F45" s="155" t="s">
        <v>4993</v>
      </c>
      <c r="G45" s="155" t="s">
        <v>4993</v>
      </c>
      <c r="H45" s="155" t="s">
        <v>4993</v>
      </c>
      <c r="I45" s="155" t="s">
        <v>4993</v>
      </c>
      <c r="J45" s="155" t="s">
        <v>4993</v>
      </c>
      <c r="K45" s="155" t="s">
        <v>4993</v>
      </c>
      <c r="L45" s="155" t="s">
        <v>4993</v>
      </c>
      <c r="M45" s="155" t="s">
        <v>4993</v>
      </c>
      <c r="N45" s="155" t="s">
        <v>4993</v>
      </c>
      <c r="O45" s="139" t="s">
        <v>4993</v>
      </c>
      <c r="P45" s="139" t="s">
        <v>4993</v>
      </c>
      <c r="Q45" s="139" t="s">
        <v>4993</v>
      </c>
      <c r="R45" s="139" t="s">
        <v>4993</v>
      </c>
      <c r="S45" s="139" t="s">
        <v>4993</v>
      </c>
      <c r="T45" s="140" t="n">
        <v>50.7477</v>
      </c>
      <c r="U45" s="139" t="s">
        <v>4993</v>
      </c>
      <c r="V45" s="139" t="s">
        <v>4993</v>
      </c>
      <c r="W45" s="139" t="s">
        <v>4993</v>
      </c>
    </row>
    <row r="46" customFormat="false" ht="38.25" hidden="false" customHeight="false" outlineLevel="0" collapsed="false">
      <c r="A46" s="144" t="s">
        <v>5072</v>
      </c>
      <c r="B46" s="0" t="n">
        <f aca="false">VLOOKUP("D04602",'Q fields (current)'!$C:$D,2,0)+VLOOKUP("D04802",'Q fields (current)'!$C:$D,2,0)+ VLOOKUP("D05002",'Q fields (current)'!$C:$D,2,0)+VLOOKUP("D05202",'Q fields (current)'!$C:$D,2,0)</f>
        <v>0</v>
      </c>
      <c r="C46" s="25" t="s">
        <v>5140</v>
      </c>
      <c r="D46" s="128" t="s">
        <v>5141</v>
      </c>
      <c r="E46" s="155" t="s">
        <v>4993</v>
      </c>
      <c r="F46" s="155" t="s">
        <v>4993</v>
      </c>
      <c r="G46" s="155" t="s">
        <v>4993</v>
      </c>
      <c r="H46" s="155" t="s">
        <v>4993</v>
      </c>
      <c r="I46" s="155" t="s">
        <v>4993</v>
      </c>
      <c r="J46" s="155" t="s">
        <v>4993</v>
      </c>
      <c r="K46" s="155" t="s">
        <v>4993</v>
      </c>
      <c r="L46" s="155" t="s">
        <v>4993</v>
      </c>
      <c r="M46" s="155" t="s">
        <v>4993</v>
      </c>
      <c r="N46" s="155" t="s">
        <v>4993</v>
      </c>
      <c r="O46" s="139" t="s">
        <v>4993</v>
      </c>
      <c r="P46" s="139" t="s">
        <v>4993</v>
      </c>
      <c r="Q46" s="139" t="s">
        <v>4993</v>
      </c>
      <c r="R46" s="139" t="s">
        <v>4993</v>
      </c>
      <c r="S46" s="139" t="s">
        <v>4993</v>
      </c>
      <c r="T46" s="140" t="n">
        <v>25.356</v>
      </c>
      <c r="U46" s="139" t="s">
        <v>4993</v>
      </c>
      <c r="V46" s="139" t="s">
        <v>4993</v>
      </c>
      <c r="W46" s="139" t="s">
        <v>4993</v>
      </c>
    </row>
    <row r="47" customFormat="false" ht="12.75" hidden="false" customHeight="false" outlineLevel="0" collapsed="false">
      <c r="A47" s="32"/>
      <c r="C47" s="25"/>
      <c r="D47" s="164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6"/>
    </row>
    <row r="49" customFormat="false" ht="12.75" hidden="false" customHeight="true" outlineLevel="0" collapsed="false">
      <c r="A49" s="167"/>
      <c r="B49" s="168"/>
      <c r="C49" s="169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9"/>
      <c r="O49" s="169"/>
      <c r="P49" s="169"/>
      <c r="Q49" s="169"/>
      <c r="R49" s="169"/>
      <c r="S49" s="169"/>
      <c r="T49" s="169"/>
    </row>
    <row r="50" customFormat="false" ht="49.5" hidden="false" customHeight="false" outlineLevel="0" collapsed="false">
      <c r="D50" s="170" t="s">
        <v>5142</v>
      </c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</row>
    <row r="51" customFormat="false" ht="12.75" hidden="false" customHeight="false" outlineLevel="0" collapsed="false">
      <c r="D51" s="171" t="s">
        <v>5143</v>
      </c>
      <c r="E51" s="171" t="n">
        <f aca="false">$B4*IF(E4="-",0,E4)*IF($X4,$C$1,1)</f>
        <v>0</v>
      </c>
      <c r="F51" s="171" t="n">
        <f aca="false">$B4*IF(F4="-",0,F4)*IF($X4,$C$1,1)</f>
        <v>0</v>
      </c>
      <c r="G51" s="171" t="n">
        <f aca="false">$B4*IF(G4="-",0,G4)*IF($X4,$C$1,1)</f>
        <v>0</v>
      </c>
      <c r="H51" s="171" t="n">
        <f aca="false">$B4*IF(H4="-",0,H4)*IF($X4,$C$1,1)</f>
        <v>0</v>
      </c>
      <c r="I51" s="171" t="n">
        <f aca="false">$B4*IF(I4="-",0,I4)*IF($X4,$C$1,1)</f>
        <v>0</v>
      </c>
      <c r="J51" s="171" t="n">
        <f aca="false">$B4*IF(J4="-",0,J4)*IF($X4,$C$1,1)</f>
        <v>0</v>
      </c>
      <c r="K51" s="171" t="n">
        <f aca="false">$B4*IF(K4="-",0,K4)*IF($X4,$C$1,1)</f>
        <v>0</v>
      </c>
      <c r="L51" s="171" t="n">
        <f aca="false">$B4*IF(L4="-",0,L4)*IF($X4,$C$1,1)</f>
        <v>0</v>
      </c>
      <c r="M51" s="171" t="n">
        <f aca="false">$B4*IF(M4="-",0,M4)*IF($X4,$C$1,1)</f>
        <v>0</v>
      </c>
      <c r="N51" s="171" t="n">
        <f aca="false">$B4*IF(N4="-",0,N4)*IF($X4,$C$1,1)</f>
        <v>0</v>
      </c>
      <c r="O51" s="171" t="n">
        <f aca="false">$B4*IF(O4="-",0,O4)*IF($X4,$C$1,1)</f>
        <v>0</v>
      </c>
      <c r="P51" s="171" t="n">
        <f aca="false">$B4*IF(P4="-",0,P4)*IF($X4,$C$1,1)</f>
        <v>0</v>
      </c>
      <c r="Q51" s="171" t="n">
        <f aca="false">$B4*IF(Q4="-",0,Q4)*IF($X4,$C$1,1)</f>
        <v>0</v>
      </c>
      <c r="R51" s="171" t="n">
        <f aca="false">$B4*IF(R4="-",0,R4)*IF($X4,$C$1,1)</f>
        <v>0</v>
      </c>
      <c r="S51" s="171" t="n">
        <f aca="false">$B4*IF(S4="-",0,S4)*IF($X4,$C$1,1)</f>
        <v>0</v>
      </c>
      <c r="T51" s="171" t="n">
        <f aca="false">$B4*IF(T4="-",0,T4)*IF($X4,$C$1,1)</f>
        <v>0</v>
      </c>
      <c r="U51" s="171" t="n">
        <f aca="false">$B4*IF(U4="-",0,U4)*IF($X4,$C$1,1)</f>
        <v>0</v>
      </c>
      <c r="V51" s="171" t="n">
        <f aca="false">$B4*IF(V4="-",0,V4)*IF($X4,$C$1,1)</f>
        <v>0</v>
      </c>
      <c r="W51" s="171" t="n">
        <f aca="false">$B4*IF(W4="-",0,W4)*IF($X4,$C$1,1)</f>
        <v>0</v>
      </c>
    </row>
    <row r="52" customFormat="false" ht="12.75" hidden="false" customHeight="false" outlineLevel="0" collapsed="false">
      <c r="D52" s="171" t="s">
        <v>5143</v>
      </c>
      <c r="E52" s="171" t="n">
        <f aca="false">$B5*IF(E5="-",0,E5)*IF($X5,$C$1,1)</f>
        <v>0</v>
      </c>
      <c r="F52" s="171" t="n">
        <f aca="false">$B5*IF(F5="-",0,F5)*IF($X5,$C$1,1)</f>
        <v>0</v>
      </c>
      <c r="G52" s="171" t="n">
        <f aca="false">$B5*IF(G5="-",0,G5)*IF($X5,$C$1,1)</f>
        <v>0</v>
      </c>
      <c r="H52" s="171" t="n">
        <f aca="false">$B5*IF(H5="-",0,H5)*IF($X5,$C$1,1)</f>
        <v>0</v>
      </c>
      <c r="I52" s="171" t="n">
        <f aca="false">$B5*IF(I5="-",0,I5)*IF($X5,$C$1,1)</f>
        <v>0</v>
      </c>
      <c r="J52" s="171" t="n">
        <f aca="false">$B5*IF(J5="-",0,J5)*IF($X5,$C$1,1)</f>
        <v>0</v>
      </c>
      <c r="K52" s="171" t="n">
        <f aca="false">$B5*IF(K5="-",0,K5)*IF($X5,$C$1,1)</f>
        <v>0</v>
      </c>
      <c r="L52" s="171" t="n">
        <f aca="false">$B5*IF(L5="-",0,L5)*IF($X5,$C$1,1)</f>
        <v>0</v>
      </c>
      <c r="M52" s="171" t="n">
        <f aca="false">$B5*IF(M5="-",0,M5)*IF($X5,$C$1,1)</f>
        <v>0</v>
      </c>
      <c r="N52" s="171" t="n">
        <f aca="false">$B5*IF(N5="-",0,N5)*IF($X5,$C$1,1)</f>
        <v>0</v>
      </c>
      <c r="O52" s="171" t="n">
        <f aca="false">$B5*IF(O5="-",0,O5)*IF($X5,$C$1,1)</f>
        <v>0</v>
      </c>
      <c r="P52" s="171" t="n">
        <f aca="false">$B5*IF(P5="-",0,P5)*IF($X5,$C$1,1)</f>
        <v>0</v>
      </c>
      <c r="Q52" s="171" t="n">
        <f aca="false">$B5*IF(Q5="-",0,Q5)*IF($X5,$C$1,1)</f>
        <v>0</v>
      </c>
      <c r="R52" s="171" t="n">
        <f aca="false">$B5*IF(R5="-",0,R5)*IF($X5,$C$1,1)</f>
        <v>0</v>
      </c>
      <c r="S52" s="171" t="n">
        <f aca="false">$B5*IF(S5="-",0,S5)*IF($X5,$C$1,1)</f>
        <v>0</v>
      </c>
      <c r="T52" s="171" t="n">
        <f aca="false">$B5*IF(T5="-",0,T5)*IF($X5,$C$1,1)</f>
        <v>0</v>
      </c>
      <c r="U52" s="171" t="n">
        <f aca="false">$B5*IF(U5="-",0,U5)*IF($X5,$C$1,1)</f>
        <v>0</v>
      </c>
      <c r="V52" s="171" t="n">
        <f aca="false">$B5*IF(V5="-",0,V5)*IF($X5,$C$1,1)</f>
        <v>0</v>
      </c>
      <c r="W52" s="171" t="n">
        <f aca="false">$B5*IF(W5="-",0,W5)*IF($X5,$C$1,1)</f>
        <v>0</v>
      </c>
    </row>
    <row r="53" customFormat="false" ht="12.75" hidden="false" customHeight="false" outlineLevel="0" collapsed="false">
      <c r="D53" s="171" t="s">
        <v>5143</v>
      </c>
      <c r="E53" s="171" t="n">
        <f aca="false">$B6*IF(E6="-",0,E6)*IF($X6,$C$1,1)</f>
        <v>0</v>
      </c>
      <c r="F53" s="171" t="n">
        <f aca="false">$B6*IF(F6="-",0,F6)*IF($X6,$C$1,1)</f>
        <v>0</v>
      </c>
      <c r="G53" s="171" t="n">
        <f aca="false">$B6*IF(G6="-",0,G6)*IF($X6,$C$1,1)</f>
        <v>0</v>
      </c>
      <c r="H53" s="171" t="n">
        <f aca="false">$B6*IF(H6="-",0,H6)*IF($X6,$C$1,1)</f>
        <v>0</v>
      </c>
      <c r="I53" s="171" t="n">
        <f aca="false">$B6*IF(I6="-",0,I6)*IF($X6,$C$1,1)</f>
        <v>0</v>
      </c>
      <c r="J53" s="171" t="n">
        <f aca="false">$B6*IF(J6="-",0,J6)*IF($X6,$C$1,1)</f>
        <v>0</v>
      </c>
      <c r="K53" s="171" t="n">
        <f aca="false">$B6*IF(K6="-",0,K6)*IF($X6,$C$1,1)</f>
        <v>0</v>
      </c>
      <c r="L53" s="171" t="n">
        <f aca="false">$B6*IF(L6="-",0,L6)*IF($X6,$C$1,1)</f>
        <v>0</v>
      </c>
      <c r="M53" s="171" t="n">
        <f aca="false">$B6*IF(M6="-",0,M6)*IF($X6,$C$1,1)</f>
        <v>0</v>
      </c>
      <c r="N53" s="171" t="n">
        <f aca="false">$B6*IF(N6="-",0,N6)*IF($X6,$C$1,1)</f>
        <v>0</v>
      </c>
      <c r="O53" s="171" t="n">
        <f aca="false">$B6*IF(O6="-",0,O6)*IF($X6,$C$1,1)</f>
        <v>0</v>
      </c>
      <c r="P53" s="171" t="n">
        <f aca="false">$B6*IF(P6="-",0,P6)*IF($X6,$C$1,1)</f>
        <v>0</v>
      </c>
      <c r="Q53" s="171" t="n">
        <f aca="false">$B6*IF(Q6="-",0,Q6)*IF($X6,$C$1,1)</f>
        <v>0</v>
      </c>
      <c r="R53" s="171" t="n">
        <f aca="false">$B6*IF(R6="-",0,R6)*IF($X6,$C$1,1)</f>
        <v>0</v>
      </c>
      <c r="S53" s="171" t="n">
        <f aca="false">$B6*IF(S6="-",0,S6)*IF($X6,$C$1,1)</f>
        <v>0</v>
      </c>
      <c r="T53" s="171" t="n">
        <f aca="false">$B6*IF(T6="-",0,T6)*IF($X6,$C$1,1)</f>
        <v>0</v>
      </c>
      <c r="U53" s="171" t="n">
        <f aca="false">$B6*IF(U6="-",0,U6)*IF($X6,$C$1,1)</f>
        <v>0</v>
      </c>
      <c r="V53" s="171" t="n">
        <f aca="false">$B6*IF(V6="-",0,V6)*IF($X6,$C$1,1)</f>
        <v>0</v>
      </c>
      <c r="W53" s="171" t="n">
        <f aca="false">$B6*IF(W6="-",0,W6)*IF($X6,$C$1,1)</f>
        <v>0</v>
      </c>
    </row>
    <row r="54" customFormat="false" ht="12.75" hidden="false" customHeight="false" outlineLevel="0" collapsed="false">
      <c r="D54" s="171" t="s">
        <v>5143</v>
      </c>
      <c r="E54" s="171" t="n">
        <f aca="false">$B7*IF(E7="-",0,E7)*IF($X7,$C$1,1)</f>
        <v>0</v>
      </c>
      <c r="F54" s="171" t="n">
        <f aca="false">$B7*IF(F7="-",0,F7)*IF($X7,$C$1,1)</f>
        <v>0</v>
      </c>
      <c r="G54" s="171" t="n">
        <f aca="false">$B7*IF(G7="-",0,G7)*IF($X7,$C$1,1)</f>
        <v>0</v>
      </c>
      <c r="H54" s="171" t="n">
        <f aca="false">$B7*IF(H7="-",0,H7)*IF($X7,$C$1,1)</f>
        <v>0</v>
      </c>
      <c r="I54" s="171" t="n">
        <f aca="false">$B7*IF(I7="-",0,I7)*IF($X7,$C$1,1)</f>
        <v>0</v>
      </c>
      <c r="J54" s="171" t="n">
        <f aca="false">$B7*IF(J7="-",0,J7)*IF($X7,$C$1,1)</f>
        <v>0</v>
      </c>
      <c r="K54" s="171" t="n">
        <f aca="false">$B7*IF(K7="-",0,K7)*IF($X7,$C$1,1)</f>
        <v>0</v>
      </c>
      <c r="L54" s="171" t="n">
        <f aca="false">$B7*IF(L7="-",0,L7)*IF($X7,$C$1,1)</f>
        <v>0</v>
      </c>
      <c r="M54" s="171" t="n">
        <f aca="false">$B7*IF(M7="-",0,M7)*IF($X7,$C$1,1)</f>
        <v>0</v>
      </c>
      <c r="N54" s="171" t="n">
        <f aca="false">$B7*IF(N7="-",0,N7)*IF($X7,$C$1,1)</f>
        <v>0</v>
      </c>
      <c r="O54" s="171" t="n">
        <f aca="false">$B7*IF(O7="-",0,O7)*IF($X7,$C$1,1)</f>
        <v>0</v>
      </c>
      <c r="P54" s="171" t="n">
        <f aca="false">$B7*IF(P7="-",0,P7)*IF($X7,$C$1,1)</f>
        <v>0</v>
      </c>
      <c r="Q54" s="171" t="n">
        <f aca="false">$B7*IF(Q7="-",0,Q7)*IF($X7,$C$1,1)</f>
        <v>0</v>
      </c>
      <c r="R54" s="171" t="n">
        <f aca="false">$B7*IF(R7="-",0,R7)*IF($X7,$C$1,1)</f>
        <v>0</v>
      </c>
      <c r="S54" s="171" t="n">
        <f aca="false">$B7*IF(S7="-",0,S7)*IF($X7,$C$1,1)</f>
        <v>0</v>
      </c>
      <c r="T54" s="171" t="n">
        <f aca="false">$B7*IF(T7="-",0,T7)*IF($X7,$C$1,1)</f>
        <v>0</v>
      </c>
      <c r="U54" s="171" t="n">
        <f aca="false">$B7*IF(U7="-",0,U7)*IF($X7,$C$1,1)</f>
        <v>0</v>
      </c>
      <c r="V54" s="171" t="n">
        <f aca="false">$B7*IF(V7="-",0,V7)*IF($X7,$C$1,1)</f>
        <v>0</v>
      </c>
      <c r="W54" s="171" t="n">
        <f aca="false">$B7*IF(W7="-",0,W7)*IF($X7,$C$1,1)</f>
        <v>0</v>
      </c>
    </row>
    <row r="55" customFormat="false" ht="12.75" hidden="false" customHeight="false" outlineLevel="0" collapsed="false">
      <c r="D55" s="171" t="s">
        <v>5143</v>
      </c>
      <c r="E55" s="171" t="n">
        <f aca="false">$B8*IF(E8="-",0,E8)*IF($X8,$C$1,1)</f>
        <v>0</v>
      </c>
      <c r="F55" s="171" t="n">
        <f aca="false">$B8*IF(F8="-",0,F8)*IF($X8,$C$1,1)</f>
        <v>0</v>
      </c>
      <c r="G55" s="171" t="n">
        <f aca="false">$B8*IF(G8="-",0,G8)*IF($X8,$C$1,1)</f>
        <v>0</v>
      </c>
      <c r="H55" s="171" t="n">
        <f aca="false">$B8*IF(H8="-",0,H8)*IF($X8,$C$1,1)</f>
        <v>0</v>
      </c>
      <c r="I55" s="171" t="n">
        <f aca="false">$B8*IF(I8="-",0,I8)*IF($X8,$C$1,1)</f>
        <v>0</v>
      </c>
      <c r="J55" s="171" t="n">
        <f aca="false">$B8*IF(J8="-",0,J8)*IF($X8,$C$1,1)</f>
        <v>0</v>
      </c>
      <c r="K55" s="171" t="n">
        <f aca="false">$B8*IF(K8="-",0,K8)*IF($X8,$C$1,1)</f>
        <v>0</v>
      </c>
      <c r="L55" s="171" t="n">
        <f aca="false">$B8*IF(L8="-",0,L8)*IF($X8,$C$1,1)</f>
        <v>0</v>
      </c>
      <c r="M55" s="171" t="n">
        <f aca="false">$B8*IF(M8="-",0,M8)*IF($X8,$C$1,1)</f>
        <v>0</v>
      </c>
      <c r="N55" s="171" t="n">
        <f aca="false">$B8*IF(N8="-",0,N8)*IF($X8,$C$1,1)</f>
        <v>0</v>
      </c>
      <c r="O55" s="171" t="n">
        <f aca="false">$B8*IF(O8="-",0,O8)*IF($X8,$C$1,1)</f>
        <v>0</v>
      </c>
      <c r="P55" s="171" t="n">
        <f aca="false">$B8*IF(P8="-",0,P8)*IF($X8,$C$1,1)</f>
        <v>0</v>
      </c>
      <c r="Q55" s="171" t="n">
        <f aca="false">$B8*IF(Q8="-",0,Q8)*IF($X8,$C$1,1)</f>
        <v>0</v>
      </c>
      <c r="R55" s="171" t="n">
        <f aca="false">$B8*IF(R8="-",0,R8)*IF($X8,$C$1,1)</f>
        <v>0</v>
      </c>
      <c r="S55" s="171" t="n">
        <f aca="false">$B8*IF(S8="-",0,S8)*IF($X8,$C$1,1)</f>
        <v>0</v>
      </c>
      <c r="T55" s="171" t="n">
        <f aca="false">$B8*IF(T8="-",0,T8)*IF($X8,$C$1,1)</f>
        <v>0</v>
      </c>
      <c r="U55" s="171" t="n">
        <f aca="false">$B8*IF(U8="-",0,U8)*IF($X8,$C$1,1)</f>
        <v>0</v>
      </c>
      <c r="V55" s="171" t="n">
        <f aca="false">$B8*IF(V8="-",0,V8)*IF($X8,$C$1,1)</f>
        <v>0</v>
      </c>
      <c r="W55" s="171" t="n">
        <f aca="false">$B8*IF(W8="-",0,W8)*IF($X8,$C$1,1)</f>
        <v>0</v>
      </c>
    </row>
    <row r="56" customFormat="false" ht="12.75" hidden="false" customHeight="false" outlineLevel="0" collapsed="false">
      <c r="D56" s="171" t="s">
        <v>5143</v>
      </c>
      <c r="E56" s="171" t="n">
        <f aca="false">$B9*IF(E9="-",0,E9)*IF($X9,$C$1,1)</f>
        <v>0</v>
      </c>
      <c r="F56" s="171" t="n">
        <f aca="false">$B9*IF(F9="-",0,F9)*IF($X9,$C$1,1)</f>
        <v>0</v>
      </c>
      <c r="G56" s="171" t="n">
        <f aca="false">$B9*IF(G9="-",0,G9)*IF($X9,$C$1,1)</f>
        <v>0</v>
      </c>
      <c r="H56" s="171" t="n">
        <f aca="false">$B9*IF(H9="-",0,H9)*IF($X9,$C$1,1)</f>
        <v>0</v>
      </c>
      <c r="I56" s="171" t="n">
        <f aca="false">$B9*IF(I9="-",0,I9)*IF($X9,$C$1,1)</f>
        <v>0</v>
      </c>
      <c r="J56" s="171" t="n">
        <f aca="false">$B9*IF(J9="-",0,J9)*IF($X9,$C$1,1)</f>
        <v>0</v>
      </c>
      <c r="K56" s="171" t="n">
        <f aca="false">$B9*IF(K9="-",0,K9)*IF($X9,$C$1,1)</f>
        <v>0</v>
      </c>
      <c r="L56" s="171" t="n">
        <f aca="false">$B9*IF(L9="-",0,L9)*IF($X9,$C$1,1)</f>
        <v>0</v>
      </c>
      <c r="M56" s="171" t="n">
        <f aca="false">$B9*IF(M9="-",0,M9)*IF($X9,$C$1,1)</f>
        <v>0</v>
      </c>
      <c r="N56" s="171" t="n">
        <f aca="false">$B9*IF(N9="-",0,N9)*IF($X9,$C$1,1)</f>
        <v>0</v>
      </c>
      <c r="O56" s="171" t="n">
        <f aca="false">$B9*IF(O9="-",0,O9)*IF($X9,$C$1,1)</f>
        <v>0</v>
      </c>
      <c r="P56" s="171" t="n">
        <f aca="false">$B9*IF(P9="-",0,P9)*IF($X9,$C$1,1)</f>
        <v>0</v>
      </c>
      <c r="Q56" s="171" t="n">
        <f aca="false">$B9*IF(Q9="-",0,Q9)*IF($X9,$C$1,1)</f>
        <v>0</v>
      </c>
      <c r="R56" s="171" t="n">
        <f aca="false">$B9*IF(R9="-",0,R9)*IF($X9,$C$1,1)</f>
        <v>0</v>
      </c>
      <c r="S56" s="171" t="n">
        <f aca="false">$B9*IF(S9="-",0,S9)*IF($X9,$C$1,1)</f>
        <v>0</v>
      </c>
      <c r="T56" s="171" t="n">
        <f aca="false">$B9*IF(T9="-",0,T9)*IF($X9,$C$1,1)</f>
        <v>0</v>
      </c>
      <c r="U56" s="171" t="n">
        <f aca="false">$B9*IF(U9="-",0,U9)*IF($X9,$C$1,1)</f>
        <v>0</v>
      </c>
      <c r="V56" s="171" t="n">
        <f aca="false">$B9*IF(V9="-",0,V9)*IF($X9,$C$1,1)</f>
        <v>0</v>
      </c>
      <c r="W56" s="171" t="n">
        <f aca="false">$B9*IF(W9="-",0,W9)*IF($X9,$C$1,1)</f>
        <v>0</v>
      </c>
    </row>
    <row r="57" customFormat="false" ht="12.75" hidden="false" customHeight="false" outlineLevel="0" collapsed="false">
      <c r="D57" s="171" t="s">
        <v>5143</v>
      </c>
      <c r="E57" s="171" t="n">
        <f aca="false">$B10*IF(E10="-",0,E10)*IF($X10,$C$1,1)</f>
        <v>0</v>
      </c>
      <c r="F57" s="171" t="n">
        <f aca="false">$B10*IF(F10="-",0,F10)*IF($X10,$C$1,1)</f>
        <v>0</v>
      </c>
      <c r="G57" s="171" t="n">
        <f aca="false">$B10*IF(G10="-",0,G10)*IF($X10,$C$1,1)</f>
        <v>0</v>
      </c>
      <c r="H57" s="171" t="n">
        <f aca="false">$B10*IF(H10="-",0,H10)*IF($X10,$C$1,1)</f>
        <v>0</v>
      </c>
      <c r="I57" s="171" t="n">
        <f aca="false">$B10*IF(I10="-",0,I10)*IF($X10,$C$1,1)</f>
        <v>0</v>
      </c>
      <c r="J57" s="171" t="n">
        <f aca="false">$B10*IF(J10="-",0,J10)*IF($X10,$C$1,1)</f>
        <v>0</v>
      </c>
      <c r="K57" s="171" t="n">
        <f aca="false">$B10*IF(K10="-",0,K10)*IF($X10,$C$1,1)</f>
        <v>0</v>
      </c>
      <c r="L57" s="171" t="n">
        <f aca="false">$B10*IF(L10="-",0,L10)*IF($X10,$C$1,1)</f>
        <v>0</v>
      </c>
      <c r="M57" s="171" t="n">
        <f aca="false">$B10*IF(M10="-",0,M10)*IF($X10,$C$1,1)</f>
        <v>0</v>
      </c>
      <c r="N57" s="171" t="n">
        <f aca="false">$B10*IF(N10="-",0,N10)*IF($X10,$C$1,1)</f>
        <v>0</v>
      </c>
      <c r="O57" s="171" t="n">
        <f aca="false">$B10*IF(O10="-",0,O10)*IF($X10,$C$1,1)</f>
        <v>0</v>
      </c>
      <c r="P57" s="171" t="n">
        <f aca="false">$B10*IF(P10="-",0,P10)*IF($X10,$C$1,1)</f>
        <v>0</v>
      </c>
      <c r="Q57" s="171" t="n">
        <f aca="false">$B10*IF(Q10="-",0,Q10)*IF($X10,$C$1,1)</f>
        <v>0</v>
      </c>
      <c r="R57" s="171" t="n">
        <f aca="false">$B10*IF(R10="-",0,R10)*IF($X10,$C$1,1)</f>
        <v>0</v>
      </c>
      <c r="S57" s="171" t="n">
        <f aca="false">$B10*IF(S10="-",0,S10)*IF($X10,$C$1,1)</f>
        <v>0</v>
      </c>
      <c r="T57" s="171" t="n">
        <f aca="false">$B10*IF(T10="-",0,T10)*IF($X10,$C$1,1)</f>
        <v>0</v>
      </c>
      <c r="U57" s="171" t="n">
        <f aca="false">$B10*IF(U10="-",0,U10)*IF($X10,$C$1,1)</f>
        <v>0</v>
      </c>
      <c r="V57" s="171" t="n">
        <f aca="false">$B10*IF(V10="-",0,V10)*IF($X10,$C$1,1)</f>
        <v>0</v>
      </c>
      <c r="W57" s="171" t="n">
        <f aca="false">$B10*IF(W10="-",0,W10)*IF($X10,$C$1,1)</f>
        <v>0</v>
      </c>
    </row>
    <row r="58" customFormat="false" ht="12.75" hidden="false" customHeight="false" outlineLevel="0" collapsed="false">
      <c r="D58" s="171" t="s">
        <v>5143</v>
      </c>
      <c r="E58" s="171" t="n">
        <f aca="false">$B11*IF(E11="-",0,E11)*IF($X11,$C$1,1)</f>
        <v>0</v>
      </c>
      <c r="F58" s="171" t="n">
        <f aca="false">$B11*IF(F11="-",0,F11)*IF($X11,$C$1,1)</f>
        <v>0</v>
      </c>
      <c r="G58" s="171" t="n">
        <f aca="false">$B11*IF(G11="-",0,G11)*IF($X11,$C$1,1)</f>
        <v>0</v>
      </c>
      <c r="H58" s="171" t="n">
        <f aca="false">$B11*IF(H11="-",0,H11)*IF($X11,$C$1,1)</f>
        <v>0</v>
      </c>
      <c r="I58" s="171" t="n">
        <f aca="false">$B11*IF(I11="-",0,I11)*IF($X11,$C$1,1)</f>
        <v>0</v>
      </c>
      <c r="J58" s="171" t="n">
        <f aca="false">$B11*IF(J11="-",0,J11)*IF($X11,$C$1,1)</f>
        <v>0</v>
      </c>
      <c r="K58" s="171" t="n">
        <f aca="false">$B11*IF(K11="-",0,K11)*IF($X11,$C$1,1)</f>
        <v>0</v>
      </c>
      <c r="L58" s="171" t="n">
        <f aca="false">$B11*IF(L11="-",0,L11)*IF($X11,$C$1,1)</f>
        <v>0</v>
      </c>
      <c r="M58" s="171" t="n">
        <f aca="false">$B11*IF(M11="-",0,M11)*IF($X11,$C$1,1)</f>
        <v>0</v>
      </c>
      <c r="N58" s="171" t="n">
        <f aca="false">$B11*IF(N11="-",0,N11)*IF($X11,$C$1,1)</f>
        <v>0</v>
      </c>
      <c r="O58" s="171" t="n">
        <f aca="false">$B11*IF(O11="-",0,O11)*IF($X11,$C$1,1)</f>
        <v>0</v>
      </c>
      <c r="P58" s="171" t="n">
        <f aca="false">$B11*IF(P11="-",0,P11)*IF($X11,$C$1,1)</f>
        <v>0</v>
      </c>
      <c r="Q58" s="171" t="n">
        <f aca="false">$B11*IF(Q11="-",0,Q11)*IF($X11,$C$1,1)</f>
        <v>0</v>
      </c>
      <c r="R58" s="171" t="n">
        <f aca="false">$B11*IF(R11="-",0,R11)*IF($X11,$C$1,1)</f>
        <v>0</v>
      </c>
      <c r="S58" s="171" t="n">
        <f aca="false">$B11*IF(S11="-",0,S11)*IF($X11,$C$1,1)</f>
        <v>0</v>
      </c>
      <c r="T58" s="171" t="n">
        <f aca="false">$B11*IF(T11="-",0,T11)*IF($X11,$C$1,1)</f>
        <v>0</v>
      </c>
      <c r="U58" s="171" t="n">
        <f aca="false">$B11*IF(U11="-",0,U11)*IF($X11,$C$1,1)</f>
        <v>0</v>
      </c>
      <c r="V58" s="171" t="n">
        <f aca="false">$B11*IF(V11="-",0,V11)*IF($X11,$C$1,1)</f>
        <v>0</v>
      </c>
      <c r="W58" s="171" t="n">
        <f aca="false">$B11*IF(W11="-",0,W11)*IF($X11,$C$1,1)</f>
        <v>0</v>
      </c>
    </row>
    <row r="59" customFormat="false" ht="12.75" hidden="false" customHeight="false" outlineLevel="0" collapsed="false">
      <c r="D59" s="171" t="s">
        <v>5143</v>
      </c>
      <c r="E59" s="171" t="n">
        <f aca="false">$B12*IF(E12="-",0,E12)*IF($X12,$C$1,1)</f>
        <v>0</v>
      </c>
      <c r="F59" s="171" t="n">
        <f aca="false">$B12*IF(F12="-",0,F12)*IF($X12,$C$1,1)</f>
        <v>0</v>
      </c>
      <c r="G59" s="171" t="n">
        <f aca="false">$B12*IF(G12="-",0,G12)*IF($X12,$C$1,1)</f>
        <v>0</v>
      </c>
      <c r="H59" s="171" t="n">
        <f aca="false">$B12*IF(H12="-",0,H12)*IF($X12,$C$1,1)</f>
        <v>0</v>
      </c>
      <c r="I59" s="171" t="n">
        <f aca="false">$B12*IF(I12="-",0,I12)*IF($X12,$C$1,1)</f>
        <v>0</v>
      </c>
      <c r="J59" s="171" t="n">
        <f aca="false">$B12*IF(J12="-",0,J12)*IF($X12,$C$1,1)</f>
        <v>0</v>
      </c>
      <c r="K59" s="171" t="n">
        <f aca="false">$B12*IF(K12="-",0,K12)*IF($X12,$C$1,1)</f>
        <v>0</v>
      </c>
      <c r="L59" s="171" t="n">
        <f aca="false">$B12*IF(L12="-",0,L12)*IF($X12,$C$1,1)</f>
        <v>0</v>
      </c>
      <c r="M59" s="171" t="n">
        <f aca="false">$B12*IF(M12="-",0,M12)*IF($X12,$C$1,1)</f>
        <v>0</v>
      </c>
      <c r="N59" s="171" t="n">
        <f aca="false">$B12*IF(N12="-",0,N12)*IF($X12,$C$1,1)</f>
        <v>0</v>
      </c>
      <c r="O59" s="171" t="n">
        <f aca="false">$B12*IF(O12="-",0,O12)*IF($X12,$C$1,1)</f>
        <v>0</v>
      </c>
      <c r="P59" s="171" t="n">
        <f aca="false">$B12*IF(P12="-",0,P12)*IF($X12,$C$1,1)</f>
        <v>0</v>
      </c>
      <c r="Q59" s="171" t="n">
        <f aca="false">$B12*IF(Q12="-",0,Q12)*IF($X12,$C$1,1)</f>
        <v>0</v>
      </c>
      <c r="R59" s="171" t="n">
        <f aca="false">$B12*IF(R12="-",0,R12)*IF($X12,$C$1,1)</f>
        <v>0</v>
      </c>
      <c r="S59" s="171" t="n">
        <f aca="false">$B12*IF(S12="-",0,S12)*IF($X12,$C$1,1)</f>
        <v>0</v>
      </c>
      <c r="T59" s="171" t="n">
        <f aca="false">$B12*IF(T12="-",0,T12)*IF($X12,$C$1,1)</f>
        <v>0</v>
      </c>
      <c r="U59" s="171" t="n">
        <f aca="false">$B12*IF(U12="-",0,U12)*IF($X12,$C$1,1)</f>
        <v>0</v>
      </c>
      <c r="V59" s="171" t="n">
        <f aca="false">$B12*IF(V12="-",0,V12)*IF($X12,$C$1,1)</f>
        <v>0</v>
      </c>
      <c r="W59" s="171" t="n">
        <f aca="false">$B12*IF(W12="-",0,W12)*IF($X12,$C$1,1)</f>
        <v>0</v>
      </c>
    </row>
    <row r="60" customFormat="false" ht="12.75" hidden="false" customHeight="false" outlineLevel="0" collapsed="false">
      <c r="D60" s="171" t="s">
        <v>5143</v>
      </c>
      <c r="E60" s="171" t="n">
        <f aca="false">$B13*IF(E13="-",0,E13)*IF($X13,$C$1,1)</f>
        <v>0</v>
      </c>
      <c r="F60" s="171" t="n">
        <f aca="false">$B13*IF(F13="-",0,F13)*IF($X13,$C$1,1)</f>
        <v>0</v>
      </c>
      <c r="G60" s="171" t="n">
        <f aca="false">$B13*IF(G13="-",0,G13)*IF($X13,$C$1,1)</f>
        <v>0</v>
      </c>
      <c r="H60" s="171" t="n">
        <f aca="false">$B13*IF(H13="-",0,H13)*IF($X13,$C$1,1)</f>
        <v>0</v>
      </c>
      <c r="I60" s="171" t="n">
        <f aca="false">$B13*IF(I13="-",0,I13)*IF($X13,$C$1,1)</f>
        <v>0</v>
      </c>
      <c r="J60" s="171" t="n">
        <f aca="false">$B13*IF(J13="-",0,J13)*IF($X13,$C$1,1)</f>
        <v>0</v>
      </c>
      <c r="K60" s="171" t="n">
        <f aca="false">$B13*IF(K13="-",0,K13)*IF($X13,$C$1,1)</f>
        <v>0</v>
      </c>
      <c r="L60" s="171" t="n">
        <f aca="false">$B13*IF(L13="-",0,L13)*IF($X13,$C$1,1)</f>
        <v>0</v>
      </c>
      <c r="M60" s="171" t="n">
        <f aca="false">$B13*IF(M13="-",0,M13)*IF($X13,$C$1,1)</f>
        <v>0</v>
      </c>
      <c r="N60" s="171" t="n">
        <f aca="false">$B13*IF(N13="-",0,N13)*IF($X13,$C$1,1)</f>
        <v>0</v>
      </c>
      <c r="O60" s="171" t="n">
        <f aca="false">$B13*IF(O13="-",0,O13)*IF($X13,$C$1,1)</f>
        <v>0</v>
      </c>
      <c r="P60" s="171" t="n">
        <f aca="false">$B13*IF(P13="-",0,P13)*IF($X13,$C$1,1)</f>
        <v>0</v>
      </c>
      <c r="Q60" s="171" t="n">
        <f aca="false">$B13*IF(Q13="-",0,Q13)*IF($X13,$C$1,1)</f>
        <v>0</v>
      </c>
      <c r="R60" s="171" t="n">
        <f aca="false">$B13*IF(R13="-",0,R13)*IF($X13,$C$1,1)</f>
        <v>0</v>
      </c>
      <c r="S60" s="171" t="n">
        <f aca="false">$B13*IF(S13="-",0,S13)*IF($X13,$C$1,1)</f>
        <v>0</v>
      </c>
      <c r="T60" s="171" t="n">
        <f aca="false">$B13*IF(T13="-",0,T13)*IF($X13,$C$1,1)</f>
        <v>0</v>
      </c>
      <c r="U60" s="171" t="n">
        <f aca="false">$B13*IF(U13="-",0,U13)*IF($X13,$C$1,1)</f>
        <v>0</v>
      </c>
      <c r="V60" s="171" t="n">
        <f aca="false">$B13*IF(V13="-",0,V13)*IF($X13,$C$1,1)</f>
        <v>0</v>
      </c>
      <c r="W60" s="171" t="n">
        <f aca="false">$B13*IF(W13="-",0,W13)*IF($X13,$C$1,1)</f>
        <v>0</v>
      </c>
    </row>
    <row r="61" customFormat="false" ht="12.75" hidden="false" customHeight="false" outlineLevel="0" collapsed="false">
      <c r="D61" s="171" t="s">
        <v>5143</v>
      </c>
      <c r="E61" s="171" t="n">
        <f aca="false">$B14*IF(E14="-",0,E14)*IF($X14,$C$1,1)</f>
        <v>0</v>
      </c>
      <c r="F61" s="171" t="n">
        <f aca="false">$B14*IF(F14="-",0,F14)*IF($X14,$C$1,1)</f>
        <v>0</v>
      </c>
      <c r="G61" s="171" t="n">
        <f aca="false">$B14*IF(G14="-",0,G14)*IF($X14,$C$1,1)</f>
        <v>0</v>
      </c>
      <c r="H61" s="171" t="n">
        <f aca="false">$B14*IF(H14="-",0,H14)*IF($X14,$C$1,1)</f>
        <v>0</v>
      </c>
      <c r="I61" s="171" t="n">
        <f aca="false">$B14*IF(I14="-",0,I14)*IF($X14,$C$1,1)</f>
        <v>0</v>
      </c>
      <c r="J61" s="171" t="n">
        <f aca="false">$B14*IF(J14="-",0,J14)*IF($X14,$C$1,1)</f>
        <v>0</v>
      </c>
      <c r="K61" s="171" t="n">
        <f aca="false">$B14*IF(K14="-",0,K14)*IF($X14,$C$1,1)</f>
        <v>0</v>
      </c>
      <c r="L61" s="171" t="n">
        <f aca="false">$B14*IF(L14="-",0,L14)*IF($X14,$C$1,1)</f>
        <v>0</v>
      </c>
      <c r="M61" s="171" t="n">
        <f aca="false">$B14*IF(M14="-",0,M14)*IF($X14,$C$1,1)</f>
        <v>0</v>
      </c>
      <c r="N61" s="171" t="n">
        <f aca="false">$B14*IF(N14="-",0,N14)*IF($X14,$C$1,1)</f>
        <v>0</v>
      </c>
      <c r="O61" s="171" t="n">
        <f aca="false">$B14*IF(O14="-",0,O14)*IF($X14,$C$1,1)</f>
        <v>0</v>
      </c>
      <c r="P61" s="171" t="n">
        <f aca="false">$B14*IF(P14="-",0,P14)*IF($X14,$C$1,1)</f>
        <v>0</v>
      </c>
      <c r="Q61" s="171" t="n">
        <f aca="false">$B14*IF(Q14="-",0,Q14)*IF($X14,$C$1,1)</f>
        <v>0</v>
      </c>
      <c r="R61" s="171" t="n">
        <f aca="false">$B14*IF(R14="-",0,R14)*IF($X14,$C$1,1)</f>
        <v>0</v>
      </c>
      <c r="S61" s="171" t="n">
        <f aca="false">$B14*IF(S14="-",0,S14)*IF($X14,$C$1,1)</f>
        <v>0</v>
      </c>
      <c r="T61" s="171" t="n">
        <f aca="false">$B14*IF(T14="-",0,T14)*IF($X14,$C$1,1)</f>
        <v>0</v>
      </c>
      <c r="U61" s="171" t="n">
        <f aca="false">$B14*IF(U14="-",0,U14)*IF($X14,$C$1,1)</f>
        <v>0</v>
      </c>
      <c r="V61" s="171" t="n">
        <f aca="false">$B14*IF(V14="-",0,V14)*IF($X14,$C$1,1)</f>
        <v>0</v>
      </c>
      <c r="W61" s="171" t="n">
        <f aca="false">$B14*IF(W14="-",0,W14)*IF($X14,$C$1,1)</f>
        <v>0</v>
      </c>
    </row>
    <row r="62" customFormat="false" ht="12.75" hidden="false" customHeight="false" outlineLevel="0" collapsed="false">
      <c r="D62" s="171" t="s">
        <v>5143</v>
      </c>
      <c r="E62" s="171" t="n">
        <f aca="false">$B15*IF(E15="-",0,E15)*IF($X15,$C$1,1)</f>
        <v>0</v>
      </c>
      <c r="F62" s="171" t="n">
        <f aca="false">$B15*IF(F15="-",0,F15)*IF($X15,$C$1,1)</f>
        <v>0</v>
      </c>
      <c r="G62" s="171" t="n">
        <f aca="false">$B15*IF(G15="-",0,G15)*IF($X15,$C$1,1)</f>
        <v>0</v>
      </c>
      <c r="H62" s="171" t="n">
        <f aca="false">$B15*IF(H15="-",0,H15)*IF($X15,$C$1,1)</f>
        <v>0</v>
      </c>
      <c r="I62" s="171" t="n">
        <f aca="false">$B15*IF(I15="-",0,I15)*IF($X15,$C$1,1)</f>
        <v>0</v>
      </c>
      <c r="J62" s="171" t="n">
        <f aca="false">$B15*IF(J15="-",0,J15)*IF($X15,$C$1,1)</f>
        <v>0</v>
      </c>
      <c r="K62" s="171" t="n">
        <f aca="false">$B15*IF(K15="-",0,K15)*IF($X15,$C$1,1)</f>
        <v>0</v>
      </c>
      <c r="L62" s="171" t="n">
        <f aca="false">$B15*IF(L15="-",0,L15)*IF($X15,$C$1,1)</f>
        <v>0</v>
      </c>
      <c r="M62" s="171" t="n">
        <f aca="false">$B15*IF(M15="-",0,M15)*IF($X15,$C$1,1)</f>
        <v>0</v>
      </c>
      <c r="N62" s="171" t="n">
        <f aca="false">$B15*IF(N15="-",0,N15)*IF($X15,$C$1,1)</f>
        <v>0</v>
      </c>
      <c r="O62" s="171" t="n">
        <f aca="false">$B15*IF(O15="-",0,O15)*IF($X15,$C$1,1)</f>
        <v>0</v>
      </c>
      <c r="P62" s="171" t="n">
        <f aca="false">$B15*IF(P15="-",0,P15)*IF($X15,$C$1,1)</f>
        <v>0</v>
      </c>
      <c r="Q62" s="171" t="n">
        <f aca="false">$B15*IF(Q15="-",0,Q15)*IF($X15,$C$1,1)</f>
        <v>0</v>
      </c>
      <c r="R62" s="171" t="n">
        <f aca="false">$B15*IF(R15="-",0,R15)*IF($X15,$C$1,1)</f>
        <v>0</v>
      </c>
      <c r="S62" s="171" t="n">
        <f aca="false">$B15*IF(S15="-",0,S15)*IF($X15,$C$1,1)</f>
        <v>0</v>
      </c>
      <c r="T62" s="171" t="n">
        <f aca="false">$B15*IF(T15="-",0,T15)*IF($X15,$C$1,1)</f>
        <v>0</v>
      </c>
      <c r="U62" s="171" t="n">
        <f aca="false">$B15*IF(U15="-",0,U15)*IF($X15,$C$1,1)</f>
        <v>0</v>
      </c>
      <c r="V62" s="171" t="n">
        <f aca="false">$B15*IF(V15="-",0,V15)*IF($X15,$C$1,1)</f>
        <v>0</v>
      </c>
      <c r="W62" s="171" t="n">
        <f aca="false">$B15*IF(W15="-",0,W15)*IF($X15,$C$1,1)</f>
        <v>0</v>
      </c>
    </row>
    <row r="63" customFormat="false" ht="12.75" hidden="false" customHeight="false" outlineLevel="0" collapsed="false">
      <c r="D63" s="171" t="s">
        <v>5143</v>
      </c>
      <c r="E63" s="171" t="n">
        <f aca="false">$B16*IF(E16="-",0,E16)*IF($X16,$C$1,1)</f>
        <v>-0</v>
      </c>
      <c r="F63" s="171" t="n">
        <f aca="false">$B16*IF(F16="-",0,F16)*IF($X16,$C$1,1)</f>
        <v>0</v>
      </c>
      <c r="G63" s="171" t="n">
        <f aca="false">$B16*IF(G16="-",0,G16)*IF($X16,$C$1,1)</f>
        <v>-0</v>
      </c>
      <c r="H63" s="171" t="n">
        <f aca="false">$B16*IF(H16="-",0,H16)*IF($X16,$C$1,1)</f>
        <v>0</v>
      </c>
      <c r="I63" s="171" t="n">
        <f aca="false">$B16*IF(I16="-",0,I16)*IF($X16,$C$1,1)</f>
        <v>0</v>
      </c>
      <c r="J63" s="171" t="n">
        <f aca="false">$B16*IF(J16="-",0,J16)*IF($X16,$C$1,1)</f>
        <v>0</v>
      </c>
      <c r="K63" s="171" t="n">
        <f aca="false">$B16*IF(K16="-",0,K16)*IF($X16,$C$1,1)</f>
        <v>0</v>
      </c>
      <c r="L63" s="171" t="n">
        <f aca="false">$B16*IF(L16="-",0,L16)*IF($X16,$C$1,1)</f>
        <v>0</v>
      </c>
      <c r="M63" s="171" t="n">
        <f aca="false">$B16*IF(M16="-",0,M16)*IF($X16,$C$1,1)</f>
        <v>0</v>
      </c>
      <c r="N63" s="171" t="n">
        <f aca="false">$B16*IF(N16="-",0,N16)*IF($X16,$C$1,1)</f>
        <v>-0</v>
      </c>
      <c r="O63" s="171" t="n">
        <f aca="false">$B16*IF(O16="-",0,O16)*IF($X16,$C$1,1)</f>
        <v>0</v>
      </c>
      <c r="P63" s="171" t="n">
        <f aca="false">$B16*IF(P16="-",0,P16)*IF($X16,$C$1,1)</f>
        <v>0</v>
      </c>
      <c r="Q63" s="171" t="n">
        <f aca="false">$B16*IF(Q16="-",0,Q16)*IF($X16,$C$1,1)</f>
        <v>-0</v>
      </c>
      <c r="R63" s="171" t="n">
        <f aca="false">$B16*IF(R16="-",0,R16)*IF($X16,$C$1,1)</f>
        <v>0</v>
      </c>
      <c r="S63" s="171" t="n">
        <f aca="false">$B16*IF(S16="-",0,S16)*IF($X16,$C$1,1)</f>
        <v>0</v>
      </c>
      <c r="T63" s="171" t="n">
        <f aca="false">$B16*IF(T16="-",0,T16)*IF($X16,$C$1,1)</f>
        <v>0</v>
      </c>
      <c r="U63" s="171" t="n">
        <f aca="false">$B16*IF(U16="-",0,U16)*IF($X16,$C$1,1)</f>
        <v>0</v>
      </c>
      <c r="V63" s="171" t="n">
        <f aca="false">$B16*IF(V16="-",0,V16)*IF($X16,$C$1,1)</f>
        <v>-0</v>
      </c>
      <c r="W63" s="171" t="n">
        <f aca="false">$B16*IF(W16="-",0,W16)*IF($X16,$C$1,1)</f>
        <v>0</v>
      </c>
    </row>
    <row r="64" customFormat="false" ht="12.75" hidden="false" customHeight="false" outlineLevel="0" collapsed="false">
      <c r="D64" s="171" t="s">
        <v>5143</v>
      </c>
      <c r="E64" s="171" t="n">
        <f aca="false">$B17*IF(E17="-",0,E17)*IF($X17,$C$1,1)</f>
        <v>0</v>
      </c>
      <c r="F64" s="171" t="n">
        <f aca="false">$B17*IF(F17="-",0,F17)*IF($X17,$C$1,1)</f>
        <v>0</v>
      </c>
      <c r="G64" s="171" t="n">
        <f aca="false">$B17*IF(G17="-",0,G17)*IF($X17,$C$1,1)</f>
        <v>0</v>
      </c>
      <c r="H64" s="171" t="n">
        <f aca="false">$B17*IF(H17="-",0,H17)*IF($X17,$C$1,1)</f>
        <v>0</v>
      </c>
      <c r="I64" s="171" t="n">
        <f aca="false">$B17*IF(I17="-",0,I17)*IF($X17,$C$1,1)</f>
        <v>0</v>
      </c>
      <c r="J64" s="171" t="n">
        <f aca="false">$B17*IF(J17="-",0,J17)*IF($X17,$C$1,1)</f>
        <v>0</v>
      </c>
      <c r="K64" s="171" t="n">
        <f aca="false">$B17*IF(K17="-",0,K17)*IF($X17,$C$1,1)</f>
        <v>0</v>
      </c>
      <c r="L64" s="171" t="n">
        <f aca="false">$B17*IF(L17="-",0,L17)*IF($X17,$C$1,1)</f>
        <v>0</v>
      </c>
      <c r="M64" s="171" t="n">
        <f aca="false">$B17*IF(M17="-",0,M17)*IF($X17,$C$1,1)</f>
        <v>0</v>
      </c>
      <c r="N64" s="171" t="n">
        <f aca="false">$B17*IF(N17="-",0,N17)*IF($X17,$C$1,1)</f>
        <v>0</v>
      </c>
      <c r="O64" s="171" t="n">
        <f aca="false">$B17*IF(O17="-",0,O17)*IF($X17,$C$1,1)</f>
        <v>0</v>
      </c>
      <c r="P64" s="171" t="n">
        <f aca="false">$B17*IF(P17="-",0,P17)*IF($X17,$C$1,1)</f>
        <v>0</v>
      </c>
      <c r="Q64" s="171" t="n">
        <f aca="false">$B17*IF(Q17="-",0,Q17)*IF($X17,$C$1,1)</f>
        <v>0</v>
      </c>
      <c r="R64" s="171" t="n">
        <f aca="false">$B17*IF(R17="-",0,R17)*IF($X17,$C$1,1)</f>
        <v>0</v>
      </c>
      <c r="S64" s="171" t="n">
        <f aca="false">$B17*IF(S17="-",0,S17)*IF($X17,$C$1,1)</f>
        <v>-0</v>
      </c>
      <c r="T64" s="171" t="n">
        <f aca="false">$B17*IF(T17="-",0,T17)*IF($X17,$C$1,1)</f>
        <v>0</v>
      </c>
      <c r="U64" s="171" t="n">
        <f aca="false">$B17*IF(U17="-",0,U17)*IF($X17,$C$1,1)</f>
        <v>0</v>
      </c>
      <c r="V64" s="171" t="n">
        <f aca="false">$B17*IF(V17="-",0,V17)*IF($X17,$C$1,1)</f>
        <v>0</v>
      </c>
      <c r="W64" s="171" t="n">
        <f aca="false">$B17*IF(W17="-",0,W17)*IF($X17,$C$1,1)</f>
        <v>0</v>
      </c>
    </row>
    <row r="65" customFormat="false" ht="12.75" hidden="false" customHeight="false" outlineLevel="0" collapsed="false">
      <c r="D65" s="171" t="s">
        <v>5143</v>
      </c>
      <c r="E65" s="171" t="n">
        <f aca="false">$B18*IF(E18="-",0,E18)*IF($X18,$C$1,1)</f>
        <v>0</v>
      </c>
      <c r="F65" s="171" t="n">
        <f aca="false">$B18*IF(F18="-",0,F18)*IF($X18,$C$1,1)</f>
        <v>0</v>
      </c>
      <c r="G65" s="171" t="n">
        <f aca="false">$B18*IF(G18="-",0,G18)*IF($X18,$C$1,1)</f>
        <v>0</v>
      </c>
      <c r="H65" s="171" t="n">
        <f aca="false">$B18*IF(H18="-",0,H18)*IF($X18,$C$1,1)</f>
        <v>0</v>
      </c>
      <c r="I65" s="171" t="n">
        <f aca="false">$B18*IF(I18="-",0,I18)*IF($X18,$C$1,1)</f>
        <v>0</v>
      </c>
      <c r="J65" s="171" t="n">
        <f aca="false">$B18*IF(J18="-",0,J18)*IF($X18,$C$1,1)</f>
        <v>0</v>
      </c>
      <c r="K65" s="171" t="n">
        <f aca="false">$B18*IF(K18="-",0,K18)*IF($X18,$C$1,1)</f>
        <v>0</v>
      </c>
      <c r="L65" s="171" t="n">
        <f aca="false">$B18*IF(L18="-",0,L18)*IF($X18,$C$1,1)</f>
        <v>0</v>
      </c>
      <c r="M65" s="171" t="n">
        <f aca="false">$B18*IF(M18="-",0,M18)*IF($X18,$C$1,1)</f>
        <v>0</v>
      </c>
      <c r="N65" s="171" t="n">
        <f aca="false">$B18*IF(N18="-",0,N18)*IF($X18,$C$1,1)</f>
        <v>0</v>
      </c>
      <c r="O65" s="171" t="n">
        <f aca="false">$B18*IF(O18="-",0,O18)*IF($X18,$C$1,1)</f>
        <v>0</v>
      </c>
      <c r="P65" s="171" t="n">
        <f aca="false">$B18*IF(P18="-",0,P18)*IF($X18,$C$1,1)</f>
        <v>0</v>
      </c>
      <c r="Q65" s="171" t="n">
        <f aca="false">$B18*IF(Q18="-",0,Q18)*IF($X18,$C$1,1)</f>
        <v>0</v>
      </c>
      <c r="R65" s="171" t="n">
        <f aca="false">$B18*IF(R18="-",0,R18)*IF($X18,$C$1,1)</f>
        <v>0</v>
      </c>
      <c r="S65" s="171" t="n">
        <f aca="false">$B18*IF(S18="-",0,S18)*IF($X18,$C$1,1)</f>
        <v>0</v>
      </c>
      <c r="T65" s="171" t="n">
        <f aca="false">$B18*IF(T18="-",0,T18)*IF($X18,$C$1,1)</f>
        <v>0</v>
      </c>
      <c r="U65" s="171" t="n">
        <f aca="false">$B18*IF(U18="-",0,U18)*IF($X18,$C$1,1)</f>
        <v>0</v>
      </c>
      <c r="V65" s="171" t="n">
        <f aca="false">$B18*IF(V18="-",0,V18)*IF($X18,$C$1,1)</f>
        <v>0</v>
      </c>
      <c r="W65" s="171" t="n">
        <f aca="false">$B18*IF(W18="-",0,W18)*IF($X18,$C$1,1)</f>
        <v>0</v>
      </c>
    </row>
    <row r="66" customFormat="false" ht="12.75" hidden="false" customHeight="false" outlineLevel="0" collapsed="false">
      <c r="D66" s="171" t="s">
        <v>5143</v>
      </c>
      <c r="E66" s="171" t="n">
        <f aca="false">$B19*IF(E19="-",0,E19)*IF($X19,$C$1,1)</f>
        <v>0</v>
      </c>
      <c r="F66" s="171" t="n">
        <f aca="false">$B19*IF(F19="-",0,F19)*IF($X19,$C$1,1)</f>
        <v>0</v>
      </c>
      <c r="G66" s="171" t="n">
        <f aca="false">$B19*IF(G19="-",0,G19)*IF($X19,$C$1,1)</f>
        <v>0</v>
      </c>
      <c r="H66" s="171" t="n">
        <f aca="false">$B19*IF(H19="-",0,H19)*IF($X19,$C$1,1)</f>
        <v>0</v>
      </c>
      <c r="I66" s="171" t="n">
        <f aca="false">$B19*IF(I19="-",0,I19)*IF($X19,$C$1,1)</f>
        <v>0</v>
      </c>
      <c r="J66" s="171" t="n">
        <f aca="false">$B19*IF(J19="-",0,J19)*IF($X19,$C$1,1)</f>
        <v>0</v>
      </c>
      <c r="K66" s="171" t="n">
        <f aca="false">$B19*IF(K19="-",0,K19)*IF($X19,$C$1,1)</f>
        <v>0</v>
      </c>
      <c r="L66" s="171" t="n">
        <f aca="false">$B19*IF(L19="-",0,L19)*IF($X19,$C$1,1)</f>
        <v>0</v>
      </c>
      <c r="M66" s="171" t="n">
        <f aca="false">$B19*IF(M19="-",0,M19)*IF($X19,$C$1,1)</f>
        <v>0</v>
      </c>
      <c r="N66" s="171" t="n">
        <f aca="false">$B19*IF(N19="-",0,N19)*IF($X19,$C$1,1)</f>
        <v>0</v>
      </c>
      <c r="O66" s="171" t="n">
        <f aca="false">$B19*IF(O19="-",0,O19)*IF($X19,$C$1,1)</f>
        <v>0</v>
      </c>
      <c r="P66" s="171" t="n">
        <f aca="false">$B19*IF(P19="-",0,P19)*IF($X19,$C$1,1)</f>
        <v>0</v>
      </c>
      <c r="Q66" s="171" t="n">
        <f aca="false">$B19*IF(Q19="-",0,Q19)*IF($X19,$C$1,1)</f>
        <v>0</v>
      </c>
      <c r="R66" s="171" t="n">
        <f aca="false">$B19*IF(R19="-",0,R19)*IF($X19,$C$1,1)</f>
        <v>0</v>
      </c>
      <c r="S66" s="171" t="n">
        <f aca="false">$B19*IF(S19="-",0,S19)*IF($X19,$C$1,1)</f>
        <v>0</v>
      </c>
      <c r="T66" s="171" t="n">
        <f aca="false">$B19*IF(T19="-",0,T19)*IF($X19,$C$1,1)</f>
        <v>0</v>
      </c>
      <c r="U66" s="171" t="n">
        <f aca="false">$B19*IF(U19="-",0,U19)*IF($X19,$C$1,1)</f>
        <v>0</v>
      </c>
      <c r="V66" s="171" t="n">
        <f aca="false">$B19*IF(V19="-",0,V19)*IF($X19,$C$1,1)</f>
        <v>0</v>
      </c>
      <c r="W66" s="171" t="n">
        <f aca="false">$B19*IF(W19="-",0,W19)*IF($X19,$C$1,1)</f>
        <v>0</v>
      </c>
    </row>
    <row r="67" customFormat="false" ht="12.75" hidden="false" customHeight="false" outlineLevel="0" collapsed="false">
      <c r="D67" s="171" t="s">
        <v>5143</v>
      </c>
      <c r="E67" s="171" t="n">
        <f aca="false">$B20*IF(E20="-",0,E20)*IF($X20,$C$1,1)</f>
        <v>0</v>
      </c>
      <c r="F67" s="171" t="n">
        <f aca="false">$B20*IF(F20="-",0,F20)*IF($X20,$C$1,1)</f>
        <v>0</v>
      </c>
      <c r="G67" s="171" t="n">
        <f aca="false">$B20*IF(G20="-",0,G20)*IF($X20,$C$1,1)</f>
        <v>0</v>
      </c>
      <c r="H67" s="171" t="n">
        <f aca="false">$B20*IF(H20="-",0,H20)*IF($X20,$C$1,1)</f>
        <v>0</v>
      </c>
      <c r="I67" s="171" t="n">
        <f aca="false">$B20*IF(I20="-",0,I20)*IF($X20,$C$1,1)</f>
        <v>0</v>
      </c>
      <c r="J67" s="171" t="n">
        <f aca="false">$B20*IF(J20="-",0,J20)*IF($X20,$C$1,1)</f>
        <v>0</v>
      </c>
      <c r="K67" s="171" t="n">
        <f aca="false">$B20*IF(K20="-",0,K20)*IF($X20,$C$1,1)</f>
        <v>0</v>
      </c>
      <c r="L67" s="171" t="n">
        <f aca="false">$B20*IF(L20="-",0,L20)*IF($X20,$C$1,1)</f>
        <v>0</v>
      </c>
      <c r="M67" s="171" t="n">
        <f aca="false">$B20*IF(M20="-",0,M20)*IF($X20,$C$1,1)</f>
        <v>0</v>
      </c>
      <c r="N67" s="171" t="n">
        <f aca="false">$B20*IF(N20="-",0,N20)*IF($X20,$C$1,1)</f>
        <v>0</v>
      </c>
      <c r="O67" s="171" t="n">
        <f aca="false">$B20*IF(O20="-",0,O20)*IF($X20,$C$1,1)</f>
        <v>0</v>
      </c>
      <c r="P67" s="171" t="n">
        <f aca="false">$B20*IF(P20="-",0,P20)*IF($X20,$C$1,1)</f>
        <v>0</v>
      </c>
      <c r="Q67" s="171" t="n">
        <f aca="false">$B20*IF(Q20="-",0,Q20)*IF($X20,$C$1,1)</f>
        <v>0</v>
      </c>
      <c r="R67" s="171" t="n">
        <f aca="false">$B20*IF(R20="-",0,R20)*IF($X20,$C$1,1)</f>
        <v>0</v>
      </c>
      <c r="S67" s="171" t="n">
        <f aca="false">$B20*IF(S20="-",0,S20)*IF($X20,$C$1,1)</f>
        <v>0</v>
      </c>
      <c r="T67" s="171" t="n">
        <f aca="false">$B20*IF(T20="-",0,T20)*IF($X20,$C$1,1)</f>
        <v>0</v>
      </c>
      <c r="U67" s="171" t="n">
        <f aca="false">$B20*IF(U20="-",0,U20)*IF($X20,$C$1,1)</f>
        <v>0</v>
      </c>
      <c r="V67" s="171" t="n">
        <f aca="false">$B20*IF(V20="-",0,V20)*IF($X20,$C$1,1)</f>
        <v>0</v>
      </c>
      <c r="W67" s="171" t="n">
        <f aca="false">$B20*IF(W20="-",0,W20)*IF($X20,$C$1,1)</f>
        <v>0</v>
      </c>
    </row>
    <row r="68" customFormat="false" ht="12.75" hidden="false" customHeight="false" outlineLevel="0" collapsed="false">
      <c r="D68" s="171" t="s">
        <v>5143</v>
      </c>
      <c r="E68" s="171" t="n">
        <f aca="false">$B21*IF(E21="-",0,E21)*IF($X21,$C$1,1)</f>
        <v>0</v>
      </c>
      <c r="F68" s="171" t="n">
        <f aca="false">$B21*IF(F21="-",0,F21)*IF($X21,$C$1,1)</f>
        <v>0</v>
      </c>
      <c r="G68" s="171" t="n">
        <f aca="false">$B21*IF(G21="-",0,G21)*IF($X21,$C$1,1)</f>
        <v>0</v>
      </c>
      <c r="H68" s="171" t="n">
        <f aca="false">$B21*IF(H21="-",0,H21)*IF($X21,$C$1,1)</f>
        <v>0</v>
      </c>
      <c r="I68" s="171" t="n">
        <f aca="false">$B21*IF(I21="-",0,I21)*IF($X21,$C$1,1)</f>
        <v>0</v>
      </c>
      <c r="J68" s="171" t="n">
        <f aca="false">$B21*IF(J21="-",0,J21)*IF($X21,$C$1,1)</f>
        <v>0</v>
      </c>
      <c r="K68" s="171" t="n">
        <f aca="false">$B21*IF(K21="-",0,K21)*IF($X21,$C$1,1)</f>
        <v>0</v>
      </c>
      <c r="L68" s="171" t="n">
        <f aca="false">$B21*IF(L21="-",0,L21)*IF($X21,$C$1,1)</f>
        <v>0</v>
      </c>
      <c r="M68" s="171" t="n">
        <f aca="false">$B21*IF(M21="-",0,M21)*IF($X21,$C$1,1)</f>
        <v>0</v>
      </c>
      <c r="N68" s="171" t="n">
        <f aca="false">$B21*IF(N21="-",0,N21)*IF($X21,$C$1,1)</f>
        <v>0</v>
      </c>
      <c r="O68" s="171" t="n">
        <f aca="false">$B21*IF(O21="-",0,O21)*IF($X21,$C$1,1)</f>
        <v>0</v>
      </c>
      <c r="P68" s="171" t="n">
        <f aca="false">$B21*IF(P21="-",0,P21)*IF($X21,$C$1,1)</f>
        <v>0</v>
      </c>
      <c r="Q68" s="171" t="n">
        <f aca="false">$B21*IF(Q21="-",0,Q21)*IF($X21,$C$1,1)</f>
        <v>0</v>
      </c>
      <c r="R68" s="171" t="n">
        <f aca="false">$B21*IF(R21="-",0,R21)*IF($X21,$C$1,1)</f>
        <v>0</v>
      </c>
      <c r="S68" s="171" t="n">
        <f aca="false">$B21*IF(S21="-",0,S21)*IF($X21,$C$1,1)</f>
        <v>0</v>
      </c>
      <c r="T68" s="171" t="n">
        <f aca="false">$B21*IF(T21="-",0,T21)*IF($X21,$C$1,1)</f>
        <v>0</v>
      </c>
      <c r="U68" s="171" t="n">
        <f aca="false">$B21*IF(U21="-",0,U21)*IF($X21,$C$1,1)</f>
        <v>0</v>
      </c>
      <c r="V68" s="171" t="n">
        <f aca="false">$B21*IF(V21="-",0,V21)*IF($X21,$C$1,1)</f>
        <v>0</v>
      </c>
      <c r="W68" s="171" t="n">
        <f aca="false">$B21*IF(W21="-",0,W21)*IF($X21,$C$1,1)</f>
        <v>0</v>
      </c>
    </row>
    <row r="69" customFormat="false" ht="12.75" hidden="false" customHeight="false" outlineLevel="0" collapsed="false">
      <c r="D69" s="171" t="s">
        <v>5143</v>
      </c>
      <c r="E69" s="171" t="n">
        <f aca="false">$B22*IF(E22="-",0,E22)*IF($X22,$C$1,1)</f>
        <v>0</v>
      </c>
      <c r="F69" s="171" t="n">
        <f aca="false">$B22*IF(F22="-",0,F22)*IF($X22,$C$1,1)</f>
        <v>0</v>
      </c>
      <c r="G69" s="171" t="n">
        <f aca="false">$B22*IF(G22="-",0,G22)*IF($X22,$C$1,1)</f>
        <v>0</v>
      </c>
      <c r="H69" s="171" t="n">
        <f aca="false">$B22*IF(H22="-",0,H22)*IF($X22,$C$1,1)</f>
        <v>0</v>
      </c>
      <c r="I69" s="171" t="n">
        <f aca="false">$B22*IF(I22="-",0,I22)*IF($X22,$C$1,1)</f>
        <v>0</v>
      </c>
      <c r="J69" s="171" t="n">
        <f aca="false">$B22*IF(J22="-",0,J22)*IF($X22,$C$1,1)</f>
        <v>0</v>
      </c>
      <c r="K69" s="171" t="n">
        <f aca="false">$B22*IF(K22="-",0,K22)*IF($X22,$C$1,1)</f>
        <v>0</v>
      </c>
      <c r="L69" s="171" t="n">
        <f aca="false">$B22*IF(L22="-",0,L22)*IF($X22,$C$1,1)</f>
        <v>0</v>
      </c>
      <c r="M69" s="171" t="n">
        <f aca="false">$B22*IF(M22="-",0,M22)*IF($X22,$C$1,1)</f>
        <v>0</v>
      </c>
      <c r="N69" s="171" t="n">
        <f aca="false">$B22*IF(N22="-",0,N22)*IF($X22,$C$1,1)</f>
        <v>0</v>
      </c>
      <c r="O69" s="171" t="n">
        <f aca="false">$B22*IF(O22="-",0,O22)*IF($X22,$C$1,1)</f>
        <v>0</v>
      </c>
      <c r="P69" s="171" t="n">
        <f aca="false">$B22*IF(P22="-",0,P22)*IF($X22,$C$1,1)</f>
        <v>0</v>
      </c>
      <c r="Q69" s="171" t="n">
        <f aca="false">$B22*IF(Q22="-",0,Q22)*IF($X22,$C$1,1)</f>
        <v>0</v>
      </c>
      <c r="R69" s="171" t="n">
        <f aca="false">$B22*IF(R22="-",0,R22)*IF($X22,$C$1,1)</f>
        <v>0</v>
      </c>
      <c r="S69" s="171" t="n">
        <f aca="false">$B22*IF(S22="-",0,S22)*IF($X22,$C$1,1)</f>
        <v>0</v>
      </c>
      <c r="T69" s="171" t="n">
        <f aca="false">$B22*IF(T22="-",0,T22)*IF($X22,$C$1,1)</f>
        <v>0</v>
      </c>
      <c r="U69" s="171" t="n">
        <f aca="false">$B22*IF(U22="-",0,U22)*IF($X22,$C$1,1)</f>
        <v>0</v>
      </c>
      <c r="V69" s="171" t="n">
        <f aca="false">$B22*IF(V22="-",0,V22)*IF($X22,$C$1,1)</f>
        <v>0</v>
      </c>
      <c r="W69" s="171" t="n">
        <f aca="false">$B22*IF(W22="-",0,W22)*IF($X22,$C$1,1)</f>
        <v>0</v>
      </c>
    </row>
    <row r="70" customFormat="false" ht="12.75" hidden="false" customHeight="false" outlineLevel="0" collapsed="false">
      <c r="D70" s="171" t="s">
        <v>5143</v>
      </c>
      <c r="E70" s="171" t="n">
        <f aca="false">$B23*IF(E23="-",0,E23)*IF($X23,$C$1,1)</f>
        <v>0</v>
      </c>
      <c r="F70" s="171" t="n">
        <f aca="false">$B23*IF(F23="-",0,F23)*IF($X23,$C$1,1)</f>
        <v>0</v>
      </c>
      <c r="G70" s="171" t="n">
        <f aca="false">$B23*IF(G23="-",0,G23)*IF($X23,$C$1,1)</f>
        <v>0</v>
      </c>
      <c r="H70" s="171" t="n">
        <f aca="false">$B23*IF(H23="-",0,H23)*IF($X23,$C$1,1)</f>
        <v>0</v>
      </c>
      <c r="I70" s="171" t="n">
        <f aca="false">$B23*IF(I23="-",0,I23)*IF($X23,$C$1,1)</f>
        <v>0</v>
      </c>
      <c r="J70" s="171" t="n">
        <f aca="false">$B23*IF(J23="-",0,J23)*IF($X23,$C$1,1)</f>
        <v>0</v>
      </c>
      <c r="K70" s="171" t="n">
        <f aca="false">$B23*IF(K23="-",0,K23)*IF($X23,$C$1,1)</f>
        <v>0</v>
      </c>
      <c r="L70" s="171" t="n">
        <f aca="false">$B23*IF(L23="-",0,L23)*IF($X23,$C$1,1)</f>
        <v>0</v>
      </c>
      <c r="M70" s="171" t="n">
        <f aca="false">$B23*IF(M23="-",0,M23)*IF($X23,$C$1,1)</f>
        <v>0</v>
      </c>
      <c r="N70" s="171" t="n">
        <f aca="false">$B23*IF(N23="-",0,N23)*IF($X23,$C$1,1)</f>
        <v>0</v>
      </c>
      <c r="O70" s="171" t="n">
        <f aca="false">$B23*IF(O23="-",0,O23)*IF($X23,$C$1,1)</f>
        <v>0</v>
      </c>
      <c r="P70" s="171" t="n">
        <f aca="false">$B23*IF(P23="-",0,P23)*IF($X23,$C$1,1)</f>
        <v>0</v>
      </c>
      <c r="Q70" s="171" t="n">
        <f aca="false">$B23*IF(Q23="-",0,Q23)*IF($X23,$C$1,1)</f>
        <v>0</v>
      </c>
      <c r="R70" s="171" t="n">
        <f aca="false">$B23*IF(R23="-",0,R23)*IF($X23,$C$1,1)</f>
        <v>0</v>
      </c>
      <c r="S70" s="171" t="n">
        <f aca="false">$B23*IF(S23="-",0,S23)*IF($X23,$C$1,1)</f>
        <v>0</v>
      </c>
      <c r="T70" s="171" t="n">
        <f aca="false">$B23*IF(T23="-",0,T23)*IF($X23,$C$1,1)</f>
        <v>0</v>
      </c>
      <c r="U70" s="171" t="n">
        <f aca="false">$B23*IF(U23="-",0,U23)*IF($X23,$C$1,1)</f>
        <v>0</v>
      </c>
      <c r="V70" s="171" t="n">
        <f aca="false">$B23*IF(V23="-",0,V23)*IF($X23,$C$1,1)</f>
        <v>0</v>
      </c>
      <c r="W70" s="171" t="n">
        <f aca="false">$B23*IF(W23="-",0,W23)*IF($X23,$C$1,1)</f>
        <v>0</v>
      </c>
    </row>
    <row r="71" customFormat="false" ht="12.75" hidden="false" customHeight="false" outlineLevel="0" collapsed="false">
      <c r="D71" s="171" t="s">
        <v>5143</v>
      </c>
      <c r="E71" s="171" t="n">
        <f aca="false">$B24*IF(E24="-",0,E24)*IF($X24,$C$1,1)</f>
        <v>0</v>
      </c>
      <c r="F71" s="171" t="n">
        <f aca="false">$B24*IF(F24="-",0,F24)*IF($X24,$C$1,1)</f>
        <v>0</v>
      </c>
      <c r="G71" s="171" t="n">
        <f aca="false">$B24*IF(G24="-",0,G24)*IF($X24,$C$1,1)</f>
        <v>0</v>
      </c>
      <c r="H71" s="171" t="n">
        <f aca="false">$B24*IF(H24="-",0,H24)*IF($X24,$C$1,1)</f>
        <v>0</v>
      </c>
      <c r="I71" s="171" t="n">
        <f aca="false">$B24*IF(I24="-",0,I24)*IF($X24,$C$1,1)</f>
        <v>0</v>
      </c>
      <c r="J71" s="171" t="n">
        <f aca="false">$B24*IF(J24="-",0,J24)*IF($X24,$C$1,1)</f>
        <v>0</v>
      </c>
      <c r="K71" s="171" t="n">
        <f aca="false">$B24*IF(K24="-",0,K24)*IF($X24,$C$1,1)</f>
        <v>0</v>
      </c>
      <c r="L71" s="171" t="n">
        <f aca="false">$B24*IF(L24="-",0,L24)*IF($X24,$C$1,1)</f>
        <v>0</v>
      </c>
      <c r="M71" s="171" t="n">
        <f aca="false">$B24*IF(M24="-",0,M24)*IF($X24,$C$1,1)</f>
        <v>0</v>
      </c>
      <c r="N71" s="171" t="n">
        <f aca="false">$B24*IF(N24="-",0,N24)*IF($X24,$C$1,1)</f>
        <v>0</v>
      </c>
      <c r="O71" s="171" t="n">
        <f aca="false">$B24*IF(O24="-",0,O24)*IF($X24,$C$1,1)</f>
        <v>0</v>
      </c>
      <c r="P71" s="171" t="n">
        <f aca="false">$B24*IF(P24="-",0,P24)*IF($X24,$C$1,1)</f>
        <v>0</v>
      </c>
      <c r="Q71" s="171" t="n">
        <f aca="false">$B24*IF(Q24="-",0,Q24)*IF($X24,$C$1,1)</f>
        <v>0</v>
      </c>
      <c r="R71" s="171" t="n">
        <f aca="false">$B24*IF(R24="-",0,R24)*IF($X24,$C$1,1)</f>
        <v>0</v>
      </c>
      <c r="S71" s="171" t="n">
        <f aca="false">$B24*IF(S24="-",0,S24)*IF($X24,$C$1,1)</f>
        <v>0</v>
      </c>
      <c r="T71" s="171" t="n">
        <f aca="false">$B24*IF(T24="-",0,T24)*IF($X24,$C$1,1)</f>
        <v>0</v>
      </c>
      <c r="U71" s="171" t="n">
        <f aca="false">$B24*IF(U24="-",0,U24)*IF($X24,$C$1,1)</f>
        <v>0</v>
      </c>
      <c r="V71" s="171" t="n">
        <f aca="false">$B24*IF(V24="-",0,V24)*IF($X24,$C$1,1)</f>
        <v>0</v>
      </c>
      <c r="W71" s="171" t="n">
        <f aca="false">$B24*IF(W24="-",0,W24)*IF($X24,$C$1,1)</f>
        <v>0</v>
      </c>
    </row>
    <row r="72" customFormat="false" ht="12.75" hidden="false" customHeight="false" outlineLevel="0" collapsed="false">
      <c r="D72" s="171" t="s">
        <v>5143</v>
      </c>
      <c r="E72" s="171" t="n">
        <f aca="false">$B25*IF(E25="-",0,E25)*IF($X25,$C$1,1)</f>
        <v>0</v>
      </c>
      <c r="F72" s="171" t="n">
        <f aca="false">$B25*IF(F25="-",0,F25)*IF($X25,$C$1,1)</f>
        <v>0</v>
      </c>
      <c r="G72" s="171" t="n">
        <f aca="false">$B25*IF(G25="-",0,G25)*IF($X25,$C$1,1)</f>
        <v>0</v>
      </c>
      <c r="H72" s="171" t="n">
        <f aca="false">$B25*IF(H25="-",0,H25)*IF($X25,$C$1,1)</f>
        <v>0</v>
      </c>
      <c r="I72" s="171" t="n">
        <f aca="false">$B25*IF(I25="-",0,I25)*IF($X25,$C$1,1)</f>
        <v>0</v>
      </c>
      <c r="J72" s="171" t="n">
        <f aca="false">$B25*IF(J25="-",0,J25)*IF($X25,$C$1,1)</f>
        <v>0</v>
      </c>
      <c r="K72" s="171" t="n">
        <f aca="false">$B25*IF(K25="-",0,K25)*IF($X25,$C$1,1)</f>
        <v>0</v>
      </c>
      <c r="L72" s="171" t="n">
        <f aca="false">$B25*IF(L25="-",0,L25)*IF($X25,$C$1,1)</f>
        <v>0</v>
      </c>
      <c r="M72" s="171" t="n">
        <f aca="false">$B25*IF(M25="-",0,M25)*IF($X25,$C$1,1)</f>
        <v>0</v>
      </c>
      <c r="N72" s="171" t="n">
        <f aca="false">$B25*IF(N25="-",0,N25)*IF($X25,$C$1,1)</f>
        <v>0</v>
      </c>
      <c r="O72" s="171" t="n">
        <f aca="false">$B25*IF(O25="-",0,O25)*IF($X25,$C$1,1)</f>
        <v>0</v>
      </c>
      <c r="P72" s="171" t="n">
        <f aca="false">$B25*IF(P25="-",0,P25)*IF($X25,$C$1,1)</f>
        <v>0</v>
      </c>
      <c r="Q72" s="171" t="n">
        <f aca="false">$B25*IF(Q25="-",0,Q25)*IF($X25,$C$1,1)</f>
        <v>0</v>
      </c>
      <c r="R72" s="171" t="n">
        <f aca="false">$B25*IF(R25="-",0,R25)*IF($X25,$C$1,1)</f>
        <v>0</v>
      </c>
      <c r="S72" s="171" t="n">
        <f aca="false">$B25*IF(S25="-",0,S25)*IF($X25,$C$1,1)</f>
        <v>0</v>
      </c>
      <c r="T72" s="171" t="n">
        <f aca="false">$B25*IF(T25="-",0,T25)*IF($X25,$C$1,1)</f>
        <v>0</v>
      </c>
      <c r="U72" s="171" t="n">
        <f aca="false">$B25*IF(U25="-",0,U25)*IF($X25,$C$1,1)</f>
        <v>0</v>
      </c>
      <c r="V72" s="171" t="n">
        <f aca="false">$B25*IF(V25="-",0,V25)*IF($X25,$C$1,1)</f>
        <v>0</v>
      </c>
      <c r="W72" s="171" t="n">
        <f aca="false">$B25*IF(W25="-",0,W25)*IF($X25,$C$1,1)</f>
        <v>0</v>
      </c>
    </row>
    <row r="73" customFormat="false" ht="12.75" hidden="false" customHeight="false" outlineLevel="0" collapsed="false">
      <c r="D73" s="171" t="s">
        <v>5143</v>
      </c>
      <c r="E73" s="171" t="n">
        <f aca="false">$B26*IF(E26="-",0,E26)*IF($X26,$C$1,1)</f>
        <v>0</v>
      </c>
      <c r="F73" s="171" t="n">
        <f aca="false">$B26*IF(F26="-",0,F26)*IF($X26,$C$1,1)</f>
        <v>0</v>
      </c>
      <c r="G73" s="171" t="n">
        <f aca="false">$B26*IF(G26="-",0,G26)*IF($X26,$C$1,1)</f>
        <v>0</v>
      </c>
      <c r="H73" s="171" t="n">
        <f aca="false">$B26*IF(H26="-",0,H26)*IF($X26,$C$1,1)</f>
        <v>0</v>
      </c>
      <c r="I73" s="171" t="n">
        <f aca="false">$B26*IF(I26="-",0,I26)*IF($X26,$C$1,1)</f>
        <v>0</v>
      </c>
      <c r="J73" s="171" t="n">
        <f aca="false">$B26*IF(J26="-",0,J26)*IF($X26,$C$1,1)</f>
        <v>0</v>
      </c>
      <c r="K73" s="171" t="n">
        <f aca="false">$B26*IF(K26="-",0,K26)*IF($X26,$C$1,1)</f>
        <v>0</v>
      </c>
      <c r="L73" s="171" t="n">
        <f aca="false">$B26*IF(L26="-",0,L26)*IF($X26,$C$1,1)</f>
        <v>0</v>
      </c>
      <c r="M73" s="171" t="n">
        <f aca="false">$B26*IF(M26="-",0,M26)*IF($X26,$C$1,1)</f>
        <v>0</v>
      </c>
      <c r="N73" s="171" t="n">
        <f aca="false">$B26*IF(N26="-",0,N26)*IF($X26,$C$1,1)</f>
        <v>0</v>
      </c>
      <c r="O73" s="171" t="n">
        <f aca="false">$B26*IF(O26="-",0,O26)*IF($X26,$C$1,1)</f>
        <v>0</v>
      </c>
      <c r="P73" s="171" t="n">
        <f aca="false">$B26*IF(P26="-",0,P26)*IF($X26,$C$1,1)</f>
        <v>0</v>
      </c>
      <c r="Q73" s="171" t="n">
        <f aca="false">$B26*IF(Q26="-",0,Q26)*IF($X26,$C$1,1)</f>
        <v>0</v>
      </c>
      <c r="R73" s="171" t="n">
        <f aca="false">$B26*IF(R26="-",0,R26)*IF($X26,$C$1,1)</f>
        <v>0</v>
      </c>
      <c r="S73" s="171" t="n">
        <f aca="false">$B26*IF(S26="-",0,S26)*IF($X26,$C$1,1)</f>
        <v>0</v>
      </c>
      <c r="T73" s="171" t="n">
        <f aca="false">$B26*IF(T26="-",0,T26)*IF($X26,$C$1,1)</f>
        <v>0</v>
      </c>
      <c r="U73" s="171" t="n">
        <f aca="false">$B26*IF(U26="-",0,U26)*IF($X26,$C$1,1)</f>
        <v>0</v>
      </c>
      <c r="V73" s="171" t="n">
        <f aca="false">$B26*IF(V26="-",0,V26)*IF($X26,$C$1,1)</f>
        <v>0</v>
      </c>
      <c r="W73" s="171" t="n">
        <f aca="false">$B26*IF(W26="-",0,W26)*IF($X26,$C$1,1)</f>
        <v>0</v>
      </c>
    </row>
    <row r="74" customFormat="false" ht="12.75" hidden="false" customHeight="false" outlineLevel="0" collapsed="false">
      <c r="D74" s="171" t="s">
        <v>5143</v>
      </c>
      <c r="E74" s="171" t="n">
        <f aca="false">$B27*IF(E27="-",0,E27)*IF($X27,$C$1,1)</f>
        <v>0</v>
      </c>
      <c r="F74" s="171" t="n">
        <f aca="false">$B27*IF(F27="-",0,F27)*IF($X27,$C$1,1)</f>
        <v>0</v>
      </c>
      <c r="G74" s="171" t="n">
        <f aca="false">$B27*IF(G27="-",0,G27)*IF($X27,$C$1,1)</f>
        <v>0</v>
      </c>
      <c r="H74" s="171" t="n">
        <f aca="false">$B27*IF(H27="-",0,H27)*IF($X27,$C$1,1)</f>
        <v>0</v>
      </c>
      <c r="I74" s="171" t="n">
        <f aca="false">$B27*IF(I27="-",0,I27)*IF($X27,$C$1,1)</f>
        <v>0</v>
      </c>
      <c r="J74" s="171" t="n">
        <f aca="false">$B27*IF(J27="-",0,J27)*IF($X27,$C$1,1)</f>
        <v>0</v>
      </c>
      <c r="K74" s="171" t="n">
        <f aca="false">$B27*IF(K27="-",0,K27)*IF($X27,$C$1,1)</f>
        <v>0</v>
      </c>
      <c r="L74" s="171" t="n">
        <f aca="false">$B27*IF(L27="-",0,L27)*IF($X27,$C$1,1)</f>
        <v>0</v>
      </c>
      <c r="M74" s="171" t="n">
        <f aca="false">$B27*IF(M27="-",0,M27)*IF($X27,$C$1,1)</f>
        <v>0</v>
      </c>
      <c r="N74" s="171" t="n">
        <f aca="false">$B27*IF(N27="-",0,N27)*IF($X27,$C$1,1)</f>
        <v>0</v>
      </c>
      <c r="O74" s="171" t="n">
        <f aca="false">$B27*IF(O27="-",0,O27)*IF($X27,$C$1,1)</f>
        <v>0</v>
      </c>
      <c r="P74" s="171" t="n">
        <f aca="false">$B27*IF(P27="-",0,P27)*IF($X27,$C$1,1)</f>
        <v>0</v>
      </c>
      <c r="Q74" s="171" t="n">
        <f aca="false">$B27*IF(Q27="-",0,Q27)*IF($X27,$C$1,1)</f>
        <v>0</v>
      </c>
      <c r="R74" s="171" t="n">
        <f aca="false">$B27*IF(R27="-",0,R27)*IF($X27,$C$1,1)</f>
        <v>0</v>
      </c>
      <c r="S74" s="171" t="n">
        <f aca="false">$B27*IF(S27="-",0,S27)*IF($X27,$C$1,1)</f>
        <v>0</v>
      </c>
      <c r="T74" s="171" t="n">
        <f aca="false">$B27*IF(T27="-",0,T27)*IF($X27,$C$1,1)</f>
        <v>0</v>
      </c>
      <c r="U74" s="171" t="n">
        <f aca="false">$B27*IF(U27="-",0,U27)*IF($X27,$C$1,1)</f>
        <v>0</v>
      </c>
      <c r="V74" s="171" t="n">
        <f aca="false">$B27*IF(V27="-",0,V27)*IF($X27,$C$1,1)</f>
        <v>0</v>
      </c>
      <c r="W74" s="171" t="n">
        <f aca="false">$B27*IF(W27="-",0,W27)*IF($X27,$C$1,1)</f>
        <v>0</v>
      </c>
    </row>
    <row r="75" customFormat="false" ht="12.75" hidden="false" customHeight="false" outlineLevel="0" collapsed="false">
      <c r="D75" s="171" t="s">
        <v>5143</v>
      </c>
      <c r="E75" s="171" t="n">
        <f aca="false">$B28*IF(E28="-",0,E28)*IF($X28,$C$1,1)</f>
        <v>0</v>
      </c>
      <c r="F75" s="171" t="n">
        <f aca="false">$B28*IF(F28="-",0,F28)*IF($X28,$C$1,1)</f>
        <v>0</v>
      </c>
      <c r="G75" s="171" t="n">
        <f aca="false">$B28*IF(G28="-",0,G28)*IF($X28,$C$1,1)</f>
        <v>0</v>
      </c>
      <c r="H75" s="171" t="n">
        <f aca="false">$B28*IF(H28="-",0,H28)*IF($X28,$C$1,1)</f>
        <v>0</v>
      </c>
      <c r="I75" s="171" t="n">
        <f aca="false">$B28*IF(I28="-",0,I28)*IF($X28,$C$1,1)</f>
        <v>0</v>
      </c>
      <c r="J75" s="171" t="n">
        <f aca="false">$B28*IF(J28="-",0,J28)*IF($X28,$C$1,1)</f>
        <v>0</v>
      </c>
      <c r="K75" s="171" t="n">
        <f aca="false">$B28*IF(K28="-",0,K28)*IF($X28,$C$1,1)</f>
        <v>0</v>
      </c>
      <c r="L75" s="171" t="n">
        <f aca="false">$B28*IF(L28="-",0,L28)*IF($X28,$C$1,1)</f>
        <v>0</v>
      </c>
      <c r="M75" s="171" t="n">
        <f aca="false">$B28*IF(M28="-",0,M28)*IF($X28,$C$1,1)</f>
        <v>0</v>
      </c>
      <c r="N75" s="171" t="n">
        <f aca="false">$B28*IF(N28="-",0,N28)*IF($X28,$C$1,1)</f>
        <v>0</v>
      </c>
      <c r="O75" s="171" t="n">
        <f aca="false">$B28*IF(O28="-",0,O28)*IF($X28,$C$1,1)</f>
        <v>0</v>
      </c>
      <c r="P75" s="171" t="n">
        <f aca="false">$B28*IF(P28="-",0,P28)*IF($X28,$C$1,1)</f>
        <v>0</v>
      </c>
      <c r="Q75" s="171" t="n">
        <f aca="false">$B28*IF(Q28="-",0,Q28)*IF($X28,$C$1,1)</f>
        <v>0</v>
      </c>
      <c r="R75" s="171" t="n">
        <f aca="false">$B28*IF(R28="-",0,R28)*IF($X28,$C$1,1)</f>
        <v>0</v>
      </c>
      <c r="S75" s="171" t="n">
        <f aca="false">$B28*IF(S28="-",0,S28)*IF($X28,$C$1,1)</f>
        <v>0</v>
      </c>
      <c r="T75" s="171" t="n">
        <f aca="false">$B28*IF(T28="-",0,T28)*IF($X28,$C$1,1)</f>
        <v>0</v>
      </c>
      <c r="U75" s="171" t="n">
        <f aca="false">$B28*IF(U28="-",0,U28)*IF($X28,$C$1,1)</f>
        <v>0</v>
      </c>
      <c r="V75" s="171" t="n">
        <f aca="false">$B28*IF(V28="-",0,V28)*IF($X28,$C$1,1)</f>
        <v>0</v>
      </c>
      <c r="W75" s="171" t="n">
        <f aca="false">$B28*IF(W28="-",0,W28)*IF($X28,$C$1,1)</f>
        <v>0</v>
      </c>
    </row>
    <row r="76" customFormat="false" ht="12.75" hidden="false" customHeight="false" outlineLevel="0" collapsed="false">
      <c r="D76" s="171" t="s">
        <v>5143</v>
      </c>
      <c r="E76" s="171" t="n">
        <f aca="false">$B29*IF(E29="-",0,E29)*IF($X29,$C$1,1)</f>
        <v>0</v>
      </c>
      <c r="F76" s="171" t="n">
        <f aca="false">$B29*IF(F29="-",0,F29)*IF($X29,$C$1,1)</f>
        <v>0</v>
      </c>
      <c r="G76" s="171" t="n">
        <f aca="false">$B29*IF(G29="-",0,G29)*IF($X29,$C$1,1)</f>
        <v>0</v>
      </c>
      <c r="H76" s="171" t="n">
        <f aca="false">$B29*IF(H29="-",0,H29)*IF($X29,$C$1,1)</f>
        <v>0</v>
      </c>
      <c r="I76" s="171" t="n">
        <f aca="false">$B29*IF(I29="-",0,I29)*IF($X29,$C$1,1)</f>
        <v>0</v>
      </c>
      <c r="J76" s="171" t="n">
        <f aca="false">$B29*IF(J29="-",0,J29)*IF($X29,$C$1,1)</f>
        <v>0</v>
      </c>
      <c r="K76" s="171" t="n">
        <f aca="false">$B29*IF(K29="-",0,K29)*IF($X29,$C$1,1)</f>
        <v>0</v>
      </c>
      <c r="L76" s="171" t="n">
        <f aca="false">$B29*IF(L29="-",0,L29)*IF($X29,$C$1,1)</f>
        <v>0</v>
      </c>
      <c r="M76" s="171" t="n">
        <f aca="false">$B29*IF(M29="-",0,M29)*IF($X29,$C$1,1)</f>
        <v>0</v>
      </c>
      <c r="N76" s="171" t="n">
        <f aca="false">$B29*IF(N29="-",0,N29)*IF($X29,$C$1,1)</f>
        <v>0</v>
      </c>
      <c r="O76" s="171" t="n">
        <f aca="false">$B29*IF(O29="-",0,O29)*IF($X29,$C$1,1)</f>
        <v>0</v>
      </c>
      <c r="P76" s="171" t="n">
        <f aca="false">$B29*IF(P29="-",0,P29)*IF($X29,$C$1,1)</f>
        <v>0</v>
      </c>
      <c r="Q76" s="171" t="n">
        <f aca="false">$B29*IF(Q29="-",0,Q29)*IF($X29,$C$1,1)</f>
        <v>0</v>
      </c>
      <c r="R76" s="171" t="n">
        <f aca="false">$B29*IF(R29="-",0,R29)*IF($X29,$C$1,1)</f>
        <v>0</v>
      </c>
      <c r="S76" s="171" t="n">
        <f aca="false">$B29*IF(S29="-",0,S29)*IF($X29,$C$1,1)</f>
        <v>0</v>
      </c>
      <c r="T76" s="171" t="n">
        <f aca="false">$B29*IF(T29="-",0,T29)*IF($X29,$C$1,1)</f>
        <v>0</v>
      </c>
      <c r="U76" s="171" t="n">
        <f aca="false">$B29*IF(U29="-",0,U29)*IF($X29,$C$1,1)</f>
        <v>0</v>
      </c>
      <c r="V76" s="171" t="n">
        <f aca="false">$B29*IF(V29="-",0,V29)*IF($X29,$C$1,1)</f>
        <v>0</v>
      </c>
      <c r="W76" s="171" t="n">
        <f aca="false">$B29*IF(W29="-",0,W29)*IF($X29,$C$1,1)</f>
        <v>0</v>
      </c>
    </row>
    <row r="77" customFormat="false" ht="12.75" hidden="false" customHeight="true" outlineLevel="0" collapsed="false">
      <c r="D77" s="171" t="s">
        <v>5143</v>
      </c>
      <c r="E77" s="171" t="n">
        <f aca="false">$B30*IF(E30="-",0,E30)*IF($X30,$C$1,1)</f>
        <v>0</v>
      </c>
      <c r="F77" s="171" t="n">
        <f aca="false">$B30*IF(F30="-",0,F30)*IF($X30,$C$1,1)</f>
        <v>0</v>
      </c>
      <c r="G77" s="171" t="n">
        <f aca="false">$B30*IF(G30="-",0,G30)*IF($X30,$C$1,1)</f>
        <v>0</v>
      </c>
      <c r="H77" s="171" t="n">
        <f aca="false">$B30*IF(H30="-",0,H30)*IF($X30,$C$1,1)</f>
        <v>0</v>
      </c>
      <c r="I77" s="171" t="n">
        <f aca="false">$B30*IF(I30="-",0,I30)*IF($X30,$C$1,1)</f>
        <v>0</v>
      </c>
      <c r="J77" s="171" t="n">
        <f aca="false">$B30*IF(J30="-",0,J30)*IF($X30,$C$1,1)</f>
        <v>0</v>
      </c>
      <c r="K77" s="171" t="n">
        <f aca="false">$B30*IF(K30="-",0,K30)*IF($X30,$C$1,1)</f>
        <v>0</v>
      </c>
      <c r="L77" s="171" t="n">
        <f aca="false">$B30*IF(L30="-",0,L30)*IF($X30,$C$1,1)</f>
        <v>0</v>
      </c>
      <c r="M77" s="171" t="n">
        <f aca="false">$B30*IF(M30="-",0,M30)*IF($X30,$C$1,1)</f>
        <v>0</v>
      </c>
      <c r="N77" s="171" t="n">
        <f aca="false">$B30*IF(N30="-",0,N30)*IF($X30,$C$1,1)</f>
        <v>0</v>
      </c>
      <c r="O77" s="171" t="n">
        <f aca="false">$B30*IF(O30="-",0,O30)*IF($X30,$C$1,1)</f>
        <v>0</v>
      </c>
      <c r="P77" s="171" t="n">
        <f aca="false">$B30*IF(P30="-",0,P30)*IF($X30,$C$1,1)</f>
        <v>0</v>
      </c>
      <c r="Q77" s="171" t="n">
        <f aca="false">$B30*IF(Q30="-",0,Q30)*IF($X30,$C$1,1)</f>
        <v>0</v>
      </c>
      <c r="R77" s="171" t="n">
        <f aca="false">$B30*IF(R30="-",0,R30)*IF($X30,$C$1,1)</f>
        <v>0</v>
      </c>
      <c r="S77" s="171" t="n">
        <f aca="false">$B30*IF(S30="-",0,S30)*IF($X30,$C$1,1)</f>
        <v>0</v>
      </c>
      <c r="T77" s="171" t="n">
        <f aca="false">$B30*IF(T30="-",0,T30)*IF($X30,$C$1,1)</f>
        <v>0</v>
      </c>
      <c r="U77" s="171" t="n">
        <f aca="false">$B30*IF(U30="-",0,U30)*IF($X30,$C$1,1)</f>
        <v>0</v>
      </c>
      <c r="V77" s="171" t="n">
        <f aca="false">$B30*IF(V30="-",0,V30)*IF($X30,$C$1,1)</f>
        <v>0</v>
      </c>
      <c r="W77" s="171" t="n">
        <f aca="false">$B30*IF(W30="-",0,W30)*IF($X30,$C$1,1)</f>
        <v>0</v>
      </c>
    </row>
    <row r="78" customFormat="false" ht="12.75" hidden="false" customHeight="true" outlineLevel="0" collapsed="false">
      <c r="D78" s="171" t="s">
        <v>5143</v>
      </c>
      <c r="E78" s="171" t="n">
        <f aca="false">$B31*IF(E31="-",0,E31)*IF($X31,$C$1,1)</f>
        <v>0</v>
      </c>
      <c r="F78" s="171" t="n">
        <f aca="false">$B31*IF(F31="-",0,F31)*IF($X31,$C$1,1)</f>
        <v>0</v>
      </c>
      <c r="G78" s="171" t="n">
        <f aca="false">$B31*IF(G31="-",0,G31)*IF($X31,$C$1,1)</f>
        <v>0</v>
      </c>
      <c r="H78" s="171" t="n">
        <f aca="false">$B31*IF(H31="-",0,H31)*IF($X31,$C$1,1)</f>
        <v>0</v>
      </c>
      <c r="I78" s="171" t="n">
        <f aca="false">$B31*IF(I31="-",0,I31)*IF($X31,$C$1,1)</f>
        <v>0</v>
      </c>
      <c r="J78" s="171" t="n">
        <f aca="false">$B31*IF(J31="-",0,J31)*IF($X31,$C$1,1)</f>
        <v>0</v>
      </c>
      <c r="K78" s="171" t="n">
        <f aca="false">$B31*IF(K31="-",0,K31)*IF($X31,$C$1,1)</f>
        <v>0</v>
      </c>
      <c r="L78" s="171" t="n">
        <f aca="false">$B31*IF(L31="-",0,L31)*IF($X31,$C$1,1)</f>
        <v>0</v>
      </c>
      <c r="M78" s="171" t="n">
        <f aca="false">$B31*IF(M31="-",0,M31)*IF($X31,$C$1,1)</f>
        <v>0</v>
      </c>
      <c r="N78" s="171" t="n">
        <f aca="false">$B31*IF(N31="-",0,N31)*IF($X31,$C$1,1)</f>
        <v>0</v>
      </c>
      <c r="O78" s="171" t="n">
        <f aca="false">$B31*IF(O31="-",0,O31)*IF($X31,$C$1,1)</f>
        <v>0</v>
      </c>
      <c r="P78" s="171" t="n">
        <f aca="false">$B31*IF(P31="-",0,P31)*IF($X31,$C$1,1)</f>
        <v>0</v>
      </c>
      <c r="Q78" s="171" t="n">
        <f aca="false">$B31*IF(Q31="-",0,Q31)*IF($X31,$C$1,1)</f>
        <v>0</v>
      </c>
      <c r="R78" s="171" t="n">
        <f aca="false">$B31*IF(R31="-",0,R31)*IF($X31,$C$1,1)</f>
        <v>0</v>
      </c>
      <c r="S78" s="171" t="n">
        <f aca="false">$B31*IF(S31="-",0,S31)*IF($X31,$C$1,1)</f>
        <v>0</v>
      </c>
      <c r="T78" s="171" t="n">
        <f aca="false">$B31*IF(T31="-",0,T31)*IF($X31,$C$1,1)</f>
        <v>0</v>
      </c>
      <c r="U78" s="171" t="n">
        <f aca="false">$B31*IF(U31="-",0,U31)*IF($X31,$C$1,1)</f>
        <v>0</v>
      </c>
      <c r="V78" s="171" t="n">
        <f aca="false">$B31*IF(V31="-",0,V31)*IF($X31,$C$1,1)</f>
        <v>0</v>
      </c>
      <c r="W78" s="171" t="n">
        <f aca="false">$B31*IF(W31="-",0,W31)*IF($X31,$C$1,1)</f>
        <v>0</v>
      </c>
    </row>
    <row r="79" customFormat="false" ht="12.75" hidden="false" customHeight="true" outlineLevel="0" collapsed="false">
      <c r="D79" s="171" t="s">
        <v>5143</v>
      </c>
      <c r="E79" s="171" t="n">
        <f aca="false">$B32*IF(E32="-",0,E32)*IF($X32,$C$1,1)</f>
        <v>0</v>
      </c>
      <c r="F79" s="171" t="n">
        <f aca="false">$B32*IF(F32="-",0,F32)*IF($X32,$C$1,1)</f>
        <v>0</v>
      </c>
      <c r="G79" s="171" t="n">
        <f aca="false">$B32*IF(G32="-",0,G32)*IF($X32,$C$1,1)</f>
        <v>0</v>
      </c>
      <c r="H79" s="171" t="n">
        <f aca="false">$B32*IF(H32="-",0,H32)*IF($X32,$C$1,1)</f>
        <v>0</v>
      </c>
      <c r="I79" s="171" t="n">
        <f aca="false">$B32*IF(I32="-",0,I32)*IF($X32,$C$1,1)</f>
        <v>0</v>
      </c>
      <c r="J79" s="171" t="n">
        <f aca="false">$B32*IF(J32="-",0,J32)*IF($X32,$C$1,1)</f>
        <v>0</v>
      </c>
      <c r="K79" s="171" t="n">
        <f aca="false">$B32*IF(K32="-",0,K32)*IF($X32,$C$1,1)</f>
        <v>0</v>
      </c>
      <c r="L79" s="171" t="n">
        <f aca="false">$B32*IF(L32="-",0,L32)*IF($X32,$C$1,1)</f>
        <v>0</v>
      </c>
      <c r="M79" s="171" t="n">
        <f aca="false">$B32*IF(M32="-",0,M32)*IF($X32,$C$1,1)</f>
        <v>0</v>
      </c>
      <c r="N79" s="171" t="n">
        <f aca="false">$B32*IF(N32="-",0,N32)*IF($X32,$C$1,1)</f>
        <v>0</v>
      </c>
      <c r="O79" s="171" t="n">
        <f aca="false">$B32*IF(O32="-",0,O32)*IF($X32,$C$1,1)</f>
        <v>0</v>
      </c>
      <c r="P79" s="171" t="n">
        <f aca="false">$B32*IF(P32="-",0,P32)*IF($X32,$C$1,1)</f>
        <v>0</v>
      </c>
      <c r="Q79" s="171" t="n">
        <f aca="false">$B32*IF(Q32="-",0,Q32)*IF($X32,$C$1,1)</f>
        <v>0</v>
      </c>
      <c r="R79" s="171" t="n">
        <f aca="false">$B32*IF(R32="-",0,R32)*IF($X32,$C$1,1)</f>
        <v>0</v>
      </c>
      <c r="S79" s="171" t="n">
        <f aca="false">$B32*IF(S32="-",0,S32)*IF($X32,$C$1,1)</f>
        <v>0</v>
      </c>
      <c r="T79" s="171" t="n">
        <f aca="false">$B32*IF(T32="-",0,T32)*IF($X32,$C$1,1)</f>
        <v>0</v>
      </c>
      <c r="U79" s="171" t="n">
        <f aca="false">$B32*IF(U32="-",0,U32)*IF($X32,$C$1,1)</f>
        <v>0</v>
      </c>
      <c r="V79" s="171" t="n">
        <f aca="false">$B32*IF(V32="-",0,V32)*IF($X32,$C$1,1)</f>
        <v>0</v>
      </c>
      <c r="W79" s="171" t="n">
        <f aca="false">$B32*IF(W32="-",0,W32)*IF($X32,$C$1,1)</f>
        <v>0</v>
      </c>
    </row>
    <row r="80" customFormat="false" ht="12.75" hidden="false" customHeight="true" outlineLevel="0" collapsed="false">
      <c r="D80" s="171" t="s">
        <v>5143</v>
      </c>
      <c r="E80" s="171" t="n">
        <f aca="false">$B33*IF(E33="-",0,E33)*IF($X33,$C$1,1)</f>
        <v>0</v>
      </c>
      <c r="F80" s="171" t="n">
        <f aca="false">$B33*IF(F33="-",0,F33)*IF($X33,$C$1,1)</f>
        <v>0</v>
      </c>
      <c r="G80" s="171" t="n">
        <f aca="false">$B33*IF(G33="-",0,G33)*IF($X33,$C$1,1)</f>
        <v>0</v>
      </c>
      <c r="H80" s="171" t="n">
        <f aca="false">$B33*IF(H33="-",0,H33)*IF($X33,$C$1,1)</f>
        <v>0</v>
      </c>
      <c r="I80" s="171" t="n">
        <f aca="false">$B33*IF(I33="-",0,I33)*IF($X33,$C$1,1)</f>
        <v>0</v>
      </c>
      <c r="J80" s="171" t="n">
        <f aca="false">$B33*IF(J33="-",0,J33)*IF($X33,$C$1,1)</f>
        <v>0</v>
      </c>
      <c r="K80" s="171" t="n">
        <f aca="false">$B33*IF(K33="-",0,K33)*IF($X33,$C$1,1)</f>
        <v>0</v>
      </c>
      <c r="L80" s="171" t="n">
        <f aca="false">$B33*IF(L33="-",0,L33)*IF($X33,$C$1,1)</f>
        <v>0</v>
      </c>
      <c r="M80" s="171" t="n">
        <f aca="false">$B33*IF(M33="-",0,M33)*IF($X33,$C$1,1)</f>
        <v>0</v>
      </c>
      <c r="N80" s="171" t="n">
        <f aca="false">$B33*IF(N33="-",0,N33)*IF($X33,$C$1,1)</f>
        <v>0</v>
      </c>
      <c r="O80" s="171" t="n">
        <f aca="false">$B33*IF(O33="-",0,O33)*IF($X33,$C$1,1)</f>
        <v>0</v>
      </c>
      <c r="P80" s="171" t="n">
        <f aca="false">$B33*IF(P33="-",0,P33)*IF($X33,$C$1,1)</f>
        <v>0</v>
      </c>
      <c r="Q80" s="171" t="n">
        <f aca="false">$B33*IF(Q33="-",0,Q33)*IF($X33,$C$1,1)</f>
        <v>0</v>
      </c>
      <c r="R80" s="171" t="n">
        <f aca="false">$B33*IF(R33="-",0,R33)*IF($X33,$C$1,1)</f>
        <v>0</v>
      </c>
      <c r="S80" s="171" t="n">
        <f aca="false">$B33*IF(S33="-",0,S33)*IF($X33,$C$1,1)</f>
        <v>0</v>
      </c>
      <c r="T80" s="171" t="n">
        <f aca="false">$B33*IF(T33="-",0,T33)*IF($X33,$C$1,1)</f>
        <v>0</v>
      </c>
      <c r="U80" s="171" t="n">
        <f aca="false">$B33*IF(U33="-",0,U33)*IF($X33,$C$1,1)</f>
        <v>0</v>
      </c>
      <c r="V80" s="171" t="n">
        <f aca="false">$B33*IF(V33="-",0,V33)*IF($X33,$C$1,1)</f>
        <v>0</v>
      </c>
      <c r="W80" s="171" t="n">
        <f aca="false">$B33*IF(W33="-",0,W33)*IF($X33,$C$1,1)</f>
        <v>0</v>
      </c>
    </row>
    <row r="81" customFormat="false" ht="12.75" hidden="false" customHeight="true" outlineLevel="0" collapsed="false">
      <c r="D81" s="171" t="s">
        <v>5143</v>
      </c>
      <c r="E81" s="171" t="n">
        <f aca="false">$B34*IF(E34="-",0,E34)*IF($X34,$C$1,1)</f>
        <v>0</v>
      </c>
      <c r="F81" s="171" t="n">
        <f aca="false">$B34*IF(F34="-",0,F34)*IF($X34,$C$1,1)</f>
        <v>0</v>
      </c>
      <c r="G81" s="171" t="n">
        <f aca="false">$B34*IF(G34="-",0,G34)*IF($X34,$C$1,1)</f>
        <v>0</v>
      </c>
      <c r="H81" s="171" t="n">
        <f aca="false">$B34*IF(H34="-",0,H34)*IF($X34,$C$1,1)</f>
        <v>0</v>
      </c>
      <c r="I81" s="171" t="n">
        <f aca="false">$B34*IF(I34="-",0,I34)*IF($X34,$C$1,1)</f>
        <v>0</v>
      </c>
      <c r="J81" s="171" t="n">
        <f aca="false">$B34*IF(J34="-",0,J34)*IF($X34,$C$1,1)</f>
        <v>0</v>
      </c>
      <c r="K81" s="171" t="n">
        <f aca="false">$B34*IF(K34="-",0,K34)*IF($X34,$C$1,1)</f>
        <v>0</v>
      </c>
      <c r="L81" s="171" t="n">
        <f aca="false">$B34*IF(L34="-",0,L34)*IF($X34,$C$1,1)</f>
        <v>0</v>
      </c>
      <c r="M81" s="171" t="n">
        <f aca="false">$B34*IF(M34="-",0,M34)*IF($X34,$C$1,1)</f>
        <v>0</v>
      </c>
      <c r="N81" s="171" t="n">
        <f aca="false">$B34*IF(N34="-",0,N34)*IF($X34,$C$1,1)</f>
        <v>0</v>
      </c>
      <c r="O81" s="171" t="n">
        <f aca="false">$B34*IF(O34="-",0,O34)*IF($X34,$C$1,1)</f>
        <v>0</v>
      </c>
      <c r="P81" s="171" t="n">
        <f aca="false">$B34*IF(P34="-",0,P34)*IF($X34,$C$1,1)</f>
        <v>0</v>
      </c>
      <c r="Q81" s="171" t="n">
        <f aca="false">$B34*IF(Q34="-",0,Q34)*IF($X34,$C$1,1)</f>
        <v>0</v>
      </c>
      <c r="R81" s="171" t="n">
        <f aca="false">$B34*IF(R34="-",0,R34)*IF($X34,$C$1,1)</f>
        <v>0</v>
      </c>
      <c r="S81" s="171" t="n">
        <f aca="false">$B34*IF(S34="-",0,S34)*IF($X34,$C$1,1)</f>
        <v>0</v>
      </c>
      <c r="T81" s="171" t="n">
        <f aca="false">$B34*IF(T34="-",0,T34)*IF($X34,$C$1,1)</f>
        <v>0</v>
      </c>
      <c r="U81" s="171" t="n">
        <f aca="false">$B34*IF(U34="-",0,U34)*IF($X34,$C$1,1)</f>
        <v>0</v>
      </c>
      <c r="V81" s="171" t="n">
        <f aca="false">$B34*IF(V34="-",0,V34)*IF($X34,$C$1,1)</f>
        <v>0</v>
      </c>
      <c r="W81" s="171" t="n">
        <f aca="false">$B34*IF(W34="-",0,W34)*IF($X34,$C$1,1)</f>
        <v>0</v>
      </c>
    </row>
    <row r="82" customFormat="false" ht="12.75" hidden="false" customHeight="true" outlineLevel="0" collapsed="false">
      <c r="D82" s="171" t="s">
        <v>5143</v>
      </c>
      <c r="E82" s="171" t="n">
        <f aca="false">$B35*IF(E35="-",0,E35)*IF($X35,$C$1,1)</f>
        <v>0</v>
      </c>
      <c r="F82" s="171" t="n">
        <f aca="false">$B35*IF(F35="-",0,F35)*IF($X35,$C$1,1)</f>
        <v>0</v>
      </c>
      <c r="G82" s="171" t="n">
        <f aca="false">$B35*IF(G35="-",0,G35)*IF($X35,$C$1,1)</f>
        <v>0</v>
      </c>
      <c r="H82" s="171" t="n">
        <f aca="false">$B35*IF(H35="-",0,H35)*IF($X35,$C$1,1)</f>
        <v>0</v>
      </c>
      <c r="I82" s="171" t="n">
        <f aca="false">$B35*IF(I35="-",0,I35)*IF($X35,$C$1,1)</f>
        <v>0</v>
      </c>
      <c r="J82" s="171" t="n">
        <f aca="false">$B35*IF(J35="-",0,J35)*IF($X35,$C$1,1)</f>
        <v>0</v>
      </c>
      <c r="K82" s="171" t="n">
        <f aca="false">$B35*IF(K35="-",0,K35)*IF($X35,$C$1,1)</f>
        <v>0</v>
      </c>
      <c r="L82" s="171" t="n">
        <f aca="false">$B35*IF(L35="-",0,L35)*IF($X35,$C$1,1)</f>
        <v>0</v>
      </c>
      <c r="M82" s="171" t="n">
        <f aca="false">$B35*IF(M35="-",0,M35)*IF($X35,$C$1,1)</f>
        <v>0</v>
      </c>
      <c r="N82" s="171" t="n">
        <f aca="false">$B35*IF(N35="-",0,N35)*IF($X35,$C$1,1)</f>
        <v>0</v>
      </c>
      <c r="O82" s="171" t="n">
        <f aca="false">$B35*IF(O35="-",0,O35)*IF($X35,$C$1,1)</f>
        <v>0</v>
      </c>
      <c r="P82" s="171" t="n">
        <f aca="false">$B35*IF(P35="-",0,P35)*IF($X35,$C$1,1)</f>
        <v>0</v>
      </c>
      <c r="Q82" s="171" t="n">
        <f aca="false">$B35*IF(Q35="-",0,Q35)*IF($X35,$C$1,1)</f>
        <v>0</v>
      </c>
      <c r="R82" s="171" t="n">
        <f aca="false">$B35*IF(R35="-",0,R35)*IF($X35,$C$1,1)</f>
        <v>0</v>
      </c>
      <c r="S82" s="171" t="n">
        <f aca="false">$B35*IF(S35="-",0,S35)*IF($X35,$C$1,1)</f>
        <v>0</v>
      </c>
      <c r="T82" s="171" t="n">
        <f aca="false">$B35*IF(T35="-",0,T35)*IF($X35,$C$1,1)</f>
        <v>0</v>
      </c>
      <c r="U82" s="171" t="n">
        <f aca="false">$B35*IF(U35="-",0,U35)*IF($X35,$C$1,1)</f>
        <v>0</v>
      </c>
      <c r="V82" s="171" t="n">
        <f aca="false">$B35*IF(V35="-",0,V35)*IF($X35,$C$1,1)</f>
        <v>0</v>
      </c>
      <c r="W82" s="171" t="n">
        <f aca="false">$B35*IF(W35="-",0,W35)*IF($X35,$C$1,1)</f>
        <v>0</v>
      </c>
    </row>
    <row r="83" customFormat="false" ht="12.75" hidden="false" customHeight="true" outlineLevel="0" collapsed="false">
      <c r="D83" s="171" t="s">
        <v>5143</v>
      </c>
      <c r="E83" s="171" t="n">
        <f aca="false">$B36*IF(E36="-",0,E36)*IF($X36,$C$1,1)</f>
        <v>0</v>
      </c>
      <c r="F83" s="171" t="n">
        <f aca="false">$B36*IF(F36="-",0,F36)*IF($X36,$C$1,1)</f>
        <v>0</v>
      </c>
      <c r="G83" s="171" t="n">
        <f aca="false">$B36*IF(G36="-",0,G36)*IF($X36,$C$1,1)</f>
        <v>0</v>
      </c>
      <c r="H83" s="171" t="n">
        <f aca="false">$B36*IF(H36="-",0,H36)*IF($X36,$C$1,1)</f>
        <v>0</v>
      </c>
      <c r="I83" s="171" t="n">
        <f aca="false">$B36*IF(I36="-",0,I36)*IF($X36,$C$1,1)</f>
        <v>0</v>
      </c>
      <c r="J83" s="171" t="n">
        <f aca="false">$B36*IF(J36="-",0,J36)*IF($X36,$C$1,1)</f>
        <v>0</v>
      </c>
      <c r="K83" s="171" t="n">
        <f aca="false">$B36*IF(K36="-",0,K36)*IF($X36,$C$1,1)</f>
        <v>0</v>
      </c>
      <c r="L83" s="171" t="n">
        <f aca="false">$B36*IF(L36="-",0,L36)*IF($X36,$C$1,1)</f>
        <v>0</v>
      </c>
      <c r="M83" s="171" t="n">
        <f aca="false">$B36*IF(M36="-",0,M36)*IF($X36,$C$1,1)</f>
        <v>0</v>
      </c>
      <c r="N83" s="171" t="n">
        <f aca="false">$B36*IF(N36="-",0,N36)*IF($X36,$C$1,1)</f>
        <v>0</v>
      </c>
      <c r="O83" s="171" t="n">
        <f aca="false">$B36*IF(O36="-",0,O36)*IF($X36,$C$1,1)</f>
        <v>0</v>
      </c>
      <c r="P83" s="171" t="n">
        <f aca="false">$B36*IF(P36="-",0,P36)*IF($X36,$C$1,1)</f>
        <v>0</v>
      </c>
      <c r="Q83" s="171" t="n">
        <f aca="false">$B36*IF(Q36="-",0,Q36)*IF($X36,$C$1,1)</f>
        <v>0</v>
      </c>
      <c r="R83" s="171" t="n">
        <f aca="false">$B36*IF(R36="-",0,R36)*IF($X36,$C$1,1)</f>
        <v>0</v>
      </c>
      <c r="S83" s="171" t="n">
        <f aca="false">$B36*IF(S36="-",0,S36)*IF($X36,$C$1,1)</f>
        <v>0</v>
      </c>
      <c r="T83" s="171" t="n">
        <f aca="false">$B36*IF(T36="-",0,T36)*IF($X36,$C$1,1)</f>
        <v>0</v>
      </c>
      <c r="U83" s="171" t="n">
        <f aca="false">$B36*IF(U36="-",0,U36)*IF($X36,$C$1,1)</f>
        <v>0</v>
      </c>
      <c r="V83" s="171" t="n">
        <f aca="false">$B36*IF(V36="-",0,V36)*IF($X36,$C$1,1)</f>
        <v>0</v>
      </c>
      <c r="W83" s="171" t="n">
        <f aca="false">$B36*IF(W36="-",0,W36)*IF($X36,$C$1,1)</f>
        <v>0</v>
      </c>
    </row>
    <row r="84" customFormat="false" ht="12.75" hidden="false" customHeight="true" outlineLevel="0" collapsed="false">
      <c r="D84" s="171" t="s">
        <v>5143</v>
      </c>
      <c r="E84" s="171" t="n">
        <f aca="false">$B37*IF(E37="-",0,E37)*IF($X37,$C$1,1)</f>
        <v>0</v>
      </c>
      <c r="F84" s="171" t="n">
        <f aca="false">$B37*IF(F37="-",0,F37)*IF($X37,$C$1,1)</f>
        <v>0</v>
      </c>
      <c r="G84" s="171" t="n">
        <f aca="false">$B37*IF(G37="-",0,G37)*IF($X37,$C$1,1)</f>
        <v>0</v>
      </c>
      <c r="H84" s="171" t="n">
        <f aca="false">$B37*IF(H37="-",0,H37)*IF($X37,$C$1,1)</f>
        <v>0</v>
      </c>
      <c r="I84" s="171" t="n">
        <f aca="false">$B37*IF(I37="-",0,I37)*IF($X37,$C$1,1)</f>
        <v>0</v>
      </c>
      <c r="J84" s="171" t="n">
        <f aca="false">$B37*IF(J37="-",0,J37)*IF($X37,$C$1,1)</f>
        <v>0</v>
      </c>
      <c r="K84" s="171" t="n">
        <f aca="false">$B37*IF(K37="-",0,K37)*IF($X37,$C$1,1)</f>
        <v>0</v>
      </c>
      <c r="L84" s="171" t="n">
        <f aca="false">$B37*IF(L37="-",0,L37)*IF($X37,$C$1,1)</f>
        <v>0</v>
      </c>
      <c r="M84" s="171" t="n">
        <f aca="false">$B37*IF(M37="-",0,M37)*IF($X37,$C$1,1)</f>
        <v>0</v>
      </c>
      <c r="N84" s="171" t="n">
        <f aca="false">$B37*IF(N37="-",0,N37)*IF($X37,$C$1,1)</f>
        <v>0</v>
      </c>
      <c r="O84" s="171" t="n">
        <f aca="false">$B37*IF(O37="-",0,O37)*IF($X37,$C$1,1)</f>
        <v>0</v>
      </c>
      <c r="P84" s="171" t="n">
        <f aca="false">$B37*IF(P37="-",0,P37)*IF($X37,$C$1,1)</f>
        <v>0</v>
      </c>
      <c r="Q84" s="171" t="n">
        <f aca="false">$B37*IF(Q37="-",0,Q37)*IF($X37,$C$1,1)</f>
        <v>0</v>
      </c>
      <c r="R84" s="171" t="n">
        <f aca="false">$B37*IF(R37="-",0,R37)*IF($X37,$C$1,1)</f>
        <v>0</v>
      </c>
      <c r="S84" s="171" t="n">
        <f aca="false">$B37*IF(S37="-",0,S37)*IF($X37,$C$1,1)</f>
        <v>0</v>
      </c>
      <c r="T84" s="171" t="n">
        <f aca="false">$B37*IF(T37="-",0,T37)*IF($X37,$C$1,1)</f>
        <v>0</v>
      </c>
      <c r="U84" s="171" t="n">
        <f aca="false">$B37*IF(U37="-",0,U37)*IF($X37,$C$1,1)</f>
        <v>0</v>
      </c>
      <c r="V84" s="171" t="n">
        <f aca="false">$B37*IF(V37="-",0,V37)*IF($X37,$C$1,1)</f>
        <v>0</v>
      </c>
      <c r="W84" s="171" t="n">
        <f aca="false">$B37*IF(W37="-",0,W37)*IF($X37,$C$1,1)</f>
        <v>0</v>
      </c>
    </row>
    <row r="85" customFormat="false" ht="12.75" hidden="false" customHeight="true" outlineLevel="0" collapsed="false">
      <c r="D85" s="171" t="s">
        <v>5143</v>
      </c>
      <c r="E85" s="171" t="n">
        <f aca="false">$B38*IF(E38="-",0,E38)*IF($X38,$C$1,1)</f>
        <v>0</v>
      </c>
      <c r="F85" s="171" t="n">
        <f aca="false">$B38*IF(F38="-",0,F38)*IF($X38,$C$1,1)</f>
        <v>0</v>
      </c>
      <c r="G85" s="171" t="n">
        <f aca="false">$B38*IF(G38="-",0,G38)*IF($X38,$C$1,1)</f>
        <v>0</v>
      </c>
      <c r="H85" s="171" t="n">
        <f aca="false">$B38*IF(H38="-",0,H38)*IF($X38,$C$1,1)</f>
        <v>0</v>
      </c>
      <c r="I85" s="171" t="n">
        <f aca="false">$B38*IF(I38="-",0,I38)*IF($X38,$C$1,1)</f>
        <v>0</v>
      </c>
      <c r="J85" s="171" t="n">
        <f aca="false">$B38*IF(J38="-",0,J38)*IF($X38,$C$1,1)</f>
        <v>0</v>
      </c>
      <c r="K85" s="171" t="n">
        <f aca="false">$B38*IF(K38="-",0,K38)*IF($X38,$C$1,1)</f>
        <v>0</v>
      </c>
      <c r="L85" s="171" t="n">
        <f aca="false">$B38*IF(L38="-",0,L38)*IF($X38,$C$1,1)</f>
        <v>0</v>
      </c>
      <c r="M85" s="171" t="n">
        <f aca="false">$B38*IF(M38="-",0,M38)*IF($X38,$C$1,1)</f>
        <v>0</v>
      </c>
      <c r="N85" s="171" t="n">
        <f aca="false">$B38*IF(N38="-",0,N38)*IF($X38,$C$1,1)</f>
        <v>0</v>
      </c>
      <c r="O85" s="171" t="n">
        <f aca="false">$B38*IF(O38="-",0,O38)*IF($X38,$C$1,1)</f>
        <v>0</v>
      </c>
      <c r="P85" s="171" t="n">
        <f aca="false">$B38*IF(P38="-",0,P38)*IF($X38,$C$1,1)</f>
        <v>0</v>
      </c>
      <c r="Q85" s="171" t="n">
        <f aca="false">$B38*IF(Q38="-",0,Q38)*IF($X38,$C$1,1)</f>
        <v>0</v>
      </c>
      <c r="R85" s="171" t="n">
        <f aca="false">$B38*IF(R38="-",0,R38)*IF($X38,$C$1,1)</f>
        <v>0</v>
      </c>
      <c r="S85" s="171" t="n">
        <f aca="false">$B38*IF(S38="-",0,S38)*IF($X38,$C$1,1)</f>
        <v>0</v>
      </c>
      <c r="T85" s="171" t="n">
        <f aca="false">$B38*IF(T38="-",0,T38)*IF($X38,$C$1,1)</f>
        <v>0</v>
      </c>
      <c r="U85" s="171" t="n">
        <f aca="false">$B38*IF(U38="-",0,U38)*IF($X38,$C$1,1)</f>
        <v>0</v>
      </c>
      <c r="V85" s="171" t="n">
        <f aca="false">$B38*IF(V38="-",0,V38)*IF($X38,$C$1,1)</f>
        <v>0</v>
      </c>
      <c r="W85" s="171" t="n">
        <f aca="false">$B38*IF(W38="-",0,W38)*IF($X38,$C$1,1)</f>
        <v>0</v>
      </c>
    </row>
    <row r="86" customFormat="false" ht="12.75" hidden="false" customHeight="false" outlineLevel="0" collapsed="false">
      <c r="D86" s="171" t="s">
        <v>5143</v>
      </c>
      <c r="E86" s="171" t="n">
        <f aca="false">$B39*IF(E39="-",0,E39)*IF($X39,$C$1,1)</f>
        <v>0</v>
      </c>
      <c r="F86" s="171" t="n">
        <f aca="false">$B39*IF(F39="-",0,F39)*IF($X39,$C$1,1)</f>
        <v>0</v>
      </c>
      <c r="G86" s="171" t="n">
        <f aca="false">$B39*IF(G39="-",0,G39)*IF($X39,$C$1,1)</f>
        <v>0</v>
      </c>
      <c r="H86" s="171" t="n">
        <f aca="false">$B39*IF(H39="-",0,H39)*IF($X39,$C$1,1)</f>
        <v>0</v>
      </c>
      <c r="I86" s="171" t="n">
        <f aca="false">$B39*IF(I39="-",0,I39)*IF($X39,$C$1,1)</f>
        <v>0</v>
      </c>
      <c r="J86" s="171" t="n">
        <f aca="false">$B39*IF(J39="-",0,J39)*IF($X39,$C$1,1)</f>
        <v>0</v>
      </c>
      <c r="K86" s="171" t="n">
        <f aca="false">$B39*IF(K39="-",0,K39)*IF($X39,$C$1,1)</f>
        <v>0</v>
      </c>
      <c r="L86" s="171" t="n">
        <f aca="false">$B39*IF(L39="-",0,L39)*IF($X39,$C$1,1)</f>
        <v>0</v>
      </c>
      <c r="M86" s="171" t="n">
        <f aca="false">$B39*IF(M39="-",0,M39)*IF($X39,$C$1,1)</f>
        <v>0</v>
      </c>
      <c r="N86" s="171" t="n">
        <f aca="false">$B39*IF(N39="-",0,N39)*IF($X39,$C$1,1)</f>
        <v>0</v>
      </c>
      <c r="O86" s="171" t="n">
        <f aca="false">$B39*IF(O39="-",0,O39)*IF($X39,$C$1,1)</f>
        <v>0</v>
      </c>
      <c r="P86" s="171" t="n">
        <f aca="false">$B39*IF(P39="-",0,P39)*IF($X39,$C$1,1)</f>
        <v>0</v>
      </c>
      <c r="Q86" s="171" t="n">
        <f aca="false">$B39*IF(Q39="-",0,Q39)*IF($X39,$C$1,1)</f>
        <v>0</v>
      </c>
      <c r="R86" s="171" t="n">
        <f aca="false">$B39*IF(R39="-",0,R39)*IF($X39,$C$1,1)</f>
        <v>0</v>
      </c>
      <c r="S86" s="171" t="n">
        <f aca="false">$B39*IF(S39="-",0,S39)*IF($X39,$C$1,1)</f>
        <v>0</v>
      </c>
      <c r="T86" s="171" t="n">
        <f aca="false">$B39*IF(T39="-",0,T39)*IF($X39,$C$1,1)</f>
        <v>0</v>
      </c>
      <c r="U86" s="171" t="n">
        <f aca="false">$B39*IF(U39="-",0,U39)*IF($X39,$C$1,1)</f>
        <v>0</v>
      </c>
      <c r="V86" s="171" t="n">
        <f aca="false">$B39*IF(V39="-",0,V39)*IF($X39,$C$1,1)</f>
        <v>0</v>
      </c>
      <c r="W86" s="171" t="n">
        <f aca="false">$B39*IF(W39="-",0,W39)*IF($X39,$C$1,1)</f>
        <v>0</v>
      </c>
    </row>
    <row r="87" customFormat="false" ht="12.75" hidden="false" customHeight="true" outlineLevel="0" collapsed="false">
      <c r="D87" s="171" t="s">
        <v>5143</v>
      </c>
      <c r="E87" s="171" t="n">
        <f aca="false">$B40*IF(E40="-",0,E40)*IF($X40,$C$1,1)</f>
        <v>0</v>
      </c>
      <c r="F87" s="171" t="n">
        <f aca="false">$B40*IF(F40="-",0,F40)*IF($X40,$C$1,1)</f>
        <v>0</v>
      </c>
      <c r="G87" s="171" t="n">
        <f aca="false">$B40*IF(G40="-",0,G40)*IF($X40,$C$1,1)</f>
        <v>0</v>
      </c>
      <c r="H87" s="171" t="n">
        <f aca="false">$B40*IF(H40="-",0,H40)*IF($X40,$C$1,1)</f>
        <v>0</v>
      </c>
      <c r="I87" s="171" t="n">
        <f aca="false">$B40*IF(I40="-",0,I40)*IF($X40,$C$1,1)</f>
        <v>0</v>
      </c>
      <c r="J87" s="171" t="n">
        <f aca="false">$B40*IF(J40="-",0,J40)*IF($X40,$C$1,1)</f>
        <v>0</v>
      </c>
      <c r="K87" s="171" t="n">
        <f aca="false">$B40*IF(K40="-",0,K40)*IF($X40,$C$1,1)</f>
        <v>0</v>
      </c>
      <c r="L87" s="171" t="n">
        <f aca="false">$B40*IF(L40="-",0,L40)*IF($X40,$C$1,1)</f>
        <v>0</v>
      </c>
      <c r="M87" s="171" t="n">
        <f aca="false">$B40*IF(M40="-",0,M40)*IF($X40,$C$1,1)</f>
        <v>0</v>
      </c>
      <c r="N87" s="171" t="n">
        <f aca="false">$B40*IF(N40="-",0,N40)*IF($X40,$C$1,1)</f>
        <v>0</v>
      </c>
      <c r="O87" s="171" t="n">
        <f aca="false">$B40*IF(O40="-",0,O40)*IF($X40,$C$1,1)</f>
        <v>0</v>
      </c>
      <c r="P87" s="171" t="n">
        <f aca="false">$B40*IF(P40="-",0,P40)*IF($X40,$C$1,1)</f>
        <v>0</v>
      </c>
      <c r="Q87" s="171" t="n">
        <f aca="false">$B40*IF(Q40="-",0,Q40)*IF($X40,$C$1,1)</f>
        <v>0</v>
      </c>
      <c r="R87" s="171" t="n">
        <f aca="false">$B40*IF(R40="-",0,R40)*IF($X40,$C$1,1)</f>
        <v>0</v>
      </c>
      <c r="S87" s="171" t="n">
        <f aca="false">$B40*IF(S40="-",0,S40)*IF($X40,$C$1,1)</f>
        <v>0</v>
      </c>
      <c r="T87" s="171" t="n">
        <f aca="false">$B40*IF(T40="-",0,T40)*IF($X40,$C$1,1)</f>
        <v>0</v>
      </c>
      <c r="U87" s="171" t="n">
        <f aca="false">$B40*IF(U40="-",0,U40)*IF($X40,$C$1,1)</f>
        <v>0</v>
      </c>
      <c r="V87" s="171" t="n">
        <f aca="false">$B40*IF(V40="-",0,V40)*IF($X40,$C$1,1)</f>
        <v>0</v>
      </c>
      <c r="W87" s="171" t="n">
        <f aca="false">$B40*IF(W40="-",0,W40)*IF($X40,$C$1,1)</f>
        <v>0</v>
      </c>
    </row>
    <row r="88" customFormat="false" ht="12.75" hidden="false" customHeight="true" outlineLevel="0" collapsed="false">
      <c r="D88" s="171" t="s">
        <v>5143</v>
      </c>
      <c r="E88" s="171" t="n">
        <f aca="false">$B41*IF(E41="-",0,E41)*IF($X41,$C$1,1)</f>
        <v>0</v>
      </c>
      <c r="F88" s="171" t="n">
        <f aca="false">$B41*IF(F41="-",0,F41)*IF($X41,$C$1,1)</f>
        <v>0</v>
      </c>
      <c r="G88" s="171" t="n">
        <f aca="false">$B41*IF(G41="-",0,G41)*IF($X41,$C$1,1)</f>
        <v>0</v>
      </c>
      <c r="H88" s="171" t="n">
        <f aca="false">$B41*IF(H41="-",0,H41)*IF($X41,$C$1,1)</f>
        <v>0</v>
      </c>
      <c r="I88" s="171" t="n">
        <f aca="false">$B41*IF(I41="-",0,I41)*IF($X41,$C$1,1)</f>
        <v>0</v>
      </c>
      <c r="J88" s="171" t="n">
        <f aca="false">$B41*IF(J41="-",0,J41)*IF($X41,$C$1,1)</f>
        <v>0</v>
      </c>
      <c r="K88" s="171" t="n">
        <f aca="false">$B41*IF(K41="-",0,K41)*IF($X41,$C$1,1)</f>
        <v>0</v>
      </c>
      <c r="L88" s="171" t="n">
        <f aca="false">$B41*IF(L41="-",0,L41)*IF($X41,$C$1,1)</f>
        <v>0</v>
      </c>
      <c r="M88" s="171" t="n">
        <f aca="false">$B41*IF(M41="-",0,M41)*IF($X41,$C$1,1)</f>
        <v>0</v>
      </c>
      <c r="N88" s="171" t="n">
        <f aca="false">$B41*IF(N41="-",0,N41)*IF($X41,$C$1,1)</f>
        <v>0</v>
      </c>
      <c r="O88" s="171" t="n">
        <f aca="false">$B41*IF(O41="-",0,O41)*IF($X41,$C$1,1)</f>
        <v>0</v>
      </c>
      <c r="P88" s="171" t="n">
        <f aca="false">$B41*IF(P41="-",0,P41)*IF($X41,$C$1,1)</f>
        <v>0</v>
      </c>
      <c r="Q88" s="171" t="n">
        <f aca="false">$B41*IF(Q41="-",0,Q41)*IF($X41,$C$1,1)</f>
        <v>0</v>
      </c>
      <c r="R88" s="171" t="n">
        <f aca="false">$B41*IF(R41="-",0,R41)*IF($X41,$C$1,1)</f>
        <v>0</v>
      </c>
      <c r="S88" s="171" t="n">
        <f aca="false">$B41*IF(S41="-",0,S41)*IF($X41,$C$1,1)</f>
        <v>0</v>
      </c>
      <c r="T88" s="171" t="n">
        <f aca="false">$B41*IF(T41="-",0,T41)*IF($X41,$C$1,1)</f>
        <v>0</v>
      </c>
      <c r="U88" s="171" t="n">
        <f aca="false">$B41*IF(U41="-",0,U41)*IF($X41,$C$1,1)</f>
        <v>0</v>
      </c>
      <c r="V88" s="171" t="n">
        <f aca="false">$B41*IF(V41="-",0,V41)*IF($X41,$C$1,1)</f>
        <v>0</v>
      </c>
      <c r="W88" s="171" t="n">
        <f aca="false">$B41*IF(W41="-",0,W41)*IF($X41,$C$1,1)</f>
        <v>0</v>
      </c>
    </row>
    <row r="89" customFormat="false" ht="12.75" hidden="false" customHeight="true" outlineLevel="0" collapsed="false">
      <c r="D89" s="171" t="s">
        <v>5143</v>
      </c>
      <c r="E89" s="171" t="n">
        <f aca="false">$B42*IF(E42="-",0,E42)*IF($X42,$C$1,1)</f>
        <v>0</v>
      </c>
      <c r="F89" s="171" t="n">
        <f aca="false">$B42*IF(F42="-",0,F42)*IF($X42,$C$1,1)</f>
        <v>0</v>
      </c>
      <c r="G89" s="171" t="n">
        <f aca="false">$B42*IF(G42="-",0,G42)*IF($X42,$C$1,1)</f>
        <v>0</v>
      </c>
      <c r="H89" s="171" t="n">
        <f aca="false">$B42*IF(H42="-",0,H42)*IF($X42,$C$1,1)</f>
        <v>0</v>
      </c>
      <c r="I89" s="171" t="n">
        <f aca="false">$B42*IF(I42="-",0,I42)*IF($X42,$C$1,1)</f>
        <v>0</v>
      </c>
      <c r="J89" s="171" t="n">
        <f aca="false">$B42*IF(J42="-",0,J42)*IF($X42,$C$1,1)</f>
        <v>0</v>
      </c>
      <c r="K89" s="171" t="n">
        <f aca="false">$B42*IF(K42="-",0,K42)*IF($X42,$C$1,1)</f>
        <v>0</v>
      </c>
      <c r="L89" s="171" t="n">
        <f aca="false">$B42*IF(L42="-",0,L42)*IF($X42,$C$1,1)</f>
        <v>0</v>
      </c>
      <c r="M89" s="171" t="n">
        <f aca="false">$B42*IF(M42="-",0,M42)*IF($X42,$C$1,1)</f>
        <v>0</v>
      </c>
      <c r="N89" s="171" t="n">
        <f aca="false">$B42*IF(N42="-",0,N42)*IF($X42,$C$1,1)</f>
        <v>0</v>
      </c>
      <c r="O89" s="171" t="n">
        <f aca="false">$B42*IF(O42="-",0,O42)*IF($X42,$C$1,1)</f>
        <v>0</v>
      </c>
      <c r="P89" s="171" t="n">
        <f aca="false">$B42*IF(P42="-",0,P42)*IF($X42,$C$1,1)</f>
        <v>0</v>
      </c>
      <c r="Q89" s="171" t="n">
        <f aca="false">$B42*IF(Q42="-",0,Q42)*IF($X42,$C$1,1)</f>
        <v>0</v>
      </c>
      <c r="R89" s="171" t="n">
        <f aca="false">$B42*IF(R42="-",0,R42)*IF($X42,$C$1,1)</f>
        <v>0</v>
      </c>
      <c r="S89" s="171" t="n">
        <f aca="false">$B42*IF(S42="-",0,S42)*IF($X42,$C$1,1)</f>
        <v>0</v>
      </c>
      <c r="T89" s="171" t="n">
        <f aca="false">$B42*IF(T42="-",0,T42)*IF($X42,$C$1,1)</f>
        <v>0</v>
      </c>
      <c r="U89" s="171" t="n">
        <f aca="false">$B42*IF(U42="-",0,U42)*IF($X42,$C$1,1)</f>
        <v>0</v>
      </c>
      <c r="V89" s="171" t="n">
        <f aca="false">$B42*IF(V42="-",0,V42)*IF($X42,$C$1,1)</f>
        <v>0</v>
      </c>
      <c r="W89" s="171" t="n">
        <f aca="false">$B42*IF(W42="-",0,W42)*IF($X42,$C$1,1)</f>
        <v>0</v>
      </c>
    </row>
    <row r="90" customFormat="false" ht="12.75" hidden="false" customHeight="true" outlineLevel="0" collapsed="false">
      <c r="D90" s="171" t="s">
        <v>5143</v>
      </c>
      <c r="E90" s="171" t="n">
        <f aca="false">$B43*IF(E43="-",0,E43)*IF($X43,$C$1,1)</f>
        <v>0</v>
      </c>
      <c r="F90" s="171" t="n">
        <f aca="false">$B43*IF(F43="-",0,F43)*IF($X43,$C$1,1)</f>
        <v>0</v>
      </c>
      <c r="G90" s="171" t="n">
        <f aca="false">$B43*IF(G43="-",0,G43)*IF($X43,$C$1,1)</f>
        <v>0</v>
      </c>
      <c r="H90" s="171" t="n">
        <f aca="false">$B43*IF(H43="-",0,H43)*IF($X43,$C$1,1)</f>
        <v>0</v>
      </c>
      <c r="I90" s="171" t="n">
        <f aca="false">$B43*IF(I43="-",0,I43)*IF($X43,$C$1,1)</f>
        <v>0</v>
      </c>
      <c r="J90" s="171" t="n">
        <f aca="false">$B43*IF(J43="-",0,J43)*IF($X43,$C$1,1)</f>
        <v>0</v>
      </c>
      <c r="K90" s="171" t="n">
        <f aca="false">$B43*IF(K43="-",0,K43)*IF($X43,$C$1,1)</f>
        <v>0</v>
      </c>
      <c r="L90" s="171" t="n">
        <f aca="false">$B43*IF(L43="-",0,L43)*IF($X43,$C$1,1)</f>
        <v>0</v>
      </c>
      <c r="M90" s="171" t="n">
        <f aca="false">$B43*IF(M43="-",0,M43)*IF($X43,$C$1,1)</f>
        <v>0</v>
      </c>
      <c r="N90" s="171" t="n">
        <f aca="false">$B43*IF(N43="-",0,N43)*IF($X43,$C$1,1)</f>
        <v>0</v>
      </c>
      <c r="O90" s="171" t="n">
        <f aca="false">$B43*IF(O43="-",0,O43)*IF($X43,$C$1,1)</f>
        <v>0</v>
      </c>
      <c r="P90" s="171" t="n">
        <f aca="false">$B43*IF(P43="-",0,P43)*IF($X43,$C$1,1)</f>
        <v>0</v>
      </c>
      <c r="Q90" s="171" t="n">
        <f aca="false">$B43*IF(Q43="-",0,Q43)*IF($X43,$C$1,1)</f>
        <v>0</v>
      </c>
      <c r="R90" s="171" t="n">
        <f aca="false">$B43*IF(R43="-",0,R43)*IF($X43,$C$1,1)</f>
        <v>0</v>
      </c>
      <c r="S90" s="171" t="n">
        <f aca="false">$B43*IF(S43="-",0,S43)*IF($X43,$C$1,1)</f>
        <v>0</v>
      </c>
      <c r="T90" s="171" t="n">
        <f aca="false">$B43*IF(T43="-",0,T43)*IF($X43,$C$1,1)</f>
        <v>0</v>
      </c>
      <c r="U90" s="171" t="n">
        <f aca="false">$B43*IF(U43="-",0,U43)*IF($X43,$C$1,1)</f>
        <v>0</v>
      </c>
      <c r="V90" s="171" t="n">
        <f aca="false">$B43*IF(V43="-",0,V43)*IF($X43,$C$1,1)</f>
        <v>0</v>
      </c>
      <c r="W90" s="171" t="n">
        <f aca="false">$B43*IF(W43="-",0,W43)*IF($X43,$C$1,1)</f>
        <v>0</v>
      </c>
    </row>
    <row r="91" customFormat="false" ht="12.75" hidden="false" customHeight="true" outlineLevel="0" collapsed="false">
      <c r="D91" s="171" t="s">
        <v>5143</v>
      </c>
      <c r="E91" s="171" t="n">
        <f aca="false">$B44*IF(E44="-",0,E44)*IF($X44,$C$1,1)</f>
        <v>0</v>
      </c>
      <c r="F91" s="171" t="n">
        <f aca="false">$B44*IF(F44="-",0,F44)*IF($X44,$C$1,1)</f>
        <v>0</v>
      </c>
      <c r="G91" s="171" t="n">
        <f aca="false">$B44*IF(G44="-",0,G44)*IF($X44,$C$1,1)</f>
        <v>0</v>
      </c>
      <c r="H91" s="171" t="n">
        <f aca="false">$B44*IF(H44="-",0,H44)*IF($X44,$C$1,1)</f>
        <v>0</v>
      </c>
      <c r="I91" s="171" t="n">
        <f aca="false">$B44*IF(I44="-",0,I44)*IF($X44,$C$1,1)</f>
        <v>0</v>
      </c>
      <c r="J91" s="171" t="n">
        <f aca="false">$B44*IF(J44="-",0,J44)*IF($X44,$C$1,1)</f>
        <v>0</v>
      </c>
      <c r="K91" s="171" t="n">
        <f aca="false">$B44*IF(K44="-",0,K44)*IF($X44,$C$1,1)</f>
        <v>0</v>
      </c>
      <c r="L91" s="171" t="n">
        <f aca="false">$B44*IF(L44="-",0,L44)*IF($X44,$C$1,1)</f>
        <v>0</v>
      </c>
      <c r="M91" s="171" t="n">
        <f aca="false">$B44*IF(M44="-",0,M44)*IF($X44,$C$1,1)</f>
        <v>0</v>
      </c>
      <c r="N91" s="171" t="n">
        <f aca="false">$B44*IF(N44="-",0,N44)*IF($X44,$C$1,1)</f>
        <v>0</v>
      </c>
      <c r="O91" s="171" t="n">
        <f aca="false">$B44*IF(O44="-",0,O44)*IF($X44,$C$1,1)</f>
        <v>0</v>
      </c>
      <c r="P91" s="171" t="n">
        <f aca="false">$B44*IF(P44="-",0,P44)*IF($X44,$C$1,1)</f>
        <v>0</v>
      </c>
      <c r="Q91" s="171" t="n">
        <f aca="false">$B44*IF(Q44="-",0,Q44)*IF($X44,$C$1,1)</f>
        <v>0</v>
      </c>
      <c r="R91" s="171" t="n">
        <f aca="false">$B44*IF(R44="-",0,R44)*IF($X44,$C$1,1)</f>
        <v>0</v>
      </c>
      <c r="S91" s="171" t="n">
        <f aca="false">$B44*IF(S44="-",0,S44)*IF($X44,$C$1,1)</f>
        <v>0</v>
      </c>
      <c r="T91" s="171" t="n">
        <f aca="false">$B44*IF(T44="-",0,T44)*IF($X44,$C$1,1)</f>
        <v>0</v>
      </c>
      <c r="U91" s="171" t="n">
        <f aca="false">$B44*IF(U44="-",0,U44)*IF($X44,$C$1,1)</f>
        <v>0</v>
      </c>
      <c r="V91" s="171" t="n">
        <f aca="false">$B44*IF(V44="-",0,V44)*IF($X44,$C$1,1)</f>
        <v>0</v>
      </c>
      <c r="W91" s="171" t="n">
        <f aca="false">$B44*IF(W44="-",0,W44)*IF($X44,$C$1,1)</f>
        <v>0</v>
      </c>
    </row>
    <row r="92" customFormat="false" ht="12.75" hidden="false" customHeight="true" outlineLevel="0" collapsed="false">
      <c r="D92" s="171" t="s">
        <v>5143</v>
      </c>
      <c r="E92" s="171" t="n">
        <f aca="false">$B45*IF(E45="-",0,E45)*IF($X45,$C$1,1)</f>
        <v>0</v>
      </c>
      <c r="F92" s="171" t="n">
        <f aca="false">$B45*IF(F45="-",0,F45)*IF($X45,$C$1,1)</f>
        <v>0</v>
      </c>
      <c r="G92" s="171" t="n">
        <f aca="false">$B45*IF(G45="-",0,G45)*IF($X45,$C$1,1)</f>
        <v>0</v>
      </c>
      <c r="H92" s="171" t="n">
        <f aca="false">$B45*IF(H45="-",0,H45)*IF($X45,$C$1,1)</f>
        <v>0</v>
      </c>
      <c r="I92" s="171" t="n">
        <f aca="false">$B45*IF(I45="-",0,I45)*IF($X45,$C$1,1)</f>
        <v>0</v>
      </c>
      <c r="J92" s="171" t="n">
        <f aca="false">$B45*IF(J45="-",0,J45)*IF($X45,$C$1,1)</f>
        <v>0</v>
      </c>
      <c r="K92" s="171" t="n">
        <f aca="false">$B45*IF(K45="-",0,K45)*IF($X45,$C$1,1)</f>
        <v>0</v>
      </c>
      <c r="L92" s="171" t="n">
        <f aca="false">$B45*IF(L45="-",0,L45)*IF($X45,$C$1,1)</f>
        <v>0</v>
      </c>
      <c r="M92" s="171" t="n">
        <f aca="false">$B45*IF(M45="-",0,M45)*IF($X45,$C$1,1)</f>
        <v>0</v>
      </c>
      <c r="N92" s="171" t="n">
        <f aca="false">$B45*IF(N45="-",0,N45)*IF($X45,$C$1,1)</f>
        <v>0</v>
      </c>
      <c r="O92" s="171" t="n">
        <f aca="false">$B45*IF(O45="-",0,O45)*IF($X45,$C$1,1)</f>
        <v>0</v>
      </c>
      <c r="P92" s="171" t="n">
        <f aca="false">$B45*IF(P45="-",0,P45)*IF($X45,$C$1,1)</f>
        <v>0</v>
      </c>
      <c r="Q92" s="171" t="n">
        <f aca="false">$B45*IF(Q45="-",0,Q45)*IF($X45,$C$1,1)</f>
        <v>0</v>
      </c>
      <c r="R92" s="171" t="n">
        <f aca="false">$B45*IF(R45="-",0,R45)*IF($X45,$C$1,1)</f>
        <v>0</v>
      </c>
      <c r="S92" s="171" t="n">
        <f aca="false">$B45*IF(S45="-",0,S45)*IF($X45,$C$1,1)</f>
        <v>0</v>
      </c>
      <c r="T92" s="171" t="n">
        <f aca="false">$B45*IF(T45="-",0,T45)*IF($X45,$C$1,1)</f>
        <v>0</v>
      </c>
      <c r="U92" s="171" t="n">
        <f aca="false">$B45*IF(U45="-",0,U45)*IF($X45,$C$1,1)</f>
        <v>0</v>
      </c>
      <c r="V92" s="171" t="n">
        <f aca="false">$B45*IF(V45="-",0,V45)*IF($X45,$C$1,1)</f>
        <v>0</v>
      </c>
      <c r="W92" s="171" t="n">
        <f aca="false">$B45*IF(W45="-",0,W45)*IF($X45,$C$1,1)</f>
        <v>0</v>
      </c>
    </row>
    <row r="93" customFormat="false" ht="12.75" hidden="false" customHeight="true" outlineLevel="0" collapsed="false">
      <c r="D93" s="171" t="s">
        <v>5143</v>
      </c>
      <c r="E93" s="171" t="n">
        <f aca="false">$B46*IF(E46="-",0,E46)*IF($X46,$C$1,1)</f>
        <v>0</v>
      </c>
      <c r="F93" s="171" t="n">
        <f aca="false">$B46*IF(F46="-",0,F46)*IF($X46,$C$1,1)</f>
        <v>0</v>
      </c>
      <c r="G93" s="171" t="n">
        <f aca="false">$B46*IF(G46="-",0,G46)*IF($X46,$C$1,1)</f>
        <v>0</v>
      </c>
      <c r="H93" s="171" t="n">
        <f aca="false">$B46*IF(H46="-",0,H46)*IF($X46,$C$1,1)</f>
        <v>0</v>
      </c>
      <c r="I93" s="171" t="n">
        <f aca="false">$B46*IF(I46="-",0,I46)*IF($X46,$C$1,1)</f>
        <v>0</v>
      </c>
      <c r="J93" s="171" t="n">
        <f aca="false">$B46*IF(J46="-",0,J46)*IF($X46,$C$1,1)</f>
        <v>0</v>
      </c>
      <c r="K93" s="171" t="n">
        <f aca="false">$B46*IF(K46="-",0,K46)*IF($X46,$C$1,1)</f>
        <v>0</v>
      </c>
      <c r="L93" s="171" t="n">
        <f aca="false">$B46*IF(L46="-",0,L46)*IF($X46,$C$1,1)</f>
        <v>0</v>
      </c>
      <c r="M93" s="171" t="n">
        <f aca="false">$B46*IF(M46="-",0,M46)*IF($X46,$C$1,1)</f>
        <v>0</v>
      </c>
      <c r="N93" s="171" t="n">
        <f aca="false">$B46*IF(N46="-",0,N46)*IF($X46,$C$1,1)</f>
        <v>0</v>
      </c>
      <c r="O93" s="171" t="n">
        <f aca="false">$B46*IF(O46="-",0,O46)*IF($X46,$C$1,1)</f>
        <v>0</v>
      </c>
      <c r="P93" s="171" t="n">
        <f aca="false">$B46*IF(P46="-",0,P46)*IF($X46,$C$1,1)</f>
        <v>0</v>
      </c>
      <c r="Q93" s="171" t="n">
        <f aca="false">$B46*IF(Q46="-",0,Q46)*IF($X46,$C$1,1)</f>
        <v>0</v>
      </c>
      <c r="R93" s="171" t="n">
        <f aca="false">$B46*IF(R46="-",0,R46)*IF($X46,$C$1,1)</f>
        <v>0</v>
      </c>
      <c r="S93" s="171" t="n">
        <f aca="false">$B46*IF(S46="-",0,S46)*IF($X46,$C$1,1)</f>
        <v>0</v>
      </c>
      <c r="T93" s="171" t="n">
        <f aca="false">$B46*IF(T46="-",0,T46)*IF($X46,$C$1,1)</f>
        <v>0</v>
      </c>
      <c r="U93" s="171" t="n">
        <f aca="false">$B46*IF(U46="-",0,U46)*IF($X46,$C$1,1)</f>
        <v>0</v>
      </c>
      <c r="V93" s="171" t="n">
        <f aca="false">$B46*IF(V46="-",0,V46)*IF($X46,$C$1,1)</f>
        <v>0</v>
      </c>
      <c r="W93" s="171" t="n">
        <f aca="false">$B46*IF(W46="-",0,W46)*IF($X46,$C$1,1)</f>
        <v>0</v>
      </c>
    </row>
    <row r="94" customFormat="false" ht="12.75" hidden="false" customHeight="true" outlineLevel="0" collapsed="false">
      <c r="D94" s="171"/>
      <c r="E94" s="172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</row>
    <row r="95" customFormat="false" ht="12.75" hidden="false" customHeight="true" outlineLevel="0" collapsed="false">
      <c r="D95" s="171"/>
      <c r="E95" s="172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</row>
    <row r="96" customFormat="false" ht="12.75" hidden="false" customHeight="true" outlineLevel="0" collapsed="false">
      <c r="D96" s="171"/>
      <c r="E96" s="172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</row>
    <row r="97" customFormat="false" ht="12.75" hidden="false" customHeight="false" outlineLevel="0" collapsed="false">
      <c r="D97" s="173" t="s">
        <v>5144</v>
      </c>
      <c r="E97" s="174" t="n">
        <f aca="false">SUM(E51:E93)</f>
        <v>0</v>
      </c>
      <c r="F97" s="174" t="n">
        <f aca="false">SUM(F51:F93)</f>
        <v>0</v>
      </c>
      <c r="G97" s="174" t="n">
        <f aca="false">SUM(G51:G93)</f>
        <v>0</v>
      </c>
      <c r="H97" s="174" t="n">
        <f aca="false">SUM(H51:H93)</f>
        <v>0</v>
      </c>
      <c r="I97" s="174" t="n">
        <f aca="false">SUM(I51:I93)</f>
        <v>0</v>
      </c>
      <c r="J97" s="174" t="n">
        <f aca="false">SUM(J51:J93)</f>
        <v>0</v>
      </c>
      <c r="K97" s="174" t="n">
        <f aca="false">SUM(K51:K93)</f>
        <v>0</v>
      </c>
      <c r="L97" s="174" t="n">
        <f aca="false">SUM(L51:L93)</f>
        <v>0</v>
      </c>
      <c r="M97" s="174" t="n">
        <f aca="false">SUM(M51:M93)</f>
        <v>0</v>
      </c>
      <c r="N97" s="174" t="n">
        <f aca="false">SUM(N51:N93)</f>
        <v>0</v>
      </c>
      <c r="O97" s="174" t="n">
        <f aca="false">SUM(O51:O93)</f>
        <v>0</v>
      </c>
      <c r="P97" s="174" t="n">
        <f aca="false">SUM(P51:P93)</f>
        <v>0</v>
      </c>
      <c r="Q97" s="174" t="n">
        <f aca="false">SUM(Q51:Q93)</f>
        <v>0</v>
      </c>
      <c r="R97" s="174" t="n">
        <f aca="false">SUM(R51:R93)</f>
        <v>0</v>
      </c>
      <c r="S97" s="174" t="n">
        <f aca="false">SUM(S51:S93)</f>
        <v>0</v>
      </c>
      <c r="T97" s="174" t="n">
        <f aca="false">SUM(T51:T93)</f>
        <v>0</v>
      </c>
      <c r="U97" s="174" t="n">
        <f aca="false">SUM(U51:U93)</f>
        <v>0</v>
      </c>
      <c r="V97" s="174" t="n">
        <f aca="false">SUM(V51:V93)</f>
        <v>0</v>
      </c>
      <c r="W97" s="174" t="n">
        <f aca="false">SUM(W51:W93)</f>
        <v>0</v>
      </c>
      <c r="AA97" s="169"/>
      <c r="AB97" s="169"/>
      <c r="AC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69"/>
      <c r="AN97" s="169"/>
      <c r="AO97" s="169"/>
      <c r="AP97" s="169"/>
      <c r="AQ97" s="169"/>
      <c r="AR97" s="169"/>
      <c r="AS97" s="169"/>
      <c r="AT97" s="169"/>
      <c r="AU97" s="169"/>
      <c r="AV97" s="169"/>
      <c r="AW97" s="169"/>
      <c r="AX97" s="169"/>
      <c r="AY97" s="169"/>
      <c r="AZ97" s="169"/>
      <c r="BA97" s="169"/>
    </row>
    <row r="98" customFormat="false" ht="12.75" hidden="false" customHeight="true" outlineLevel="0" collapsed="false">
      <c r="D98" s="175" t="s">
        <v>5145</v>
      </c>
      <c r="E98" s="171" t="n">
        <f aca="false">E97*'Cluster determination'!E78</f>
        <v>0</v>
      </c>
      <c r="F98" s="171" t="n">
        <f aca="false">F97*'Cluster determination'!F78</f>
        <v>0</v>
      </c>
      <c r="G98" s="171" t="n">
        <f aca="false">G97*'Cluster determination'!G78</f>
        <v>0</v>
      </c>
      <c r="H98" s="171" t="n">
        <f aca="false">H97*'Cluster determination'!H78</f>
        <v>0</v>
      </c>
      <c r="I98" s="171" t="n">
        <f aca="false">I97*'Cluster determination'!I78</f>
        <v>0</v>
      </c>
      <c r="J98" s="171" t="n">
        <f aca="false">J97*'Cluster determination'!J78</f>
        <v>0</v>
      </c>
      <c r="K98" s="171" t="n">
        <f aca="false">K97*'Cluster determination'!K78</f>
        <v>0</v>
      </c>
      <c r="L98" s="171" t="n">
        <f aca="false">L97*'Cluster determination'!L78</f>
        <v>0</v>
      </c>
      <c r="M98" s="171" t="n">
        <f aca="false">M97*'Cluster determination'!M78</f>
        <v>0</v>
      </c>
      <c r="N98" s="171" t="n">
        <f aca="false">N97*'Cluster determination'!N78</f>
        <v>0</v>
      </c>
      <c r="O98" s="171" t="n">
        <f aca="false">O97*'Cluster determination'!O78</f>
        <v>0</v>
      </c>
      <c r="P98" s="171" t="n">
        <f aca="false">P97*'Cluster determination'!P78</f>
        <v>0</v>
      </c>
      <c r="Q98" s="171" t="n">
        <f aca="false">Q97*'Cluster determination'!Q78</f>
        <v>0</v>
      </c>
      <c r="R98" s="171" t="n">
        <f aca="false">R97*'Cluster determination'!R78</f>
        <v>0</v>
      </c>
      <c r="S98" s="171" t="n">
        <f aca="false">S97*'Cluster determination'!S78</f>
        <v>0</v>
      </c>
      <c r="T98" s="171" t="n">
        <f aca="false">T97*'Cluster determination'!T78</f>
        <v>0</v>
      </c>
      <c r="U98" s="171" t="n">
        <f aca="false">U97*'Cluster determination'!U78</f>
        <v>0</v>
      </c>
      <c r="V98" s="171" t="n">
        <f aca="false">V97*'Cluster determination'!V78</f>
        <v>0</v>
      </c>
      <c r="W98" s="171" t="n">
        <f aca="false">W97*'Cluster determination'!W78</f>
        <v>0</v>
      </c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</row>
    <row r="99" customFormat="false" ht="12.75" hidden="false" customHeight="true" outlineLevel="0" collapsed="false">
      <c r="D99" s="176" t="s">
        <v>5146</v>
      </c>
      <c r="E99" s="177" t="n">
        <f aca="false">SUM(E98:W98)</f>
        <v>0</v>
      </c>
      <c r="F99" s="177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</row>
    <row r="100" customFormat="false" ht="12.75" hidden="false" customHeight="true" outlineLevel="0" collapsed="false">
      <c r="D100" s="171"/>
      <c r="E100" s="178" t="n">
        <f aca="false">E99*coef!$I$3</f>
        <v>0</v>
      </c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</row>
    <row r="101" customFormat="false" ht="12.75" hidden="false" customHeight="true" outlineLevel="0" collapsed="false">
      <c r="D101" s="171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</row>
    <row r="102" customFormat="false" ht="12.75" hidden="false" customHeight="true" outlineLevel="0" collapsed="false">
      <c r="D102" s="171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</row>
    <row r="103" customFormat="false" ht="12.75" hidden="false" customHeight="true" outlineLevel="0" collapsed="false">
      <c r="D103" s="171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</row>
    <row r="104" customFormat="false" ht="12.75" hidden="false" customHeight="true" outlineLevel="0" collapsed="false">
      <c r="D104" s="171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</row>
    <row r="105" customFormat="false" ht="12.75" hidden="false" customHeight="true" outlineLevel="0" collapsed="false">
      <c r="D105" s="171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</row>
    <row r="106" customFormat="false" ht="12.75" hidden="false" customHeight="true" outlineLevel="0" collapsed="false">
      <c r="D106" s="171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</row>
    <row r="107" customFormat="false" ht="12.75" hidden="false" customHeight="true" outlineLevel="0" collapsed="false">
      <c r="D107" s="171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</row>
    <row r="108" customFormat="false" ht="12.75" hidden="false" customHeight="true" outlineLevel="0" collapsed="false">
      <c r="D108" s="171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</row>
    <row r="109" customFormat="false" ht="12.75" hidden="false" customHeight="true" outlineLevel="0" collapsed="false">
      <c r="D109" s="171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</row>
    <row r="110" customFormat="false" ht="12.75" hidden="false" customHeight="true" outlineLevel="0" collapsed="false">
      <c r="D110" s="171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</row>
    <row r="111" customFormat="false" ht="12.75" hidden="false" customHeight="true" outlineLevel="0" collapsed="false">
      <c r="D111" s="171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</row>
    <row r="112" customFormat="false" ht="12.75" hidden="false" customHeight="true" outlineLevel="0" collapsed="false">
      <c r="D112" s="171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</row>
    <row r="113" customFormat="false" ht="12.75" hidden="false" customHeight="true" outlineLevel="0" collapsed="false"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</row>
    <row r="114" customFormat="false" ht="12.75" hidden="false" customHeight="true" outlineLevel="0" collapsed="false"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</row>
    <row r="115" customFormat="false" ht="12.75" hidden="false" customHeight="true" outlineLevel="0" collapsed="false"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</row>
    <row r="116" customFormat="false" ht="12.75" hidden="false" customHeight="true" outlineLevel="0" collapsed="false"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</row>
    <row r="117" customFormat="false" ht="12.75" hidden="false" customHeight="true" outlineLevel="0" collapsed="false">
      <c r="E117" s="47" t="s">
        <v>5147</v>
      </c>
      <c r="F117" s="47" t="s">
        <v>5148</v>
      </c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</row>
    <row r="118" customFormat="false" ht="12.75" hidden="false" customHeight="true" outlineLevel="0" collapsed="false">
      <c r="D118" s="47" t="s">
        <v>5149</v>
      </c>
      <c r="E118" s="0" t="s">
        <v>5150</v>
      </c>
      <c r="F118" s="0" t="n">
        <v>5000</v>
      </c>
      <c r="L118" s="0" t="n">
        <v>600</v>
      </c>
      <c r="O118" s="0" t="n">
        <v>50</v>
      </c>
      <c r="P118" s="0" t="n">
        <v>7500</v>
      </c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</row>
    <row r="119" customFormat="false" ht="12.75" hidden="false" customHeight="true" outlineLevel="0" collapsed="false">
      <c r="E119" s="47" t="s">
        <v>5151</v>
      </c>
      <c r="F119" s="0" t="n">
        <v>10000</v>
      </c>
      <c r="J119" s="0" t="s">
        <v>5152</v>
      </c>
      <c r="L119" s="47" t="s">
        <v>5153</v>
      </c>
      <c r="O119" s="47" t="s">
        <v>5154</v>
      </c>
      <c r="P119" s="47" t="s">
        <v>5155</v>
      </c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</row>
    <row r="120" customFormat="false" ht="12.75" hidden="false" customHeight="true" outlineLevel="0" collapsed="false">
      <c r="E120" s="47" t="s">
        <v>5154</v>
      </c>
      <c r="F120" s="47" t="s">
        <v>5156</v>
      </c>
      <c r="G120" s="0" t="n">
        <v>448</v>
      </c>
      <c r="J120" s="0" t="s">
        <v>5157</v>
      </c>
      <c r="K120" s="0" t="n">
        <v>134</v>
      </c>
      <c r="L120" s="47" t="s">
        <v>5158</v>
      </c>
      <c r="O120" s="47" t="s">
        <v>5159</v>
      </c>
      <c r="P120" s="47" t="s">
        <v>5160</v>
      </c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</row>
    <row r="121" customFormat="false" ht="12.75" hidden="false" customHeight="true" outlineLevel="0" collapsed="false">
      <c r="E121" s="47" t="s">
        <v>5159</v>
      </c>
      <c r="F121" s="47" t="s">
        <v>5161</v>
      </c>
      <c r="G121" s="0" t="n">
        <v>253</v>
      </c>
      <c r="J121" s="0" t="s">
        <v>5162</v>
      </c>
      <c r="K121" s="0" t="n">
        <v>314</v>
      </c>
      <c r="L121" s="0" t="s">
        <v>5163</v>
      </c>
      <c r="O121" s="0" t="n">
        <v>250</v>
      </c>
      <c r="P121" s="0" t="n">
        <v>25000</v>
      </c>
      <c r="U121" s="169"/>
      <c r="V121" s="169"/>
      <c r="W121" s="169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</row>
    <row r="122" customFormat="false" ht="12.75" hidden="false" customHeight="true" outlineLevel="0" collapsed="false">
      <c r="E122" s="47" t="s">
        <v>5164</v>
      </c>
      <c r="F122" s="0" t="n">
        <v>30000</v>
      </c>
      <c r="J122" s="0" t="s">
        <v>5165</v>
      </c>
      <c r="K122" s="0" t="n">
        <v>253</v>
      </c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</row>
    <row r="123" customFormat="false" ht="12.75" hidden="false" customHeight="false" outlineLevel="0" collapsed="false"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</row>
    <row r="124" customFormat="false" ht="38.25" hidden="false" customHeight="false" outlineLevel="0" collapsed="false">
      <c r="B124" s="0" t="n">
        <v>0</v>
      </c>
      <c r="C124" s="0" t="n">
        <v>250</v>
      </c>
      <c r="D124" s="25" t="s">
        <v>5073</v>
      </c>
      <c r="E124" s="147" t="s">
        <v>4993</v>
      </c>
      <c r="F124" s="147" t="s">
        <v>4993</v>
      </c>
      <c r="G124" s="147" t="s">
        <v>4993</v>
      </c>
      <c r="H124" s="147" t="s">
        <v>4993</v>
      </c>
      <c r="I124" s="147" t="s">
        <v>4993</v>
      </c>
      <c r="J124" s="147" t="s">
        <v>4993</v>
      </c>
      <c r="K124" s="147" t="s">
        <v>4993</v>
      </c>
      <c r="L124" s="147" t="s">
        <v>4993</v>
      </c>
      <c r="M124" s="147" t="s">
        <v>4993</v>
      </c>
      <c r="N124" s="147" t="s">
        <v>4993</v>
      </c>
      <c r="O124" s="147" t="s">
        <v>4993</v>
      </c>
      <c r="P124" s="147" t="s">
        <v>4993</v>
      </c>
      <c r="Q124" s="147" t="s">
        <v>4993</v>
      </c>
      <c r="R124" s="147" t="s">
        <v>4993</v>
      </c>
      <c r="S124" s="147" t="s">
        <v>4993</v>
      </c>
      <c r="T124" s="147" t="s">
        <v>4993</v>
      </c>
      <c r="U124" s="147" t="s">
        <v>4993</v>
      </c>
      <c r="V124" s="147" t="s">
        <v>4993</v>
      </c>
      <c r="W124" s="148" t="n">
        <v>24.3721</v>
      </c>
    </row>
    <row r="125" customFormat="false" ht="51" hidden="false" customHeight="false" outlineLevel="0" collapsed="false">
      <c r="B125" s="0" t="n">
        <v>150</v>
      </c>
      <c r="D125" s="25" t="s">
        <v>5077</v>
      </c>
      <c r="E125" s="149" t="s">
        <v>4993</v>
      </c>
      <c r="F125" s="149" t="s">
        <v>4993</v>
      </c>
      <c r="G125" s="150" t="n">
        <v>149.7533</v>
      </c>
      <c r="H125" s="150" t="n">
        <v>143.8324</v>
      </c>
      <c r="I125" s="149" t="s">
        <v>4993</v>
      </c>
      <c r="J125" s="149" t="s">
        <v>4993</v>
      </c>
      <c r="K125" s="150" t="n">
        <v>131.9292</v>
      </c>
      <c r="L125" s="149" t="s">
        <v>4993</v>
      </c>
      <c r="M125" s="149" t="s">
        <v>4993</v>
      </c>
      <c r="N125" s="149" t="s">
        <v>4993</v>
      </c>
      <c r="O125" s="149" t="s">
        <v>4993</v>
      </c>
      <c r="P125" s="150" t="n">
        <v>157.7594</v>
      </c>
      <c r="Q125" s="149" t="s">
        <v>4993</v>
      </c>
      <c r="R125" s="150" t="n">
        <v>150.5432</v>
      </c>
      <c r="S125" s="149" t="s">
        <v>4993</v>
      </c>
      <c r="T125" s="149" t="s">
        <v>4993</v>
      </c>
      <c r="U125" s="150" t="n">
        <v>137.5202</v>
      </c>
      <c r="V125" s="150" t="n">
        <v>113.8965</v>
      </c>
      <c r="W125" s="149" t="s">
        <v>4993</v>
      </c>
    </row>
    <row r="126" customFormat="false" ht="51" hidden="false" customHeight="false" outlineLevel="0" collapsed="false">
      <c r="B126" s="0" t="n">
        <v>50</v>
      </c>
      <c r="C126" s="0" t="n">
        <v>250</v>
      </c>
      <c r="D126" s="25" t="s">
        <v>5080</v>
      </c>
      <c r="E126" s="149" t="s">
        <v>4993</v>
      </c>
      <c r="F126" s="149" t="s">
        <v>4993</v>
      </c>
      <c r="G126" s="149" t="s">
        <v>4993</v>
      </c>
      <c r="H126" s="149" t="s">
        <v>4993</v>
      </c>
      <c r="I126" s="149" t="s">
        <v>4993</v>
      </c>
      <c r="J126" s="150" t="n">
        <v>56.7226</v>
      </c>
      <c r="K126" s="149" t="s">
        <v>4993</v>
      </c>
      <c r="L126" s="149" t="s">
        <v>4993</v>
      </c>
      <c r="M126" s="149" t="s">
        <v>4993</v>
      </c>
      <c r="N126" s="149" t="s">
        <v>4993</v>
      </c>
      <c r="O126" s="150" t="n">
        <v>89.3536</v>
      </c>
      <c r="P126" s="149" t="s">
        <v>4993</v>
      </c>
      <c r="Q126" s="149" t="s">
        <v>4993</v>
      </c>
      <c r="R126" s="149" t="s">
        <v>4993</v>
      </c>
      <c r="S126" s="149" t="s">
        <v>4993</v>
      </c>
      <c r="T126" s="149" t="s">
        <v>4993</v>
      </c>
      <c r="U126" s="149" t="s">
        <v>4993</v>
      </c>
      <c r="V126" s="149" t="s">
        <v>4993</v>
      </c>
      <c r="W126" s="149" t="s">
        <v>4993</v>
      </c>
    </row>
    <row r="127" customFormat="false" ht="51" hidden="false" customHeight="false" outlineLevel="0" collapsed="false">
      <c r="B127" s="0" t="n">
        <v>0</v>
      </c>
      <c r="C127" s="0" t="n">
        <v>50</v>
      </c>
      <c r="D127" s="25" t="s">
        <v>5084</v>
      </c>
      <c r="E127" s="149" t="s">
        <v>4993</v>
      </c>
      <c r="F127" s="149" t="s">
        <v>4993</v>
      </c>
      <c r="G127" s="149" t="s">
        <v>4993</v>
      </c>
      <c r="H127" s="149" t="s">
        <v>4993</v>
      </c>
      <c r="I127" s="149" t="s">
        <v>4993</v>
      </c>
      <c r="J127" s="149" t="s">
        <v>4993</v>
      </c>
      <c r="K127" s="149" t="s">
        <v>4993</v>
      </c>
      <c r="L127" s="149" t="s">
        <v>4993</v>
      </c>
      <c r="M127" s="149" t="s">
        <v>4993</v>
      </c>
      <c r="N127" s="149" t="s">
        <v>4993</v>
      </c>
      <c r="O127" s="150" t="n">
        <v>26.7876</v>
      </c>
      <c r="P127" s="149" t="s">
        <v>4993</v>
      </c>
      <c r="Q127" s="149" t="s">
        <v>4993</v>
      </c>
      <c r="R127" s="149" t="s">
        <v>4993</v>
      </c>
      <c r="S127" s="149" t="s">
        <v>4993</v>
      </c>
      <c r="T127" s="149" t="s">
        <v>4993</v>
      </c>
      <c r="U127" s="150" t="n">
        <v>17.1374</v>
      </c>
      <c r="V127" s="150" t="n">
        <v>14.0182</v>
      </c>
      <c r="W127" s="149" t="s">
        <v>4993</v>
      </c>
    </row>
    <row r="128" customFormat="false" ht="51" hidden="false" customHeight="false" outlineLevel="0" collapsed="false">
      <c r="B128" s="0" t="n">
        <v>50</v>
      </c>
      <c r="C128" s="0" t="n">
        <v>150</v>
      </c>
      <c r="D128" s="25" t="s">
        <v>5087</v>
      </c>
      <c r="E128" s="149" t="s">
        <v>4993</v>
      </c>
      <c r="F128" s="149" t="s">
        <v>4993</v>
      </c>
      <c r="G128" s="150" t="n">
        <v>63.7253</v>
      </c>
      <c r="H128" s="150" t="n">
        <v>53.3335</v>
      </c>
      <c r="I128" s="150" t="n">
        <v>65.2818</v>
      </c>
      <c r="J128" s="149" t="s">
        <v>4993</v>
      </c>
      <c r="K128" s="150" t="n">
        <v>61.1365</v>
      </c>
      <c r="L128" s="149" t="s">
        <v>4993</v>
      </c>
      <c r="M128" s="149" t="s">
        <v>4993</v>
      </c>
      <c r="N128" s="149" t="s">
        <v>4993</v>
      </c>
      <c r="O128" s="149" t="s">
        <v>4993</v>
      </c>
      <c r="P128" s="149" t="s">
        <v>4993</v>
      </c>
      <c r="Q128" s="149" t="s">
        <v>4993</v>
      </c>
      <c r="R128" s="150" t="n">
        <v>60.4581</v>
      </c>
      <c r="S128" s="150" t="n">
        <v>61.7651</v>
      </c>
      <c r="T128" s="149" t="s">
        <v>4993</v>
      </c>
      <c r="U128" s="150" t="n">
        <v>54.2609</v>
      </c>
      <c r="V128" s="150" t="n">
        <v>51.8417</v>
      </c>
      <c r="W128" s="149" t="s">
        <v>4993</v>
      </c>
    </row>
    <row r="129" customFormat="false" ht="51" hidden="false" customHeight="false" outlineLevel="0" collapsed="false">
      <c r="B129" s="0" t="n">
        <v>150</v>
      </c>
      <c r="C129" s="0" t="n">
        <v>250</v>
      </c>
      <c r="D129" s="25" t="s">
        <v>5091</v>
      </c>
      <c r="E129" s="149" t="s">
        <v>4993</v>
      </c>
      <c r="F129" s="149" t="s">
        <v>4993</v>
      </c>
      <c r="G129" s="149" t="s">
        <v>4993</v>
      </c>
      <c r="H129" s="149" t="s">
        <v>4993</v>
      </c>
      <c r="I129" s="150" t="n">
        <v>132.36</v>
      </c>
      <c r="J129" s="149" t="s">
        <v>4993</v>
      </c>
      <c r="K129" s="149" t="s">
        <v>4993</v>
      </c>
      <c r="L129" s="149" t="s">
        <v>4993</v>
      </c>
      <c r="M129" s="149" t="s">
        <v>4993</v>
      </c>
      <c r="N129" s="149" t="s">
        <v>4993</v>
      </c>
      <c r="O129" s="149" t="s">
        <v>4993</v>
      </c>
      <c r="P129" s="149" t="s">
        <v>4993</v>
      </c>
      <c r="Q129" s="149" t="s">
        <v>4993</v>
      </c>
      <c r="R129" s="149" t="s">
        <v>4993</v>
      </c>
      <c r="S129" s="150" t="n">
        <v>142.8762</v>
      </c>
      <c r="T129" s="149" t="s">
        <v>4993</v>
      </c>
      <c r="U129" s="149" t="s">
        <v>4993</v>
      </c>
      <c r="V129" s="149" t="s">
        <v>4993</v>
      </c>
      <c r="W129" s="149" t="s">
        <v>4993</v>
      </c>
    </row>
    <row r="130" customFormat="false" ht="51" hidden="false" customHeight="false" outlineLevel="0" collapsed="false">
      <c r="C130" s="0" t="n">
        <v>25</v>
      </c>
      <c r="D130" s="25" t="s">
        <v>5095</v>
      </c>
      <c r="E130" s="149" t="s">
        <v>4993</v>
      </c>
      <c r="F130" s="149" t="s">
        <v>4993</v>
      </c>
      <c r="G130" s="150" t="n">
        <v>17.9088</v>
      </c>
      <c r="H130" s="150" t="n">
        <v>8.9793</v>
      </c>
      <c r="I130" s="150" t="n">
        <v>13.6194</v>
      </c>
      <c r="J130" s="150" t="n">
        <v>7.5566</v>
      </c>
      <c r="K130" s="150" t="n">
        <v>11.7478</v>
      </c>
      <c r="L130" s="149" t="s">
        <v>4993</v>
      </c>
      <c r="M130" s="149" t="s">
        <v>4993</v>
      </c>
      <c r="N130" s="149" t="s">
        <v>4993</v>
      </c>
      <c r="O130" s="149" t="s">
        <v>4993</v>
      </c>
      <c r="P130" s="150" t="n">
        <v>17.6454</v>
      </c>
      <c r="Q130" s="149" t="s">
        <v>4993</v>
      </c>
      <c r="R130" s="150" t="n">
        <v>6.5251</v>
      </c>
      <c r="S130" s="150" t="n">
        <v>17.4363</v>
      </c>
      <c r="T130" s="149" t="s">
        <v>4993</v>
      </c>
      <c r="U130" s="149" t="s">
        <v>4993</v>
      </c>
      <c r="V130" s="149" t="s">
        <v>4993</v>
      </c>
      <c r="W130" s="149" t="s">
        <v>4993</v>
      </c>
    </row>
    <row r="131" customFormat="false" ht="51" hidden="false" customHeight="false" outlineLevel="0" collapsed="false">
      <c r="B131" s="0" t="n">
        <v>25</v>
      </c>
      <c r="C131" s="0" t="n">
        <v>50</v>
      </c>
      <c r="D131" s="25" t="s">
        <v>5098</v>
      </c>
      <c r="E131" s="149" t="s">
        <v>4993</v>
      </c>
      <c r="F131" s="149" t="s">
        <v>4993</v>
      </c>
      <c r="G131" s="150" t="n">
        <v>30.7301</v>
      </c>
      <c r="H131" s="150" t="n">
        <v>25.2296</v>
      </c>
      <c r="I131" s="150" t="n">
        <v>23.3411</v>
      </c>
      <c r="J131" s="150" t="n">
        <v>18.2808</v>
      </c>
      <c r="K131" s="150" t="n">
        <v>21.97</v>
      </c>
      <c r="L131" s="149" t="s">
        <v>4993</v>
      </c>
      <c r="M131" s="149" t="s">
        <v>4993</v>
      </c>
      <c r="N131" s="149" t="s">
        <v>4993</v>
      </c>
      <c r="O131" s="149" t="s">
        <v>4993</v>
      </c>
      <c r="P131" s="149" t="s">
        <v>4993</v>
      </c>
      <c r="Q131" s="149" t="s">
        <v>4993</v>
      </c>
      <c r="R131" s="150" t="n">
        <v>23.1582</v>
      </c>
      <c r="S131" s="150" t="n">
        <v>33.9793</v>
      </c>
      <c r="T131" s="149" t="s">
        <v>4993</v>
      </c>
      <c r="U131" s="149" t="s">
        <v>4993</v>
      </c>
      <c r="V131" s="149" t="s">
        <v>4993</v>
      </c>
      <c r="W131" s="149" t="s">
        <v>4993</v>
      </c>
    </row>
    <row r="132" customFormat="false" ht="51" hidden="false" customHeight="false" outlineLevel="0" collapsed="false">
      <c r="B132" s="0" t="n">
        <v>250</v>
      </c>
      <c r="D132" s="25" t="s">
        <v>5102</v>
      </c>
      <c r="E132" s="149" t="s">
        <v>4993</v>
      </c>
      <c r="F132" s="149" t="s">
        <v>4993</v>
      </c>
      <c r="G132" s="149" t="s">
        <v>4993</v>
      </c>
      <c r="H132" s="149" t="s">
        <v>4993</v>
      </c>
      <c r="I132" s="150" t="n">
        <v>194.719</v>
      </c>
      <c r="J132" s="149" t="s">
        <v>4993</v>
      </c>
      <c r="K132" s="149" t="s">
        <v>4993</v>
      </c>
      <c r="L132" s="149" t="s">
        <v>4993</v>
      </c>
      <c r="M132" s="149" t="s">
        <v>4993</v>
      </c>
      <c r="N132" s="149" t="s">
        <v>4993</v>
      </c>
      <c r="O132" s="149" t="s">
        <v>4993</v>
      </c>
      <c r="P132" s="149" t="s">
        <v>4993</v>
      </c>
      <c r="Q132" s="149" t="s">
        <v>4993</v>
      </c>
      <c r="R132" s="149" t="s">
        <v>4993</v>
      </c>
      <c r="S132" s="150" t="n">
        <v>211.4485</v>
      </c>
      <c r="T132" s="149" t="s">
        <v>4993</v>
      </c>
      <c r="U132" s="149" t="s">
        <v>4993</v>
      </c>
      <c r="V132" s="149" t="s">
        <v>4993</v>
      </c>
      <c r="W132" s="149" t="s">
        <v>4993</v>
      </c>
    </row>
    <row r="133" customFormat="false" ht="51" hidden="false" customHeight="false" outlineLevel="0" collapsed="false">
      <c r="B133" s="0" t="n">
        <v>25</v>
      </c>
      <c r="C133" s="0" t="n">
        <v>150</v>
      </c>
      <c r="D133" s="25" t="s">
        <v>5105</v>
      </c>
      <c r="E133" s="149" t="s">
        <v>4993</v>
      </c>
      <c r="F133" s="149" t="s">
        <v>4993</v>
      </c>
      <c r="G133" s="149" t="s">
        <v>4993</v>
      </c>
      <c r="H133" s="149" t="s">
        <v>4993</v>
      </c>
      <c r="I133" s="149" t="s">
        <v>4993</v>
      </c>
      <c r="J133" s="149" t="s">
        <v>4993</v>
      </c>
      <c r="K133" s="149" t="s">
        <v>4993</v>
      </c>
      <c r="L133" s="149" t="s">
        <v>4993</v>
      </c>
      <c r="M133" s="149" t="s">
        <v>4993</v>
      </c>
      <c r="N133" s="149" t="s">
        <v>4993</v>
      </c>
      <c r="O133" s="149" t="s">
        <v>4993</v>
      </c>
      <c r="P133" s="150" t="n">
        <v>38.9107</v>
      </c>
      <c r="Q133" s="149" t="s">
        <v>4993</v>
      </c>
      <c r="R133" s="149" t="s">
        <v>4993</v>
      </c>
      <c r="S133" s="149" t="s">
        <v>4993</v>
      </c>
      <c r="T133" s="149" t="s">
        <v>4993</v>
      </c>
      <c r="U133" s="149" t="s">
        <v>4993</v>
      </c>
      <c r="V133" s="149" t="s">
        <v>4993</v>
      </c>
      <c r="W133" s="149" t="s">
        <v>4993</v>
      </c>
    </row>
    <row r="134" customFormat="false" ht="12.75" hidden="false" customHeight="false" outlineLevel="0" collapsed="false">
      <c r="U134" s="92"/>
      <c r="V134" s="92"/>
      <c r="W134" s="92"/>
    </row>
    <row r="135" customFormat="false" ht="12.75" hidden="false" customHeight="false" outlineLevel="0" collapsed="false">
      <c r="B135" s="0" t="n">
        <v>0</v>
      </c>
      <c r="C135" s="0" t="n">
        <v>30000</v>
      </c>
      <c r="G135" s="0" t="n">
        <f aca="false">IFERROR((G124-$B124)/($C124-$B124)*($C135-$B135)+$B135,0)</f>
        <v>0</v>
      </c>
      <c r="H135" s="0" t="n">
        <f aca="false">IFERROR((H124-$B124)/($C124-$B124)*($C135-$B135)+$B135,0)</f>
        <v>0</v>
      </c>
      <c r="I135" s="0" t="n">
        <f aca="false">IFERROR((I124-$B124)/($C124-$B124)*($C135-$B135)+$B135,0)</f>
        <v>0</v>
      </c>
      <c r="J135" s="0" t="n">
        <f aca="false">IFERROR((J124-$B124)/($C124-$B124)*($C135-$B135)+$B135,0)</f>
        <v>0</v>
      </c>
      <c r="K135" s="0" t="n">
        <f aca="false">IFERROR((K124-$B124)/($C124-$B124)*($C135-$B135)+$B135,0)</f>
        <v>0</v>
      </c>
      <c r="L135" s="0" t="n">
        <f aca="false">IFERROR((L124-$B124)/($C124-$B124)*($C135-$B135)+$B135,0)</f>
        <v>0</v>
      </c>
      <c r="M135" s="0" t="n">
        <f aca="false">IFERROR((M124-$B124)/($C124-$B124)*($C135-$B135)+$B135,0)</f>
        <v>0</v>
      </c>
      <c r="N135" s="0" t="n">
        <f aca="false">IFERROR((N124-$B124)/($C124-$B124)*($C135-$B135)+$B135,0)</f>
        <v>0</v>
      </c>
      <c r="O135" s="0" t="n">
        <f aca="false">IFERROR((O124-$B124)/($C124-$B124)*($C135-$B135)+$B135,0)</f>
        <v>0</v>
      </c>
      <c r="P135" s="0" t="n">
        <f aca="false">IFERROR((P124-$B124)/($C124-$B124)*($C135-$B135)+$B135,0)</f>
        <v>0</v>
      </c>
      <c r="Q135" s="0" t="n">
        <f aca="false">IFERROR((Q124-$B124)/($C124-$B124)*($C135-$B135)+$B135,0)</f>
        <v>0</v>
      </c>
      <c r="R135" s="0" t="n">
        <f aca="false">IFERROR((R124-$B124)/($C124-$B124)*($C135-$B135)+$B135,0)</f>
        <v>0</v>
      </c>
      <c r="S135" s="0" t="n">
        <f aca="false">IFERROR((S124-$B124)/($C124-$B124)*($C135-$B135)+$B135,0)</f>
        <v>0</v>
      </c>
      <c r="T135" s="0" t="n">
        <f aca="false">IFERROR((T124-$B124)/($C124-$B124)*($C135-$B135)+$B135,0)</f>
        <v>0</v>
      </c>
      <c r="U135" s="0" t="n">
        <f aca="false">IFERROR((U124-$B124)/($C124-$B124)*($C135-$B135)+$B135,0)</f>
        <v>0</v>
      </c>
      <c r="V135" s="0" t="n">
        <f aca="false">IFERROR((V124-$B124)/($C124-$B124)*($C135-$B135)+$B135,0)</f>
        <v>0</v>
      </c>
      <c r="W135" s="0" t="n">
        <f aca="false">IFERROR((W124-$B124)/($C124-$B124)*($C135-$B135)+$B135,0)</f>
        <v>2924.652</v>
      </c>
    </row>
    <row r="136" customFormat="false" ht="12.75" hidden="false" customHeight="false" outlineLevel="0" collapsed="false">
      <c r="B136" s="0" t="n">
        <v>20000</v>
      </c>
      <c r="G136" s="0" t="n">
        <f aca="false">IFERROR((G125-$B125)/($C125-$B125)*($C136-$B136)+$B136,0)</f>
        <v>19967.1066666667</v>
      </c>
      <c r="H136" s="0" t="n">
        <f aca="false">IFERROR((H125-$B125)/($C125-$B125)*($C136-$B136)+$B136,0)</f>
        <v>19177.6533333333</v>
      </c>
      <c r="I136" s="0" t="n">
        <f aca="false">IFERROR((I125-$B125)/($C125-$B125)*($C136-$B136)+$B136,0)</f>
        <v>0</v>
      </c>
      <c r="J136" s="0" t="n">
        <f aca="false">IFERROR((J125-$B125)/($C125-$B125)*($C136-$B136)+$B136,0)</f>
        <v>0</v>
      </c>
      <c r="K136" s="0" t="n">
        <f aca="false">IFERROR((K125-$B125)/($C125-$B125)*($C136-$B136)+$B136,0)</f>
        <v>17590.56</v>
      </c>
      <c r="L136" s="0" t="n">
        <f aca="false">IFERROR((L125-$B125)/($C125-$B125)*($C136-$B136)+$B136,0)</f>
        <v>0</v>
      </c>
      <c r="M136" s="0" t="n">
        <f aca="false">IFERROR((M125-$B125)/($C125-$B125)*($C136-$B136)+$B136,0)</f>
        <v>0</v>
      </c>
      <c r="N136" s="0" t="n">
        <f aca="false">IFERROR((N125-$B125)/($C125-$B125)*($C136-$B136)+$B136,0)</f>
        <v>0</v>
      </c>
      <c r="O136" s="0" t="n">
        <f aca="false">IFERROR((O125-$B125)/($C125-$B125)*($C136-$B136)+$B136,0)</f>
        <v>0</v>
      </c>
      <c r="P136" s="0" t="n">
        <f aca="false">IFERROR((P125-$B125)/($C125-$B125)*($C136-$B136)+$B136,0)</f>
        <v>21034.5866666667</v>
      </c>
      <c r="Q136" s="0" t="n">
        <f aca="false">IFERROR((Q125-$B125)/($C125-$B125)*($C136-$B136)+$B136,0)</f>
        <v>0</v>
      </c>
      <c r="R136" s="0" t="n">
        <f aca="false">IFERROR((R125-$B125)/($C125-$B125)*($C136-$B136)+$B136,0)</f>
        <v>20072.4266666667</v>
      </c>
      <c r="S136" s="0" t="n">
        <f aca="false">IFERROR((S125-$B125)/($C125-$B125)*($C136-$B136)+$B136,0)</f>
        <v>0</v>
      </c>
      <c r="T136" s="0" t="n">
        <f aca="false">IFERROR((T125-$B125)/($C125-$B125)*($C136-$B136)+$B136,0)</f>
        <v>0</v>
      </c>
      <c r="U136" s="0" t="n">
        <f aca="false">IFERROR((U125-$B125)/($C125-$B125)*($C136-$B136)+$B136,0)</f>
        <v>18336.0266666667</v>
      </c>
      <c r="V136" s="0" t="n">
        <f aca="false">IFERROR((V125-$B125)/($C125-$B125)*($C136-$B136)+$B136,0)</f>
        <v>15186.2</v>
      </c>
      <c r="W136" s="0" t="n">
        <f aca="false">IFERROR((W125-$B125)/($C125-$B125)*($C136-$B136)+$B136,0)</f>
        <v>0</v>
      </c>
    </row>
    <row r="137" customFormat="false" ht="12.75" hidden="false" customHeight="false" outlineLevel="0" collapsed="false">
      <c r="B137" s="0" t="n">
        <v>10000</v>
      </c>
      <c r="C137" s="0" t="n">
        <v>30000</v>
      </c>
      <c r="G137" s="0" t="n">
        <f aca="false">IFERROR((G126-$B126)/($C126-$B126)*($C137-$B137)+$B137,0)</f>
        <v>0</v>
      </c>
      <c r="H137" s="0" t="n">
        <f aca="false">IFERROR((H126-$B126)/($C126-$B126)*($C137-$B137)+$B137,0)</f>
        <v>0</v>
      </c>
      <c r="I137" s="0" t="n">
        <f aca="false">IFERROR((I126-$B126)/($C126-$B126)*($C137-$B137)+$B137,0)</f>
        <v>0</v>
      </c>
      <c r="J137" s="0" t="n">
        <f aca="false">IFERROR((J126-$B126)/($C126-$B126)*($C137-$B137)+$B137,0)</f>
        <v>10672.26</v>
      </c>
      <c r="K137" s="0" t="n">
        <f aca="false">IFERROR((K126-$B126)/($C126-$B126)*($C137-$B137)+$B137,0)</f>
        <v>0</v>
      </c>
      <c r="L137" s="0" t="n">
        <f aca="false">IFERROR((L126-$B126)/($C126-$B126)*($C137-$B137)+$B137,0)</f>
        <v>0</v>
      </c>
      <c r="M137" s="0" t="n">
        <f aca="false">IFERROR((M126-$B126)/($C126-$B126)*($C137-$B137)+$B137,0)</f>
        <v>0</v>
      </c>
      <c r="N137" s="0" t="n">
        <f aca="false">IFERROR((N126-$B126)/($C126-$B126)*($C137-$B137)+$B137,0)</f>
        <v>0</v>
      </c>
      <c r="O137" s="0" t="n">
        <f aca="false">IFERROR((O126-$B126)/($C126-$B126)*($C137-$B137)+$B137,0)</f>
        <v>13935.36</v>
      </c>
      <c r="P137" s="0" t="n">
        <f aca="false">IFERROR((P126-$B126)/($C126-$B126)*($C137-$B137)+$B137,0)</f>
        <v>0</v>
      </c>
      <c r="Q137" s="0" t="n">
        <f aca="false">IFERROR((Q126-$B126)/($C126-$B126)*($C137-$B137)+$B137,0)</f>
        <v>0</v>
      </c>
      <c r="R137" s="0" t="n">
        <f aca="false">IFERROR((R126-$B126)/($C126-$B126)*($C137-$B137)+$B137,0)</f>
        <v>0</v>
      </c>
      <c r="S137" s="0" t="n">
        <f aca="false">IFERROR((S126-$B126)/($C126-$B126)*($C137-$B137)+$B137,0)</f>
        <v>0</v>
      </c>
      <c r="T137" s="0" t="n">
        <f aca="false">IFERROR((T126-$B126)/($C126-$B126)*($C137-$B137)+$B137,0)</f>
        <v>0</v>
      </c>
      <c r="U137" s="0" t="n">
        <f aca="false">IFERROR((U126-$B126)/($C126-$B126)*($C137-$B137)+$B137,0)</f>
        <v>0</v>
      </c>
      <c r="V137" s="0" t="n">
        <f aca="false">IFERROR((V126-$B126)/($C126-$B126)*($C137-$B137)+$B137,0)</f>
        <v>0</v>
      </c>
      <c r="W137" s="0" t="n">
        <f aca="false">IFERROR((W126-$B126)/($C126-$B126)*($C137-$B137)+$B137,0)</f>
        <v>0</v>
      </c>
    </row>
    <row r="138" customFormat="false" ht="12.75" hidden="false" customHeight="false" outlineLevel="0" collapsed="false">
      <c r="B138" s="0" t="n">
        <v>0</v>
      </c>
      <c r="C138" s="0" t="n">
        <v>10000</v>
      </c>
      <c r="G138" s="0" t="n">
        <f aca="false">IFERROR((G127-$B127)/($C127-$B127)*($C138-$B138)+$B138,0)</f>
        <v>0</v>
      </c>
      <c r="H138" s="0" t="n">
        <f aca="false">IFERROR((H127-$B127)/($C127-$B127)*($C138-$B138)+$B138,0)</f>
        <v>0</v>
      </c>
      <c r="I138" s="0" t="n">
        <f aca="false">IFERROR((I127-$B127)/($C127-$B127)*($C138-$B138)+$B138,0)</f>
        <v>0</v>
      </c>
      <c r="J138" s="0" t="n">
        <f aca="false">IFERROR((J127-$B127)/($C127-$B127)*($C138-$B138)+$B138,0)</f>
        <v>0</v>
      </c>
      <c r="K138" s="0" t="n">
        <f aca="false">IFERROR((K127-$B127)/($C127-$B127)*($C138-$B138)+$B138,0)</f>
        <v>0</v>
      </c>
      <c r="L138" s="0" t="n">
        <f aca="false">IFERROR((L127-$B127)/($C127-$B127)*($C138-$B138)+$B138,0)</f>
        <v>0</v>
      </c>
      <c r="M138" s="0" t="n">
        <f aca="false">IFERROR((M127-$B127)/($C127-$B127)*($C138-$B138)+$B138,0)</f>
        <v>0</v>
      </c>
      <c r="N138" s="0" t="n">
        <f aca="false">IFERROR((N127-$B127)/($C127-$B127)*($C138-$B138)+$B138,0)</f>
        <v>0</v>
      </c>
      <c r="O138" s="0" t="n">
        <f aca="false">IFERROR((O127-$B127)/($C127-$B127)*($C138-$B138)+$B138,0)</f>
        <v>5357.52</v>
      </c>
      <c r="P138" s="0" t="n">
        <f aca="false">IFERROR((P127-$B127)/($C127-$B127)*($C138-$B138)+$B138,0)</f>
        <v>0</v>
      </c>
      <c r="Q138" s="0" t="n">
        <f aca="false">IFERROR((Q127-$B127)/($C127-$B127)*($C138-$B138)+$B138,0)</f>
        <v>0</v>
      </c>
      <c r="R138" s="0" t="n">
        <f aca="false">IFERROR((R127-$B127)/($C127-$B127)*($C138-$B138)+$B138,0)</f>
        <v>0</v>
      </c>
      <c r="S138" s="0" t="n">
        <f aca="false">IFERROR((S127-$B127)/($C127-$B127)*($C138-$B138)+$B138,0)</f>
        <v>0</v>
      </c>
      <c r="T138" s="0" t="n">
        <f aca="false">IFERROR((T127-$B127)/($C127-$B127)*($C138-$B138)+$B138,0)</f>
        <v>0</v>
      </c>
      <c r="U138" s="0" t="n">
        <f aca="false">IFERROR((U127-$B127)/($C127-$B127)*($C138-$B138)+$B138,0)</f>
        <v>3427.48</v>
      </c>
      <c r="V138" s="0" t="n">
        <f aca="false">IFERROR((V127-$B127)/($C127-$B127)*($C138-$B138)+$B138,0)</f>
        <v>2803.64</v>
      </c>
      <c r="W138" s="0" t="n">
        <f aca="false">IFERROR((W127-$B127)/($C127-$B127)*($C138-$B138)+$B138,0)</f>
        <v>0</v>
      </c>
    </row>
    <row r="139" customFormat="false" ht="12.75" hidden="false" customHeight="false" outlineLevel="0" collapsed="false">
      <c r="B139" s="0" t="n">
        <v>10000</v>
      </c>
      <c r="C139" s="0" t="n">
        <v>20000</v>
      </c>
      <c r="G139" s="0" t="n">
        <f aca="false">IFERROR((G128-$B128)/($C128-$B128)*($C139-$B139)+$B139,0)</f>
        <v>11372.53</v>
      </c>
      <c r="H139" s="0" t="n">
        <f aca="false">IFERROR((H128-$B128)/($C128-$B128)*($C139-$B139)+$B139,0)</f>
        <v>10333.35</v>
      </c>
      <c r="I139" s="0" t="n">
        <f aca="false">IFERROR((I128-$B128)/($C128-$B128)*($C139-$B139)+$B139,0)</f>
        <v>11528.18</v>
      </c>
      <c r="J139" s="0" t="n">
        <f aca="false">IFERROR((J128-$B128)/($C128-$B128)*($C139-$B139)+$B139,0)</f>
        <v>0</v>
      </c>
      <c r="K139" s="0" t="n">
        <f aca="false">IFERROR((K128-$B128)/($C128-$B128)*($C139-$B139)+$B139,0)</f>
        <v>11113.65</v>
      </c>
      <c r="L139" s="0" t="n">
        <f aca="false">IFERROR((L128-$B128)/($C128-$B128)*($C139-$B139)+$B139,0)</f>
        <v>0</v>
      </c>
      <c r="M139" s="0" t="n">
        <f aca="false">IFERROR((M128-$B128)/($C128-$B128)*($C139-$B139)+$B139,0)</f>
        <v>0</v>
      </c>
      <c r="N139" s="0" t="n">
        <f aca="false">IFERROR((N128-$B128)/($C128-$B128)*($C139-$B139)+$B139,0)</f>
        <v>0</v>
      </c>
      <c r="O139" s="0" t="n">
        <f aca="false">IFERROR((O128-$B128)/($C128-$B128)*($C139-$B139)+$B139,0)</f>
        <v>0</v>
      </c>
      <c r="P139" s="0" t="n">
        <f aca="false">IFERROR((P128-$B128)/($C128-$B128)*($C139-$B139)+$B139,0)</f>
        <v>0</v>
      </c>
      <c r="Q139" s="0" t="n">
        <f aca="false">IFERROR((Q128-$B128)/($C128-$B128)*($C139-$B139)+$B139,0)</f>
        <v>0</v>
      </c>
      <c r="R139" s="0" t="n">
        <f aca="false">IFERROR((R128-$B128)/($C128-$B128)*($C139-$B139)+$B139,0)</f>
        <v>11045.81</v>
      </c>
      <c r="S139" s="0" t="n">
        <f aca="false">IFERROR((S128-$B128)/($C128-$B128)*($C139-$B139)+$B139,0)</f>
        <v>11176.51</v>
      </c>
      <c r="T139" s="0" t="n">
        <f aca="false">IFERROR((T128-$B128)/($C128-$B128)*($C139-$B139)+$B139,0)</f>
        <v>0</v>
      </c>
      <c r="U139" s="0" t="n">
        <f aca="false">IFERROR((U128-$B128)/($C128-$B128)*($C139-$B139)+$B139,0)</f>
        <v>10426.09</v>
      </c>
      <c r="V139" s="0" t="n">
        <f aca="false">IFERROR((V128-$B128)/($C128-$B128)*($C139-$B139)+$B139,0)</f>
        <v>10184.17</v>
      </c>
      <c r="W139" s="0" t="n">
        <f aca="false">IFERROR((W128-$B128)/($C128-$B128)*($C139-$B139)+$B139,0)</f>
        <v>0</v>
      </c>
    </row>
    <row r="140" customFormat="false" ht="12.75" hidden="false" customHeight="false" outlineLevel="0" collapsed="false">
      <c r="B140" s="0" t="n">
        <v>20000</v>
      </c>
      <c r="C140" s="0" t="n">
        <v>30000</v>
      </c>
      <c r="G140" s="0" t="n">
        <f aca="false">IFERROR((G129-$B129)/($C129-$B129)*($C140-$B140)+$B140,0)</f>
        <v>0</v>
      </c>
      <c r="H140" s="0" t="n">
        <f aca="false">IFERROR((H129-$B129)/($C129-$B129)*($C140-$B140)+$B140,0)</f>
        <v>0</v>
      </c>
      <c r="I140" s="0" t="n">
        <f aca="false">IFERROR((I129-$B129)/($C129-$B129)*($C140-$B140)+$B140,0)</f>
        <v>18236</v>
      </c>
      <c r="J140" s="0" t="n">
        <f aca="false">IFERROR((J129-$B129)/($C129-$B129)*($C140-$B140)+$B140,0)</f>
        <v>0</v>
      </c>
      <c r="K140" s="0" t="n">
        <f aca="false">IFERROR((K129-$B129)/($C129-$B129)*($C140-$B140)+$B140,0)</f>
        <v>0</v>
      </c>
      <c r="L140" s="0" t="n">
        <f aca="false">IFERROR((L129-$B129)/($C129-$B129)*($C140-$B140)+$B140,0)</f>
        <v>0</v>
      </c>
      <c r="M140" s="0" t="n">
        <f aca="false">IFERROR((M129-$B129)/($C129-$B129)*($C140-$B140)+$B140,0)</f>
        <v>0</v>
      </c>
      <c r="N140" s="0" t="n">
        <f aca="false">IFERROR((N129-$B129)/($C129-$B129)*($C140-$B140)+$B140,0)</f>
        <v>0</v>
      </c>
      <c r="O140" s="0" t="n">
        <f aca="false">IFERROR((O129-$B129)/($C129-$B129)*($C140-$B140)+$B140,0)</f>
        <v>0</v>
      </c>
      <c r="P140" s="0" t="n">
        <f aca="false">IFERROR((P129-$B129)/($C129-$B129)*($C140-$B140)+$B140,0)</f>
        <v>0</v>
      </c>
      <c r="Q140" s="0" t="n">
        <f aca="false">IFERROR((Q129-$B129)/($C129-$B129)*($C140-$B140)+$B140,0)</f>
        <v>0</v>
      </c>
      <c r="R140" s="0" t="n">
        <f aca="false">IFERROR((R129-$B129)/($C129-$B129)*($C140-$B140)+$B140,0)</f>
        <v>0</v>
      </c>
      <c r="S140" s="0" t="n">
        <f aca="false">IFERROR((S129-$B129)/($C129-$B129)*($C140-$B140)+$B140,0)</f>
        <v>19287.62</v>
      </c>
      <c r="T140" s="0" t="n">
        <f aca="false">IFERROR((T129-$B129)/($C129-$B129)*($C140-$B140)+$B140,0)</f>
        <v>0</v>
      </c>
      <c r="U140" s="0" t="n">
        <f aca="false">IFERROR((U129-$B129)/($C129-$B129)*($C140-$B140)+$B140,0)</f>
        <v>0</v>
      </c>
      <c r="V140" s="0" t="n">
        <f aca="false">IFERROR((V129-$B129)/($C129-$B129)*($C140-$B140)+$B140,0)</f>
        <v>0</v>
      </c>
      <c r="W140" s="0" t="n">
        <f aca="false">IFERROR((W129-$B129)/($C129-$B129)*($C140-$B140)+$B140,0)</f>
        <v>0</v>
      </c>
    </row>
    <row r="141" customFormat="false" ht="12.75" hidden="false" customHeight="false" outlineLevel="0" collapsed="false">
      <c r="C141" s="0" t="n">
        <v>5000</v>
      </c>
      <c r="G141" s="0" t="n">
        <f aca="false">IFERROR((G130-$B130)/($C130-$B130)*($C141-$B141)+$B141,0)</f>
        <v>3581.76</v>
      </c>
      <c r="H141" s="0" t="n">
        <f aca="false">IFERROR((H130-$B130)/($C130-$B130)*($C141-$B141)+$B141,0)</f>
        <v>1795.86</v>
      </c>
      <c r="I141" s="0" t="n">
        <f aca="false">IFERROR((I130-$B130)/($C130-$B130)*($C141-$B141)+$B141,0)</f>
        <v>2723.88</v>
      </c>
      <c r="J141" s="0" t="n">
        <f aca="false">IFERROR((J130-$B130)/($C130-$B130)*($C141-$B141)+$B141,0)</f>
        <v>1511.32</v>
      </c>
      <c r="K141" s="0" t="n">
        <f aca="false">IFERROR((K130-$B130)/($C130-$B130)*($C141-$B141)+$B141,0)</f>
        <v>2349.56</v>
      </c>
      <c r="L141" s="0" t="n">
        <f aca="false">IFERROR((L130-$B130)/($C130-$B130)*($C141-$B141)+$B141,0)</f>
        <v>0</v>
      </c>
      <c r="M141" s="0" t="n">
        <f aca="false">IFERROR((M130-$B130)/($C130-$B130)*($C141-$B141)+$B141,0)</f>
        <v>0</v>
      </c>
      <c r="N141" s="0" t="n">
        <f aca="false">IFERROR((N130-$B130)/($C130-$B130)*($C141-$B141)+$B141,0)</f>
        <v>0</v>
      </c>
      <c r="O141" s="0" t="n">
        <f aca="false">IFERROR((O130-$B130)/($C130-$B130)*($C141-$B141)+$B141,0)</f>
        <v>0</v>
      </c>
      <c r="P141" s="0" t="n">
        <f aca="false">IFERROR((P130-$B130)/($C130-$B130)*($C141-$B141)+$B141,0)</f>
        <v>3529.08</v>
      </c>
      <c r="Q141" s="0" t="n">
        <f aca="false">IFERROR((Q130-$B130)/($C130-$B130)*($C141-$B141)+$B141,0)</f>
        <v>0</v>
      </c>
      <c r="R141" s="0" t="n">
        <f aca="false">IFERROR((R130-$B130)/($C130-$B130)*($C141-$B141)+$B141,0)</f>
        <v>1305.02</v>
      </c>
      <c r="S141" s="0" t="n">
        <f aca="false">IFERROR((S130-$B130)/($C130-$B130)*($C141-$B141)+$B141,0)</f>
        <v>3487.26</v>
      </c>
      <c r="T141" s="0" t="n">
        <f aca="false">IFERROR((T130-$B130)/($C130-$B130)*($C141-$B141)+$B141,0)</f>
        <v>0</v>
      </c>
      <c r="U141" s="0" t="n">
        <f aca="false">IFERROR((U130-$B130)/($C130-$B130)*($C141-$B141)+$B141,0)</f>
        <v>0</v>
      </c>
      <c r="V141" s="0" t="n">
        <f aca="false">IFERROR((V130-$B130)/($C130-$B130)*($C141-$B141)+$B141,0)</f>
        <v>0</v>
      </c>
      <c r="W141" s="0" t="n">
        <f aca="false">IFERROR((W130-$B130)/($C130-$B130)*($C141-$B141)+$B141,0)</f>
        <v>0</v>
      </c>
    </row>
    <row r="142" customFormat="false" ht="12.75" hidden="false" customHeight="false" outlineLevel="0" collapsed="false">
      <c r="B142" s="0" t="n">
        <v>5000</v>
      </c>
      <c r="C142" s="0" t="n">
        <v>10000</v>
      </c>
      <c r="G142" s="0" t="n">
        <f aca="false">IFERROR((G131-$B131)/($C131-$B131)*($C142-$B142)+$B142,0)</f>
        <v>6146.02</v>
      </c>
      <c r="H142" s="0" t="n">
        <f aca="false">IFERROR((H131-$B131)/($C131-$B131)*($C142-$B142)+$B142,0)</f>
        <v>5045.92</v>
      </c>
      <c r="I142" s="0" t="n">
        <f aca="false">IFERROR((I131-$B131)/($C131-$B131)*($C142-$B142)+$B142,0)</f>
        <v>4668.22</v>
      </c>
      <c r="J142" s="0" t="n">
        <f aca="false">IFERROR((J131-$B131)/($C131-$B131)*($C142-$B142)+$B142,0)</f>
        <v>3656.16</v>
      </c>
      <c r="K142" s="0" t="n">
        <f aca="false">IFERROR((K131-$B131)/($C131-$B131)*($C142-$B142)+$B142,0)</f>
        <v>4394</v>
      </c>
      <c r="L142" s="0" t="n">
        <f aca="false">IFERROR((L131-$B131)/($C131-$B131)*($C142-$B142)+$B142,0)</f>
        <v>0</v>
      </c>
      <c r="M142" s="0" t="n">
        <f aca="false">IFERROR((M131-$B131)/($C131-$B131)*($C142-$B142)+$B142,0)</f>
        <v>0</v>
      </c>
      <c r="N142" s="0" t="n">
        <f aca="false">IFERROR((N131-$B131)/($C131-$B131)*($C142-$B142)+$B142,0)</f>
        <v>0</v>
      </c>
      <c r="O142" s="0" t="n">
        <f aca="false">IFERROR((O131-$B131)/($C131-$B131)*($C142-$B142)+$B142,0)</f>
        <v>0</v>
      </c>
      <c r="P142" s="0" t="n">
        <f aca="false">IFERROR((P131-$B131)/($C131-$B131)*($C142-$B142)+$B142,0)</f>
        <v>0</v>
      </c>
      <c r="Q142" s="0" t="n">
        <f aca="false">IFERROR((Q131-$B131)/($C131-$B131)*($C142-$B142)+$B142,0)</f>
        <v>0</v>
      </c>
      <c r="R142" s="0" t="n">
        <f aca="false">IFERROR((R131-$B131)/($C131-$B131)*($C142-$B142)+$B142,0)</f>
        <v>4631.64</v>
      </c>
      <c r="S142" s="0" t="n">
        <f aca="false">IFERROR((S131-$B131)/($C131-$B131)*($C142-$B142)+$B142,0)</f>
        <v>6795.86</v>
      </c>
      <c r="T142" s="0" t="n">
        <f aca="false">IFERROR((T131-$B131)/($C131-$B131)*($C142-$B142)+$B142,0)</f>
        <v>0</v>
      </c>
      <c r="U142" s="0" t="n">
        <f aca="false">IFERROR((U131-$B131)/($C131-$B131)*($C142-$B142)+$B142,0)</f>
        <v>0</v>
      </c>
      <c r="V142" s="0" t="n">
        <f aca="false">IFERROR((V131-$B131)/($C131-$B131)*($C142-$B142)+$B142,0)</f>
        <v>0</v>
      </c>
      <c r="W142" s="0" t="n">
        <f aca="false">IFERROR((W131-$B131)/($C131-$B131)*($C142-$B142)+$B142,0)</f>
        <v>0</v>
      </c>
    </row>
    <row r="143" customFormat="false" ht="12.75" hidden="false" customHeight="false" outlineLevel="0" collapsed="false">
      <c r="B143" s="0" t="n">
        <v>5000</v>
      </c>
      <c r="C143" s="0" t="n">
        <v>20000</v>
      </c>
      <c r="E143" s="162"/>
      <c r="G143" s="0" t="n">
        <f aca="false">IFERROR((G132-$B132)/($C132-$B132)*($C143-$B143)+$B143,0)</f>
        <v>0</v>
      </c>
      <c r="H143" s="0" t="n">
        <f aca="false">IFERROR((H132-$B132)/($C132-$B132)*($C143-$B143)+$B143,0)</f>
        <v>0</v>
      </c>
      <c r="I143" s="0" t="n">
        <f aca="false">IFERROR((I132-$B132)/($C132-$B132)*($C143-$B143)+$B143,0)</f>
        <v>8316.86</v>
      </c>
      <c r="J143" s="0" t="n">
        <f aca="false">IFERROR((J132-$B132)/($C132-$B132)*($C143-$B143)+$B143,0)</f>
        <v>0</v>
      </c>
      <c r="K143" s="0" t="n">
        <f aca="false">IFERROR((K132-$B132)/($C132-$B132)*($C143-$B143)+$B143,0)</f>
        <v>0</v>
      </c>
      <c r="L143" s="0" t="n">
        <f aca="false">IFERROR((L132-$B132)/($C132-$B132)*($C143-$B143)+$B143,0)</f>
        <v>0</v>
      </c>
      <c r="M143" s="0" t="n">
        <f aca="false">IFERROR((M132-$B132)/($C132-$B132)*($C143-$B143)+$B143,0)</f>
        <v>0</v>
      </c>
      <c r="N143" s="0" t="n">
        <f aca="false">IFERROR((N132-$B132)/($C132-$B132)*($C143-$B143)+$B143,0)</f>
        <v>0</v>
      </c>
      <c r="O143" s="0" t="n">
        <f aca="false">IFERROR((O132-$B132)/($C132-$B132)*($C143-$B143)+$B143,0)</f>
        <v>0</v>
      </c>
      <c r="P143" s="0" t="n">
        <f aca="false">IFERROR((P132-$B132)/($C132-$B132)*($C143-$B143)+$B143,0)</f>
        <v>0</v>
      </c>
      <c r="Q143" s="0" t="n">
        <f aca="false">IFERROR((Q132-$B132)/($C132-$B132)*($C143-$B143)+$B143,0)</f>
        <v>0</v>
      </c>
      <c r="R143" s="0" t="n">
        <f aca="false">IFERROR((R132-$B132)/($C132-$B132)*($C143-$B143)+$B143,0)</f>
        <v>0</v>
      </c>
      <c r="S143" s="0" t="n">
        <f aca="false">IFERROR((S132-$B132)/($C132-$B132)*($C143-$B143)+$B143,0)</f>
        <v>7313.09</v>
      </c>
      <c r="T143" s="0" t="n">
        <f aca="false">IFERROR((T132-$B132)/($C132-$B132)*($C143-$B143)+$B143,0)</f>
        <v>0</v>
      </c>
      <c r="U143" s="0" t="n">
        <f aca="false">IFERROR((U132-$B132)/($C132-$B132)*($C143-$B143)+$B143,0)</f>
        <v>0</v>
      </c>
      <c r="V143" s="0" t="n">
        <f aca="false">IFERROR((V132-$B132)/($C132-$B132)*($C143-$B143)+$B143,0)</f>
        <v>0</v>
      </c>
      <c r="W143" s="0" t="n">
        <f aca="false">IFERROR((W132-$B132)/($C132-$B132)*($C143-$B143)+$B143,0)</f>
        <v>0</v>
      </c>
    </row>
    <row r="144" customFormat="false" ht="12.75" hidden="false" customHeight="false" outlineLevel="0" collapsed="false">
      <c r="B144" s="0" t="n">
        <v>30000</v>
      </c>
      <c r="G144" s="0" t="n">
        <f aca="false">IFERROR((G133-$B133)/($C133-$B133)*($C144-$B144)+$B144,0)</f>
        <v>0</v>
      </c>
      <c r="H144" s="0" t="n">
        <f aca="false">IFERROR((H133-$B133)/($C133-$B133)*($C144-$B144)+$B144,0)</f>
        <v>0</v>
      </c>
      <c r="I144" s="0" t="n">
        <f aca="false">IFERROR((I133-$B133)/($C133-$B133)*($C144-$B144)+$B144,0)</f>
        <v>0</v>
      </c>
      <c r="J144" s="0" t="n">
        <f aca="false">IFERROR((J133-$B133)/($C133-$B133)*($C144-$B144)+$B144,0)</f>
        <v>0</v>
      </c>
      <c r="K144" s="0" t="n">
        <f aca="false">IFERROR((K133-$B133)/($C133-$B133)*($C144-$B144)+$B144,0)</f>
        <v>0</v>
      </c>
      <c r="L144" s="0" t="n">
        <f aca="false">IFERROR((L133-$B133)/($C133-$B133)*($C144-$B144)+$B144,0)</f>
        <v>0</v>
      </c>
      <c r="M144" s="0" t="n">
        <f aca="false">IFERROR((M133-$B133)/($C133-$B133)*($C144-$B144)+$B144,0)</f>
        <v>0</v>
      </c>
      <c r="N144" s="0" t="n">
        <f aca="false">IFERROR((N133-$B133)/($C133-$B133)*($C144-$B144)+$B144,0)</f>
        <v>0</v>
      </c>
      <c r="O144" s="0" t="n">
        <f aca="false">IFERROR((O133-$B133)/($C133-$B133)*($C144-$B144)+$B144,0)</f>
        <v>0</v>
      </c>
      <c r="P144" s="0" t="n">
        <f aca="false">IFERROR((P133-$B133)/($C133-$B133)*($C144-$B144)+$B144,0)</f>
        <v>26661.432</v>
      </c>
      <c r="Q144" s="0" t="n">
        <f aca="false">IFERROR((Q133-$B133)/($C133-$B133)*($C144-$B144)+$B144,0)</f>
        <v>0</v>
      </c>
      <c r="R144" s="0" t="n">
        <f aca="false">IFERROR((R133-$B133)/($C133-$B133)*($C144-$B144)+$B144,0)</f>
        <v>0</v>
      </c>
      <c r="S144" s="0" t="n">
        <f aca="false">IFERROR((S133-$B133)/($C133-$B133)*($C144-$B144)+$B144,0)</f>
        <v>0</v>
      </c>
      <c r="T144" s="0" t="n">
        <f aca="false">IFERROR((T133-$B133)/($C133-$B133)*($C144-$B144)+$B144,0)</f>
        <v>0</v>
      </c>
      <c r="U144" s="0" t="n">
        <f aca="false">IFERROR((U133-$B133)/($C133-$B133)*($C144-$B144)+$B144,0)</f>
        <v>0</v>
      </c>
      <c r="V144" s="0" t="n">
        <f aca="false">IFERROR((V133-$B133)/($C133-$B133)*($C144-$B144)+$B144,0)</f>
        <v>0</v>
      </c>
      <c r="W144" s="0" t="n">
        <f aca="false">IFERROR((W133-$B133)/($C133-$B133)*($C144-$B144)+$B144,0)</f>
        <v>0</v>
      </c>
    </row>
    <row r="145" customFormat="false" ht="12.75" hidden="false" customHeight="false" outlineLevel="0" collapsed="false">
      <c r="B145" s="0" t="n">
        <v>5000</v>
      </c>
      <c r="C145" s="0" t="n">
        <v>20000</v>
      </c>
      <c r="U145" s="92"/>
      <c r="V145" s="92"/>
      <c r="W145" s="92"/>
    </row>
    <row r="146" customFormat="false" ht="12.75" hidden="false" customHeight="false" outlineLevel="0" collapsed="false">
      <c r="G146" s="0" t="n">
        <f aca="false">G135/60</f>
        <v>0</v>
      </c>
      <c r="H146" s="0" t="n">
        <f aca="false">H135/60</f>
        <v>0</v>
      </c>
      <c r="I146" s="0" t="n">
        <f aca="false">I135/60</f>
        <v>0</v>
      </c>
      <c r="J146" s="0" t="n">
        <f aca="false">J135/60</f>
        <v>0</v>
      </c>
      <c r="K146" s="0" t="n">
        <f aca="false">K135/60</f>
        <v>0</v>
      </c>
      <c r="L146" s="0" t="n">
        <f aca="false">L135/60</f>
        <v>0</v>
      </c>
      <c r="M146" s="0" t="n">
        <f aca="false">M135/60</f>
        <v>0</v>
      </c>
      <c r="N146" s="0" t="n">
        <f aca="false">N135/60</f>
        <v>0</v>
      </c>
      <c r="O146" s="0" t="n">
        <f aca="false">O135/60</f>
        <v>0</v>
      </c>
      <c r="P146" s="0" t="n">
        <f aca="false">P135/60</f>
        <v>0</v>
      </c>
      <c r="Q146" s="0" t="n">
        <f aca="false">Q135/60</f>
        <v>0</v>
      </c>
      <c r="R146" s="0" t="n">
        <f aca="false">R135/60</f>
        <v>0</v>
      </c>
      <c r="S146" s="0" t="n">
        <f aca="false">S135/60</f>
        <v>0</v>
      </c>
      <c r="T146" s="0" t="n">
        <f aca="false">T135/60</f>
        <v>0</v>
      </c>
      <c r="U146" s="0" t="n">
        <f aca="false">U135/60</f>
        <v>0</v>
      </c>
      <c r="V146" s="0" t="n">
        <f aca="false">V135/60</f>
        <v>0</v>
      </c>
      <c r="W146" s="0" t="n">
        <f aca="false">W135/60</f>
        <v>48.7442</v>
      </c>
    </row>
    <row r="147" customFormat="false" ht="12.75" hidden="false" customHeight="false" outlineLevel="0" collapsed="false">
      <c r="G147" s="0" t="n">
        <f aca="false">G136/60</f>
        <v>332.785111111111</v>
      </c>
      <c r="H147" s="0" t="n">
        <f aca="false">H136/60</f>
        <v>319.627555555556</v>
      </c>
      <c r="I147" s="0" t="n">
        <f aca="false">I136/60</f>
        <v>0</v>
      </c>
      <c r="J147" s="0" t="n">
        <f aca="false">J136/60</f>
        <v>0</v>
      </c>
      <c r="K147" s="0" t="n">
        <f aca="false">K136/60</f>
        <v>293.176</v>
      </c>
      <c r="L147" s="0" t="n">
        <f aca="false">L136/60</f>
        <v>0</v>
      </c>
      <c r="M147" s="0" t="n">
        <f aca="false">M136/60</f>
        <v>0</v>
      </c>
      <c r="N147" s="0" t="n">
        <f aca="false">N136/60</f>
        <v>0</v>
      </c>
      <c r="O147" s="0" t="n">
        <f aca="false">O136/60</f>
        <v>0</v>
      </c>
      <c r="P147" s="0" t="n">
        <f aca="false">P136/60</f>
        <v>350.576444444444</v>
      </c>
      <c r="Q147" s="0" t="n">
        <f aca="false">Q136/60</f>
        <v>0</v>
      </c>
      <c r="R147" s="0" t="n">
        <f aca="false">R136/60</f>
        <v>334.540444444444</v>
      </c>
      <c r="S147" s="0" t="n">
        <f aca="false">S136/60</f>
        <v>0</v>
      </c>
      <c r="T147" s="0" t="n">
        <f aca="false">T136/60</f>
        <v>0</v>
      </c>
      <c r="U147" s="0" t="n">
        <f aca="false">U136/60</f>
        <v>305.600444444444</v>
      </c>
      <c r="V147" s="0" t="n">
        <f aca="false">V136/60</f>
        <v>253.103333333333</v>
      </c>
      <c r="W147" s="0" t="n">
        <f aca="false">W136/60</f>
        <v>0</v>
      </c>
    </row>
    <row r="148" customFormat="false" ht="12.75" hidden="false" customHeight="false" outlineLevel="0" collapsed="false">
      <c r="G148" s="0" t="n">
        <f aca="false">G137/60</f>
        <v>0</v>
      </c>
      <c r="H148" s="0" t="n">
        <f aca="false">H137/60</f>
        <v>0</v>
      </c>
      <c r="I148" s="0" t="n">
        <f aca="false">I137/60</f>
        <v>0</v>
      </c>
      <c r="J148" s="0" t="n">
        <f aca="false">J137/60</f>
        <v>177.871</v>
      </c>
      <c r="K148" s="0" t="n">
        <f aca="false">K137/60</f>
        <v>0</v>
      </c>
      <c r="L148" s="0" t="n">
        <f aca="false">L137/60</f>
        <v>0</v>
      </c>
      <c r="M148" s="0" t="n">
        <f aca="false">M137/60</f>
        <v>0</v>
      </c>
      <c r="N148" s="0" t="n">
        <f aca="false">N137/60</f>
        <v>0</v>
      </c>
      <c r="O148" s="0" t="n">
        <f aca="false">O137/60</f>
        <v>232.256</v>
      </c>
      <c r="P148" s="0" t="n">
        <f aca="false">P137/60</f>
        <v>0</v>
      </c>
      <c r="Q148" s="0" t="n">
        <f aca="false">Q137/60</f>
        <v>0</v>
      </c>
      <c r="R148" s="0" t="n">
        <f aca="false">R137/60</f>
        <v>0</v>
      </c>
      <c r="S148" s="0" t="n">
        <f aca="false">S137/60</f>
        <v>0</v>
      </c>
      <c r="T148" s="0" t="n">
        <f aca="false">T137/60</f>
        <v>0</v>
      </c>
      <c r="U148" s="0" t="n">
        <f aca="false">U137/60</f>
        <v>0</v>
      </c>
      <c r="V148" s="0" t="n">
        <f aca="false">V137/60</f>
        <v>0</v>
      </c>
      <c r="W148" s="0" t="n">
        <f aca="false">W137/60</f>
        <v>0</v>
      </c>
    </row>
    <row r="149" customFormat="false" ht="12.75" hidden="false" customHeight="false" outlineLevel="0" collapsed="false">
      <c r="G149" s="0" t="n">
        <f aca="false">G138/60</f>
        <v>0</v>
      </c>
      <c r="H149" s="0" t="n">
        <f aca="false">H138/60</f>
        <v>0</v>
      </c>
      <c r="I149" s="0" t="n">
        <f aca="false">I138/60</f>
        <v>0</v>
      </c>
      <c r="J149" s="0" t="n">
        <f aca="false">J138/60</f>
        <v>0</v>
      </c>
      <c r="K149" s="0" t="n">
        <f aca="false">K138/60</f>
        <v>0</v>
      </c>
      <c r="L149" s="0" t="n">
        <f aca="false">L138/60</f>
        <v>0</v>
      </c>
      <c r="M149" s="0" t="n">
        <f aca="false">M138/60</f>
        <v>0</v>
      </c>
      <c r="N149" s="0" t="n">
        <f aca="false">N138/60</f>
        <v>0</v>
      </c>
      <c r="O149" s="0" t="n">
        <f aca="false">O138/60</f>
        <v>89.292</v>
      </c>
      <c r="P149" s="0" t="n">
        <f aca="false">P138/60</f>
        <v>0</v>
      </c>
      <c r="Q149" s="0" t="n">
        <f aca="false">Q138/60</f>
        <v>0</v>
      </c>
      <c r="R149" s="0" t="n">
        <f aca="false">R138/60</f>
        <v>0</v>
      </c>
      <c r="S149" s="0" t="n">
        <f aca="false">S138/60</f>
        <v>0</v>
      </c>
      <c r="T149" s="0" t="n">
        <f aca="false">T138/60</f>
        <v>0</v>
      </c>
      <c r="U149" s="0" t="n">
        <f aca="false">U138/60</f>
        <v>57.1246666666667</v>
      </c>
      <c r="V149" s="0" t="n">
        <f aca="false">V138/60</f>
        <v>46.7273333333333</v>
      </c>
      <c r="W149" s="0" t="n">
        <f aca="false">W138/60</f>
        <v>0</v>
      </c>
    </row>
    <row r="150" customFormat="false" ht="12.75" hidden="false" customHeight="false" outlineLevel="0" collapsed="false">
      <c r="G150" s="0" t="n">
        <f aca="false">G139/60</f>
        <v>189.542166666667</v>
      </c>
      <c r="H150" s="0" t="n">
        <f aca="false">H139/60</f>
        <v>172.2225</v>
      </c>
      <c r="I150" s="0" t="n">
        <f aca="false">I139/60</f>
        <v>192.136333333333</v>
      </c>
      <c r="J150" s="0" t="n">
        <f aca="false">J139/60</f>
        <v>0</v>
      </c>
      <c r="K150" s="0" t="n">
        <f aca="false">K139/60</f>
        <v>185.2275</v>
      </c>
      <c r="L150" s="0" t="n">
        <f aca="false">L139/60</f>
        <v>0</v>
      </c>
      <c r="M150" s="0" t="n">
        <f aca="false">M139/60</f>
        <v>0</v>
      </c>
      <c r="N150" s="0" t="n">
        <f aca="false">N139/60</f>
        <v>0</v>
      </c>
      <c r="O150" s="0" t="n">
        <f aca="false">O139/60</f>
        <v>0</v>
      </c>
      <c r="P150" s="0" t="n">
        <f aca="false">P139/60</f>
        <v>0</v>
      </c>
      <c r="Q150" s="0" t="n">
        <f aca="false">Q139/60</f>
        <v>0</v>
      </c>
      <c r="R150" s="0" t="n">
        <f aca="false">R139/60</f>
        <v>184.096833333333</v>
      </c>
      <c r="S150" s="0" t="n">
        <f aca="false">S139/60</f>
        <v>186.275166666667</v>
      </c>
      <c r="T150" s="0" t="n">
        <f aca="false">T139/60</f>
        <v>0</v>
      </c>
      <c r="U150" s="0" t="n">
        <f aca="false">U139/60</f>
        <v>173.768166666667</v>
      </c>
      <c r="V150" s="0" t="n">
        <f aca="false">V139/60</f>
        <v>169.736166666667</v>
      </c>
      <c r="W150" s="0" t="n">
        <f aca="false">W139/60</f>
        <v>0</v>
      </c>
    </row>
    <row r="151" customFormat="false" ht="12.75" hidden="false" customHeight="false" outlineLevel="0" collapsed="false">
      <c r="G151" s="0" t="n">
        <f aca="false">G140/60</f>
        <v>0</v>
      </c>
      <c r="H151" s="0" t="n">
        <f aca="false">H140/60</f>
        <v>0</v>
      </c>
      <c r="I151" s="0" t="n">
        <f aca="false">I140/60</f>
        <v>303.933333333333</v>
      </c>
      <c r="J151" s="0" t="n">
        <f aca="false">J140/60</f>
        <v>0</v>
      </c>
      <c r="K151" s="0" t="n">
        <f aca="false">K140/60</f>
        <v>0</v>
      </c>
      <c r="L151" s="0" t="n">
        <f aca="false">L140/60</f>
        <v>0</v>
      </c>
      <c r="M151" s="0" t="n">
        <f aca="false">M140/60</f>
        <v>0</v>
      </c>
      <c r="N151" s="0" t="n">
        <f aca="false">N140/60</f>
        <v>0</v>
      </c>
      <c r="O151" s="0" t="n">
        <f aca="false">O140/60</f>
        <v>0</v>
      </c>
      <c r="P151" s="0" t="n">
        <f aca="false">P140/60</f>
        <v>0</v>
      </c>
      <c r="Q151" s="0" t="n">
        <f aca="false">Q140/60</f>
        <v>0</v>
      </c>
      <c r="R151" s="0" t="n">
        <f aca="false">R140/60</f>
        <v>0</v>
      </c>
      <c r="S151" s="0" t="n">
        <f aca="false">S140/60</f>
        <v>321.460333333333</v>
      </c>
      <c r="T151" s="0" t="n">
        <f aca="false">T140/60</f>
        <v>0</v>
      </c>
      <c r="U151" s="0" t="n">
        <f aca="false">U140/60</f>
        <v>0</v>
      </c>
      <c r="V151" s="0" t="n">
        <f aca="false">V140/60</f>
        <v>0</v>
      </c>
      <c r="W151" s="0" t="n">
        <f aca="false">W140/60</f>
        <v>0</v>
      </c>
    </row>
    <row r="152" customFormat="false" ht="12.75" hidden="false" customHeight="false" outlineLevel="0" collapsed="false">
      <c r="G152" s="0" t="n">
        <f aca="false">G141/60</f>
        <v>59.696</v>
      </c>
      <c r="H152" s="0" t="n">
        <f aca="false">H141/60</f>
        <v>29.931</v>
      </c>
      <c r="I152" s="0" t="n">
        <f aca="false">I141/60</f>
        <v>45.398</v>
      </c>
      <c r="J152" s="0" t="n">
        <f aca="false">J141/60</f>
        <v>25.1886666666667</v>
      </c>
      <c r="K152" s="0" t="n">
        <f aca="false">K141/60</f>
        <v>39.1593333333333</v>
      </c>
      <c r="L152" s="0" t="n">
        <f aca="false">L141/60</f>
        <v>0</v>
      </c>
      <c r="M152" s="0" t="n">
        <f aca="false">M141/60</f>
        <v>0</v>
      </c>
      <c r="N152" s="0" t="n">
        <f aca="false">N141/60</f>
        <v>0</v>
      </c>
      <c r="O152" s="0" t="n">
        <f aca="false">O141/60</f>
        <v>0</v>
      </c>
      <c r="P152" s="0" t="n">
        <f aca="false">P141/60</f>
        <v>58.818</v>
      </c>
      <c r="Q152" s="0" t="n">
        <f aca="false">Q141/60</f>
        <v>0</v>
      </c>
      <c r="R152" s="0" t="n">
        <f aca="false">R141/60</f>
        <v>21.7503333333333</v>
      </c>
      <c r="S152" s="0" t="n">
        <f aca="false">S141/60</f>
        <v>58.121</v>
      </c>
      <c r="T152" s="0" t="n">
        <f aca="false">T141/60</f>
        <v>0</v>
      </c>
      <c r="U152" s="0" t="n">
        <f aca="false">U141/60</f>
        <v>0</v>
      </c>
      <c r="V152" s="0" t="n">
        <f aca="false">V141/60</f>
        <v>0</v>
      </c>
      <c r="W152" s="0" t="n">
        <f aca="false">W141/60</f>
        <v>0</v>
      </c>
    </row>
    <row r="153" customFormat="false" ht="12.75" hidden="false" customHeight="false" outlineLevel="0" collapsed="false">
      <c r="G153" s="0" t="n">
        <f aca="false">G142/60</f>
        <v>102.433666666667</v>
      </c>
      <c r="H153" s="0" t="n">
        <f aca="false">H142/60</f>
        <v>84.0986666666667</v>
      </c>
      <c r="I153" s="0" t="n">
        <f aca="false">I142/60</f>
        <v>77.8036666666667</v>
      </c>
      <c r="J153" s="0" t="n">
        <f aca="false">J142/60</f>
        <v>60.936</v>
      </c>
      <c r="K153" s="0" t="n">
        <f aca="false">K142/60</f>
        <v>73.2333333333333</v>
      </c>
      <c r="L153" s="0" t="n">
        <f aca="false">L142/60</f>
        <v>0</v>
      </c>
      <c r="M153" s="0" t="n">
        <f aca="false">M142/60</f>
        <v>0</v>
      </c>
      <c r="N153" s="0" t="n">
        <f aca="false">N142/60</f>
        <v>0</v>
      </c>
      <c r="O153" s="0" t="n">
        <f aca="false">O142/60</f>
        <v>0</v>
      </c>
      <c r="P153" s="0" t="n">
        <f aca="false">P142/60</f>
        <v>0</v>
      </c>
      <c r="Q153" s="0" t="n">
        <f aca="false">Q142/60</f>
        <v>0</v>
      </c>
      <c r="R153" s="0" t="n">
        <f aca="false">R142/60</f>
        <v>77.194</v>
      </c>
      <c r="S153" s="0" t="n">
        <f aca="false">S142/60</f>
        <v>113.264333333333</v>
      </c>
      <c r="T153" s="0" t="n">
        <f aca="false">T142/60</f>
        <v>0</v>
      </c>
      <c r="U153" s="0" t="n">
        <f aca="false">U142/60</f>
        <v>0</v>
      </c>
      <c r="V153" s="0" t="n">
        <f aca="false">V142/60</f>
        <v>0</v>
      </c>
      <c r="W153" s="0" t="n">
        <f aca="false">W142/60</f>
        <v>0</v>
      </c>
    </row>
    <row r="154" customFormat="false" ht="12.75" hidden="false" customHeight="false" outlineLevel="0" collapsed="false">
      <c r="G154" s="0" t="n">
        <f aca="false">G143/60</f>
        <v>0</v>
      </c>
      <c r="H154" s="0" t="n">
        <f aca="false">H143/60</f>
        <v>0</v>
      </c>
      <c r="I154" s="0" t="n">
        <f aca="false">I143/60</f>
        <v>138.614333333333</v>
      </c>
      <c r="J154" s="0" t="n">
        <f aca="false">J143/60</f>
        <v>0</v>
      </c>
      <c r="K154" s="0" t="n">
        <f aca="false">K143/60</f>
        <v>0</v>
      </c>
      <c r="L154" s="0" t="n">
        <f aca="false">L143/60</f>
        <v>0</v>
      </c>
      <c r="M154" s="0" t="n">
        <f aca="false">M143/60</f>
        <v>0</v>
      </c>
      <c r="N154" s="0" t="n">
        <f aca="false">N143/60</f>
        <v>0</v>
      </c>
      <c r="O154" s="0" t="n">
        <f aca="false">O143/60</f>
        <v>0</v>
      </c>
      <c r="P154" s="0" t="n">
        <f aca="false">P143/60</f>
        <v>0</v>
      </c>
      <c r="Q154" s="0" t="n">
        <f aca="false">Q143/60</f>
        <v>0</v>
      </c>
      <c r="R154" s="0" t="n">
        <f aca="false">R143/60</f>
        <v>0</v>
      </c>
      <c r="S154" s="0" t="n">
        <f aca="false">S143/60</f>
        <v>121.884833333333</v>
      </c>
      <c r="T154" s="0" t="n">
        <f aca="false">T143/60</f>
        <v>0</v>
      </c>
      <c r="U154" s="0" t="n">
        <f aca="false">U143/60</f>
        <v>0</v>
      </c>
      <c r="V154" s="0" t="n">
        <f aca="false">V143/60</f>
        <v>0</v>
      </c>
      <c r="W154" s="0" t="n">
        <f aca="false">W143/60</f>
        <v>0</v>
      </c>
    </row>
    <row r="155" customFormat="false" ht="12.75" hidden="false" customHeight="false" outlineLevel="0" collapsed="false">
      <c r="G155" s="0" t="n">
        <f aca="false">G144/60</f>
        <v>0</v>
      </c>
      <c r="H155" s="0" t="n">
        <f aca="false">H144/60</f>
        <v>0</v>
      </c>
      <c r="I155" s="0" t="n">
        <f aca="false">I144/60</f>
        <v>0</v>
      </c>
      <c r="J155" s="0" t="n">
        <f aca="false">J144/60</f>
        <v>0</v>
      </c>
      <c r="K155" s="0" t="n">
        <f aca="false">K144/60</f>
        <v>0</v>
      </c>
      <c r="L155" s="0" t="n">
        <f aca="false">L144/60</f>
        <v>0</v>
      </c>
      <c r="M155" s="0" t="n">
        <f aca="false">M144/60</f>
        <v>0</v>
      </c>
      <c r="N155" s="0" t="n">
        <f aca="false">N144/60</f>
        <v>0</v>
      </c>
      <c r="O155" s="0" t="n">
        <f aca="false">O144/60</f>
        <v>0</v>
      </c>
      <c r="P155" s="0" t="n">
        <f aca="false">P144/60</f>
        <v>444.3572</v>
      </c>
      <c r="Q155" s="0" t="n">
        <f aca="false">Q144/60</f>
        <v>0</v>
      </c>
      <c r="R155" s="0" t="n">
        <f aca="false">R144/60</f>
        <v>0</v>
      </c>
      <c r="S155" s="0" t="n">
        <f aca="false">S144/60</f>
        <v>0</v>
      </c>
      <c r="T155" s="0" t="n">
        <f aca="false">T144/60</f>
        <v>0</v>
      </c>
      <c r="U155" s="0" t="n">
        <f aca="false">U144/60</f>
        <v>0</v>
      </c>
      <c r="V155" s="0" t="n">
        <f aca="false">V144/60</f>
        <v>0</v>
      </c>
      <c r="W155" s="0" t="n">
        <f aca="false">W144/60</f>
        <v>0</v>
      </c>
    </row>
  </sheetData>
  <mergeCells count="2">
    <mergeCell ref="D50:V50"/>
    <mergeCell ref="E99:F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8125" defaultRowHeight="12.8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74.99"/>
    <col collapsed="false" customWidth="true" hidden="false" outlineLevel="0" max="3" min="3" style="0" width="13.5"/>
    <col collapsed="false" customWidth="true" hidden="false" outlineLevel="0" max="4" min="4" style="0" width="30.16"/>
    <col collapsed="false" customWidth="true" hidden="false" outlineLevel="0" max="257" min="257" style="0" width="4.66"/>
    <col collapsed="false" customWidth="true" hidden="false" outlineLevel="0" max="258" min="258" style="0" width="74.99"/>
    <col collapsed="false" customWidth="true" hidden="false" outlineLevel="0" max="259" min="259" style="0" width="13.5"/>
    <col collapsed="false" customWidth="true" hidden="false" outlineLevel="0" max="260" min="260" style="0" width="30.16"/>
    <col collapsed="false" customWidth="true" hidden="false" outlineLevel="0" max="513" min="513" style="0" width="4.66"/>
    <col collapsed="false" customWidth="true" hidden="false" outlineLevel="0" max="514" min="514" style="0" width="74.99"/>
    <col collapsed="false" customWidth="true" hidden="false" outlineLevel="0" max="515" min="515" style="0" width="13.5"/>
    <col collapsed="false" customWidth="true" hidden="false" outlineLevel="0" max="516" min="516" style="0" width="30.16"/>
    <col collapsed="false" customWidth="true" hidden="false" outlineLevel="0" max="769" min="769" style="0" width="4.66"/>
    <col collapsed="false" customWidth="true" hidden="false" outlineLevel="0" max="770" min="770" style="0" width="74.99"/>
    <col collapsed="false" customWidth="true" hidden="false" outlineLevel="0" max="771" min="771" style="0" width="13.5"/>
    <col collapsed="false" customWidth="true" hidden="false" outlineLevel="0" max="772" min="772" style="0" width="30.16"/>
  </cols>
  <sheetData>
    <row r="1" customFormat="false" ht="45" hidden="false" customHeight="false" outlineLevel="0" collapsed="false">
      <c r="A1" s="0" t="s">
        <v>5166</v>
      </c>
      <c r="B1" s="179" t="s">
        <v>5167</v>
      </c>
      <c r="C1" s="180" t="s">
        <v>5168</v>
      </c>
      <c r="D1" s="180" t="s">
        <v>5169</v>
      </c>
    </row>
    <row r="2" customFormat="false" ht="12.75" hidden="false" customHeight="false" outlineLevel="0" collapsed="false">
      <c r="A2" s="0" t="n">
        <v>1</v>
      </c>
      <c r="B2" s="181" t="s">
        <v>5170</v>
      </c>
      <c r="C2" s="182" t="s">
        <v>5171</v>
      </c>
      <c r="D2" s="182"/>
    </row>
    <row r="3" customFormat="false" ht="12.75" hidden="false" customHeight="false" outlineLevel="0" collapsed="false">
      <c r="A3" s="0" t="n">
        <v>2</v>
      </c>
      <c r="B3" s="181" t="s">
        <v>5172</v>
      </c>
      <c r="C3" s="182" t="s">
        <v>5173</v>
      </c>
      <c r="D3" s="182"/>
    </row>
    <row r="4" customFormat="false" ht="12.75" hidden="false" customHeight="false" outlineLevel="0" collapsed="false">
      <c r="A4" s="0" t="n">
        <v>3</v>
      </c>
      <c r="B4" s="181" t="s">
        <v>5174</v>
      </c>
      <c r="C4" s="182" t="s">
        <v>5175</v>
      </c>
      <c r="D4" s="183"/>
    </row>
    <row r="5" customFormat="false" ht="12.75" hidden="false" customHeight="false" outlineLevel="0" collapsed="false">
      <c r="A5" s="0" t="n">
        <v>4</v>
      </c>
      <c r="B5" s="184" t="s">
        <v>5176</v>
      </c>
      <c r="C5" s="182" t="s">
        <v>5177</v>
      </c>
      <c r="D5" s="183"/>
    </row>
    <row r="6" customFormat="false" ht="12.75" hidden="false" customHeight="false" outlineLevel="0" collapsed="false">
      <c r="A6" s="0" t="n">
        <v>5</v>
      </c>
      <c r="B6" s="184" t="s">
        <v>5178</v>
      </c>
      <c r="C6" s="182" t="s">
        <v>5179</v>
      </c>
      <c r="D6" s="183"/>
    </row>
    <row r="7" customFormat="false" ht="23.85" hidden="false" customHeight="false" outlineLevel="0" collapsed="false">
      <c r="A7" s="0" t="n">
        <v>6</v>
      </c>
      <c r="B7" s="185" t="s">
        <v>5180</v>
      </c>
      <c r="C7" s="186" t="s">
        <v>5181</v>
      </c>
      <c r="D7" s="187"/>
    </row>
    <row r="8" customFormat="false" ht="23.85" hidden="false" customHeight="false" outlineLevel="0" collapsed="false">
      <c r="A8" s="0" t="n">
        <v>7</v>
      </c>
      <c r="B8" s="185" t="s">
        <v>5182</v>
      </c>
      <c r="C8" s="186" t="s">
        <v>5183</v>
      </c>
      <c r="D8" s="187"/>
    </row>
    <row r="9" customFormat="false" ht="23.85" hidden="false" customHeight="false" outlineLevel="0" collapsed="false">
      <c r="A9" s="0" t="n">
        <v>8</v>
      </c>
      <c r="B9" s="181" t="s">
        <v>5184</v>
      </c>
      <c r="C9" s="186" t="s">
        <v>5185</v>
      </c>
      <c r="D9" s="187"/>
    </row>
    <row r="10" customFormat="false" ht="23.85" hidden="false" customHeight="false" outlineLevel="0" collapsed="false">
      <c r="A10" s="0" t="n">
        <v>9</v>
      </c>
      <c r="B10" s="181" t="s">
        <v>5186</v>
      </c>
      <c r="C10" s="186" t="s">
        <v>5187</v>
      </c>
      <c r="D10" s="187"/>
    </row>
    <row r="11" customFormat="false" ht="12.8" hidden="false" customHeight="false" outlineLevel="0" collapsed="false">
      <c r="A11" s="0" t="n">
        <v>10</v>
      </c>
      <c r="B11" s="181" t="s">
        <v>5188</v>
      </c>
      <c r="C11" s="186" t="s">
        <v>5189</v>
      </c>
      <c r="D11" s="187"/>
    </row>
    <row r="12" customFormat="false" ht="12.8" hidden="false" customHeight="false" outlineLevel="0" collapsed="false">
      <c r="A12" s="0" t="n">
        <v>11</v>
      </c>
      <c r="B12" s="181" t="s">
        <v>5190</v>
      </c>
      <c r="C12" s="186" t="s">
        <v>5191</v>
      </c>
      <c r="D12" s="187"/>
    </row>
    <row r="13" customFormat="false" ht="12.8" hidden="false" customHeight="false" outlineLevel="0" collapsed="false">
      <c r="A13" s="0" t="n">
        <v>12</v>
      </c>
      <c r="B13" s="181" t="s">
        <v>5192</v>
      </c>
      <c r="C13" s="186" t="s">
        <v>5193</v>
      </c>
      <c r="D13" s="187"/>
    </row>
    <row r="14" customFormat="false" ht="12.8" hidden="false" customHeight="false" outlineLevel="0" collapsed="false">
      <c r="A14" s="0" t="n">
        <v>13</v>
      </c>
      <c r="B14" s="181" t="s">
        <v>5194</v>
      </c>
      <c r="C14" s="186" t="s">
        <v>5195</v>
      </c>
      <c r="D14" s="187"/>
    </row>
    <row r="15" customFormat="false" ht="12.8" hidden="false" customHeight="false" outlineLevel="0" collapsed="false">
      <c r="A15" s="0" t="n">
        <v>14</v>
      </c>
      <c r="B15" s="185" t="s">
        <v>5196</v>
      </c>
      <c r="C15" s="186" t="s">
        <v>5197</v>
      </c>
      <c r="D15" s="187"/>
    </row>
    <row r="16" customFormat="false" ht="12.8" hidden="false" customHeight="false" outlineLevel="0" collapsed="false">
      <c r="A16" s="0" t="n">
        <v>15</v>
      </c>
      <c r="B16" s="185" t="s">
        <v>5198</v>
      </c>
      <c r="C16" s="0" t="s">
        <v>5199</v>
      </c>
    </row>
    <row r="17" customFormat="false" ht="12.8" hidden="false" customHeight="false" outlineLevel="0" collapsed="false">
      <c r="B17" s="185"/>
      <c r="C17" s="0" t="s">
        <v>5200</v>
      </c>
    </row>
    <row r="18" customFormat="false" ht="12.8" hidden="false" customHeight="false" outlineLevel="0" collapsed="false">
      <c r="B18" s="185"/>
      <c r="C18" s="0" t="s">
        <v>5201</v>
      </c>
    </row>
    <row r="19" customFormat="false" ht="12.8" hidden="false" customHeight="false" outlineLevel="0" collapsed="false">
      <c r="B19" s="185"/>
      <c r="C19" s="0" t="s">
        <v>5202</v>
      </c>
    </row>
    <row r="20" customFormat="false" ht="12.8" hidden="false" customHeight="false" outlineLevel="0" collapsed="false">
      <c r="B20" s="185"/>
      <c r="C20" s="0" t="s">
        <v>5203</v>
      </c>
    </row>
    <row r="21" customFormat="false" ht="12.8" hidden="false" customHeight="false" outlineLevel="0" collapsed="false">
      <c r="B21" s="185"/>
      <c r="C21" s="0" t="s">
        <v>5204</v>
      </c>
    </row>
    <row r="22" customFormat="false" ht="12.8" hidden="false" customHeight="false" outlineLevel="0" collapsed="false">
      <c r="B22" s="185"/>
      <c r="C22" s="0" t="s">
        <v>5205</v>
      </c>
    </row>
    <row r="23" customFormat="false" ht="12.8" hidden="false" customHeight="false" outlineLevel="0" collapsed="false">
      <c r="B23" s="185"/>
      <c r="C23" s="0" t="s">
        <v>5206</v>
      </c>
    </row>
    <row r="24" customFormat="false" ht="12.8" hidden="false" customHeight="false" outlineLevel="0" collapsed="false">
      <c r="C24" s="0" t="s">
        <v>5207</v>
      </c>
    </row>
    <row r="25" customFormat="false" ht="12.8" hidden="false" customHeight="false" outlineLevel="0" collapsed="false">
      <c r="B25" s="0" t="s">
        <v>5208</v>
      </c>
      <c r="C25" s="0" t="s">
        <v>5209</v>
      </c>
      <c r="E25" s="0" t="s">
        <v>5210</v>
      </c>
    </row>
    <row r="26" customFormat="false" ht="12.8" hidden="false" customHeight="false" outlineLevel="0" collapsed="false">
      <c r="B26" s="0" t="s">
        <v>5211</v>
      </c>
      <c r="C26" s="0" t="s">
        <v>5212</v>
      </c>
      <c r="E26" s="0" t="s">
        <v>5210</v>
      </c>
    </row>
    <row r="27" customFormat="false" ht="12.8" hidden="false" customHeight="false" outlineLevel="0" collapsed="false">
      <c r="B27" s="0" t="s">
        <v>5213</v>
      </c>
      <c r="C27" s="0" t="s">
        <v>5214</v>
      </c>
      <c r="E27" s="0" t="s">
        <v>5210</v>
      </c>
    </row>
    <row r="28" customFormat="false" ht="12.8" hidden="false" customHeight="false" outlineLevel="0" collapsed="false">
      <c r="B28" s="0" t="s">
        <v>5215</v>
      </c>
      <c r="C28" s="0" t="s">
        <v>5216</v>
      </c>
      <c r="E28" s="0" t="s">
        <v>5210</v>
      </c>
    </row>
    <row r="29" customFormat="false" ht="12.8" hidden="false" customHeight="false" outlineLevel="0" collapsed="false">
      <c r="B29" s="0" t="s">
        <v>5217</v>
      </c>
      <c r="C29" s="0" t="s">
        <v>5218</v>
      </c>
      <c r="E29" s="0" t="s">
        <v>5210</v>
      </c>
    </row>
    <row r="30" customFormat="false" ht="12.8" hidden="false" customHeight="false" outlineLevel="0" collapsed="false">
      <c r="B30" s="0" t="s">
        <v>5219</v>
      </c>
      <c r="C30" s="0" t="s">
        <v>5220</v>
      </c>
      <c r="E30" s="0" t="s">
        <v>5210</v>
      </c>
    </row>
    <row r="31" customFormat="false" ht="12.8" hidden="false" customHeight="false" outlineLevel="0" collapsed="false">
      <c r="B31" s="0" t="s">
        <v>5221</v>
      </c>
      <c r="C31" s="0" t="s">
        <v>5222</v>
      </c>
      <c r="E31" s="0" t="s">
        <v>5210</v>
      </c>
    </row>
    <row r="32" customFormat="false" ht="12.8" hidden="false" customHeight="false" outlineLevel="0" collapsed="false">
      <c r="B32" s="0" t="s">
        <v>5223</v>
      </c>
      <c r="C32" s="0" t="s">
        <v>5224</v>
      </c>
      <c r="E32" s="0" t="s">
        <v>5225</v>
      </c>
    </row>
    <row r="33" customFormat="false" ht="12.8" hidden="false" customHeight="false" outlineLevel="0" collapsed="false">
      <c r="B33" s="0" t="s">
        <v>5226</v>
      </c>
      <c r="C33" s="0" t="s">
        <v>5227</v>
      </c>
      <c r="E33" s="0" t="s">
        <v>5225</v>
      </c>
    </row>
    <row r="34" customFormat="false" ht="12.8" hidden="false" customHeight="false" outlineLevel="0" collapsed="false">
      <c r="B34" s="0" t="s">
        <v>5228</v>
      </c>
      <c r="C34" s="0" t="s">
        <v>5229</v>
      </c>
      <c r="E34" s="0" t="s">
        <v>5230</v>
      </c>
    </row>
    <row r="35" customFormat="false" ht="12.8" hidden="false" customHeight="false" outlineLevel="0" collapsed="false">
      <c r="B35" s="0" t="s">
        <v>5231</v>
      </c>
      <c r="C35" s="0" t="s">
        <v>5232</v>
      </c>
      <c r="E35" s="0" t="s">
        <v>5230</v>
      </c>
    </row>
    <row r="36" customFormat="false" ht="12.8" hidden="false" customHeight="false" outlineLevel="0" collapsed="false">
      <c r="B36" s="0" t="s">
        <v>5233</v>
      </c>
      <c r="C36" s="0" t="s">
        <v>5234</v>
      </c>
      <c r="E36" s="0" t="s">
        <v>5230</v>
      </c>
    </row>
    <row r="37" customFormat="false" ht="12.8" hidden="false" customHeight="false" outlineLevel="0" collapsed="false">
      <c r="B37" s="0" t="s">
        <v>5235</v>
      </c>
      <c r="C37" s="0" t="s">
        <v>5236</v>
      </c>
      <c r="E37" s="0" t="s">
        <v>5230</v>
      </c>
    </row>
    <row r="38" customFormat="false" ht="12.8" hidden="false" customHeight="false" outlineLevel="0" collapsed="false">
      <c r="B38" s="0" t="s">
        <v>5237</v>
      </c>
      <c r="C38" s="0" t="s">
        <v>5238</v>
      </c>
      <c r="E38" s="0" t="s">
        <v>5230</v>
      </c>
    </row>
    <row r="39" customFormat="false" ht="12.8" hidden="false" customHeight="false" outlineLevel="0" collapsed="false">
      <c r="B39" s="0" t="s">
        <v>5239</v>
      </c>
      <c r="C39" s="0" t="s">
        <v>5240</v>
      </c>
      <c r="E39" s="0" t="s">
        <v>5230</v>
      </c>
    </row>
    <row r="40" customFormat="false" ht="12.8" hidden="false" customHeight="false" outlineLevel="0" collapsed="false">
      <c r="B40" s="0" t="s">
        <v>5241</v>
      </c>
      <c r="C40" s="0" t="s">
        <v>5242</v>
      </c>
      <c r="E40" s="0" t="s">
        <v>5230</v>
      </c>
    </row>
    <row r="41" customFormat="false" ht="12.8" hidden="false" customHeight="false" outlineLevel="0" collapsed="false">
      <c r="B41" s="0" t="s">
        <v>5243</v>
      </c>
      <c r="C41" s="0" t="s">
        <v>5244</v>
      </c>
      <c r="E41" s="0" t="s">
        <v>5230</v>
      </c>
    </row>
    <row r="42" customFormat="false" ht="12.8" hidden="false" customHeight="false" outlineLevel="0" collapsed="false">
      <c r="B42" s="0" t="s">
        <v>5245</v>
      </c>
      <c r="C42" s="0" t="s">
        <v>5246</v>
      </c>
      <c r="E42" s="0" t="s">
        <v>5230</v>
      </c>
    </row>
    <row r="43" customFormat="false" ht="12.8" hidden="false" customHeight="false" outlineLevel="0" collapsed="false">
      <c r="B43" s="0" t="s">
        <v>5247</v>
      </c>
      <c r="C43" s="0" t="s">
        <v>5248</v>
      </c>
      <c r="E43" s="0" t="s">
        <v>5230</v>
      </c>
    </row>
    <row r="44" customFormat="false" ht="12.8" hidden="false" customHeight="false" outlineLevel="0" collapsed="false">
      <c r="B44" s="0" t="s">
        <v>5249</v>
      </c>
      <c r="C44" s="0" t="s">
        <v>5250</v>
      </c>
      <c r="E44" s="0" t="s">
        <v>5230</v>
      </c>
    </row>
    <row r="45" customFormat="false" ht="12.8" hidden="false" customHeight="false" outlineLevel="0" collapsed="false">
      <c r="B45" s="0" t="s">
        <v>5251</v>
      </c>
      <c r="C45" s="0" t="s">
        <v>5252</v>
      </c>
      <c r="E45" s="0" t="s">
        <v>5230</v>
      </c>
    </row>
    <row r="46" customFormat="false" ht="12.8" hidden="false" customHeight="false" outlineLevel="0" collapsed="false">
      <c r="B46" s="0" t="s">
        <v>5253</v>
      </c>
      <c r="C46" s="0" t="s">
        <v>5254</v>
      </c>
      <c r="E46" s="0" t="s">
        <v>5230</v>
      </c>
    </row>
    <row r="47" customFormat="false" ht="12.8" hidden="false" customHeight="false" outlineLevel="0" collapsed="false">
      <c r="B47" s="0" t="s">
        <v>5255</v>
      </c>
      <c r="C47" s="0" t="s">
        <v>5256</v>
      </c>
      <c r="E47" s="0" t="s">
        <v>5230</v>
      </c>
    </row>
    <row r="48" customFormat="false" ht="12.8" hidden="false" customHeight="false" outlineLevel="0" collapsed="false">
      <c r="B48" s="0" t="s">
        <v>5257</v>
      </c>
      <c r="C48" s="0" t="s">
        <v>5258</v>
      </c>
      <c r="E48" s="0" t="s">
        <v>5259</v>
      </c>
    </row>
    <row r="49" customFormat="false" ht="12.8" hidden="false" customHeight="false" outlineLevel="0" collapsed="false">
      <c r="B49" s="0" t="s">
        <v>5260</v>
      </c>
      <c r="C49" s="0" t="s">
        <v>5261</v>
      </c>
      <c r="E49" s="0" t="s">
        <v>5259</v>
      </c>
    </row>
    <row r="50" customFormat="false" ht="12.8" hidden="false" customHeight="false" outlineLevel="0" collapsed="false">
      <c r="B50" s="0" t="s">
        <v>5262</v>
      </c>
      <c r="C50" s="0" t="s">
        <v>5263</v>
      </c>
      <c r="E50" s="0" t="s">
        <v>5259</v>
      </c>
    </row>
    <row r="51" customFormat="false" ht="12.8" hidden="false" customHeight="false" outlineLevel="0" collapsed="false">
      <c r="B51" s="0" t="s">
        <v>5264</v>
      </c>
      <c r="C51" s="0" t="s">
        <v>5265</v>
      </c>
      <c r="E51" s="0" t="s">
        <v>5259</v>
      </c>
    </row>
    <row r="52" customFormat="false" ht="12.8" hidden="false" customHeight="false" outlineLevel="0" collapsed="false">
      <c r="B52" s="0" t="s">
        <v>5257</v>
      </c>
      <c r="C52" s="0" t="s">
        <v>5266</v>
      </c>
      <c r="E52" s="0" t="s">
        <v>5267</v>
      </c>
    </row>
    <row r="53" customFormat="false" ht="12.8" hidden="false" customHeight="false" outlineLevel="0" collapsed="false">
      <c r="B53" s="0" t="s">
        <v>5260</v>
      </c>
      <c r="C53" s="0" t="s">
        <v>5268</v>
      </c>
      <c r="E53" s="0" t="s">
        <v>5267</v>
      </c>
    </row>
    <row r="54" customFormat="false" ht="12.8" hidden="false" customHeight="false" outlineLevel="0" collapsed="false">
      <c r="B54" s="0" t="s">
        <v>5262</v>
      </c>
      <c r="C54" s="0" t="s">
        <v>5269</v>
      </c>
      <c r="E54" s="0" t="s">
        <v>5267</v>
      </c>
    </row>
    <row r="55" customFormat="false" ht="12.8" hidden="false" customHeight="false" outlineLevel="0" collapsed="false">
      <c r="B55" s="0" t="s">
        <v>5264</v>
      </c>
      <c r="C55" s="0" t="s">
        <v>5270</v>
      </c>
      <c r="E55" s="0" t="s">
        <v>5267</v>
      </c>
    </row>
    <row r="56" customFormat="false" ht="12.8" hidden="false" customHeight="false" outlineLevel="0" collapsed="false">
      <c r="B56" s="0" t="s">
        <v>5257</v>
      </c>
      <c r="C56" s="0" t="s">
        <v>5271</v>
      </c>
      <c r="E56" s="0" t="s">
        <v>5272</v>
      </c>
    </row>
    <row r="57" customFormat="false" ht="12.8" hidden="false" customHeight="false" outlineLevel="0" collapsed="false">
      <c r="B57" s="0" t="s">
        <v>5260</v>
      </c>
      <c r="C57" s="0" t="s">
        <v>5273</v>
      </c>
      <c r="E57" s="0" t="s">
        <v>5272</v>
      </c>
    </row>
    <row r="58" customFormat="false" ht="12.8" hidden="false" customHeight="false" outlineLevel="0" collapsed="false">
      <c r="B58" s="0" t="s">
        <v>5262</v>
      </c>
      <c r="C58" s="0" t="s">
        <v>5274</v>
      </c>
      <c r="E58" s="0" t="s">
        <v>5272</v>
      </c>
    </row>
    <row r="59" customFormat="false" ht="12.8" hidden="false" customHeight="false" outlineLevel="0" collapsed="false">
      <c r="B59" s="0" t="s">
        <v>5264</v>
      </c>
      <c r="C59" s="0" t="s">
        <v>5275</v>
      </c>
      <c r="E59" s="0" t="s">
        <v>5272</v>
      </c>
    </row>
    <row r="60" customFormat="false" ht="12.8" hidden="false" customHeight="false" outlineLevel="0" collapsed="false">
      <c r="B60" s="0" t="s">
        <v>5257</v>
      </c>
      <c r="C60" s="0" t="s">
        <v>5276</v>
      </c>
      <c r="E60" s="0" t="s">
        <v>5277</v>
      </c>
    </row>
    <row r="61" customFormat="false" ht="12.8" hidden="false" customHeight="false" outlineLevel="0" collapsed="false">
      <c r="B61" s="0" t="s">
        <v>5260</v>
      </c>
      <c r="C61" s="0" t="s">
        <v>5278</v>
      </c>
      <c r="E61" s="0" t="s">
        <v>5277</v>
      </c>
    </row>
    <row r="62" customFormat="false" ht="12.8" hidden="false" customHeight="false" outlineLevel="0" collapsed="false">
      <c r="B62" s="0" t="s">
        <v>5262</v>
      </c>
      <c r="C62" s="0" t="s">
        <v>5279</v>
      </c>
      <c r="E62" s="0" t="s">
        <v>5277</v>
      </c>
    </row>
    <row r="63" customFormat="false" ht="12.8" hidden="false" customHeight="false" outlineLevel="0" collapsed="false">
      <c r="B63" s="0" t="s">
        <v>5264</v>
      </c>
      <c r="C63" s="0" t="s">
        <v>5280</v>
      </c>
      <c r="E63" s="0" t="s">
        <v>5277</v>
      </c>
    </row>
    <row r="64" customFormat="false" ht="12.8" hidden="false" customHeight="false" outlineLevel="0" collapsed="false">
      <c r="B64" s="0" t="s">
        <v>5257</v>
      </c>
      <c r="C64" s="0" t="s">
        <v>5281</v>
      </c>
      <c r="E64" s="0" t="s">
        <v>5282</v>
      </c>
    </row>
    <row r="65" customFormat="false" ht="12.8" hidden="false" customHeight="false" outlineLevel="0" collapsed="false">
      <c r="B65" s="0" t="s">
        <v>5260</v>
      </c>
      <c r="C65" s="0" t="s">
        <v>5283</v>
      </c>
      <c r="E65" s="0" t="s">
        <v>5282</v>
      </c>
    </row>
    <row r="66" customFormat="false" ht="12.8" hidden="false" customHeight="false" outlineLevel="0" collapsed="false">
      <c r="B66" s="0" t="s">
        <v>5262</v>
      </c>
      <c r="C66" s="0" t="s">
        <v>5284</v>
      </c>
      <c r="E66" s="0" t="s">
        <v>5282</v>
      </c>
    </row>
    <row r="67" customFormat="false" ht="12.8" hidden="false" customHeight="false" outlineLevel="0" collapsed="false">
      <c r="B67" s="0" t="s">
        <v>5264</v>
      </c>
      <c r="C67" s="0" t="s">
        <v>5285</v>
      </c>
      <c r="E67" s="0" t="s">
        <v>5282</v>
      </c>
    </row>
    <row r="68" customFormat="false" ht="12.8" hidden="false" customHeight="false" outlineLevel="0" collapsed="false">
      <c r="B68" s="0" t="s">
        <v>5257</v>
      </c>
      <c r="C68" s="0" t="s">
        <v>5286</v>
      </c>
      <c r="E68" s="0" t="s">
        <v>5287</v>
      </c>
    </row>
    <row r="69" customFormat="false" ht="12.8" hidden="false" customHeight="false" outlineLevel="0" collapsed="false">
      <c r="B69" s="0" t="s">
        <v>5260</v>
      </c>
      <c r="C69" s="0" t="s">
        <v>5288</v>
      </c>
      <c r="E69" s="0" t="s">
        <v>5287</v>
      </c>
    </row>
    <row r="70" customFormat="false" ht="12.8" hidden="false" customHeight="false" outlineLevel="0" collapsed="false">
      <c r="B70" s="0" t="s">
        <v>5262</v>
      </c>
      <c r="C70" s="0" t="s">
        <v>5289</v>
      </c>
      <c r="E70" s="0" t="s">
        <v>5287</v>
      </c>
    </row>
    <row r="71" customFormat="false" ht="12.8" hidden="false" customHeight="false" outlineLevel="0" collapsed="false">
      <c r="B71" s="0" t="s">
        <v>5264</v>
      </c>
      <c r="C71" s="0" t="s">
        <v>5290</v>
      </c>
      <c r="E71" s="0" t="s">
        <v>5287</v>
      </c>
    </row>
    <row r="72" customFormat="false" ht="12.8" hidden="false" customHeight="false" outlineLevel="0" collapsed="false">
      <c r="B72" s="0" t="s">
        <v>5257</v>
      </c>
      <c r="C72" s="0" t="s">
        <v>5291</v>
      </c>
      <c r="E72" s="0" t="s">
        <v>5292</v>
      </c>
    </row>
    <row r="73" customFormat="false" ht="12.8" hidden="false" customHeight="false" outlineLevel="0" collapsed="false">
      <c r="B73" s="0" t="s">
        <v>5260</v>
      </c>
      <c r="C73" s="0" t="s">
        <v>5293</v>
      </c>
      <c r="E73" s="0" t="s">
        <v>5292</v>
      </c>
    </row>
    <row r="74" customFormat="false" ht="12.8" hidden="false" customHeight="false" outlineLevel="0" collapsed="false">
      <c r="B74" s="0" t="s">
        <v>5262</v>
      </c>
      <c r="C74" s="0" t="s">
        <v>5294</v>
      </c>
      <c r="E74" s="0" t="s">
        <v>5292</v>
      </c>
    </row>
    <row r="75" customFormat="false" ht="12.8" hidden="false" customHeight="false" outlineLevel="0" collapsed="false">
      <c r="B75" s="0" t="s">
        <v>5264</v>
      </c>
      <c r="C75" s="0" t="s">
        <v>5295</v>
      </c>
      <c r="E75" s="0" t="s">
        <v>5292</v>
      </c>
    </row>
    <row r="76" customFormat="false" ht="12.8" hidden="false" customHeight="false" outlineLevel="0" collapsed="false">
      <c r="B76" s="0" t="s">
        <v>5257</v>
      </c>
      <c r="C76" s="0" t="s">
        <v>5296</v>
      </c>
      <c r="E76" s="0" t="s">
        <v>5297</v>
      </c>
    </row>
    <row r="77" customFormat="false" ht="12.8" hidden="false" customHeight="false" outlineLevel="0" collapsed="false">
      <c r="B77" s="0" t="s">
        <v>5260</v>
      </c>
      <c r="C77" s="0" t="s">
        <v>5298</v>
      </c>
      <c r="E77" s="0" t="s">
        <v>5297</v>
      </c>
    </row>
    <row r="78" customFormat="false" ht="12.8" hidden="false" customHeight="false" outlineLevel="0" collapsed="false">
      <c r="B78" s="0" t="s">
        <v>5262</v>
      </c>
      <c r="C78" s="0" t="s">
        <v>5299</v>
      </c>
      <c r="E78" s="0" t="s">
        <v>5297</v>
      </c>
    </row>
    <row r="79" customFormat="false" ht="12.8" hidden="false" customHeight="false" outlineLevel="0" collapsed="false">
      <c r="B79" s="0" t="s">
        <v>5264</v>
      </c>
      <c r="C79" s="0" t="s">
        <v>5300</v>
      </c>
      <c r="E79" s="0" t="s">
        <v>5297</v>
      </c>
    </row>
    <row r="80" customFormat="false" ht="12.8" hidden="false" customHeight="false" outlineLevel="0" collapsed="false">
      <c r="B80" s="0" t="s">
        <v>5301</v>
      </c>
      <c r="C80" s="0" t="s">
        <v>5302</v>
      </c>
      <c r="E80" s="0" t="s">
        <v>5303</v>
      </c>
    </row>
    <row r="81" customFormat="false" ht="12.8" hidden="false" customHeight="false" outlineLevel="0" collapsed="false">
      <c r="B81" s="0" t="s">
        <v>5304</v>
      </c>
      <c r="C81" s="0" t="s">
        <v>5305</v>
      </c>
      <c r="E81" s="0" t="s">
        <v>5303</v>
      </c>
    </row>
    <row r="82" customFormat="false" ht="12.8" hidden="false" customHeight="false" outlineLevel="0" collapsed="false">
      <c r="B82" s="0" t="s">
        <v>5306</v>
      </c>
      <c r="C82" s="0" t="s">
        <v>5307</v>
      </c>
      <c r="E82" s="0" t="s">
        <v>5303</v>
      </c>
    </row>
    <row r="83" customFormat="false" ht="12.8" hidden="false" customHeight="false" outlineLevel="0" collapsed="false">
      <c r="B83" s="0" t="s">
        <v>5308</v>
      </c>
      <c r="C83" s="0" t="s">
        <v>5309</v>
      </c>
      <c r="E83" s="0" t="s">
        <v>5303</v>
      </c>
    </row>
    <row r="84" customFormat="false" ht="12.8" hidden="false" customHeight="false" outlineLevel="0" collapsed="false">
      <c r="B84" s="0" t="s">
        <v>5301</v>
      </c>
      <c r="C84" s="0" t="s">
        <v>5310</v>
      </c>
      <c r="E84" s="0" t="s">
        <v>5311</v>
      </c>
    </row>
    <row r="85" customFormat="false" ht="12.8" hidden="false" customHeight="false" outlineLevel="0" collapsed="false">
      <c r="B85" s="0" t="s">
        <v>5304</v>
      </c>
      <c r="C85" s="0" t="s">
        <v>5312</v>
      </c>
      <c r="E85" s="0" t="s">
        <v>5311</v>
      </c>
    </row>
    <row r="86" customFormat="false" ht="12.8" hidden="false" customHeight="false" outlineLevel="0" collapsed="false">
      <c r="B86" s="0" t="s">
        <v>5306</v>
      </c>
      <c r="C86" s="0" t="s">
        <v>5313</v>
      </c>
      <c r="E86" s="0" t="s">
        <v>5311</v>
      </c>
    </row>
    <row r="87" customFormat="false" ht="12.8" hidden="false" customHeight="false" outlineLevel="0" collapsed="false">
      <c r="B87" s="0" t="s">
        <v>5308</v>
      </c>
      <c r="C87" s="0" t="s">
        <v>5314</v>
      </c>
      <c r="E87" s="0" t="s">
        <v>5311</v>
      </c>
    </row>
    <row r="88" customFormat="false" ht="12.8" hidden="false" customHeight="false" outlineLevel="0" collapsed="false">
      <c r="B88" s="0" t="s">
        <v>5315</v>
      </c>
      <c r="C88" s="0" t="s">
        <v>5316</v>
      </c>
      <c r="E88" s="0" t="s">
        <v>5317</v>
      </c>
    </row>
    <row r="89" customFormat="false" ht="12.8" hidden="false" customHeight="false" outlineLevel="0" collapsed="false">
      <c r="B89" s="0" t="s">
        <v>5318</v>
      </c>
      <c r="C89" s="0" t="s">
        <v>5319</v>
      </c>
      <c r="E89" s="0" t="s">
        <v>5317</v>
      </c>
    </row>
    <row r="90" customFormat="false" ht="12.8" hidden="false" customHeight="false" outlineLevel="0" collapsed="false">
      <c r="B90" s="0" t="s">
        <v>5320</v>
      </c>
      <c r="C90" s="0" t="s">
        <v>5321</v>
      </c>
      <c r="E90" s="0" t="s">
        <v>5317</v>
      </c>
    </row>
    <row r="91" customFormat="false" ht="12.8" hidden="false" customHeight="false" outlineLevel="0" collapsed="false">
      <c r="B91" s="0" t="s">
        <v>5322</v>
      </c>
      <c r="C91" s="0" t="s">
        <v>5323</v>
      </c>
      <c r="E91" s="0" t="s">
        <v>5317</v>
      </c>
    </row>
    <row r="92" customFormat="false" ht="12.8" hidden="false" customHeight="false" outlineLevel="0" collapsed="false">
      <c r="B92" s="0" t="s">
        <v>5315</v>
      </c>
      <c r="C92" s="0" t="s">
        <v>5324</v>
      </c>
      <c r="E92" s="0" t="s">
        <v>5325</v>
      </c>
    </row>
    <row r="93" customFormat="false" ht="12.8" hidden="false" customHeight="false" outlineLevel="0" collapsed="false">
      <c r="B93" s="0" t="s">
        <v>5318</v>
      </c>
      <c r="C93" s="0" t="s">
        <v>5326</v>
      </c>
      <c r="E93" s="0" t="s">
        <v>5325</v>
      </c>
    </row>
    <row r="94" customFormat="false" ht="12.8" hidden="false" customHeight="false" outlineLevel="0" collapsed="false">
      <c r="B94" s="0" t="s">
        <v>5320</v>
      </c>
      <c r="C94" s="0" t="s">
        <v>5327</v>
      </c>
      <c r="E94" s="0" t="s">
        <v>5325</v>
      </c>
    </row>
    <row r="95" customFormat="false" ht="12.8" hidden="false" customHeight="false" outlineLevel="0" collapsed="false">
      <c r="B95" s="0" t="s">
        <v>5322</v>
      </c>
      <c r="C95" s="0" t="s">
        <v>5328</v>
      </c>
      <c r="E95" s="0" t="s">
        <v>5325</v>
      </c>
    </row>
    <row r="96" customFormat="false" ht="12.8" hidden="false" customHeight="false" outlineLevel="0" collapsed="false">
      <c r="B96" s="0" t="s">
        <v>5329</v>
      </c>
      <c r="C96" s="0" t="s">
        <v>5330</v>
      </c>
      <c r="E96" s="0" t="s">
        <v>5331</v>
      </c>
    </row>
    <row r="97" customFormat="false" ht="12.8" hidden="false" customHeight="false" outlineLevel="0" collapsed="false">
      <c r="B97" s="0" t="s">
        <v>5332</v>
      </c>
      <c r="C97" s="0" t="s">
        <v>5333</v>
      </c>
      <c r="E97" s="0" t="s">
        <v>5331</v>
      </c>
    </row>
    <row r="98" customFormat="false" ht="12.8" hidden="false" customHeight="false" outlineLevel="0" collapsed="false">
      <c r="B98" s="0" t="s">
        <v>5334</v>
      </c>
      <c r="C98" s="0" t="s">
        <v>5335</v>
      </c>
      <c r="E98" s="0" t="s">
        <v>5331</v>
      </c>
    </row>
    <row r="99" customFormat="false" ht="12.8" hidden="false" customHeight="false" outlineLevel="0" collapsed="false">
      <c r="B99" s="0" t="s">
        <v>5336</v>
      </c>
      <c r="C99" s="0" t="s">
        <v>5337</v>
      </c>
      <c r="E99" s="0" t="s">
        <v>5331</v>
      </c>
    </row>
    <row r="100" customFormat="false" ht="12.8" hidden="false" customHeight="false" outlineLevel="0" collapsed="false">
      <c r="B100" s="0" t="s">
        <v>5329</v>
      </c>
      <c r="C100" s="0" t="s">
        <v>5338</v>
      </c>
      <c r="E100" s="0" t="s">
        <v>5339</v>
      </c>
    </row>
    <row r="101" customFormat="false" ht="12.8" hidden="false" customHeight="false" outlineLevel="0" collapsed="false">
      <c r="B101" s="0" t="s">
        <v>5332</v>
      </c>
      <c r="C101" s="0" t="s">
        <v>5340</v>
      </c>
      <c r="E101" s="0" t="s">
        <v>5339</v>
      </c>
    </row>
    <row r="102" customFormat="false" ht="12.8" hidden="false" customHeight="false" outlineLevel="0" collapsed="false">
      <c r="B102" s="0" t="s">
        <v>5334</v>
      </c>
      <c r="C102" s="0" t="s">
        <v>5341</v>
      </c>
      <c r="E102" s="0" t="s">
        <v>5339</v>
      </c>
    </row>
    <row r="103" customFormat="false" ht="12.8" hidden="false" customHeight="false" outlineLevel="0" collapsed="false">
      <c r="B103" s="0" t="s">
        <v>5336</v>
      </c>
      <c r="C103" s="0" t="s">
        <v>5342</v>
      </c>
      <c r="E103" s="0" t="s">
        <v>5339</v>
      </c>
    </row>
    <row r="104" customFormat="false" ht="12.8" hidden="false" customHeight="false" outlineLevel="0" collapsed="false">
      <c r="B104" s="0" t="s">
        <v>5343</v>
      </c>
      <c r="C104" s="0" t="s">
        <v>5344</v>
      </c>
      <c r="E104" s="0" t="s">
        <v>5345</v>
      </c>
    </row>
    <row r="105" customFormat="false" ht="12.8" hidden="false" customHeight="false" outlineLevel="0" collapsed="false">
      <c r="B105" s="0" t="s">
        <v>5346</v>
      </c>
      <c r="C105" s="0" t="s">
        <v>5347</v>
      </c>
      <c r="E105" s="0" t="s">
        <v>5345</v>
      </c>
    </row>
    <row r="106" customFormat="false" ht="12.8" hidden="false" customHeight="false" outlineLevel="0" collapsed="false">
      <c r="B106" s="0" t="s">
        <v>5348</v>
      </c>
      <c r="C106" s="0" t="s">
        <v>5349</v>
      </c>
      <c r="E106" s="0" t="s">
        <v>5345</v>
      </c>
    </row>
    <row r="107" customFormat="false" ht="12.8" hidden="false" customHeight="false" outlineLevel="0" collapsed="false">
      <c r="B107" s="0" t="s">
        <v>5350</v>
      </c>
      <c r="C107" s="0" t="s">
        <v>5351</v>
      </c>
      <c r="E107" s="0" t="s">
        <v>5345</v>
      </c>
    </row>
    <row r="108" customFormat="false" ht="12.8" hidden="false" customHeight="false" outlineLevel="0" collapsed="false">
      <c r="B108" s="0" t="s">
        <v>5352</v>
      </c>
      <c r="C108" s="0" t="s">
        <v>5353</v>
      </c>
      <c r="E108" s="0" t="s">
        <v>5345</v>
      </c>
    </row>
    <row r="109" customFormat="false" ht="12.8" hidden="false" customHeight="false" outlineLevel="0" collapsed="false">
      <c r="B109" s="0" t="s">
        <v>5354</v>
      </c>
      <c r="C109" s="0" t="s">
        <v>5355</v>
      </c>
      <c r="E109" s="0" t="s">
        <v>5345</v>
      </c>
    </row>
    <row r="110" customFormat="false" ht="12.8" hidden="false" customHeight="false" outlineLevel="0" collapsed="false">
      <c r="B110" s="0" t="s">
        <v>5356</v>
      </c>
      <c r="C110" s="0" t="s">
        <v>5357</v>
      </c>
      <c r="E110" s="0" t="s">
        <v>5345</v>
      </c>
    </row>
    <row r="111" customFormat="false" ht="12.8" hidden="false" customHeight="false" outlineLevel="0" collapsed="false">
      <c r="B111" s="0" t="s">
        <v>5358</v>
      </c>
      <c r="C111" s="0" t="s">
        <v>5359</v>
      </c>
      <c r="E111" s="0" t="s">
        <v>5345</v>
      </c>
    </row>
    <row r="112" customFormat="false" ht="12.8" hidden="false" customHeight="false" outlineLevel="0" collapsed="false">
      <c r="B112" s="0" t="s">
        <v>5360</v>
      </c>
      <c r="C112" s="0" t="s">
        <v>5361</v>
      </c>
      <c r="E112" s="0" t="s">
        <v>5345</v>
      </c>
    </row>
    <row r="113" customFormat="false" ht="12.8" hidden="false" customHeight="false" outlineLevel="0" collapsed="false">
      <c r="B113" s="0" t="s">
        <v>5362</v>
      </c>
      <c r="C113" s="0" t="s">
        <v>5363</v>
      </c>
      <c r="E113" s="0" t="s">
        <v>5345</v>
      </c>
    </row>
    <row r="114" customFormat="false" ht="12.8" hidden="false" customHeight="false" outlineLevel="0" collapsed="false">
      <c r="B114" s="0" t="s">
        <v>5364</v>
      </c>
      <c r="C114" s="0" t="s">
        <v>5365</v>
      </c>
      <c r="E114" s="0" t="s">
        <v>5345</v>
      </c>
    </row>
    <row r="115" customFormat="false" ht="12.8" hidden="false" customHeight="false" outlineLevel="0" collapsed="false">
      <c r="B115" s="0" t="s">
        <v>5366</v>
      </c>
      <c r="C115" s="0" t="s">
        <v>5367</v>
      </c>
      <c r="E115" s="0" t="s">
        <v>5345</v>
      </c>
    </row>
    <row r="116" customFormat="false" ht="12.8" hidden="false" customHeight="false" outlineLevel="0" collapsed="false">
      <c r="B116" s="0" t="s">
        <v>5368</v>
      </c>
      <c r="C116" s="0" t="s">
        <v>5369</v>
      </c>
      <c r="E116" s="0" t="s">
        <v>5345</v>
      </c>
    </row>
    <row r="117" customFormat="false" ht="12.8" hidden="false" customHeight="false" outlineLevel="0" collapsed="false">
      <c r="B117" s="0" t="s">
        <v>5370</v>
      </c>
      <c r="C117" s="0" t="s">
        <v>5371</v>
      </c>
      <c r="E117" s="0" t="s">
        <v>5372</v>
      </c>
    </row>
    <row r="118" customFormat="false" ht="12.8" hidden="false" customHeight="false" outlineLevel="0" collapsed="false">
      <c r="B118" s="0" t="s">
        <v>5373</v>
      </c>
      <c r="C118" s="0" t="s">
        <v>5374</v>
      </c>
      <c r="E118" s="0" t="s">
        <v>5372</v>
      </c>
    </row>
    <row r="119" customFormat="false" ht="12.8" hidden="false" customHeight="false" outlineLevel="0" collapsed="false">
      <c r="B119" s="0" t="s">
        <v>5375</v>
      </c>
      <c r="C119" s="0" t="s">
        <v>5376</v>
      </c>
      <c r="E119" s="0" t="s">
        <v>5372</v>
      </c>
    </row>
    <row r="120" customFormat="false" ht="12.8" hidden="false" customHeight="false" outlineLevel="0" collapsed="false">
      <c r="B120" s="0" t="s">
        <v>5377</v>
      </c>
      <c r="C120" s="0" t="s">
        <v>5378</v>
      </c>
      <c r="E120" s="0" t="s">
        <v>5372</v>
      </c>
    </row>
    <row r="121" customFormat="false" ht="12.8" hidden="false" customHeight="false" outlineLevel="0" collapsed="false">
      <c r="B121" s="0" t="s">
        <v>5370</v>
      </c>
      <c r="C121" s="0" t="s">
        <v>5379</v>
      </c>
      <c r="E121" s="0" t="s">
        <v>5380</v>
      </c>
    </row>
    <row r="122" customFormat="false" ht="12.8" hidden="false" customHeight="false" outlineLevel="0" collapsed="false">
      <c r="B122" s="0" t="s">
        <v>5373</v>
      </c>
      <c r="C122" s="0" t="s">
        <v>5381</v>
      </c>
      <c r="E122" s="0" t="s">
        <v>5380</v>
      </c>
    </row>
    <row r="123" customFormat="false" ht="12.8" hidden="false" customHeight="false" outlineLevel="0" collapsed="false">
      <c r="B123" s="0" t="s">
        <v>5375</v>
      </c>
      <c r="C123" s="0" t="s">
        <v>5382</v>
      </c>
      <c r="E123" s="0" t="s">
        <v>5380</v>
      </c>
    </row>
    <row r="124" customFormat="false" ht="12.8" hidden="false" customHeight="false" outlineLevel="0" collapsed="false">
      <c r="B124" s="0" t="s">
        <v>5377</v>
      </c>
      <c r="C124" s="0" t="s">
        <v>5383</v>
      </c>
      <c r="E124" s="0" t="s">
        <v>5380</v>
      </c>
    </row>
    <row r="125" customFormat="false" ht="12.8" hidden="false" customHeight="false" outlineLevel="0" collapsed="false">
      <c r="B125" s="0" t="s">
        <v>5384</v>
      </c>
      <c r="C125" s="0" t="s">
        <v>5385</v>
      </c>
      <c r="E125" s="0" t="s">
        <v>5386</v>
      </c>
    </row>
    <row r="126" customFormat="false" ht="12.8" hidden="false" customHeight="false" outlineLevel="0" collapsed="false">
      <c r="B126" s="0" t="s">
        <v>5387</v>
      </c>
      <c r="C126" s="0" t="s">
        <v>5388</v>
      </c>
      <c r="E126" s="0" t="s">
        <v>5386</v>
      </c>
    </row>
    <row r="127" customFormat="false" ht="12.8" hidden="false" customHeight="false" outlineLevel="0" collapsed="false">
      <c r="B127" s="0" t="s">
        <v>5389</v>
      </c>
      <c r="C127" s="0" t="s">
        <v>5390</v>
      </c>
      <c r="E127" s="0" t="s">
        <v>5391</v>
      </c>
    </row>
    <row r="128" customFormat="false" ht="12.8" hidden="false" customHeight="false" outlineLevel="0" collapsed="false">
      <c r="B128" s="0" t="s">
        <v>5392</v>
      </c>
      <c r="C128" s="0" t="s">
        <v>5393</v>
      </c>
      <c r="E128" s="0" t="s">
        <v>5391</v>
      </c>
    </row>
    <row r="129" customFormat="false" ht="12.8" hidden="false" customHeight="false" outlineLevel="0" collapsed="false">
      <c r="B129" s="0" t="s">
        <v>5394</v>
      </c>
      <c r="C129" s="0" t="s">
        <v>5395</v>
      </c>
      <c r="E129" s="0" t="s">
        <v>5391</v>
      </c>
    </row>
    <row r="130" customFormat="false" ht="12.8" hidden="false" customHeight="false" outlineLevel="0" collapsed="false">
      <c r="B130" s="0" t="s">
        <v>5396</v>
      </c>
      <c r="C130" s="0" t="s">
        <v>5397</v>
      </c>
      <c r="E130" s="0" t="s">
        <v>5398</v>
      </c>
    </row>
    <row r="131" customFormat="false" ht="12.8" hidden="false" customHeight="false" outlineLevel="0" collapsed="false">
      <c r="B131" s="0" t="s">
        <v>5399</v>
      </c>
      <c r="C131" s="0" t="s">
        <v>5400</v>
      </c>
      <c r="E131" s="0" t="s">
        <v>5398</v>
      </c>
    </row>
    <row r="132" customFormat="false" ht="12.8" hidden="false" customHeight="false" outlineLevel="0" collapsed="false">
      <c r="B132" s="0" t="s">
        <v>5401</v>
      </c>
      <c r="C132" s="0" t="s">
        <v>5402</v>
      </c>
      <c r="E132" s="0" t="s">
        <v>5398</v>
      </c>
    </row>
    <row r="133" customFormat="false" ht="12.8" hidden="false" customHeight="false" outlineLevel="0" collapsed="false">
      <c r="B133" s="0" t="s">
        <v>5403</v>
      </c>
      <c r="C133" s="0" t="s">
        <v>5404</v>
      </c>
      <c r="E133" s="0" t="s">
        <v>5398</v>
      </c>
    </row>
    <row r="134" customFormat="false" ht="12.8" hidden="false" customHeight="false" outlineLevel="0" collapsed="false">
      <c r="B134" s="0" t="s">
        <v>5405</v>
      </c>
      <c r="C134" s="0" t="s">
        <v>5406</v>
      </c>
      <c r="E134" s="0" t="s">
        <v>5398</v>
      </c>
    </row>
    <row r="135" customFormat="false" ht="12.8" hidden="false" customHeight="false" outlineLevel="0" collapsed="false">
      <c r="B135" s="0" t="s">
        <v>5407</v>
      </c>
      <c r="C135" s="0" t="s">
        <v>5408</v>
      </c>
      <c r="E135" s="0" t="s">
        <v>5398</v>
      </c>
    </row>
    <row r="136" customFormat="false" ht="12.8" hidden="false" customHeight="false" outlineLevel="0" collapsed="false">
      <c r="B136" s="0" t="s">
        <v>5409</v>
      </c>
      <c r="C136" s="0" t="s">
        <v>5410</v>
      </c>
      <c r="E136" s="0" t="s">
        <v>5398</v>
      </c>
    </row>
    <row r="137" customFormat="false" ht="12.8" hidden="false" customHeight="false" outlineLevel="0" collapsed="false">
      <c r="B137" s="0" t="s">
        <v>5411</v>
      </c>
      <c r="C137" s="0" t="s">
        <v>5412</v>
      </c>
      <c r="E137" s="0" t="s">
        <v>5398</v>
      </c>
    </row>
    <row r="138" customFormat="false" ht="12.8" hidden="false" customHeight="false" outlineLevel="0" collapsed="false">
      <c r="B138" s="0" t="s">
        <v>5413</v>
      </c>
      <c r="C138" s="0" t="s">
        <v>5414</v>
      </c>
      <c r="E138" s="0" t="s">
        <v>5398</v>
      </c>
    </row>
    <row r="139" customFormat="false" ht="12.8" hidden="false" customHeight="false" outlineLevel="0" collapsed="false">
      <c r="B139" s="0" t="s">
        <v>5415</v>
      </c>
      <c r="C139" s="0" t="s">
        <v>5416</v>
      </c>
      <c r="E139" s="0" t="s">
        <v>5398</v>
      </c>
    </row>
    <row r="140" customFormat="false" ht="12.8" hidden="false" customHeight="false" outlineLevel="0" collapsed="false">
      <c r="B140" s="0" t="s">
        <v>5417</v>
      </c>
      <c r="C140" s="0" t="s">
        <v>5418</v>
      </c>
      <c r="E140" s="0" t="s">
        <v>5398</v>
      </c>
    </row>
    <row r="141" customFormat="false" ht="12.8" hidden="false" customHeight="false" outlineLevel="0" collapsed="false">
      <c r="B141" s="0" t="s">
        <v>5419</v>
      </c>
      <c r="C141" s="0" t="s">
        <v>5420</v>
      </c>
      <c r="E141" s="0" t="s">
        <v>5398</v>
      </c>
    </row>
    <row r="142" customFormat="false" ht="12.8" hidden="false" customHeight="false" outlineLevel="0" collapsed="false">
      <c r="B142" s="0" t="s">
        <v>5421</v>
      </c>
      <c r="C142" s="0" t="s">
        <v>5422</v>
      </c>
      <c r="E142" s="0" t="s">
        <v>5398</v>
      </c>
    </row>
    <row r="143" customFormat="false" ht="12.8" hidden="false" customHeight="false" outlineLevel="0" collapsed="false">
      <c r="B143" s="0" t="s">
        <v>5423</v>
      </c>
      <c r="C143" s="0" t="s">
        <v>5424</v>
      </c>
      <c r="E143" s="0" t="s">
        <v>5425</v>
      </c>
    </row>
    <row r="144" customFormat="false" ht="12.8" hidden="false" customHeight="false" outlineLevel="0" collapsed="false">
      <c r="B144" s="0" t="s">
        <v>5426</v>
      </c>
      <c r="C144" s="0" t="s">
        <v>5427</v>
      </c>
      <c r="E144" s="0" t="s">
        <v>5428</v>
      </c>
    </row>
    <row r="145" customFormat="false" ht="12.8" hidden="false" customHeight="false" outlineLevel="0" collapsed="false">
      <c r="B145" s="0" t="s">
        <v>5429</v>
      </c>
      <c r="C145" s="0" t="s">
        <v>5430</v>
      </c>
      <c r="E145" s="0" t="s">
        <v>5428</v>
      </c>
    </row>
    <row r="146" customFormat="false" ht="12.8" hidden="false" customHeight="false" outlineLevel="0" collapsed="false">
      <c r="B146" s="0" t="s">
        <v>5431</v>
      </c>
      <c r="C146" s="0" t="s">
        <v>5432</v>
      </c>
      <c r="E146" s="0" t="s">
        <v>5428</v>
      </c>
    </row>
    <row r="147" customFormat="false" ht="12.8" hidden="false" customHeight="false" outlineLevel="0" collapsed="false">
      <c r="B147" s="0" t="s">
        <v>5433</v>
      </c>
      <c r="C147" s="0" t="s">
        <v>5434</v>
      </c>
      <c r="E147" s="0" t="s">
        <v>5428</v>
      </c>
    </row>
    <row r="148" customFormat="false" ht="12.8" hidden="false" customHeight="false" outlineLevel="0" collapsed="false">
      <c r="B148" s="0" t="s">
        <v>5435</v>
      </c>
      <c r="C148" s="0" t="s">
        <v>5436</v>
      </c>
      <c r="E148" s="0" t="s">
        <v>5428</v>
      </c>
    </row>
    <row r="149" customFormat="false" ht="12.8" hidden="false" customHeight="false" outlineLevel="0" collapsed="false">
      <c r="B149" s="0" t="s">
        <v>5437</v>
      </c>
      <c r="C149" s="0" t="s">
        <v>5438</v>
      </c>
      <c r="E149" s="0" t="s">
        <v>5428</v>
      </c>
    </row>
    <row r="150" customFormat="false" ht="12.8" hidden="false" customHeight="false" outlineLevel="0" collapsed="false">
      <c r="B150" s="0" t="s">
        <v>5439</v>
      </c>
      <c r="C150" s="0" t="s">
        <v>5440</v>
      </c>
      <c r="E150" s="0" t="s">
        <v>5441</v>
      </c>
    </row>
    <row r="151" customFormat="false" ht="12.8" hidden="false" customHeight="false" outlineLevel="0" collapsed="false">
      <c r="B151" s="0" t="s">
        <v>5442</v>
      </c>
      <c r="C151" s="0" t="s">
        <v>5443</v>
      </c>
      <c r="E151" s="0" t="s">
        <v>5441</v>
      </c>
    </row>
    <row r="152" customFormat="false" ht="12.8" hidden="false" customHeight="false" outlineLevel="0" collapsed="false">
      <c r="B152" s="0" t="s">
        <v>5444</v>
      </c>
      <c r="C152" s="0" t="s">
        <v>5445</v>
      </c>
      <c r="E152" s="0" t="s">
        <v>5441</v>
      </c>
    </row>
    <row r="153" customFormat="false" ht="12.8" hidden="false" customHeight="false" outlineLevel="0" collapsed="false">
      <c r="B153" s="0" t="s">
        <v>5446</v>
      </c>
      <c r="C153" s="0" t="s">
        <v>5447</v>
      </c>
      <c r="E153" s="0" t="s">
        <v>5441</v>
      </c>
    </row>
    <row r="154" customFormat="false" ht="12.8" hidden="false" customHeight="false" outlineLevel="0" collapsed="false">
      <c r="B154" s="0" t="s">
        <v>5448</v>
      </c>
      <c r="C154" s="0" t="s">
        <v>5449</v>
      </c>
      <c r="E154" s="0" t="s">
        <v>5441</v>
      </c>
    </row>
    <row r="155" customFormat="false" ht="12.8" hidden="false" customHeight="false" outlineLevel="0" collapsed="false">
      <c r="B155" s="0" t="s">
        <v>5450</v>
      </c>
      <c r="C155" s="0" t="s">
        <v>5451</v>
      </c>
      <c r="E155" s="0" t="s">
        <v>5441</v>
      </c>
    </row>
    <row r="156" customFormat="false" ht="12.8" hidden="false" customHeight="false" outlineLevel="0" collapsed="false">
      <c r="B156" s="0" t="s">
        <v>5452</v>
      </c>
      <c r="C156" s="0" t="s">
        <v>5453</v>
      </c>
      <c r="E156" s="0" t="s">
        <v>5441</v>
      </c>
    </row>
    <row r="157" customFormat="false" ht="12.8" hidden="false" customHeight="false" outlineLevel="0" collapsed="false">
      <c r="B157" s="0" t="s">
        <v>5454</v>
      </c>
      <c r="C157" s="0" t="s">
        <v>5455</v>
      </c>
      <c r="E157" s="0" t="s">
        <v>5441</v>
      </c>
    </row>
    <row r="158" customFormat="false" ht="12.8" hidden="false" customHeight="false" outlineLevel="0" collapsed="false">
      <c r="B158" s="0" t="s">
        <v>5456</v>
      </c>
      <c r="C158" s="0" t="s">
        <v>5457</v>
      </c>
      <c r="E158" s="0" t="s">
        <v>5441</v>
      </c>
    </row>
    <row r="159" customFormat="false" ht="12.8" hidden="false" customHeight="false" outlineLevel="0" collapsed="false">
      <c r="B159" s="0" t="s">
        <v>5458</v>
      </c>
      <c r="C159" s="0" t="s">
        <v>5459</v>
      </c>
      <c r="E159" s="0" t="s">
        <v>5441</v>
      </c>
    </row>
    <row r="160" customFormat="false" ht="12.8" hidden="false" customHeight="false" outlineLevel="0" collapsed="false">
      <c r="B160" s="0" t="s">
        <v>5460</v>
      </c>
      <c r="C160" s="0" t="s">
        <v>5461</v>
      </c>
      <c r="E160" s="0" t="s">
        <v>5441</v>
      </c>
    </row>
    <row r="161" customFormat="false" ht="12.8" hidden="false" customHeight="false" outlineLevel="0" collapsed="false">
      <c r="B161" s="0" t="s">
        <v>5462</v>
      </c>
      <c r="C161" s="0" t="s">
        <v>5463</v>
      </c>
      <c r="E161" s="0" t="s">
        <v>5441</v>
      </c>
    </row>
    <row r="162" customFormat="false" ht="12.8" hidden="false" customHeight="false" outlineLevel="0" collapsed="false">
      <c r="B162" s="0" t="s">
        <v>5464</v>
      </c>
      <c r="C162" s="0" t="s">
        <v>5465</v>
      </c>
      <c r="E162" s="0" t="s">
        <v>5441</v>
      </c>
    </row>
    <row r="163" customFormat="false" ht="12.8" hidden="false" customHeight="false" outlineLevel="0" collapsed="false">
      <c r="B163" s="0" t="s">
        <v>5466</v>
      </c>
      <c r="C163" s="0" t="s">
        <v>5467</v>
      </c>
      <c r="E163" s="0" t="s">
        <v>5441</v>
      </c>
    </row>
    <row r="164" customFormat="false" ht="12.8" hidden="false" customHeight="false" outlineLevel="0" collapsed="false">
      <c r="B164" s="0" t="s">
        <v>5468</v>
      </c>
      <c r="C164" s="0" t="s">
        <v>5469</v>
      </c>
      <c r="E164" s="0" t="s">
        <v>5441</v>
      </c>
    </row>
    <row r="165" customFormat="false" ht="12.8" hidden="false" customHeight="false" outlineLevel="0" collapsed="false">
      <c r="B165" s="0" t="s">
        <v>5470</v>
      </c>
      <c r="C165" s="0" t="s">
        <v>4752</v>
      </c>
      <c r="E165" s="0" t="s">
        <v>5441</v>
      </c>
    </row>
    <row r="166" customFormat="false" ht="12.8" hidden="false" customHeight="false" outlineLevel="0" collapsed="false">
      <c r="B166" s="0" t="s">
        <v>5471</v>
      </c>
      <c r="C166" s="0" t="s">
        <v>5472</v>
      </c>
      <c r="E166" s="0" t="s">
        <v>5441</v>
      </c>
    </row>
    <row r="167" customFormat="false" ht="12.8" hidden="false" customHeight="false" outlineLevel="0" collapsed="false">
      <c r="B167" s="0" t="s">
        <v>5473</v>
      </c>
      <c r="C167" s="0" t="s">
        <v>4881</v>
      </c>
      <c r="E167" s="0" t="s">
        <v>5441</v>
      </c>
    </row>
    <row r="168" customFormat="false" ht="12.8" hidden="false" customHeight="false" outlineLevel="0" collapsed="false">
      <c r="C168" s="0" t="s">
        <v>4758</v>
      </c>
    </row>
    <row r="169" customFormat="false" ht="12.8" hidden="false" customHeight="false" outlineLevel="0" collapsed="false">
      <c r="C169" s="0" t="s">
        <v>4764</v>
      </c>
    </row>
    <row r="170" customFormat="false" ht="12.8" hidden="false" customHeight="false" outlineLevel="0" collapsed="false">
      <c r="C170" s="0" t="s">
        <v>4770</v>
      </c>
    </row>
    <row r="171" customFormat="false" ht="12.8" hidden="false" customHeight="false" outlineLevel="0" collapsed="false">
      <c r="C171" s="0" t="s">
        <v>4776</v>
      </c>
    </row>
    <row r="172" customFormat="false" ht="12.8" hidden="false" customHeight="false" outlineLevel="0" collapsed="false">
      <c r="C172" s="0" t="s">
        <v>4782</v>
      </c>
    </row>
    <row r="173" customFormat="false" ht="12.8" hidden="false" customHeight="false" outlineLevel="0" collapsed="false">
      <c r="C173" s="0" t="s">
        <v>4788</v>
      </c>
    </row>
    <row r="174" customFormat="false" ht="12.8" hidden="false" customHeight="false" outlineLevel="0" collapsed="false">
      <c r="C174" s="0" t="s">
        <v>5474</v>
      </c>
    </row>
    <row r="175" customFormat="false" ht="12.8" hidden="false" customHeight="false" outlineLevel="0" collapsed="false">
      <c r="C175" s="0" t="s">
        <v>5475</v>
      </c>
    </row>
    <row r="176" customFormat="false" ht="12.8" hidden="false" customHeight="false" outlineLevel="0" collapsed="false">
      <c r="C176" s="0" t="s">
        <v>5476</v>
      </c>
    </row>
    <row r="177" customFormat="false" ht="12.8" hidden="false" customHeight="false" outlineLevel="0" collapsed="false">
      <c r="C177" s="0" t="s">
        <v>5477</v>
      </c>
    </row>
    <row r="178" customFormat="false" ht="12.8" hidden="false" customHeight="false" outlineLevel="0" collapsed="false">
      <c r="C178" s="0" t="s">
        <v>5478</v>
      </c>
    </row>
    <row r="179" customFormat="false" ht="12.8" hidden="false" customHeight="false" outlineLevel="0" collapsed="false">
      <c r="C179" s="0" t="s">
        <v>5479</v>
      </c>
    </row>
    <row r="180" customFormat="false" ht="12.8" hidden="false" customHeight="false" outlineLevel="0" collapsed="false">
      <c r="C180" s="0" t="s">
        <v>5480</v>
      </c>
    </row>
    <row r="181" customFormat="false" ht="12.8" hidden="false" customHeight="false" outlineLevel="0" collapsed="false">
      <c r="C181" s="0" t="s">
        <v>5481</v>
      </c>
    </row>
    <row r="182" customFormat="false" ht="12.8" hidden="false" customHeight="false" outlineLevel="0" collapsed="false">
      <c r="C182" s="0" t="s">
        <v>5482</v>
      </c>
    </row>
    <row r="183" customFormat="false" ht="12.8" hidden="false" customHeight="false" outlineLevel="0" collapsed="false">
      <c r="C183" s="0" t="s">
        <v>5483</v>
      </c>
    </row>
    <row r="184" customFormat="false" ht="12.8" hidden="false" customHeight="false" outlineLevel="0" collapsed="false">
      <c r="C184" s="0" t="s">
        <v>5484</v>
      </c>
    </row>
    <row r="185" customFormat="false" ht="12.8" hidden="false" customHeight="false" outlineLevel="0" collapsed="false">
      <c r="C185" s="0" t="s">
        <v>5485</v>
      </c>
    </row>
    <row r="186" customFormat="false" ht="12.8" hidden="false" customHeight="false" outlineLevel="0" collapsed="false">
      <c r="C186" s="0" t="s">
        <v>5486</v>
      </c>
    </row>
    <row r="187" customFormat="false" ht="12.8" hidden="false" customHeight="false" outlineLevel="0" collapsed="false">
      <c r="C187" s="0" t="s">
        <v>5487</v>
      </c>
    </row>
    <row r="188" customFormat="false" ht="12.8" hidden="false" customHeight="false" outlineLevel="0" collapsed="false">
      <c r="C188" s="0" t="s">
        <v>5488</v>
      </c>
    </row>
    <row r="189" customFormat="false" ht="12.8" hidden="false" customHeight="false" outlineLevel="0" collapsed="false">
      <c r="C189" s="0" t="s">
        <v>5489</v>
      </c>
    </row>
    <row r="190" customFormat="false" ht="12.8" hidden="false" customHeight="false" outlineLevel="0" collapsed="false">
      <c r="C190" s="0" t="s">
        <v>5490</v>
      </c>
    </row>
    <row r="191" customFormat="false" ht="12.8" hidden="false" customHeight="false" outlineLevel="0" collapsed="false">
      <c r="C191" s="0" t="s">
        <v>5491</v>
      </c>
    </row>
    <row r="192" customFormat="false" ht="12.8" hidden="false" customHeight="false" outlineLevel="0" collapsed="false">
      <c r="C192" s="0" t="s">
        <v>5492</v>
      </c>
    </row>
    <row r="193" customFormat="false" ht="12.8" hidden="false" customHeight="false" outlineLevel="0" collapsed="false">
      <c r="C193" s="0" t="s">
        <v>4794</v>
      </c>
    </row>
    <row r="194" customFormat="false" ht="12.8" hidden="false" customHeight="false" outlineLevel="0" collapsed="false">
      <c r="C194" s="0" t="s">
        <v>5493</v>
      </c>
    </row>
    <row r="195" customFormat="false" ht="12.8" hidden="false" customHeight="false" outlineLevel="0" collapsed="false">
      <c r="C195" s="0" t="s">
        <v>5494</v>
      </c>
    </row>
    <row r="196" customFormat="false" ht="12.8" hidden="false" customHeight="false" outlineLevel="0" collapsed="false">
      <c r="C196" s="0" t="s">
        <v>5054</v>
      </c>
    </row>
    <row r="197" customFormat="false" ht="12.8" hidden="false" customHeight="false" outlineLevel="0" collapsed="false">
      <c r="C197" s="0" t="s">
        <v>5495</v>
      </c>
    </row>
    <row r="198" customFormat="false" ht="12.8" hidden="false" customHeight="false" outlineLevel="0" collapsed="false">
      <c r="C198" s="0" t="s">
        <v>5496</v>
      </c>
    </row>
    <row r="199" customFormat="false" ht="12.8" hidden="false" customHeight="false" outlineLevel="0" collapsed="false">
      <c r="C199" s="0" t="s">
        <v>5497</v>
      </c>
    </row>
    <row r="200" customFormat="false" ht="12.8" hidden="false" customHeight="false" outlineLevel="0" collapsed="false">
      <c r="C200" s="0" t="s">
        <v>5498</v>
      </c>
    </row>
    <row r="201" customFormat="false" ht="12.8" hidden="false" customHeight="false" outlineLevel="0" collapsed="false">
      <c r="C201" s="0" t="s">
        <v>5499</v>
      </c>
    </row>
    <row r="202" customFormat="false" ht="12.8" hidden="false" customHeight="false" outlineLevel="0" collapsed="false">
      <c r="C202" s="0" t="s">
        <v>5500</v>
      </c>
    </row>
    <row r="203" customFormat="false" ht="12.8" hidden="false" customHeight="false" outlineLevel="0" collapsed="false">
      <c r="C203" s="0" t="s">
        <v>5501</v>
      </c>
    </row>
    <row r="204" customFormat="false" ht="12.8" hidden="false" customHeight="false" outlineLevel="0" collapsed="false">
      <c r="C204" s="0" t="s">
        <v>5502</v>
      </c>
    </row>
    <row r="205" customFormat="false" ht="12.8" hidden="false" customHeight="false" outlineLevel="0" collapsed="false">
      <c r="C205" s="0" t="s">
        <v>5503</v>
      </c>
    </row>
    <row r="206" customFormat="false" ht="12.8" hidden="false" customHeight="false" outlineLevel="0" collapsed="false">
      <c r="C206" s="0" t="s">
        <v>5120</v>
      </c>
    </row>
    <row r="207" customFormat="false" ht="12.8" hidden="false" customHeight="false" outlineLevel="0" collapsed="false">
      <c r="C207" s="0" t="s">
        <v>5504</v>
      </c>
    </row>
    <row r="208" customFormat="false" ht="12.8" hidden="false" customHeight="false" outlineLevel="0" collapsed="false">
      <c r="C208" s="0" t="s">
        <v>5129</v>
      </c>
    </row>
    <row r="209" customFormat="false" ht="12.8" hidden="false" customHeight="false" outlineLevel="0" collapsed="false">
      <c r="C209" s="0" t="s">
        <v>5505</v>
      </c>
    </row>
    <row r="210" customFormat="false" ht="12.8" hidden="false" customHeight="false" outlineLevel="0" collapsed="false">
      <c r="C210" s="0" t="s">
        <v>5117</v>
      </c>
    </row>
    <row r="211" customFormat="false" ht="12.8" hidden="false" customHeight="false" outlineLevel="0" collapsed="false">
      <c r="C211" s="0" t="s">
        <v>5506</v>
      </c>
    </row>
    <row r="212" customFormat="false" ht="12.8" hidden="false" customHeight="false" outlineLevel="0" collapsed="false">
      <c r="C212" s="0" t="s">
        <v>5135</v>
      </c>
    </row>
    <row r="213" customFormat="false" ht="12.8" hidden="false" customHeight="false" outlineLevel="0" collapsed="false">
      <c r="C213" s="0" t="s">
        <v>5507</v>
      </c>
    </row>
    <row r="214" customFormat="false" ht="12.8" hidden="false" customHeight="false" outlineLevel="0" collapsed="false">
      <c r="C214" s="0" t="s">
        <v>5508</v>
      </c>
    </row>
    <row r="215" customFormat="false" ht="12.8" hidden="false" customHeight="false" outlineLevel="0" collapsed="false">
      <c r="C215" s="0" t="s">
        <v>5509</v>
      </c>
    </row>
    <row r="216" customFormat="false" ht="12.8" hidden="false" customHeight="false" outlineLevel="0" collapsed="false">
      <c r="C216" s="0" t="s">
        <v>5510</v>
      </c>
    </row>
    <row r="217" customFormat="false" ht="12.8" hidden="false" customHeight="false" outlineLevel="0" collapsed="false">
      <c r="C217" s="0" t="s">
        <v>5511</v>
      </c>
    </row>
    <row r="218" customFormat="false" ht="12.8" hidden="false" customHeight="false" outlineLevel="0" collapsed="false">
      <c r="C218" s="0" t="s">
        <v>5512</v>
      </c>
    </row>
    <row r="219" customFormat="false" ht="12.8" hidden="false" customHeight="false" outlineLevel="0" collapsed="false">
      <c r="C219" s="0" t="s">
        <v>5513</v>
      </c>
    </row>
    <row r="220" customFormat="false" ht="12.8" hidden="false" customHeight="false" outlineLevel="0" collapsed="false">
      <c r="C220" s="0" t="s">
        <v>5514</v>
      </c>
    </row>
    <row r="221" customFormat="false" ht="12.8" hidden="false" customHeight="false" outlineLevel="0" collapsed="false">
      <c r="C221" s="0" t="s">
        <v>5515</v>
      </c>
    </row>
    <row r="222" customFormat="false" ht="12.8" hidden="false" customHeight="false" outlineLevel="0" collapsed="false">
      <c r="C222" s="0" t="s">
        <v>5516</v>
      </c>
    </row>
    <row r="223" customFormat="false" ht="12.8" hidden="false" customHeight="false" outlineLevel="0" collapsed="false">
      <c r="C223" s="0" t="s">
        <v>5517</v>
      </c>
    </row>
    <row r="224" customFormat="false" ht="12.8" hidden="false" customHeight="false" outlineLevel="0" collapsed="false">
      <c r="C224" s="0" t="s">
        <v>5518</v>
      </c>
    </row>
    <row r="225" customFormat="false" ht="12.8" hidden="false" customHeight="false" outlineLevel="0" collapsed="false">
      <c r="C225" s="0" t="s">
        <v>5519</v>
      </c>
    </row>
    <row r="226" customFormat="false" ht="12.8" hidden="false" customHeight="false" outlineLevel="0" collapsed="false">
      <c r="C226" s="0" t="s">
        <v>5520</v>
      </c>
    </row>
    <row r="227" customFormat="false" ht="12.8" hidden="false" customHeight="false" outlineLevel="0" collapsed="false">
      <c r="C227" s="0" t="s">
        <v>5521</v>
      </c>
    </row>
    <row r="228" customFormat="false" ht="12.8" hidden="false" customHeight="false" outlineLevel="0" collapsed="false">
      <c r="C228" s="0" t="s">
        <v>5522</v>
      </c>
    </row>
    <row r="229" customFormat="false" ht="12.8" hidden="false" customHeight="false" outlineLevel="0" collapsed="false">
      <c r="C229" s="0" t="s">
        <v>5523</v>
      </c>
    </row>
    <row r="230" customFormat="false" ht="12.8" hidden="false" customHeight="false" outlineLevel="0" collapsed="false">
      <c r="C230" s="0" t="s">
        <v>5524</v>
      </c>
    </row>
    <row r="231" customFormat="false" ht="12.8" hidden="false" customHeight="false" outlineLevel="0" collapsed="false">
      <c r="C231" s="0" t="s">
        <v>5525</v>
      </c>
    </row>
    <row r="232" customFormat="false" ht="12.8" hidden="false" customHeight="false" outlineLevel="0" collapsed="false">
      <c r="C232" s="0" t="s">
        <v>5526</v>
      </c>
    </row>
    <row r="233" customFormat="false" ht="12.8" hidden="false" customHeight="false" outlineLevel="0" collapsed="false">
      <c r="C233" s="0" t="s">
        <v>5527</v>
      </c>
    </row>
    <row r="234" customFormat="false" ht="12.8" hidden="false" customHeight="false" outlineLevel="0" collapsed="false">
      <c r="C234" s="0" t="s">
        <v>5528</v>
      </c>
    </row>
    <row r="235" customFormat="false" ht="12.8" hidden="false" customHeight="false" outlineLevel="0" collapsed="false">
      <c r="C235" s="0" t="s">
        <v>5529</v>
      </c>
    </row>
    <row r="236" customFormat="false" ht="12.8" hidden="false" customHeight="false" outlineLevel="0" collapsed="false">
      <c r="C236" s="0" t="s">
        <v>5530</v>
      </c>
    </row>
    <row r="237" customFormat="false" ht="12.8" hidden="false" customHeight="false" outlineLevel="0" collapsed="false">
      <c r="C237" s="0" t="s">
        <v>5531</v>
      </c>
    </row>
    <row r="238" customFormat="false" ht="12.8" hidden="false" customHeight="false" outlineLevel="0" collapsed="false">
      <c r="C238" s="0" t="s">
        <v>5532</v>
      </c>
    </row>
    <row r="239" customFormat="false" ht="12.8" hidden="false" customHeight="false" outlineLevel="0" collapsed="false">
      <c r="C239" s="0" t="s">
        <v>5533</v>
      </c>
    </row>
    <row r="240" customFormat="false" ht="12.8" hidden="false" customHeight="false" outlineLevel="0" collapsed="false">
      <c r="C240" s="0" t="s">
        <v>5534</v>
      </c>
    </row>
    <row r="241" customFormat="false" ht="12.8" hidden="false" customHeight="false" outlineLevel="0" collapsed="false">
      <c r="C241" s="0" t="s">
        <v>5535</v>
      </c>
    </row>
    <row r="242" customFormat="false" ht="12.8" hidden="false" customHeight="false" outlineLevel="0" collapsed="false">
      <c r="C242" s="0" t="s">
        <v>5536</v>
      </c>
    </row>
    <row r="243" customFormat="false" ht="12.8" hidden="false" customHeight="false" outlineLevel="0" collapsed="false">
      <c r="C243" s="0" t="s">
        <v>5537</v>
      </c>
    </row>
    <row r="244" customFormat="false" ht="12.8" hidden="false" customHeight="false" outlineLevel="0" collapsed="false">
      <c r="C244" s="0" t="s">
        <v>5538</v>
      </c>
    </row>
    <row r="245" customFormat="false" ht="12.8" hidden="false" customHeight="false" outlineLevel="0" collapsed="false">
      <c r="C245" s="0" t="s">
        <v>5539</v>
      </c>
    </row>
    <row r="246" customFormat="false" ht="12.8" hidden="false" customHeight="false" outlineLevel="0" collapsed="false">
      <c r="C246" s="0" t="s">
        <v>5540</v>
      </c>
    </row>
    <row r="247" customFormat="false" ht="12.8" hidden="false" customHeight="false" outlineLevel="0" collapsed="false">
      <c r="C247" s="0" t="s">
        <v>5541</v>
      </c>
    </row>
    <row r="248" customFormat="false" ht="12.8" hidden="false" customHeight="false" outlineLevel="0" collapsed="false">
      <c r="C248" s="0" t="s">
        <v>5542</v>
      </c>
    </row>
    <row r="249" customFormat="false" ht="12.8" hidden="false" customHeight="false" outlineLevel="0" collapsed="false">
      <c r="C249" s="0" t="s">
        <v>5543</v>
      </c>
    </row>
    <row r="250" customFormat="false" ht="12.8" hidden="false" customHeight="false" outlineLevel="0" collapsed="false">
      <c r="C250" s="0" t="s">
        <v>5544</v>
      </c>
    </row>
    <row r="251" customFormat="false" ht="12.8" hidden="false" customHeight="false" outlineLevel="0" collapsed="false">
      <c r="C251" s="0" t="s">
        <v>5545</v>
      </c>
    </row>
    <row r="252" customFormat="false" ht="12.8" hidden="false" customHeight="false" outlineLevel="0" collapsed="false">
      <c r="C252" s="0" t="s">
        <v>5546</v>
      </c>
    </row>
    <row r="253" customFormat="false" ht="12.8" hidden="false" customHeight="false" outlineLevel="0" collapsed="false">
      <c r="C253" s="0" t="s">
        <v>5547</v>
      </c>
    </row>
    <row r="254" customFormat="false" ht="12.8" hidden="false" customHeight="false" outlineLevel="0" collapsed="false">
      <c r="C254" s="0" t="s">
        <v>5548</v>
      </c>
    </row>
    <row r="255" customFormat="false" ht="12.8" hidden="false" customHeight="false" outlineLevel="0" collapsed="false">
      <c r="C255" s="0" t="s">
        <v>5549</v>
      </c>
    </row>
    <row r="256" customFormat="false" ht="12.8" hidden="false" customHeight="false" outlineLevel="0" collapsed="false">
      <c r="C256" s="0" t="s">
        <v>4690</v>
      </c>
    </row>
    <row r="257" customFormat="false" ht="12.8" hidden="false" customHeight="false" outlineLevel="0" collapsed="false">
      <c r="C257" s="0" t="s">
        <v>5550</v>
      </c>
    </row>
    <row r="258" customFormat="false" ht="12.8" hidden="false" customHeight="false" outlineLevel="0" collapsed="false">
      <c r="C258" s="0" t="s">
        <v>5551</v>
      </c>
    </row>
    <row r="259" customFormat="false" ht="12.8" hidden="false" customHeight="false" outlineLevel="0" collapsed="false">
      <c r="C259" s="0" t="s">
        <v>5552</v>
      </c>
    </row>
    <row r="260" customFormat="false" ht="12.8" hidden="false" customHeight="false" outlineLevel="0" collapsed="false">
      <c r="C260" s="0" t="s">
        <v>4677</v>
      </c>
    </row>
    <row r="261" customFormat="false" ht="12.8" hidden="false" customHeight="false" outlineLevel="0" collapsed="false">
      <c r="C261" s="0" t="s">
        <v>5553</v>
      </c>
    </row>
    <row r="262" customFormat="false" ht="12.8" hidden="false" customHeight="false" outlineLevel="0" collapsed="false">
      <c r="C262" s="0" t="s">
        <v>5055</v>
      </c>
    </row>
    <row r="263" customFormat="false" ht="12.8" hidden="false" customHeight="false" outlineLevel="0" collapsed="false">
      <c r="C263" s="0" t="s">
        <v>5554</v>
      </c>
    </row>
    <row r="264" customFormat="false" ht="12.8" hidden="false" customHeight="false" outlineLevel="0" collapsed="false">
      <c r="C264" s="0" t="s">
        <v>5555</v>
      </c>
    </row>
    <row r="265" customFormat="false" ht="12.8" hidden="false" customHeight="false" outlineLevel="0" collapsed="false">
      <c r="C265" s="0" t="s">
        <v>5556</v>
      </c>
    </row>
    <row r="266" customFormat="false" ht="12.8" hidden="false" customHeight="false" outlineLevel="0" collapsed="false">
      <c r="C266" s="0" t="s">
        <v>5557</v>
      </c>
    </row>
    <row r="267" customFormat="false" ht="12.8" hidden="false" customHeight="false" outlineLevel="0" collapsed="false">
      <c r="C267" s="0" t="s">
        <v>5558</v>
      </c>
    </row>
    <row r="268" customFormat="false" ht="12.8" hidden="false" customHeight="false" outlineLevel="0" collapsed="false">
      <c r="C268" s="0" t="s">
        <v>5559</v>
      </c>
    </row>
    <row r="269" customFormat="false" ht="12.8" hidden="false" customHeight="false" outlineLevel="0" collapsed="false">
      <c r="C269" s="0" t="s">
        <v>5060</v>
      </c>
    </row>
    <row r="270" customFormat="false" ht="12.8" hidden="false" customHeight="false" outlineLevel="0" collapsed="false">
      <c r="C270" s="0" t="s">
        <v>5560</v>
      </c>
    </row>
    <row r="271" customFormat="false" ht="12.8" hidden="false" customHeight="false" outlineLevel="0" collapsed="false">
      <c r="C271" s="0" t="s">
        <v>5561</v>
      </c>
    </row>
    <row r="272" customFormat="false" ht="12.8" hidden="false" customHeight="false" outlineLevel="0" collapsed="false">
      <c r="C272" s="0" t="s">
        <v>5562</v>
      </c>
    </row>
    <row r="273" customFormat="false" ht="12.8" hidden="false" customHeight="false" outlineLevel="0" collapsed="false">
      <c r="C273" s="0" t="s">
        <v>5563</v>
      </c>
    </row>
    <row r="274" customFormat="false" ht="12.8" hidden="false" customHeight="false" outlineLevel="0" collapsed="false">
      <c r="C274" s="0" t="s">
        <v>5564</v>
      </c>
    </row>
    <row r="275" customFormat="false" ht="12.8" hidden="false" customHeight="false" outlineLevel="0" collapsed="false">
      <c r="C275" s="0" t="s">
        <v>5565</v>
      </c>
    </row>
    <row r="276" customFormat="false" ht="12.8" hidden="false" customHeight="false" outlineLevel="0" collapsed="false">
      <c r="C276" s="0" t="s">
        <v>4681</v>
      </c>
    </row>
    <row r="277" customFormat="false" ht="12.8" hidden="false" customHeight="false" outlineLevel="0" collapsed="false">
      <c r="C277" s="0" t="s">
        <v>5566</v>
      </c>
    </row>
    <row r="278" customFormat="false" ht="12.8" hidden="false" customHeight="false" outlineLevel="0" collapsed="false">
      <c r="C278" s="0" t="s">
        <v>5567</v>
      </c>
    </row>
    <row r="279" customFormat="false" ht="12.8" hidden="false" customHeight="false" outlineLevel="0" collapsed="false">
      <c r="C279" s="0" t="s">
        <v>5568</v>
      </c>
    </row>
    <row r="280" customFormat="false" ht="12.8" hidden="false" customHeight="false" outlineLevel="0" collapsed="false">
      <c r="C280" s="0" t="s">
        <v>5569</v>
      </c>
    </row>
    <row r="281" customFormat="false" ht="12.8" hidden="false" customHeight="false" outlineLevel="0" collapsed="false">
      <c r="C281" s="0" t="s">
        <v>5570</v>
      </c>
    </row>
    <row r="282" customFormat="false" ht="12.8" hidden="false" customHeight="false" outlineLevel="0" collapsed="false">
      <c r="C282" s="0" t="s">
        <v>5571</v>
      </c>
    </row>
    <row r="283" customFormat="false" ht="12.8" hidden="false" customHeight="false" outlineLevel="0" collapsed="false">
      <c r="C283" s="0" t="s">
        <v>5572</v>
      </c>
    </row>
    <row r="284" customFormat="false" ht="12.8" hidden="false" customHeight="false" outlineLevel="0" collapsed="false">
      <c r="C284" s="0" t="s">
        <v>5573</v>
      </c>
    </row>
    <row r="285" customFormat="false" ht="12.8" hidden="false" customHeight="false" outlineLevel="0" collapsed="false">
      <c r="C285" s="0" t="s">
        <v>5574</v>
      </c>
    </row>
    <row r="286" customFormat="false" ht="12.8" hidden="false" customHeight="false" outlineLevel="0" collapsed="false">
      <c r="C286" s="0" t="s">
        <v>5575</v>
      </c>
    </row>
    <row r="287" customFormat="false" ht="12.8" hidden="false" customHeight="false" outlineLevel="0" collapsed="false">
      <c r="C287" s="0" t="s">
        <v>5576</v>
      </c>
    </row>
    <row r="288" customFormat="false" ht="12.8" hidden="false" customHeight="false" outlineLevel="0" collapsed="false">
      <c r="C288" s="0" t="s">
        <v>5577</v>
      </c>
    </row>
    <row r="289" customFormat="false" ht="12.8" hidden="false" customHeight="false" outlineLevel="0" collapsed="false">
      <c r="C289" s="0" t="s">
        <v>5578</v>
      </c>
    </row>
    <row r="290" customFormat="false" ht="12.8" hidden="false" customHeight="false" outlineLevel="0" collapsed="false">
      <c r="C290" s="0" t="s">
        <v>5579</v>
      </c>
    </row>
    <row r="291" customFormat="false" ht="12.8" hidden="false" customHeight="false" outlineLevel="0" collapsed="false">
      <c r="C291" s="0" t="s">
        <v>5580</v>
      </c>
    </row>
    <row r="292" customFormat="false" ht="12.8" hidden="false" customHeight="false" outlineLevel="0" collapsed="false">
      <c r="C292" s="0" t="s">
        <v>5581</v>
      </c>
    </row>
    <row r="293" customFormat="false" ht="12.8" hidden="false" customHeight="false" outlineLevel="0" collapsed="false">
      <c r="C293" s="0" t="s">
        <v>5582</v>
      </c>
    </row>
    <row r="294" customFormat="false" ht="12.8" hidden="false" customHeight="false" outlineLevel="0" collapsed="false">
      <c r="C294" s="0" t="s">
        <v>5583</v>
      </c>
    </row>
    <row r="295" customFormat="false" ht="12.8" hidden="false" customHeight="false" outlineLevel="0" collapsed="false">
      <c r="C295" s="0" t="s">
        <v>5584</v>
      </c>
    </row>
    <row r="296" customFormat="false" ht="12.8" hidden="false" customHeight="false" outlineLevel="0" collapsed="false">
      <c r="C296" s="0" t="s">
        <v>5585</v>
      </c>
    </row>
    <row r="297" customFormat="false" ht="12.8" hidden="false" customHeight="false" outlineLevel="0" collapsed="false">
      <c r="C297" s="0" t="s">
        <v>5586</v>
      </c>
    </row>
    <row r="298" customFormat="false" ht="12.8" hidden="false" customHeight="false" outlineLevel="0" collapsed="false">
      <c r="C298" s="0" t="s">
        <v>5587</v>
      </c>
    </row>
    <row r="299" customFormat="false" ht="12.8" hidden="false" customHeight="false" outlineLevel="0" collapsed="false">
      <c r="C299" s="0" t="s">
        <v>5588</v>
      </c>
    </row>
    <row r="300" customFormat="false" ht="12.8" hidden="false" customHeight="false" outlineLevel="0" collapsed="false">
      <c r="C300" s="0" t="s">
        <v>5589</v>
      </c>
    </row>
    <row r="301" customFormat="false" ht="12.8" hidden="false" customHeight="false" outlineLevel="0" collapsed="false">
      <c r="C301" s="0" t="s">
        <v>5590</v>
      </c>
    </row>
    <row r="302" customFormat="false" ht="12.8" hidden="false" customHeight="false" outlineLevel="0" collapsed="false">
      <c r="C302" s="0" t="s">
        <v>5591</v>
      </c>
    </row>
    <row r="303" customFormat="false" ht="12.8" hidden="false" customHeight="false" outlineLevel="0" collapsed="false">
      <c r="C303" s="0" t="s">
        <v>5592</v>
      </c>
    </row>
    <row r="304" customFormat="false" ht="12.8" hidden="false" customHeight="false" outlineLevel="0" collapsed="false">
      <c r="C304" s="0" t="s">
        <v>5593</v>
      </c>
    </row>
    <row r="305" customFormat="false" ht="12.8" hidden="false" customHeight="false" outlineLevel="0" collapsed="false">
      <c r="C305" s="0" t="s">
        <v>5594</v>
      </c>
    </row>
    <row r="306" customFormat="false" ht="12.8" hidden="false" customHeight="false" outlineLevel="0" collapsed="false">
      <c r="C306" s="0" t="s">
        <v>5595</v>
      </c>
    </row>
    <row r="307" customFormat="false" ht="12.8" hidden="false" customHeight="false" outlineLevel="0" collapsed="false">
      <c r="C307" s="0" t="s">
        <v>5596</v>
      </c>
    </row>
    <row r="308" customFormat="false" ht="12.8" hidden="false" customHeight="false" outlineLevel="0" collapsed="false">
      <c r="C308" s="0" t="s">
        <v>5597</v>
      </c>
    </row>
    <row r="309" customFormat="false" ht="12.8" hidden="false" customHeight="false" outlineLevel="0" collapsed="false">
      <c r="C309" s="0" t="s">
        <v>5598</v>
      </c>
    </row>
    <row r="310" customFormat="false" ht="12.8" hidden="false" customHeight="false" outlineLevel="0" collapsed="false">
      <c r="C310" s="0" t="s">
        <v>5599</v>
      </c>
    </row>
    <row r="311" customFormat="false" ht="12.8" hidden="false" customHeight="false" outlineLevel="0" collapsed="false">
      <c r="C311" s="0" t="s">
        <v>5600</v>
      </c>
    </row>
    <row r="312" customFormat="false" ht="12.8" hidden="false" customHeight="false" outlineLevel="0" collapsed="false">
      <c r="C312" s="0" t="s">
        <v>5601</v>
      </c>
    </row>
    <row r="313" customFormat="false" ht="12.8" hidden="false" customHeight="false" outlineLevel="0" collapsed="false">
      <c r="C313" s="0" t="s">
        <v>5602</v>
      </c>
    </row>
    <row r="314" customFormat="false" ht="12.8" hidden="false" customHeight="false" outlineLevel="0" collapsed="false">
      <c r="C314" s="0" t="s">
        <v>5603</v>
      </c>
    </row>
    <row r="315" customFormat="false" ht="12.8" hidden="false" customHeight="false" outlineLevel="0" collapsed="false">
      <c r="C315" s="0" t="s">
        <v>5604</v>
      </c>
    </row>
    <row r="316" customFormat="false" ht="12.8" hidden="false" customHeight="false" outlineLevel="0" collapsed="false">
      <c r="C316" s="0" t="s">
        <v>5605</v>
      </c>
    </row>
    <row r="317" customFormat="false" ht="12.8" hidden="false" customHeight="false" outlineLevel="0" collapsed="false">
      <c r="C317" s="0" t="s">
        <v>5606</v>
      </c>
    </row>
    <row r="318" customFormat="false" ht="12.8" hidden="false" customHeight="false" outlineLevel="0" collapsed="false">
      <c r="C318" s="0" t="s">
        <v>5607</v>
      </c>
    </row>
    <row r="319" customFormat="false" ht="12.8" hidden="false" customHeight="false" outlineLevel="0" collapsed="false">
      <c r="C319" s="0" t="s">
        <v>5608</v>
      </c>
    </row>
    <row r="320" customFormat="false" ht="12.8" hidden="false" customHeight="false" outlineLevel="0" collapsed="false">
      <c r="C320" s="0" t="s">
        <v>5609</v>
      </c>
    </row>
    <row r="321" customFormat="false" ht="12.8" hidden="false" customHeight="false" outlineLevel="0" collapsed="false">
      <c r="C321" s="0" t="s">
        <v>5610</v>
      </c>
    </row>
    <row r="322" customFormat="false" ht="12.8" hidden="false" customHeight="false" outlineLevel="0" collapsed="false">
      <c r="C322" s="0" t="s">
        <v>5611</v>
      </c>
    </row>
    <row r="323" customFormat="false" ht="12.8" hidden="false" customHeight="false" outlineLevel="0" collapsed="false">
      <c r="C323" s="0" t="s">
        <v>5612</v>
      </c>
    </row>
    <row r="324" customFormat="false" ht="12.8" hidden="false" customHeight="false" outlineLevel="0" collapsed="false">
      <c r="C324" s="0" t="s">
        <v>5613</v>
      </c>
    </row>
    <row r="325" customFormat="false" ht="12.8" hidden="false" customHeight="false" outlineLevel="0" collapsed="false">
      <c r="C325" s="0" t="s">
        <v>5614</v>
      </c>
    </row>
    <row r="326" customFormat="false" ht="12.8" hidden="false" customHeight="false" outlineLevel="0" collapsed="false">
      <c r="C326" s="0" t="s">
        <v>5615</v>
      </c>
    </row>
    <row r="327" customFormat="false" ht="12.8" hidden="false" customHeight="false" outlineLevel="0" collapsed="false">
      <c r="C327" s="0" t="s">
        <v>5616</v>
      </c>
    </row>
    <row r="328" customFormat="false" ht="12.8" hidden="false" customHeight="false" outlineLevel="0" collapsed="false">
      <c r="C328" s="0" t="s">
        <v>5617</v>
      </c>
    </row>
    <row r="329" customFormat="false" ht="12.8" hidden="false" customHeight="false" outlineLevel="0" collapsed="false">
      <c r="C329" s="0" t="s">
        <v>5618</v>
      </c>
    </row>
    <row r="330" customFormat="false" ht="12.8" hidden="false" customHeight="false" outlineLevel="0" collapsed="false">
      <c r="C330" s="0" t="s">
        <v>5619</v>
      </c>
    </row>
    <row r="331" customFormat="false" ht="12.8" hidden="false" customHeight="false" outlineLevel="0" collapsed="false">
      <c r="C331" s="0" t="s">
        <v>5620</v>
      </c>
    </row>
    <row r="332" customFormat="false" ht="12.8" hidden="false" customHeight="false" outlineLevel="0" collapsed="false">
      <c r="C332" s="0" t="s">
        <v>5621</v>
      </c>
    </row>
    <row r="333" customFormat="false" ht="12.8" hidden="false" customHeight="false" outlineLevel="0" collapsed="false">
      <c r="C333" s="0" t="s">
        <v>5622</v>
      </c>
    </row>
    <row r="334" customFormat="false" ht="12.8" hidden="false" customHeight="false" outlineLevel="0" collapsed="false">
      <c r="C334" s="0" t="s">
        <v>5623</v>
      </c>
    </row>
    <row r="335" customFormat="false" ht="12.8" hidden="false" customHeight="false" outlineLevel="0" collapsed="false">
      <c r="C335" s="0" t="s">
        <v>5624</v>
      </c>
    </row>
    <row r="336" customFormat="false" ht="12.8" hidden="false" customHeight="false" outlineLevel="0" collapsed="false">
      <c r="C336" s="0" t="s">
        <v>5625</v>
      </c>
    </row>
    <row r="337" customFormat="false" ht="12.8" hidden="false" customHeight="false" outlineLevel="0" collapsed="false">
      <c r="C337" s="0" t="s">
        <v>5626</v>
      </c>
    </row>
    <row r="338" customFormat="false" ht="12.8" hidden="false" customHeight="false" outlineLevel="0" collapsed="false">
      <c r="C338" s="0" t="s">
        <v>5627</v>
      </c>
    </row>
    <row r="339" customFormat="false" ht="12.8" hidden="false" customHeight="false" outlineLevel="0" collapsed="false">
      <c r="C339" s="0" t="s">
        <v>5628</v>
      </c>
    </row>
    <row r="340" customFormat="false" ht="12.8" hidden="false" customHeight="false" outlineLevel="0" collapsed="false">
      <c r="C340" s="0" t="s">
        <v>5629</v>
      </c>
    </row>
    <row r="341" customFormat="false" ht="12.8" hidden="false" customHeight="false" outlineLevel="0" collapsed="false">
      <c r="C341" s="0" t="s">
        <v>5630</v>
      </c>
    </row>
    <row r="342" customFormat="false" ht="12.8" hidden="false" customHeight="false" outlineLevel="0" collapsed="false">
      <c r="C342" s="0" t="s">
        <v>5631</v>
      </c>
    </row>
    <row r="343" customFormat="false" ht="12.8" hidden="false" customHeight="false" outlineLevel="0" collapsed="false">
      <c r="C343" s="0" t="s">
        <v>5632</v>
      </c>
    </row>
    <row r="344" customFormat="false" ht="12.8" hidden="false" customHeight="false" outlineLevel="0" collapsed="false">
      <c r="C344" s="0" t="s">
        <v>5633</v>
      </c>
    </row>
    <row r="345" customFormat="false" ht="12.8" hidden="false" customHeight="false" outlineLevel="0" collapsed="false">
      <c r="C345" s="0" t="s">
        <v>5634</v>
      </c>
    </row>
    <row r="346" customFormat="false" ht="12.8" hidden="false" customHeight="false" outlineLevel="0" collapsed="false">
      <c r="C346" s="0" t="s">
        <v>5635</v>
      </c>
    </row>
    <row r="347" customFormat="false" ht="12.8" hidden="false" customHeight="false" outlineLevel="0" collapsed="false">
      <c r="C347" s="0" t="s">
        <v>5636</v>
      </c>
    </row>
    <row r="348" customFormat="false" ht="12.8" hidden="false" customHeight="false" outlineLevel="0" collapsed="false">
      <c r="C348" s="0" t="s">
        <v>5637</v>
      </c>
    </row>
    <row r="349" customFormat="false" ht="12.8" hidden="false" customHeight="false" outlineLevel="0" collapsed="false">
      <c r="C349" s="0" t="s">
        <v>5638</v>
      </c>
    </row>
    <row r="350" customFormat="false" ht="12.8" hidden="false" customHeight="false" outlineLevel="0" collapsed="false">
      <c r="C350" s="0" t="s">
        <v>5639</v>
      </c>
    </row>
    <row r="351" customFormat="false" ht="12.8" hidden="false" customHeight="false" outlineLevel="0" collapsed="false">
      <c r="C351" s="0" t="s">
        <v>5640</v>
      </c>
    </row>
    <row r="352" customFormat="false" ht="12.8" hidden="false" customHeight="false" outlineLevel="0" collapsed="false">
      <c r="C352" s="0" t="s">
        <v>5641</v>
      </c>
    </row>
    <row r="353" customFormat="false" ht="12.8" hidden="false" customHeight="false" outlineLevel="0" collapsed="false">
      <c r="C353" s="0" t="s">
        <v>5642</v>
      </c>
    </row>
    <row r="354" customFormat="false" ht="12.8" hidden="false" customHeight="false" outlineLevel="0" collapsed="false">
      <c r="C354" s="0" t="s">
        <v>5643</v>
      </c>
    </row>
    <row r="355" customFormat="false" ht="12.8" hidden="false" customHeight="false" outlineLevel="0" collapsed="false">
      <c r="C355" s="0" t="s">
        <v>5644</v>
      </c>
    </row>
    <row r="356" customFormat="false" ht="12.8" hidden="false" customHeight="false" outlineLevel="0" collapsed="false">
      <c r="C356" s="0" t="s">
        <v>5645</v>
      </c>
    </row>
    <row r="357" customFormat="false" ht="12.8" hidden="false" customHeight="false" outlineLevel="0" collapsed="false">
      <c r="C357" s="0" t="s">
        <v>5646</v>
      </c>
    </row>
    <row r="358" customFormat="false" ht="12.8" hidden="false" customHeight="false" outlineLevel="0" collapsed="false">
      <c r="C358" s="0" t="s">
        <v>5647</v>
      </c>
    </row>
    <row r="359" customFormat="false" ht="12.8" hidden="false" customHeight="false" outlineLevel="0" collapsed="false">
      <c r="C359" s="0" t="s">
        <v>5648</v>
      </c>
    </row>
    <row r="360" customFormat="false" ht="12.8" hidden="false" customHeight="false" outlineLevel="0" collapsed="false">
      <c r="C360" s="0" t="s">
        <v>5649</v>
      </c>
    </row>
    <row r="361" customFormat="false" ht="12.8" hidden="false" customHeight="false" outlineLevel="0" collapsed="false">
      <c r="C361" s="0" t="s">
        <v>5650</v>
      </c>
    </row>
    <row r="362" customFormat="false" ht="12.8" hidden="false" customHeight="false" outlineLevel="0" collapsed="false">
      <c r="C362" s="0" t="s">
        <v>5123</v>
      </c>
    </row>
    <row r="363" customFormat="false" ht="12.8" hidden="false" customHeight="false" outlineLevel="0" collapsed="false">
      <c r="C363" s="0" t="s">
        <v>5651</v>
      </c>
    </row>
    <row r="364" customFormat="false" ht="12.8" hidden="false" customHeight="false" outlineLevel="0" collapsed="false">
      <c r="C364" s="0" t="s">
        <v>5652</v>
      </c>
    </row>
    <row r="365" customFormat="false" ht="12.8" hidden="false" customHeight="false" outlineLevel="0" collapsed="false">
      <c r="C365" s="0" t="s">
        <v>5653</v>
      </c>
    </row>
    <row r="366" customFormat="false" ht="12.8" hidden="false" customHeight="false" outlineLevel="0" collapsed="false">
      <c r="C366" s="0" t="s">
        <v>5654</v>
      </c>
    </row>
    <row r="367" customFormat="false" ht="12.8" hidden="false" customHeight="false" outlineLevel="0" collapsed="false">
      <c r="C367" s="0" t="s">
        <v>5655</v>
      </c>
    </row>
    <row r="368" customFormat="false" ht="12.8" hidden="false" customHeight="false" outlineLevel="0" collapsed="false">
      <c r="C368" s="0" t="s">
        <v>5656</v>
      </c>
    </row>
    <row r="369" customFormat="false" ht="12.8" hidden="false" customHeight="false" outlineLevel="0" collapsed="false">
      <c r="C369" s="0" t="s">
        <v>5657</v>
      </c>
    </row>
    <row r="370" customFormat="false" ht="12.8" hidden="false" customHeight="false" outlineLevel="0" collapsed="false">
      <c r="C370" s="0" t="s">
        <v>5658</v>
      </c>
    </row>
    <row r="371" customFormat="false" ht="12.8" hidden="false" customHeight="false" outlineLevel="0" collapsed="false">
      <c r="C371" s="0" t="s">
        <v>5659</v>
      </c>
    </row>
    <row r="372" customFormat="false" ht="12.8" hidden="false" customHeight="false" outlineLevel="0" collapsed="false">
      <c r="C372" s="0" t="s">
        <v>5660</v>
      </c>
    </row>
    <row r="373" customFormat="false" ht="12.8" hidden="false" customHeight="false" outlineLevel="0" collapsed="false">
      <c r="C373" s="0" t="s">
        <v>5661</v>
      </c>
    </row>
    <row r="374" customFormat="false" ht="12.8" hidden="false" customHeight="false" outlineLevel="0" collapsed="false">
      <c r="C374" s="0" t="s">
        <v>5059</v>
      </c>
    </row>
    <row r="375" customFormat="false" ht="12.8" hidden="false" customHeight="false" outlineLevel="0" collapsed="false">
      <c r="C375" s="0" t="s">
        <v>5662</v>
      </c>
    </row>
    <row r="376" customFormat="false" ht="12.8" hidden="false" customHeight="false" outlineLevel="0" collapsed="false">
      <c r="C376" s="0" t="s">
        <v>5663</v>
      </c>
    </row>
    <row r="377" customFormat="false" ht="12.8" hidden="false" customHeight="false" outlineLevel="0" collapsed="false">
      <c r="C377" s="0" t="s">
        <v>5664</v>
      </c>
    </row>
    <row r="378" customFormat="false" ht="12.8" hidden="false" customHeight="false" outlineLevel="0" collapsed="false">
      <c r="C378" s="0" t="s">
        <v>5665</v>
      </c>
    </row>
    <row r="379" customFormat="false" ht="12.8" hidden="false" customHeight="false" outlineLevel="0" collapsed="false">
      <c r="C379" s="0" t="s">
        <v>5666</v>
      </c>
    </row>
    <row r="380" customFormat="false" ht="12.8" hidden="false" customHeight="false" outlineLevel="0" collapsed="false">
      <c r="C380" s="0" t="s">
        <v>5667</v>
      </c>
    </row>
    <row r="381" customFormat="false" ht="12.8" hidden="false" customHeight="false" outlineLevel="0" collapsed="false">
      <c r="C381" s="0" t="s">
        <v>5668</v>
      </c>
    </row>
    <row r="382" customFormat="false" ht="12.8" hidden="false" customHeight="false" outlineLevel="0" collapsed="false">
      <c r="C382" s="0" t="s">
        <v>5669</v>
      </c>
    </row>
    <row r="383" customFormat="false" ht="12.8" hidden="false" customHeight="false" outlineLevel="0" collapsed="false">
      <c r="C383" s="0" t="s">
        <v>5670</v>
      </c>
    </row>
    <row r="384" customFormat="false" ht="12.8" hidden="false" customHeight="false" outlineLevel="0" collapsed="false">
      <c r="C384" s="0" t="s">
        <v>5671</v>
      </c>
    </row>
    <row r="385" customFormat="false" ht="12.8" hidden="false" customHeight="false" outlineLevel="0" collapsed="false">
      <c r="C385" s="0" t="s">
        <v>5672</v>
      </c>
    </row>
    <row r="386" customFormat="false" ht="12.8" hidden="false" customHeight="false" outlineLevel="0" collapsed="false">
      <c r="C386" s="0" t="s">
        <v>5673</v>
      </c>
    </row>
    <row r="387" customFormat="false" ht="12.8" hidden="false" customHeight="false" outlineLevel="0" collapsed="false">
      <c r="C387" s="0" t="s">
        <v>5674</v>
      </c>
    </row>
    <row r="388" customFormat="false" ht="12.8" hidden="false" customHeight="false" outlineLevel="0" collapsed="false">
      <c r="C388" s="0" t="s">
        <v>5675</v>
      </c>
    </row>
    <row r="389" customFormat="false" ht="12.8" hidden="false" customHeight="false" outlineLevel="0" collapsed="false">
      <c r="C389" s="0" t="s">
        <v>5676</v>
      </c>
    </row>
    <row r="390" customFormat="false" ht="12.8" hidden="false" customHeight="false" outlineLevel="0" collapsed="false">
      <c r="C390" s="0" t="s">
        <v>5677</v>
      </c>
    </row>
    <row r="391" customFormat="false" ht="12.8" hidden="false" customHeight="false" outlineLevel="0" collapsed="false">
      <c r="C391" s="0" t="s">
        <v>5678</v>
      </c>
    </row>
    <row r="392" customFormat="false" ht="12.8" hidden="false" customHeight="false" outlineLevel="0" collapsed="false">
      <c r="C392" s="0" t="s">
        <v>5679</v>
      </c>
    </row>
    <row r="393" customFormat="false" ht="12.8" hidden="false" customHeight="false" outlineLevel="0" collapsed="false">
      <c r="C393" s="0" t="s">
        <v>5680</v>
      </c>
    </row>
    <row r="394" customFormat="false" ht="12.8" hidden="false" customHeight="false" outlineLevel="0" collapsed="false">
      <c r="C394" s="0" t="s">
        <v>5681</v>
      </c>
    </row>
    <row r="395" customFormat="false" ht="12.8" hidden="false" customHeight="false" outlineLevel="0" collapsed="false">
      <c r="C395" s="0" t="s">
        <v>5682</v>
      </c>
    </row>
    <row r="396" customFormat="false" ht="12.8" hidden="false" customHeight="false" outlineLevel="0" collapsed="false">
      <c r="C396" s="0" t="s">
        <v>5683</v>
      </c>
    </row>
    <row r="397" customFormat="false" ht="12.8" hidden="false" customHeight="false" outlineLevel="0" collapsed="false">
      <c r="C397" s="0" t="s">
        <v>5684</v>
      </c>
    </row>
    <row r="398" customFormat="false" ht="12.8" hidden="false" customHeight="false" outlineLevel="0" collapsed="false">
      <c r="C398" s="0" t="s">
        <v>5685</v>
      </c>
    </row>
    <row r="399" customFormat="false" ht="12.8" hidden="false" customHeight="false" outlineLevel="0" collapsed="false">
      <c r="C399" s="0" t="s">
        <v>5686</v>
      </c>
    </row>
    <row r="400" customFormat="false" ht="12.8" hidden="false" customHeight="false" outlineLevel="0" collapsed="false">
      <c r="C400" s="0" t="s">
        <v>5687</v>
      </c>
    </row>
    <row r="401" customFormat="false" ht="12.8" hidden="false" customHeight="false" outlineLevel="0" collapsed="false">
      <c r="C401" s="0" t="s">
        <v>5688</v>
      </c>
    </row>
    <row r="402" customFormat="false" ht="12.8" hidden="false" customHeight="false" outlineLevel="0" collapsed="false">
      <c r="C402" s="0" t="s">
        <v>5689</v>
      </c>
    </row>
    <row r="403" customFormat="false" ht="12.8" hidden="false" customHeight="false" outlineLevel="0" collapsed="false">
      <c r="C403" s="0" t="s">
        <v>5690</v>
      </c>
    </row>
    <row r="404" customFormat="false" ht="12.8" hidden="false" customHeight="false" outlineLevel="0" collapsed="false">
      <c r="C404" s="0" t="s">
        <v>5691</v>
      </c>
    </row>
    <row r="405" customFormat="false" ht="12.8" hidden="false" customHeight="false" outlineLevel="0" collapsed="false">
      <c r="C405" s="0" t="s">
        <v>5692</v>
      </c>
    </row>
    <row r="406" customFormat="false" ht="12.8" hidden="false" customHeight="false" outlineLevel="0" collapsed="false">
      <c r="C406" s="0" t="s">
        <v>5693</v>
      </c>
    </row>
    <row r="407" customFormat="false" ht="12.8" hidden="false" customHeight="false" outlineLevel="0" collapsed="false">
      <c r="C407" s="0" t="s">
        <v>5694</v>
      </c>
    </row>
    <row r="408" customFormat="false" ht="12.8" hidden="false" customHeight="false" outlineLevel="0" collapsed="false">
      <c r="C408" s="0" t="s">
        <v>5695</v>
      </c>
    </row>
    <row r="409" customFormat="false" ht="12.8" hidden="false" customHeight="false" outlineLevel="0" collapsed="false">
      <c r="C409" s="0" t="s">
        <v>5696</v>
      </c>
    </row>
    <row r="410" customFormat="false" ht="12.8" hidden="false" customHeight="false" outlineLevel="0" collapsed="false">
      <c r="C410" s="0" t="s">
        <v>5697</v>
      </c>
    </row>
    <row r="411" customFormat="false" ht="12.8" hidden="false" customHeight="false" outlineLevel="0" collapsed="false">
      <c r="C411" s="0" t="s">
        <v>5698</v>
      </c>
    </row>
    <row r="412" customFormat="false" ht="12.8" hidden="false" customHeight="false" outlineLevel="0" collapsed="false">
      <c r="C412" s="0" t="s">
        <v>5699</v>
      </c>
    </row>
    <row r="413" customFormat="false" ht="12.8" hidden="false" customHeight="false" outlineLevel="0" collapsed="false">
      <c r="C413" s="0" t="s">
        <v>5700</v>
      </c>
    </row>
    <row r="414" customFormat="false" ht="12.8" hidden="false" customHeight="false" outlineLevel="0" collapsed="false">
      <c r="C414" s="0" t="s">
        <v>5701</v>
      </c>
    </row>
    <row r="415" customFormat="false" ht="12.8" hidden="false" customHeight="false" outlineLevel="0" collapsed="false">
      <c r="C415" s="0" t="s">
        <v>5702</v>
      </c>
    </row>
    <row r="416" customFormat="false" ht="12.8" hidden="false" customHeight="false" outlineLevel="0" collapsed="false">
      <c r="C416" s="0" t="s">
        <v>5703</v>
      </c>
    </row>
    <row r="417" customFormat="false" ht="12.8" hidden="false" customHeight="false" outlineLevel="0" collapsed="false">
      <c r="C417" s="0" t="s">
        <v>5704</v>
      </c>
    </row>
    <row r="418" customFormat="false" ht="12.8" hidden="false" customHeight="false" outlineLevel="0" collapsed="false">
      <c r="C418" s="0" t="s">
        <v>5705</v>
      </c>
    </row>
    <row r="419" customFormat="false" ht="12.8" hidden="false" customHeight="false" outlineLevel="0" collapsed="false">
      <c r="C419" s="0" t="s">
        <v>5706</v>
      </c>
    </row>
    <row r="420" customFormat="false" ht="12.8" hidden="false" customHeight="false" outlineLevel="0" collapsed="false">
      <c r="C420" s="0" t="s">
        <v>5707</v>
      </c>
    </row>
    <row r="421" customFormat="false" ht="12.8" hidden="false" customHeight="false" outlineLevel="0" collapsed="false">
      <c r="C421" s="0" t="s">
        <v>5708</v>
      </c>
    </row>
    <row r="422" customFormat="false" ht="12.8" hidden="false" customHeight="false" outlineLevel="0" collapsed="false">
      <c r="C422" s="0" t="s">
        <v>5709</v>
      </c>
    </row>
    <row r="423" customFormat="false" ht="12.8" hidden="false" customHeight="false" outlineLevel="0" collapsed="false">
      <c r="C423" s="0" t="s">
        <v>5710</v>
      </c>
    </row>
    <row r="424" customFormat="false" ht="12.8" hidden="false" customHeight="false" outlineLevel="0" collapsed="false">
      <c r="C424" s="0" t="s">
        <v>5711</v>
      </c>
    </row>
    <row r="425" customFormat="false" ht="12.8" hidden="false" customHeight="false" outlineLevel="0" collapsed="false">
      <c r="C425" s="0" t="s">
        <v>5712</v>
      </c>
    </row>
    <row r="426" customFormat="false" ht="12.8" hidden="false" customHeight="false" outlineLevel="0" collapsed="false">
      <c r="C426" s="0" t="s">
        <v>5713</v>
      </c>
    </row>
    <row r="427" customFormat="false" ht="12.8" hidden="false" customHeight="false" outlineLevel="0" collapsed="false">
      <c r="C427" s="0" t="s">
        <v>5714</v>
      </c>
    </row>
    <row r="428" customFormat="false" ht="12.8" hidden="false" customHeight="false" outlineLevel="0" collapsed="false">
      <c r="C428" s="0" t="s">
        <v>5715</v>
      </c>
    </row>
    <row r="429" customFormat="false" ht="12.8" hidden="false" customHeight="false" outlineLevel="0" collapsed="false">
      <c r="C429" s="0" t="s">
        <v>5716</v>
      </c>
    </row>
    <row r="430" customFormat="false" ht="12.8" hidden="false" customHeight="false" outlineLevel="0" collapsed="false">
      <c r="C430" s="0" t="s">
        <v>5132</v>
      </c>
    </row>
    <row r="431" customFormat="false" ht="12.8" hidden="false" customHeight="false" outlineLevel="0" collapsed="false">
      <c r="C431" s="0" t="s">
        <v>5717</v>
      </c>
    </row>
    <row r="432" customFormat="false" ht="12.8" hidden="false" customHeight="false" outlineLevel="0" collapsed="false">
      <c r="C432" s="0" t="s">
        <v>5718</v>
      </c>
    </row>
    <row r="433" customFormat="false" ht="12.8" hidden="false" customHeight="false" outlineLevel="0" collapsed="false">
      <c r="C433" s="0" t="s">
        <v>5719</v>
      </c>
    </row>
    <row r="434" customFormat="false" ht="12.8" hidden="false" customHeight="false" outlineLevel="0" collapsed="false">
      <c r="C434" s="0" t="s">
        <v>5720</v>
      </c>
    </row>
    <row r="435" customFormat="false" ht="12.8" hidden="false" customHeight="false" outlineLevel="0" collapsed="false">
      <c r="C435" s="0" t="s">
        <v>5721</v>
      </c>
    </row>
    <row r="436" customFormat="false" ht="12.8" hidden="false" customHeight="false" outlineLevel="0" collapsed="false">
      <c r="C436" s="0" t="s">
        <v>5722</v>
      </c>
    </row>
    <row r="437" customFormat="false" ht="12.8" hidden="false" customHeight="false" outlineLevel="0" collapsed="false">
      <c r="C437" s="0" t="s">
        <v>5723</v>
      </c>
    </row>
    <row r="438" customFormat="false" ht="12.8" hidden="false" customHeight="false" outlineLevel="0" collapsed="false">
      <c r="C438" s="0" t="s">
        <v>5724</v>
      </c>
    </row>
    <row r="439" customFormat="false" ht="12.8" hidden="false" customHeight="false" outlineLevel="0" collapsed="false">
      <c r="C439" s="0" t="s">
        <v>5725</v>
      </c>
    </row>
    <row r="440" customFormat="false" ht="12.8" hidden="false" customHeight="false" outlineLevel="0" collapsed="false">
      <c r="C440" s="0" t="s">
        <v>5726</v>
      </c>
    </row>
    <row r="441" customFormat="false" ht="12.8" hidden="false" customHeight="false" outlineLevel="0" collapsed="false">
      <c r="C441" s="0" t="s">
        <v>5727</v>
      </c>
    </row>
    <row r="442" customFormat="false" ht="12.8" hidden="false" customHeight="false" outlineLevel="0" collapsed="false">
      <c r="C442" s="0" t="s">
        <v>5728</v>
      </c>
    </row>
    <row r="443" customFormat="false" ht="12.8" hidden="false" customHeight="false" outlineLevel="0" collapsed="false">
      <c r="C443" s="0" t="s">
        <v>5729</v>
      </c>
    </row>
    <row r="444" customFormat="false" ht="12.8" hidden="false" customHeight="false" outlineLevel="0" collapsed="false">
      <c r="C444" s="0" t="s">
        <v>5730</v>
      </c>
    </row>
    <row r="445" customFormat="false" ht="12.8" hidden="false" customHeight="false" outlineLevel="0" collapsed="false">
      <c r="C445" s="0" t="s">
        <v>5731</v>
      </c>
    </row>
    <row r="446" customFormat="false" ht="12.8" hidden="false" customHeight="false" outlineLevel="0" collapsed="false">
      <c r="C446" s="0" t="s">
        <v>5732</v>
      </c>
    </row>
    <row r="447" customFormat="false" ht="12.8" hidden="false" customHeight="false" outlineLevel="0" collapsed="false">
      <c r="C447" s="0" t="s">
        <v>5733</v>
      </c>
    </row>
    <row r="448" customFormat="false" ht="12.8" hidden="false" customHeight="false" outlineLevel="0" collapsed="false">
      <c r="C448" s="0" t="s">
        <v>5734</v>
      </c>
    </row>
    <row r="449" customFormat="false" ht="12.8" hidden="false" customHeight="false" outlineLevel="0" collapsed="false">
      <c r="C449" s="0" t="s">
        <v>5735</v>
      </c>
    </row>
    <row r="450" customFormat="false" ht="12.8" hidden="false" customHeight="false" outlineLevel="0" collapsed="false">
      <c r="C450" s="0" t="s">
        <v>5736</v>
      </c>
    </row>
    <row r="451" customFormat="false" ht="12.8" hidden="false" customHeight="false" outlineLevel="0" collapsed="false">
      <c r="C451" s="0" t="s">
        <v>5737</v>
      </c>
    </row>
    <row r="452" customFormat="false" ht="12.8" hidden="false" customHeight="false" outlineLevel="0" collapsed="false">
      <c r="C452" s="0" t="s">
        <v>5738</v>
      </c>
    </row>
    <row r="453" customFormat="false" ht="12.8" hidden="false" customHeight="false" outlineLevel="0" collapsed="false">
      <c r="C453" s="0" t="s">
        <v>5739</v>
      </c>
    </row>
    <row r="454" customFormat="false" ht="12.8" hidden="false" customHeight="false" outlineLevel="0" collapsed="false">
      <c r="C454" s="0" t="s">
        <v>5740</v>
      </c>
    </row>
    <row r="455" customFormat="false" ht="12.8" hidden="false" customHeight="false" outlineLevel="0" collapsed="false">
      <c r="C455" s="0" t="s">
        <v>5741</v>
      </c>
    </row>
    <row r="456" customFormat="false" ht="12.8" hidden="false" customHeight="false" outlineLevel="0" collapsed="false">
      <c r="C456" s="0" t="s">
        <v>5742</v>
      </c>
    </row>
    <row r="457" customFormat="false" ht="12.8" hidden="false" customHeight="false" outlineLevel="0" collapsed="false">
      <c r="C457" s="0" t="s">
        <v>5743</v>
      </c>
    </row>
    <row r="458" customFormat="false" ht="12.8" hidden="false" customHeight="false" outlineLevel="0" collapsed="false">
      <c r="C458" s="0" t="s">
        <v>5744</v>
      </c>
    </row>
    <row r="459" customFormat="false" ht="12.8" hidden="false" customHeight="false" outlineLevel="0" collapsed="false">
      <c r="C459" s="0" t="s">
        <v>5745</v>
      </c>
    </row>
    <row r="460" customFormat="false" ht="12.8" hidden="false" customHeight="false" outlineLevel="0" collapsed="false">
      <c r="C460" s="0" t="s">
        <v>5746</v>
      </c>
    </row>
    <row r="461" customFormat="false" ht="12.8" hidden="false" customHeight="false" outlineLevel="0" collapsed="false">
      <c r="C461" s="0" t="s">
        <v>5747</v>
      </c>
    </row>
    <row r="462" customFormat="false" ht="12.8" hidden="false" customHeight="false" outlineLevel="0" collapsed="false">
      <c r="C462" s="0" t="s">
        <v>5748</v>
      </c>
    </row>
    <row r="463" customFormat="false" ht="12.8" hidden="false" customHeight="false" outlineLevel="0" collapsed="false">
      <c r="C463" s="0" t="s">
        <v>5749</v>
      </c>
    </row>
    <row r="464" customFormat="false" ht="12.8" hidden="false" customHeight="false" outlineLevel="0" collapsed="false">
      <c r="C464" s="0" t="s">
        <v>5750</v>
      </c>
    </row>
    <row r="465" customFormat="false" ht="12.8" hidden="false" customHeight="false" outlineLevel="0" collapsed="false">
      <c r="C465" s="0" t="s">
        <v>5751</v>
      </c>
    </row>
    <row r="466" customFormat="false" ht="12.8" hidden="false" customHeight="false" outlineLevel="0" collapsed="false">
      <c r="C466" s="0" t="s">
        <v>5752</v>
      </c>
    </row>
    <row r="467" customFormat="false" ht="12.8" hidden="false" customHeight="false" outlineLevel="0" collapsed="false">
      <c r="C467" s="0" t="s">
        <v>5753</v>
      </c>
    </row>
    <row r="468" customFormat="false" ht="12.8" hidden="false" customHeight="false" outlineLevel="0" collapsed="false">
      <c r="C468" s="0" t="s">
        <v>5754</v>
      </c>
    </row>
    <row r="469" customFormat="false" ht="12.8" hidden="false" customHeight="false" outlineLevel="0" collapsed="false">
      <c r="C469" s="0" t="s">
        <v>5755</v>
      </c>
    </row>
    <row r="470" customFormat="false" ht="12.8" hidden="false" customHeight="false" outlineLevel="0" collapsed="false">
      <c r="C470" s="0" t="s">
        <v>5756</v>
      </c>
    </row>
    <row r="471" customFormat="false" ht="12.8" hidden="false" customHeight="false" outlineLevel="0" collapsed="false">
      <c r="C471" s="0" t="s">
        <v>5757</v>
      </c>
    </row>
    <row r="472" customFormat="false" ht="12.8" hidden="false" customHeight="false" outlineLevel="0" collapsed="false">
      <c r="C472" s="0" t="s">
        <v>5758</v>
      </c>
    </row>
    <row r="473" customFormat="false" ht="12.8" hidden="false" customHeight="false" outlineLevel="0" collapsed="false">
      <c r="C473" s="0" t="s">
        <v>5759</v>
      </c>
    </row>
    <row r="474" customFormat="false" ht="12.8" hidden="false" customHeight="false" outlineLevel="0" collapsed="false">
      <c r="C474" s="0" t="s">
        <v>5760</v>
      </c>
    </row>
    <row r="475" customFormat="false" ht="12.8" hidden="false" customHeight="false" outlineLevel="0" collapsed="false">
      <c r="C475" s="0" t="s">
        <v>5761</v>
      </c>
    </row>
    <row r="476" customFormat="false" ht="12.8" hidden="false" customHeight="false" outlineLevel="0" collapsed="false">
      <c r="C476" s="0" t="s">
        <v>5762</v>
      </c>
    </row>
    <row r="477" customFormat="false" ht="12.8" hidden="false" customHeight="false" outlineLevel="0" collapsed="false">
      <c r="C477" s="0" t="s">
        <v>5763</v>
      </c>
    </row>
    <row r="478" customFormat="false" ht="12.8" hidden="false" customHeight="false" outlineLevel="0" collapsed="false">
      <c r="C478" s="0" t="s">
        <v>5764</v>
      </c>
    </row>
    <row r="479" customFormat="false" ht="12.8" hidden="false" customHeight="false" outlineLevel="0" collapsed="false">
      <c r="C479" s="0" t="s">
        <v>5765</v>
      </c>
    </row>
    <row r="480" customFormat="false" ht="12.8" hidden="false" customHeight="false" outlineLevel="0" collapsed="false">
      <c r="C480" s="0" t="s">
        <v>5766</v>
      </c>
    </row>
    <row r="481" customFormat="false" ht="12.8" hidden="false" customHeight="false" outlineLevel="0" collapsed="false">
      <c r="C481" s="0" t="s">
        <v>5767</v>
      </c>
    </row>
    <row r="482" customFormat="false" ht="12.8" hidden="false" customHeight="false" outlineLevel="0" collapsed="false">
      <c r="C482" s="0" t="s">
        <v>5768</v>
      </c>
    </row>
    <row r="483" customFormat="false" ht="12.8" hidden="false" customHeight="false" outlineLevel="0" collapsed="false">
      <c r="C483" s="0" t="s">
        <v>5769</v>
      </c>
    </row>
    <row r="484" customFormat="false" ht="12.8" hidden="false" customHeight="false" outlineLevel="0" collapsed="false">
      <c r="C484" s="0" t="s">
        <v>5770</v>
      </c>
    </row>
    <row r="485" customFormat="false" ht="12.8" hidden="false" customHeight="false" outlineLevel="0" collapsed="false">
      <c r="C485" s="0" t="s">
        <v>5771</v>
      </c>
    </row>
    <row r="486" customFormat="false" ht="12.8" hidden="false" customHeight="false" outlineLevel="0" collapsed="false">
      <c r="C486" s="0" t="s">
        <v>5772</v>
      </c>
    </row>
    <row r="487" customFormat="false" ht="12.8" hidden="false" customHeight="false" outlineLevel="0" collapsed="false">
      <c r="C487" s="0" t="s">
        <v>5773</v>
      </c>
    </row>
    <row r="488" customFormat="false" ht="12.8" hidden="false" customHeight="false" outlineLevel="0" collapsed="false">
      <c r="C488" s="0" t="s">
        <v>5774</v>
      </c>
    </row>
    <row r="489" customFormat="false" ht="12.8" hidden="false" customHeight="false" outlineLevel="0" collapsed="false">
      <c r="C489" s="0" t="s">
        <v>5775</v>
      </c>
    </row>
    <row r="490" customFormat="false" ht="12.8" hidden="false" customHeight="false" outlineLevel="0" collapsed="false">
      <c r="C490" s="0" t="s">
        <v>5776</v>
      </c>
    </row>
    <row r="491" customFormat="false" ht="12.8" hidden="false" customHeight="false" outlineLevel="0" collapsed="false">
      <c r="C491" s="0" t="s">
        <v>5777</v>
      </c>
    </row>
    <row r="492" customFormat="false" ht="12.8" hidden="false" customHeight="false" outlineLevel="0" collapsed="false">
      <c r="C492" s="0" t="s">
        <v>5778</v>
      </c>
    </row>
    <row r="493" customFormat="false" ht="12.8" hidden="false" customHeight="false" outlineLevel="0" collapsed="false">
      <c r="C493" s="0" t="s">
        <v>5779</v>
      </c>
    </row>
    <row r="494" customFormat="false" ht="12.8" hidden="false" customHeight="false" outlineLevel="0" collapsed="false">
      <c r="C494" s="0" t="s">
        <v>5780</v>
      </c>
    </row>
    <row r="495" customFormat="false" ht="12.8" hidden="false" customHeight="false" outlineLevel="0" collapsed="false">
      <c r="C495" s="0" t="s">
        <v>5781</v>
      </c>
    </row>
    <row r="496" customFormat="false" ht="12.8" hidden="false" customHeight="false" outlineLevel="0" collapsed="false">
      <c r="C496" s="0" t="s">
        <v>5782</v>
      </c>
    </row>
    <row r="497" customFormat="false" ht="12.8" hidden="false" customHeight="false" outlineLevel="0" collapsed="false">
      <c r="C497" s="0" t="s">
        <v>5783</v>
      </c>
    </row>
    <row r="498" customFormat="false" ht="12.8" hidden="false" customHeight="false" outlineLevel="0" collapsed="false">
      <c r="C498" s="0" t="s">
        <v>5784</v>
      </c>
    </row>
    <row r="499" customFormat="false" ht="12.8" hidden="false" customHeight="false" outlineLevel="0" collapsed="false">
      <c r="C499" s="0" t="s">
        <v>5785</v>
      </c>
    </row>
    <row r="500" customFormat="false" ht="12.8" hidden="false" customHeight="false" outlineLevel="0" collapsed="false">
      <c r="C500" s="0" t="s">
        <v>5786</v>
      </c>
    </row>
    <row r="501" customFormat="false" ht="12.8" hidden="false" customHeight="false" outlineLevel="0" collapsed="false">
      <c r="C501" s="0" t="s">
        <v>5787</v>
      </c>
    </row>
    <row r="502" customFormat="false" ht="12.8" hidden="false" customHeight="false" outlineLevel="0" collapsed="false">
      <c r="C502" s="0" t="s">
        <v>5788</v>
      </c>
    </row>
    <row r="503" customFormat="false" ht="12.8" hidden="false" customHeight="false" outlineLevel="0" collapsed="false">
      <c r="C503" s="0" t="s">
        <v>5789</v>
      </c>
    </row>
    <row r="504" customFormat="false" ht="12.8" hidden="false" customHeight="false" outlineLevel="0" collapsed="false">
      <c r="C504" s="0" t="s">
        <v>5790</v>
      </c>
    </row>
    <row r="505" customFormat="false" ht="12.8" hidden="false" customHeight="false" outlineLevel="0" collapsed="false">
      <c r="C505" s="0" t="s">
        <v>5791</v>
      </c>
    </row>
    <row r="506" customFormat="false" ht="12.8" hidden="false" customHeight="false" outlineLevel="0" collapsed="false">
      <c r="C506" s="0" t="s">
        <v>5792</v>
      </c>
    </row>
    <row r="507" customFormat="false" ht="12.8" hidden="false" customHeight="false" outlineLevel="0" collapsed="false">
      <c r="C507" s="0" t="s">
        <v>5793</v>
      </c>
    </row>
    <row r="508" customFormat="false" ht="12.8" hidden="false" customHeight="false" outlineLevel="0" collapsed="false">
      <c r="C508" s="0" t="s">
        <v>5794</v>
      </c>
    </row>
    <row r="509" customFormat="false" ht="12.8" hidden="false" customHeight="false" outlineLevel="0" collapsed="false">
      <c r="C509" s="0" t="s">
        <v>5795</v>
      </c>
    </row>
    <row r="510" customFormat="false" ht="12.8" hidden="false" customHeight="false" outlineLevel="0" collapsed="false">
      <c r="C510" s="0" t="s">
        <v>5796</v>
      </c>
    </row>
    <row r="511" customFormat="false" ht="12.8" hidden="false" customHeight="false" outlineLevel="0" collapsed="false">
      <c r="C511" s="0" t="s">
        <v>5797</v>
      </c>
    </row>
    <row r="512" customFormat="false" ht="12.8" hidden="false" customHeight="false" outlineLevel="0" collapsed="false">
      <c r="C512" s="0" t="s">
        <v>5798</v>
      </c>
    </row>
    <row r="513" customFormat="false" ht="12.8" hidden="false" customHeight="false" outlineLevel="0" collapsed="false">
      <c r="C513" s="0" t="s">
        <v>5799</v>
      </c>
    </row>
    <row r="514" customFormat="false" ht="12.8" hidden="false" customHeight="false" outlineLevel="0" collapsed="false">
      <c r="C514" s="0" t="s">
        <v>5800</v>
      </c>
    </row>
    <row r="515" customFormat="false" ht="12.8" hidden="false" customHeight="false" outlineLevel="0" collapsed="false">
      <c r="C515" s="0" t="s">
        <v>5801</v>
      </c>
    </row>
    <row r="516" customFormat="false" ht="12.8" hidden="false" customHeight="false" outlineLevel="0" collapsed="false">
      <c r="C516" s="0" t="s">
        <v>5802</v>
      </c>
    </row>
    <row r="517" customFormat="false" ht="12.8" hidden="false" customHeight="false" outlineLevel="0" collapsed="false">
      <c r="C517" s="0" t="s">
        <v>5803</v>
      </c>
    </row>
    <row r="518" customFormat="false" ht="12.8" hidden="false" customHeight="false" outlineLevel="0" collapsed="false">
      <c r="C518" s="0" t="s">
        <v>5804</v>
      </c>
    </row>
    <row r="519" customFormat="false" ht="12.8" hidden="false" customHeight="false" outlineLevel="0" collapsed="false">
      <c r="C519" s="0" t="s">
        <v>5805</v>
      </c>
    </row>
    <row r="520" customFormat="false" ht="12.8" hidden="false" customHeight="false" outlineLevel="0" collapsed="false">
      <c r="C520" s="0" t="s">
        <v>5806</v>
      </c>
    </row>
    <row r="521" customFormat="false" ht="12.8" hidden="false" customHeight="false" outlineLevel="0" collapsed="false">
      <c r="C521" s="0" t="s">
        <v>5807</v>
      </c>
    </row>
    <row r="522" customFormat="false" ht="12.8" hidden="false" customHeight="false" outlineLevel="0" collapsed="false">
      <c r="C522" s="0" t="s">
        <v>5808</v>
      </c>
    </row>
    <row r="523" customFormat="false" ht="12.8" hidden="false" customHeight="false" outlineLevel="0" collapsed="false">
      <c r="C523" s="0" t="s">
        <v>5809</v>
      </c>
    </row>
    <row r="524" customFormat="false" ht="12.8" hidden="false" customHeight="false" outlineLevel="0" collapsed="false">
      <c r="C524" s="0" t="s">
        <v>5810</v>
      </c>
    </row>
    <row r="525" customFormat="false" ht="12.8" hidden="false" customHeight="false" outlineLevel="0" collapsed="false">
      <c r="C525" s="0" t="s">
        <v>5811</v>
      </c>
    </row>
    <row r="526" customFormat="false" ht="12.8" hidden="false" customHeight="false" outlineLevel="0" collapsed="false">
      <c r="C526" s="0" t="s">
        <v>5812</v>
      </c>
    </row>
    <row r="527" customFormat="false" ht="12.8" hidden="false" customHeight="false" outlineLevel="0" collapsed="false">
      <c r="C527" s="0" t="s">
        <v>5813</v>
      </c>
    </row>
    <row r="528" customFormat="false" ht="12.8" hidden="false" customHeight="false" outlineLevel="0" collapsed="false">
      <c r="C528" s="0" t="s">
        <v>5814</v>
      </c>
    </row>
    <row r="529" customFormat="false" ht="12.8" hidden="false" customHeight="false" outlineLevel="0" collapsed="false">
      <c r="C529" s="0" t="s">
        <v>5815</v>
      </c>
    </row>
    <row r="530" customFormat="false" ht="12.8" hidden="false" customHeight="false" outlineLevel="0" collapsed="false">
      <c r="C530" s="0" t="s">
        <v>5816</v>
      </c>
    </row>
    <row r="531" customFormat="false" ht="12.8" hidden="false" customHeight="false" outlineLevel="0" collapsed="false">
      <c r="C531" s="0" t="s">
        <v>5817</v>
      </c>
    </row>
    <row r="532" customFormat="false" ht="12.8" hidden="false" customHeight="false" outlineLevel="0" collapsed="false">
      <c r="C532" s="0" t="s">
        <v>5818</v>
      </c>
    </row>
    <row r="533" customFormat="false" ht="12.8" hidden="false" customHeight="false" outlineLevel="0" collapsed="false">
      <c r="C533" s="0" t="s">
        <v>5819</v>
      </c>
    </row>
    <row r="534" customFormat="false" ht="12.8" hidden="false" customHeight="false" outlineLevel="0" collapsed="false">
      <c r="C534" s="0" t="s">
        <v>5820</v>
      </c>
    </row>
    <row r="535" customFormat="false" ht="12.8" hidden="false" customHeight="false" outlineLevel="0" collapsed="false">
      <c r="C535" s="0" t="s">
        <v>5821</v>
      </c>
    </row>
    <row r="536" customFormat="false" ht="12.8" hidden="false" customHeight="false" outlineLevel="0" collapsed="false">
      <c r="C536" s="0" t="s">
        <v>5822</v>
      </c>
    </row>
    <row r="537" customFormat="false" ht="12.8" hidden="false" customHeight="false" outlineLevel="0" collapsed="false">
      <c r="C537" s="0" t="s">
        <v>5823</v>
      </c>
    </row>
    <row r="538" customFormat="false" ht="12.8" hidden="false" customHeight="false" outlineLevel="0" collapsed="false">
      <c r="C538" s="0" t="s">
        <v>5824</v>
      </c>
    </row>
    <row r="539" customFormat="false" ht="12.8" hidden="false" customHeight="false" outlineLevel="0" collapsed="false">
      <c r="C539" s="0" t="s">
        <v>5825</v>
      </c>
    </row>
    <row r="540" customFormat="false" ht="12.8" hidden="false" customHeight="false" outlineLevel="0" collapsed="false">
      <c r="C540" s="0" t="s">
        <v>5826</v>
      </c>
    </row>
    <row r="541" customFormat="false" ht="12.8" hidden="false" customHeight="false" outlineLevel="0" collapsed="false">
      <c r="C541" s="0" t="s">
        <v>5827</v>
      </c>
    </row>
    <row r="542" customFormat="false" ht="12.8" hidden="false" customHeight="false" outlineLevel="0" collapsed="false">
      <c r="C542" s="0" t="s">
        <v>5828</v>
      </c>
    </row>
    <row r="543" customFormat="false" ht="12.8" hidden="false" customHeight="false" outlineLevel="0" collapsed="false">
      <c r="C543" s="0" t="s">
        <v>5829</v>
      </c>
    </row>
    <row r="544" customFormat="false" ht="12.8" hidden="false" customHeight="false" outlineLevel="0" collapsed="false">
      <c r="C544" s="0" t="s">
        <v>5830</v>
      </c>
    </row>
    <row r="545" customFormat="false" ht="12.8" hidden="false" customHeight="false" outlineLevel="0" collapsed="false">
      <c r="C545" s="0" t="s">
        <v>5831</v>
      </c>
    </row>
    <row r="546" customFormat="false" ht="12.8" hidden="false" customHeight="false" outlineLevel="0" collapsed="false">
      <c r="C546" s="0" t="s">
        <v>5832</v>
      </c>
    </row>
    <row r="547" customFormat="false" ht="12.8" hidden="false" customHeight="false" outlineLevel="0" collapsed="false">
      <c r="C547" s="0" t="s">
        <v>5833</v>
      </c>
    </row>
    <row r="548" customFormat="false" ht="12.8" hidden="false" customHeight="false" outlineLevel="0" collapsed="false">
      <c r="C548" s="0" t="s">
        <v>5834</v>
      </c>
    </row>
    <row r="549" customFormat="false" ht="12.8" hidden="false" customHeight="false" outlineLevel="0" collapsed="false">
      <c r="C549" s="0" t="s">
        <v>5835</v>
      </c>
    </row>
    <row r="550" customFormat="false" ht="12.8" hidden="false" customHeight="false" outlineLevel="0" collapsed="false">
      <c r="C550" s="0" t="s">
        <v>5836</v>
      </c>
    </row>
    <row r="551" customFormat="false" ht="12.8" hidden="false" customHeight="false" outlineLevel="0" collapsed="false">
      <c r="C551" s="0" t="s">
        <v>5837</v>
      </c>
    </row>
    <row r="552" customFormat="false" ht="12.8" hidden="false" customHeight="false" outlineLevel="0" collapsed="false">
      <c r="C552" s="0" t="s">
        <v>5838</v>
      </c>
    </row>
    <row r="553" customFormat="false" ht="12.8" hidden="false" customHeight="false" outlineLevel="0" collapsed="false">
      <c r="C553" s="0" t="s">
        <v>5839</v>
      </c>
    </row>
    <row r="554" customFormat="false" ht="12.8" hidden="false" customHeight="false" outlineLevel="0" collapsed="false">
      <c r="C554" s="0" t="s">
        <v>5840</v>
      </c>
    </row>
    <row r="555" customFormat="false" ht="12.8" hidden="false" customHeight="false" outlineLevel="0" collapsed="false">
      <c r="C555" s="0" t="s">
        <v>5841</v>
      </c>
    </row>
    <row r="556" customFormat="false" ht="12.8" hidden="false" customHeight="false" outlineLevel="0" collapsed="false">
      <c r="C556" s="0" t="s">
        <v>5842</v>
      </c>
    </row>
    <row r="557" customFormat="false" ht="12.8" hidden="false" customHeight="false" outlineLevel="0" collapsed="false">
      <c r="C557" s="0" t="s">
        <v>5843</v>
      </c>
    </row>
    <row r="558" customFormat="false" ht="12.8" hidden="false" customHeight="false" outlineLevel="0" collapsed="false">
      <c r="C558" s="0" t="s">
        <v>5844</v>
      </c>
    </row>
    <row r="559" customFormat="false" ht="12.8" hidden="false" customHeight="false" outlineLevel="0" collapsed="false">
      <c r="C559" s="0" t="s">
        <v>5845</v>
      </c>
    </row>
    <row r="560" customFormat="false" ht="12.8" hidden="false" customHeight="false" outlineLevel="0" collapsed="false">
      <c r="C560" s="0" t="s">
        <v>5846</v>
      </c>
    </row>
    <row r="561" customFormat="false" ht="12.8" hidden="false" customHeight="false" outlineLevel="0" collapsed="false">
      <c r="C561" s="0" t="s">
        <v>5847</v>
      </c>
    </row>
    <row r="562" customFormat="false" ht="12.8" hidden="false" customHeight="false" outlineLevel="0" collapsed="false">
      <c r="C562" s="0" t="s">
        <v>5848</v>
      </c>
    </row>
    <row r="563" customFormat="false" ht="12.8" hidden="false" customHeight="false" outlineLevel="0" collapsed="false">
      <c r="C563" s="0" t="s">
        <v>5849</v>
      </c>
    </row>
    <row r="564" customFormat="false" ht="12.8" hidden="false" customHeight="false" outlineLevel="0" collapsed="false">
      <c r="C564" s="0" t="s">
        <v>5850</v>
      </c>
    </row>
    <row r="565" customFormat="false" ht="12.8" hidden="false" customHeight="false" outlineLevel="0" collapsed="false">
      <c r="C565" s="0" t="s">
        <v>5851</v>
      </c>
    </row>
    <row r="566" customFormat="false" ht="12.8" hidden="false" customHeight="false" outlineLevel="0" collapsed="false">
      <c r="C566" s="0" t="s">
        <v>5852</v>
      </c>
    </row>
    <row r="567" customFormat="false" ht="12.8" hidden="false" customHeight="false" outlineLevel="0" collapsed="false">
      <c r="C567" s="0" t="s">
        <v>5853</v>
      </c>
    </row>
    <row r="568" customFormat="false" ht="12.8" hidden="false" customHeight="false" outlineLevel="0" collapsed="false">
      <c r="C568" s="0" t="s">
        <v>5854</v>
      </c>
    </row>
    <row r="569" customFormat="false" ht="12.8" hidden="false" customHeight="false" outlineLevel="0" collapsed="false">
      <c r="C569" s="0" t="s">
        <v>5855</v>
      </c>
    </row>
    <row r="570" customFormat="false" ht="12.8" hidden="false" customHeight="false" outlineLevel="0" collapsed="false">
      <c r="C570" s="0" t="s">
        <v>5856</v>
      </c>
    </row>
    <row r="571" customFormat="false" ht="12.8" hidden="false" customHeight="false" outlineLevel="0" collapsed="false">
      <c r="C571" s="0" t="s">
        <v>5857</v>
      </c>
    </row>
    <row r="572" customFormat="false" ht="12.8" hidden="false" customHeight="false" outlineLevel="0" collapsed="false">
      <c r="C572" s="0" t="s">
        <v>5858</v>
      </c>
    </row>
    <row r="573" customFormat="false" ht="12.8" hidden="false" customHeight="false" outlineLevel="0" collapsed="false">
      <c r="C573" s="0" t="s">
        <v>5859</v>
      </c>
    </row>
    <row r="574" customFormat="false" ht="12.8" hidden="false" customHeight="false" outlineLevel="0" collapsed="false">
      <c r="C574" s="0" t="s">
        <v>5860</v>
      </c>
    </row>
    <row r="575" customFormat="false" ht="12.8" hidden="false" customHeight="false" outlineLevel="0" collapsed="false">
      <c r="C575" s="0" t="s">
        <v>5861</v>
      </c>
    </row>
    <row r="576" customFormat="false" ht="12.8" hidden="false" customHeight="false" outlineLevel="0" collapsed="false">
      <c r="C576" s="0" t="s">
        <v>5862</v>
      </c>
    </row>
    <row r="577" customFormat="false" ht="12.8" hidden="false" customHeight="false" outlineLevel="0" collapsed="false">
      <c r="C577" s="0" t="s">
        <v>5863</v>
      </c>
    </row>
    <row r="578" customFormat="false" ht="12.8" hidden="false" customHeight="false" outlineLevel="0" collapsed="false">
      <c r="C578" s="0" t="s">
        <v>5864</v>
      </c>
    </row>
    <row r="579" customFormat="false" ht="12.8" hidden="false" customHeight="false" outlineLevel="0" collapsed="false">
      <c r="C579" s="0" t="s">
        <v>5865</v>
      </c>
    </row>
    <row r="580" customFormat="false" ht="12.8" hidden="false" customHeight="false" outlineLevel="0" collapsed="false">
      <c r="C580" s="0" t="s">
        <v>5866</v>
      </c>
    </row>
    <row r="581" customFormat="false" ht="12.8" hidden="false" customHeight="false" outlineLevel="0" collapsed="false">
      <c r="C581" s="0" t="s">
        <v>5867</v>
      </c>
    </row>
    <row r="582" customFormat="false" ht="12.8" hidden="false" customHeight="false" outlineLevel="0" collapsed="false">
      <c r="C582" s="0" t="s">
        <v>5868</v>
      </c>
    </row>
    <row r="583" customFormat="false" ht="12.8" hidden="false" customHeight="false" outlineLevel="0" collapsed="false">
      <c r="C583" s="0" t="s">
        <v>5869</v>
      </c>
    </row>
    <row r="584" customFormat="false" ht="12.8" hidden="false" customHeight="false" outlineLevel="0" collapsed="false">
      <c r="C584" s="0" t="s">
        <v>5870</v>
      </c>
    </row>
    <row r="585" customFormat="false" ht="12.8" hidden="false" customHeight="false" outlineLevel="0" collapsed="false">
      <c r="C585" s="0" t="s">
        <v>5871</v>
      </c>
    </row>
    <row r="586" customFormat="false" ht="12.8" hidden="false" customHeight="false" outlineLevel="0" collapsed="false">
      <c r="C586" s="0" t="s">
        <v>5872</v>
      </c>
    </row>
    <row r="587" customFormat="false" ht="12.8" hidden="false" customHeight="false" outlineLevel="0" collapsed="false">
      <c r="C587" s="0" t="s">
        <v>5873</v>
      </c>
    </row>
    <row r="588" customFormat="false" ht="12.8" hidden="false" customHeight="false" outlineLevel="0" collapsed="false">
      <c r="C588" s="0" t="s">
        <v>5874</v>
      </c>
    </row>
    <row r="589" customFormat="false" ht="12.8" hidden="false" customHeight="false" outlineLevel="0" collapsed="false">
      <c r="C589" s="0" t="s">
        <v>5875</v>
      </c>
    </row>
    <row r="590" customFormat="false" ht="12.8" hidden="false" customHeight="false" outlineLevel="0" collapsed="false">
      <c r="C590" s="0" t="s">
        <v>5876</v>
      </c>
    </row>
    <row r="591" customFormat="false" ht="12.8" hidden="false" customHeight="false" outlineLevel="0" collapsed="false">
      <c r="C591" s="0" t="s">
        <v>5877</v>
      </c>
    </row>
    <row r="592" customFormat="false" ht="12.8" hidden="false" customHeight="false" outlineLevel="0" collapsed="false">
      <c r="C592" s="0" t="s">
        <v>5878</v>
      </c>
    </row>
    <row r="593" customFormat="false" ht="12.8" hidden="false" customHeight="false" outlineLevel="0" collapsed="false">
      <c r="C593" s="0" t="s">
        <v>5879</v>
      </c>
    </row>
    <row r="594" customFormat="false" ht="12.8" hidden="false" customHeight="false" outlineLevel="0" collapsed="false">
      <c r="C594" s="0" t="s">
        <v>5880</v>
      </c>
    </row>
    <row r="595" customFormat="false" ht="12.8" hidden="false" customHeight="false" outlineLevel="0" collapsed="false">
      <c r="C595" s="0" t="s">
        <v>5881</v>
      </c>
    </row>
    <row r="596" customFormat="false" ht="12.8" hidden="false" customHeight="false" outlineLevel="0" collapsed="false">
      <c r="C596" s="0" t="s">
        <v>5882</v>
      </c>
    </row>
    <row r="597" customFormat="false" ht="12.8" hidden="false" customHeight="false" outlineLevel="0" collapsed="false">
      <c r="C597" s="0" t="s">
        <v>5883</v>
      </c>
    </row>
    <row r="598" customFormat="false" ht="12.8" hidden="false" customHeight="false" outlineLevel="0" collapsed="false">
      <c r="C598" s="0" t="s">
        <v>5884</v>
      </c>
    </row>
    <row r="599" customFormat="false" ht="12.8" hidden="false" customHeight="false" outlineLevel="0" collapsed="false">
      <c r="C599" s="0" t="s">
        <v>5885</v>
      </c>
    </row>
    <row r="600" customFormat="false" ht="12.8" hidden="false" customHeight="false" outlineLevel="0" collapsed="false">
      <c r="C600" s="0" t="s">
        <v>5886</v>
      </c>
    </row>
    <row r="601" customFormat="false" ht="12.8" hidden="false" customHeight="false" outlineLevel="0" collapsed="false">
      <c r="C601" s="0" t="s">
        <v>5887</v>
      </c>
    </row>
    <row r="602" customFormat="false" ht="12.8" hidden="false" customHeight="false" outlineLevel="0" collapsed="false">
      <c r="C602" s="0" t="s">
        <v>5888</v>
      </c>
    </row>
    <row r="603" customFormat="false" ht="12.8" hidden="false" customHeight="false" outlineLevel="0" collapsed="false">
      <c r="C603" s="0" t="s">
        <v>5889</v>
      </c>
    </row>
    <row r="604" customFormat="false" ht="12.8" hidden="false" customHeight="false" outlineLevel="0" collapsed="false">
      <c r="C604" s="0" t="s">
        <v>5890</v>
      </c>
    </row>
    <row r="605" customFormat="false" ht="12.8" hidden="false" customHeight="false" outlineLevel="0" collapsed="false">
      <c r="C605" s="0" t="s">
        <v>5891</v>
      </c>
    </row>
    <row r="606" customFormat="false" ht="12.8" hidden="false" customHeight="false" outlineLevel="0" collapsed="false">
      <c r="C606" s="0" t="s">
        <v>5892</v>
      </c>
    </row>
    <row r="607" customFormat="false" ht="12.8" hidden="false" customHeight="false" outlineLevel="0" collapsed="false">
      <c r="C607" s="0" t="s">
        <v>5893</v>
      </c>
    </row>
    <row r="608" customFormat="false" ht="12.8" hidden="false" customHeight="false" outlineLevel="0" collapsed="false">
      <c r="C608" s="0" t="s">
        <v>5894</v>
      </c>
    </row>
    <row r="609" customFormat="false" ht="12.8" hidden="false" customHeight="false" outlineLevel="0" collapsed="false">
      <c r="C609" s="0" t="s">
        <v>5895</v>
      </c>
    </row>
    <row r="610" customFormat="false" ht="12.8" hidden="false" customHeight="false" outlineLevel="0" collapsed="false">
      <c r="C610" s="0" t="s">
        <v>5896</v>
      </c>
    </row>
    <row r="611" customFormat="false" ht="12.8" hidden="false" customHeight="false" outlineLevel="0" collapsed="false">
      <c r="C611" s="0" t="s">
        <v>5897</v>
      </c>
    </row>
    <row r="612" customFormat="false" ht="12.8" hidden="false" customHeight="false" outlineLevel="0" collapsed="false">
      <c r="C612" s="0" t="s">
        <v>5898</v>
      </c>
    </row>
    <row r="613" customFormat="false" ht="12.8" hidden="false" customHeight="false" outlineLevel="0" collapsed="false">
      <c r="C613" s="0" t="s">
        <v>5899</v>
      </c>
    </row>
    <row r="614" customFormat="false" ht="12.8" hidden="false" customHeight="false" outlineLevel="0" collapsed="false">
      <c r="C614" s="0" t="s">
        <v>5900</v>
      </c>
    </row>
    <row r="615" customFormat="false" ht="12.8" hidden="false" customHeight="false" outlineLevel="0" collapsed="false">
      <c r="C615" s="0" t="s">
        <v>5901</v>
      </c>
    </row>
    <row r="616" customFormat="false" ht="12.8" hidden="false" customHeight="false" outlineLevel="0" collapsed="false">
      <c r="C616" s="0" t="s">
        <v>5902</v>
      </c>
    </row>
    <row r="617" customFormat="false" ht="12.8" hidden="false" customHeight="false" outlineLevel="0" collapsed="false">
      <c r="C617" s="0" t="s">
        <v>5903</v>
      </c>
    </row>
    <row r="618" customFormat="false" ht="12.8" hidden="false" customHeight="false" outlineLevel="0" collapsed="false">
      <c r="C618" s="0" t="s">
        <v>5904</v>
      </c>
    </row>
    <row r="619" customFormat="false" ht="12.8" hidden="false" customHeight="false" outlineLevel="0" collapsed="false">
      <c r="C619" s="0" t="s">
        <v>5905</v>
      </c>
    </row>
    <row r="620" customFormat="false" ht="12.8" hidden="false" customHeight="false" outlineLevel="0" collapsed="false">
      <c r="C620" s="0" t="s">
        <v>5906</v>
      </c>
    </row>
    <row r="621" customFormat="false" ht="12.8" hidden="false" customHeight="false" outlineLevel="0" collapsed="false">
      <c r="C621" s="0" t="s">
        <v>5907</v>
      </c>
    </row>
    <row r="622" customFormat="false" ht="12.8" hidden="false" customHeight="false" outlineLevel="0" collapsed="false">
      <c r="C622" s="0" t="s">
        <v>5908</v>
      </c>
    </row>
    <row r="623" customFormat="false" ht="12.8" hidden="false" customHeight="false" outlineLevel="0" collapsed="false">
      <c r="C623" s="0" t="s">
        <v>5909</v>
      </c>
    </row>
    <row r="624" customFormat="false" ht="12.8" hidden="false" customHeight="false" outlineLevel="0" collapsed="false">
      <c r="C624" s="0" t="s">
        <v>5910</v>
      </c>
    </row>
    <row r="625" customFormat="false" ht="12.8" hidden="false" customHeight="false" outlineLevel="0" collapsed="false">
      <c r="C625" s="0" t="s">
        <v>5911</v>
      </c>
    </row>
    <row r="626" customFormat="false" ht="12.8" hidden="false" customHeight="false" outlineLevel="0" collapsed="false">
      <c r="C626" s="0" t="s">
        <v>5912</v>
      </c>
    </row>
    <row r="627" customFormat="false" ht="12.8" hidden="false" customHeight="false" outlineLevel="0" collapsed="false">
      <c r="C627" s="0" t="s">
        <v>5913</v>
      </c>
    </row>
    <row r="628" customFormat="false" ht="12.8" hidden="false" customHeight="false" outlineLevel="0" collapsed="false">
      <c r="C628" s="0" t="s">
        <v>5914</v>
      </c>
    </row>
    <row r="629" customFormat="false" ht="12.8" hidden="false" customHeight="false" outlineLevel="0" collapsed="false">
      <c r="C629" s="0" t="s">
        <v>5915</v>
      </c>
    </row>
    <row r="630" customFormat="false" ht="12.8" hidden="false" customHeight="false" outlineLevel="0" collapsed="false">
      <c r="C630" s="0" t="s">
        <v>5916</v>
      </c>
    </row>
    <row r="631" customFormat="false" ht="12.8" hidden="false" customHeight="false" outlineLevel="0" collapsed="false">
      <c r="C631" s="0" t="s">
        <v>5917</v>
      </c>
    </row>
    <row r="632" customFormat="false" ht="12.8" hidden="false" customHeight="false" outlineLevel="0" collapsed="false">
      <c r="C632" s="0" t="s">
        <v>5918</v>
      </c>
    </row>
    <row r="633" customFormat="false" ht="12.8" hidden="false" customHeight="false" outlineLevel="0" collapsed="false">
      <c r="C633" s="0" t="s">
        <v>5919</v>
      </c>
    </row>
    <row r="634" customFormat="false" ht="12.8" hidden="false" customHeight="false" outlineLevel="0" collapsed="false">
      <c r="C634" s="0" t="s">
        <v>5920</v>
      </c>
    </row>
    <row r="635" customFormat="false" ht="12.8" hidden="false" customHeight="false" outlineLevel="0" collapsed="false">
      <c r="C635" s="0" t="s">
        <v>5921</v>
      </c>
    </row>
    <row r="636" customFormat="false" ht="12.8" hidden="false" customHeight="false" outlineLevel="0" collapsed="false">
      <c r="C636" s="0" t="s">
        <v>5922</v>
      </c>
    </row>
    <row r="637" customFormat="false" ht="12.8" hidden="false" customHeight="false" outlineLevel="0" collapsed="false">
      <c r="C637" s="0" t="s">
        <v>5923</v>
      </c>
    </row>
    <row r="638" customFormat="false" ht="12.8" hidden="false" customHeight="false" outlineLevel="0" collapsed="false">
      <c r="C638" s="0" t="s">
        <v>5924</v>
      </c>
    </row>
    <row r="639" customFormat="false" ht="12.8" hidden="false" customHeight="false" outlineLevel="0" collapsed="false">
      <c r="C639" s="0" t="s">
        <v>5925</v>
      </c>
    </row>
    <row r="640" customFormat="false" ht="12.8" hidden="false" customHeight="false" outlineLevel="0" collapsed="false">
      <c r="C640" s="0" t="s">
        <v>5926</v>
      </c>
    </row>
    <row r="641" customFormat="false" ht="12.8" hidden="false" customHeight="false" outlineLevel="0" collapsed="false">
      <c r="C641" s="0" t="s">
        <v>5927</v>
      </c>
    </row>
    <row r="642" customFormat="false" ht="12.8" hidden="false" customHeight="false" outlineLevel="0" collapsed="false">
      <c r="C642" s="0" t="s">
        <v>5928</v>
      </c>
    </row>
    <row r="643" customFormat="false" ht="12.8" hidden="false" customHeight="false" outlineLevel="0" collapsed="false">
      <c r="C643" s="0" t="s">
        <v>5929</v>
      </c>
    </row>
    <row r="644" customFormat="false" ht="12.8" hidden="false" customHeight="false" outlineLevel="0" collapsed="false">
      <c r="C644" s="0" t="s">
        <v>5930</v>
      </c>
    </row>
    <row r="645" customFormat="false" ht="12.8" hidden="false" customHeight="false" outlineLevel="0" collapsed="false">
      <c r="C645" s="0" t="s">
        <v>5931</v>
      </c>
    </row>
    <row r="646" customFormat="false" ht="12.8" hidden="false" customHeight="false" outlineLevel="0" collapsed="false">
      <c r="C646" s="0" t="s">
        <v>5932</v>
      </c>
    </row>
    <row r="647" customFormat="false" ht="12.8" hidden="false" customHeight="false" outlineLevel="0" collapsed="false">
      <c r="C647" s="0" t="s">
        <v>5933</v>
      </c>
    </row>
    <row r="648" customFormat="false" ht="12.8" hidden="false" customHeight="false" outlineLevel="0" collapsed="false">
      <c r="C648" s="0" t="s">
        <v>5934</v>
      </c>
    </row>
    <row r="649" customFormat="false" ht="12.8" hidden="false" customHeight="false" outlineLevel="0" collapsed="false">
      <c r="C649" s="0" t="s">
        <v>5935</v>
      </c>
    </row>
    <row r="650" customFormat="false" ht="12.8" hidden="false" customHeight="false" outlineLevel="0" collapsed="false">
      <c r="C650" s="0" t="s">
        <v>5936</v>
      </c>
    </row>
    <row r="651" customFormat="false" ht="12.8" hidden="false" customHeight="false" outlineLevel="0" collapsed="false">
      <c r="C651" s="0" t="s">
        <v>5937</v>
      </c>
    </row>
    <row r="652" customFormat="false" ht="12.8" hidden="false" customHeight="false" outlineLevel="0" collapsed="false">
      <c r="C652" s="0" t="s">
        <v>5938</v>
      </c>
    </row>
    <row r="653" customFormat="false" ht="12.8" hidden="false" customHeight="false" outlineLevel="0" collapsed="false">
      <c r="C653" s="0" t="s">
        <v>5939</v>
      </c>
    </row>
    <row r="654" customFormat="false" ht="12.8" hidden="false" customHeight="false" outlineLevel="0" collapsed="false">
      <c r="C654" s="0" t="s">
        <v>5940</v>
      </c>
    </row>
    <row r="655" customFormat="false" ht="12.8" hidden="false" customHeight="false" outlineLevel="0" collapsed="false">
      <c r="C655" s="0" t="s">
        <v>5941</v>
      </c>
    </row>
    <row r="656" customFormat="false" ht="12.8" hidden="false" customHeight="false" outlineLevel="0" collapsed="false">
      <c r="C656" s="0" t="s">
        <v>5942</v>
      </c>
    </row>
    <row r="657" customFormat="false" ht="12.8" hidden="false" customHeight="false" outlineLevel="0" collapsed="false">
      <c r="C657" s="0" t="s">
        <v>5943</v>
      </c>
    </row>
    <row r="658" customFormat="false" ht="12.8" hidden="false" customHeight="false" outlineLevel="0" collapsed="false">
      <c r="C658" s="0" t="s">
        <v>5944</v>
      </c>
    </row>
    <row r="659" customFormat="false" ht="12.8" hidden="false" customHeight="false" outlineLevel="0" collapsed="false">
      <c r="C659" s="0" t="s">
        <v>5945</v>
      </c>
    </row>
    <row r="660" customFormat="false" ht="12.8" hidden="false" customHeight="false" outlineLevel="0" collapsed="false">
      <c r="C660" s="0" t="s">
        <v>5946</v>
      </c>
    </row>
    <row r="661" customFormat="false" ht="12.8" hidden="false" customHeight="false" outlineLevel="0" collapsed="false">
      <c r="C661" s="0" t="s">
        <v>5947</v>
      </c>
    </row>
    <row r="662" customFormat="false" ht="12.8" hidden="false" customHeight="false" outlineLevel="0" collapsed="false">
      <c r="C662" s="0" t="s">
        <v>5948</v>
      </c>
    </row>
    <row r="663" customFormat="false" ht="12.8" hidden="false" customHeight="false" outlineLevel="0" collapsed="false">
      <c r="C663" s="0" t="s">
        <v>5949</v>
      </c>
    </row>
    <row r="664" customFormat="false" ht="12.8" hidden="false" customHeight="false" outlineLevel="0" collapsed="false">
      <c r="C664" s="0" t="s">
        <v>5950</v>
      </c>
    </row>
    <row r="665" customFormat="false" ht="12.8" hidden="false" customHeight="false" outlineLevel="0" collapsed="false">
      <c r="C665" s="0" t="s">
        <v>5951</v>
      </c>
    </row>
    <row r="666" customFormat="false" ht="12.8" hidden="false" customHeight="false" outlineLevel="0" collapsed="false">
      <c r="C666" s="0" t="s">
        <v>5952</v>
      </c>
    </row>
    <row r="667" customFormat="false" ht="12.8" hidden="false" customHeight="false" outlineLevel="0" collapsed="false">
      <c r="C667" s="0" t="s">
        <v>5953</v>
      </c>
    </row>
    <row r="668" customFormat="false" ht="12.8" hidden="false" customHeight="false" outlineLevel="0" collapsed="false">
      <c r="C668" s="0" t="s">
        <v>5954</v>
      </c>
    </row>
    <row r="669" customFormat="false" ht="12.8" hidden="false" customHeight="false" outlineLevel="0" collapsed="false">
      <c r="C669" s="0" t="s">
        <v>5955</v>
      </c>
    </row>
    <row r="670" customFormat="false" ht="12.8" hidden="false" customHeight="false" outlineLevel="0" collapsed="false">
      <c r="C670" s="0" t="s">
        <v>5956</v>
      </c>
    </row>
    <row r="671" customFormat="false" ht="12.8" hidden="false" customHeight="false" outlineLevel="0" collapsed="false">
      <c r="C671" s="0" t="s">
        <v>5957</v>
      </c>
    </row>
    <row r="672" customFormat="false" ht="12.8" hidden="false" customHeight="false" outlineLevel="0" collapsed="false">
      <c r="C672" s="0" t="s">
        <v>5958</v>
      </c>
    </row>
    <row r="673" customFormat="false" ht="12.8" hidden="false" customHeight="false" outlineLevel="0" collapsed="false">
      <c r="C673" s="0" t="s">
        <v>5959</v>
      </c>
    </row>
    <row r="674" customFormat="false" ht="12.8" hidden="false" customHeight="false" outlineLevel="0" collapsed="false">
      <c r="C674" s="0" t="s">
        <v>5960</v>
      </c>
    </row>
    <row r="675" customFormat="false" ht="12.8" hidden="false" customHeight="false" outlineLevel="0" collapsed="false">
      <c r="C675" s="0" t="s">
        <v>5961</v>
      </c>
    </row>
    <row r="676" customFormat="false" ht="12.8" hidden="false" customHeight="false" outlineLevel="0" collapsed="false">
      <c r="C676" s="0" t="s">
        <v>5962</v>
      </c>
    </row>
    <row r="677" customFormat="false" ht="12.8" hidden="false" customHeight="false" outlineLevel="0" collapsed="false">
      <c r="C677" s="0" t="s">
        <v>5963</v>
      </c>
    </row>
    <row r="678" customFormat="false" ht="12.8" hidden="false" customHeight="false" outlineLevel="0" collapsed="false">
      <c r="C678" s="0" t="s">
        <v>5964</v>
      </c>
    </row>
    <row r="679" customFormat="false" ht="12.8" hidden="false" customHeight="false" outlineLevel="0" collapsed="false">
      <c r="C679" s="0" t="s">
        <v>5965</v>
      </c>
    </row>
    <row r="680" customFormat="false" ht="12.8" hidden="false" customHeight="false" outlineLevel="0" collapsed="false">
      <c r="C680" s="0" t="s">
        <v>5966</v>
      </c>
    </row>
    <row r="681" customFormat="false" ht="12.8" hidden="false" customHeight="false" outlineLevel="0" collapsed="false">
      <c r="C681" s="0" t="s">
        <v>5967</v>
      </c>
    </row>
    <row r="682" customFormat="false" ht="12.8" hidden="false" customHeight="false" outlineLevel="0" collapsed="false">
      <c r="C682" s="0" t="s">
        <v>5968</v>
      </c>
    </row>
    <row r="683" customFormat="false" ht="12.8" hidden="false" customHeight="false" outlineLevel="0" collapsed="false">
      <c r="C683" s="0" t="s">
        <v>5969</v>
      </c>
    </row>
    <row r="684" customFormat="false" ht="12.8" hidden="false" customHeight="false" outlineLevel="0" collapsed="false">
      <c r="C684" s="0" t="s">
        <v>5970</v>
      </c>
    </row>
    <row r="685" customFormat="false" ht="12.8" hidden="false" customHeight="false" outlineLevel="0" collapsed="false">
      <c r="C685" s="0" t="s">
        <v>5971</v>
      </c>
    </row>
    <row r="686" customFormat="false" ht="12.8" hidden="false" customHeight="false" outlineLevel="0" collapsed="false">
      <c r="C686" s="0" t="s">
        <v>5972</v>
      </c>
    </row>
    <row r="687" customFormat="false" ht="12.8" hidden="false" customHeight="false" outlineLevel="0" collapsed="false">
      <c r="C687" s="0" t="s">
        <v>5973</v>
      </c>
    </row>
    <row r="688" customFormat="false" ht="12.8" hidden="false" customHeight="false" outlineLevel="0" collapsed="false">
      <c r="C688" s="0" t="s">
        <v>5974</v>
      </c>
    </row>
    <row r="689" customFormat="false" ht="12.8" hidden="false" customHeight="false" outlineLevel="0" collapsed="false">
      <c r="C689" s="0" t="s">
        <v>5975</v>
      </c>
    </row>
    <row r="690" customFormat="false" ht="12.8" hidden="false" customHeight="false" outlineLevel="0" collapsed="false">
      <c r="C690" s="0" t="s">
        <v>5976</v>
      </c>
    </row>
    <row r="691" customFormat="false" ht="12.8" hidden="false" customHeight="false" outlineLevel="0" collapsed="false">
      <c r="C691" s="0" t="s">
        <v>5977</v>
      </c>
    </row>
    <row r="692" customFormat="false" ht="12.8" hidden="false" customHeight="false" outlineLevel="0" collapsed="false">
      <c r="C692" s="0" t="s">
        <v>5978</v>
      </c>
    </row>
    <row r="693" customFormat="false" ht="12.8" hidden="false" customHeight="false" outlineLevel="0" collapsed="false">
      <c r="C693" s="0" t="s">
        <v>5979</v>
      </c>
    </row>
    <row r="694" customFormat="false" ht="12.8" hidden="false" customHeight="false" outlineLevel="0" collapsed="false">
      <c r="C694" s="0" t="s">
        <v>5980</v>
      </c>
    </row>
    <row r="695" customFormat="false" ht="12.8" hidden="false" customHeight="false" outlineLevel="0" collapsed="false">
      <c r="C695" s="0" t="s">
        <v>5981</v>
      </c>
    </row>
    <row r="696" customFormat="false" ht="12.8" hidden="false" customHeight="false" outlineLevel="0" collapsed="false">
      <c r="C696" s="0" t="s">
        <v>5982</v>
      </c>
    </row>
    <row r="697" customFormat="false" ht="12.8" hidden="false" customHeight="false" outlineLevel="0" collapsed="false">
      <c r="C697" s="0" t="s">
        <v>5983</v>
      </c>
    </row>
    <row r="698" customFormat="false" ht="12.8" hidden="false" customHeight="false" outlineLevel="0" collapsed="false">
      <c r="C698" s="0" t="s">
        <v>5984</v>
      </c>
    </row>
    <row r="699" customFormat="false" ht="12.8" hidden="false" customHeight="false" outlineLevel="0" collapsed="false">
      <c r="C699" s="0" t="s">
        <v>5985</v>
      </c>
    </row>
    <row r="700" customFormat="false" ht="12.8" hidden="false" customHeight="false" outlineLevel="0" collapsed="false">
      <c r="C700" s="0" t="s">
        <v>5986</v>
      </c>
    </row>
    <row r="701" customFormat="false" ht="12.8" hidden="false" customHeight="false" outlineLevel="0" collapsed="false">
      <c r="C701" s="0" t="s">
        <v>5987</v>
      </c>
    </row>
    <row r="702" customFormat="false" ht="12.8" hidden="false" customHeight="false" outlineLevel="0" collapsed="false">
      <c r="C702" s="0" t="s">
        <v>5988</v>
      </c>
    </row>
    <row r="703" customFormat="false" ht="12.8" hidden="false" customHeight="false" outlineLevel="0" collapsed="false">
      <c r="C703" s="0" t="s">
        <v>5989</v>
      </c>
    </row>
    <row r="704" customFormat="false" ht="12.8" hidden="false" customHeight="false" outlineLevel="0" collapsed="false">
      <c r="C704" s="0" t="s">
        <v>5990</v>
      </c>
    </row>
    <row r="705" customFormat="false" ht="12.8" hidden="false" customHeight="false" outlineLevel="0" collapsed="false">
      <c r="C705" s="0" t="s">
        <v>5991</v>
      </c>
    </row>
    <row r="706" customFormat="false" ht="12.8" hidden="false" customHeight="false" outlineLevel="0" collapsed="false">
      <c r="C706" s="0" t="s">
        <v>5992</v>
      </c>
    </row>
    <row r="707" customFormat="false" ht="12.8" hidden="false" customHeight="false" outlineLevel="0" collapsed="false">
      <c r="C707" s="0" t="s">
        <v>5993</v>
      </c>
    </row>
    <row r="708" customFormat="false" ht="12.8" hidden="false" customHeight="false" outlineLevel="0" collapsed="false">
      <c r="C708" s="0" t="s">
        <v>5994</v>
      </c>
    </row>
    <row r="709" customFormat="false" ht="12.8" hidden="false" customHeight="false" outlineLevel="0" collapsed="false">
      <c r="C709" s="0" t="s">
        <v>5995</v>
      </c>
    </row>
    <row r="710" customFormat="false" ht="12.8" hidden="false" customHeight="false" outlineLevel="0" collapsed="false">
      <c r="C710" s="0" t="s">
        <v>5996</v>
      </c>
    </row>
    <row r="711" customFormat="false" ht="12.8" hidden="false" customHeight="false" outlineLevel="0" collapsed="false">
      <c r="C711" s="0" t="s">
        <v>5997</v>
      </c>
    </row>
    <row r="712" customFormat="false" ht="12.8" hidden="false" customHeight="false" outlineLevel="0" collapsed="false">
      <c r="C712" s="0" t="s">
        <v>5998</v>
      </c>
    </row>
    <row r="713" customFormat="false" ht="12.8" hidden="false" customHeight="false" outlineLevel="0" collapsed="false">
      <c r="C713" s="0" t="s">
        <v>5999</v>
      </c>
    </row>
    <row r="714" customFormat="false" ht="12.8" hidden="false" customHeight="false" outlineLevel="0" collapsed="false">
      <c r="C714" s="0" t="s">
        <v>6000</v>
      </c>
    </row>
    <row r="715" customFormat="false" ht="12.8" hidden="false" customHeight="false" outlineLevel="0" collapsed="false">
      <c r="C715" s="0" t="s">
        <v>6001</v>
      </c>
    </row>
    <row r="716" customFormat="false" ht="12.8" hidden="false" customHeight="false" outlineLevel="0" collapsed="false">
      <c r="C716" s="0" t="s">
        <v>6002</v>
      </c>
    </row>
    <row r="717" customFormat="false" ht="12.8" hidden="false" customHeight="false" outlineLevel="0" collapsed="false">
      <c r="C717" s="0" t="s">
        <v>6003</v>
      </c>
    </row>
    <row r="718" customFormat="false" ht="12.8" hidden="false" customHeight="false" outlineLevel="0" collapsed="false">
      <c r="C718" s="0" t="s">
        <v>6004</v>
      </c>
    </row>
    <row r="719" customFormat="false" ht="12.8" hidden="false" customHeight="false" outlineLevel="0" collapsed="false">
      <c r="C719" s="0" t="s">
        <v>6005</v>
      </c>
    </row>
    <row r="720" customFormat="false" ht="12.8" hidden="false" customHeight="false" outlineLevel="0" collapsed="false">
      <c r="C720" s="0" t="s">
        <v>6006</v>
      </c>
    </row>
    <row r="721" customFormat="false" ht="12.8" hidden="false" customHeight="false" outlineLevel="0" collapsed="false">
      <c r="C721" s="0" t="s">
        <v>6007</v>
      </c>
    </row>
    <row r="722" customFormat="false" ht="12.8" hidden="false" customHeight="false" outlineLevel="0" collapsed="false">
      <c r="C722" s="0" t="s">
        <v>6008</v>
      </c>
    </row>
    <row r="723" customFormat="false" ht="12.8" hidden="false" customHeight="false" outlineLevel="0" collapsed="false">
      <c r="C723" s="0" t="s">
        <v>6009</v>
      </c>
    </row>
    <row r="724" customFormat="false" ht="12.8" hidden="false" customHeight="false" outlineLevel="0" collapsed="false">
      <c r="C724" s="0" t="s">
        <v>6010</v>
      </c>
    </row>
    <row r="725" customFormat="false" ht="12.8" hidden="false" customHeight="false" outlineLevel="0" collapsed="false">
      <c r="C725" s="0" t="s">
        <v>6011</v>
      </c>
    </row>
    <row r="726" customFormat="false" ht="12.8" hidden="false" customHeight="false" outlineLevel="0" collapsed="false">
      <c r="C726" s="0" t="s">
        <v>6012</v>
      </c>
    </row>
    <row r="727" customFormat="false" ht="12.8" hidden="false" customHeight="false" outlineLevel="0" collapsed="false">
      <c r="C727" s="0" t="s">
        <v>6013</v>
      </c>
    </row>
    <row r="728" customFormat="false" ht="12.8" hidden="false" customHeight="false" outlineLevel="0" collapsed="false">
      <c r="C728" s="0" t="s">
        <v>6014</v>
      </c>
    </row>
    <row r="729" customFormat="false" ht="12.8" hidden="false" customHeight="false" outlineLevel="0" collapsed="false">
      <c r="C729" s="0" t="s">
        <v>6015</v>
      </c>
    </row>
    <row r="730" customFormat="false" ht="12.8" hidden="false" customHeight="false" outlineLevel="0" collapsed="false">
      <c r="C730" s="0" t="s">
        <v>6016</v>
      </c>
    </row>
    <row r="731" customFormat="false" ht="12.8" hidden="false" customHeight="false" outlineLevel="0" collapsed="false">
      <c r="C731" s="0" t="s">
        <v>6017</v>
      </c>
    </row>
    <row r="732" customFormat="false" ht="12.8" hidden="false" customHeight="false" outlineLevel="0" collapsed="false">
      <c r="C732" s="0" t="s">
        <v>6018</v>
      </c>
    </row>
    <row r="733" customFormat="false" ht="12.8" hidden="false" customHeight="false" outlineLevel="0" collapsed="false">
      <c r="C733" s="0" t="s">
        <v>6019</v>
      </c>
    </row>
    <row r="734" customFormat="false" ht="12.8" hidden="false" customHeight="false" outlineLevel="0" collapsed="false">
      <c r="C734" s="0" t="s">
        <v>6020</v>
      </c>
    </row>
    <row r="735" customFormat="false" ht="12.8" hidden="false" customHeight="false" outlineLevel="0" collapsed="false">
      <c r="C735" s="0" t="s">
        <v>6021</v>
      </c>
    </row>
    <row r="736" customFormat="false" ht="12.8" hidden="false" customHeight="false" outlineLevel="0" collapsed="false">
      <c r="C736" s="0" t="s">
        <v>6022</v>
      </c>
    </row>
    <row r="737" customFormat="false" ht="12.8" hidden="false" customHeight="false" outlineLevel="0" collapsed="false">
      <c r="C737" s="0" t="s">
        <v>6023</v>
      </c>
    </row>
    <row r="738" customFormat="false" ht="12.8" hidden="false" customHeight="false" outlineLevel="0" collapsed="false">
      <c r="C738" s="0" t="s">
        <v>6024</v>
      </c>
    </row>
    <row r="739" customFormat="false" ht="12.8" hidden="false" customHeight="false" outlineLevel="0" collapsed="false">
      <c r="C739" s="0" t="s">
        <v>6025</v>
      </c>
    </row>
    <row r="740" customFormat="false" ht="12.8" hidden="false" customHeight="false" outlineLevel="0" collapsed="false">
      <c r="C740" s="0" t="s">
        <v>6026</v>
      </c>
    </row>
    <row r="741" customFormat="false" ht="12.8" hidden="false" customHeight="false" outlineLevel="0" collapsed="false">
      <c r="C741" s="0" t="s">
        <v>6027</v>
      </c>
    </row>
    <row r="742" customFormat="false" ht="12.8" hidden="false" customHeight="false" outlineLevel="0" collapsed="false">
      <c r="C742" s="0" t="s">
        <v>6028</v>
      </c>
    </row>
    <row r="743" customFormat="false" ht="12.8" hidden="false" customHeight="false" outlineLevel="0" collapsed="false">
      <c r="C743" s="0" t="s">
        <v>6029</v>
      </c>
    </row>
    <row r="744" customFormat="false" ht="12.8" hidden="false" customHeight="false" outlineLevel="0" collapsed="false">
      <c r="C744" s="0" t="s">
        <v>6030</v>
      </c>
    </row>
    <row r="745" customFormat="false" ht="12.8" hidden="false" customHeight="false" outlineLevel="0" collapsed="false">
      <c r="C745" s="0" t="s">
        <v>6031</v>
      </c>
    </row>
    <row r="746" customFormat="false" ht="12.8" hidden="false" customHeight="false" outlineLevel="0" collapsed="false">
      <c r="C746" s="0" t="s">
        <v>6032</v>
      </c>
    </row>
    <row r="747" customFormat="false" ht="12.8" hidden="false" customHeight="false" outlineLevel="0" collapsed="false">
      <c r="C747" s="0" t="s">
        <v>6033</v>
      </c>
    </row>
    <row r="748" customFormat="false" ht="12.8" hidden="false" customHeight="false" outlineLevel="0" collapsed="false">
      <c r="C748" s="0" t="s">
        <v>6034</v>
      </c>
    </row>
    <row r="749" customFormat="false" ht="12.8" hidden="false" customHeight="false" outlineLevel="0" collapsed="false">
      <c r="C749" s="0" t="s">
        <v>6035</v>
      </c>
    </row>
    <row r="750" customFormat="false" ht="12.8" hidden="false" customHeight="false" outlineLevel="0" collapsed="false">
      <c r="C750" s="0" t="s">
        <v>6036</v>
      </c>
    </row>
    <row r="751" customFormat="false" ht="12.8" hidden="false" customHeight="false" outlineLevel="0" collapsed="false">
      <c r="C751" s="0" t="s">
        <v>6037</v>
      </c>
    </row>
    <row r="752" customFormat="false" ht="12.8" hidden="false" customHeight="false" outlineLevel="0" collapsed="false">
      <c r="C752" s="0" t="s">
        <v>6038</v>
      </c>
    </row>
    <row r="753" customFormat="false" ht="12.8" hidden="false" customHeight="false" outlineLevel="0" collapsed="false">
      <c r="C753" s="0" t="s">
        <v>6039</v>
      </c>
    </row>
    <row r="754" customFormat="false" ht="12.8" hidden="false" customHeight="false" outlineLevel="0" collapsed="false">
      <c r="C754" s="0" t="s">
        <v>6040</v>
      </c>
    </row>
    <row r="755" customFormat="false" ht="12.8" hidden="false" customHeight="false" outlineLevel="0" collapsed="false">
      <c r="C755" s="0" t="s">
        <v>6041</v>
      </c>
    </row>
    <row r="756" customFormat="false" ht="12.8" hidden="false" customHeight="false" outlineLevel="0" collapsed="false">
      <c r="C756" s="0" t="s">
        <v>6042</v>
      </c>
    </row>
    <row r="757" customFormat="false" ht="12.8" hidden="false" customHeight="false" outlineLevel="0" collapsed="false">
      <c r="C757" s="0" t="s">
        <v>6043</v>
      </c>
    </row>
    <row r="758" customFormat="false" ht="12.8" hidden="false" customHeight="false" outlineLevel="0" collapsed="false">
      <c r="C758" s="0" t="s">
        <v>6044</v>
      </c>
    </row>
    <row r="759" customFormat="false" ht="12.8" hidden="false" customHeight="false" outlineLevel="0" collapsed="false">
      <c r="C759" s="0" t="s">
        <v>6045</v>
      </c>
    </row>
    <row r="760" customFormat="false" ht="12.8" hidden="false" customHeight="false" outlineLevel="0" collapsed="false">
      <c r="C760" s="0" t="s">
        <v>6046</v>
      </c>
    </row>
    <row r="761" customFormat="false" ht="12.8" hidden="false" customHeight="false" outlineLevel="0" collapsed="false">
      <c r="C761" s="0" t="s">
        <v>6047</v>
      </c>
    </row>
    <row r="762" customFormat="false" ht="12.8" hidden="false" customHeight="false" outlineLevel="0" collapsed="false">
      <c r="C762" s="0" t="s">
        <v>6048</v>
      </c>
    </row>
    <row r="763" customFormat="false" ht="12.8" hidden="false" customHeight="false" outlineLevel="0" collapsed="false">
      <c r="C763" s="0" t="s">
        <v>6049</v>
      </c>
    </row>
    <row r="764" customFormat="false" ht="12.8" hidden="false" customHeight="false" outlineLevel="0" collapsed="false">
      <c r="C764" s="0" t="s">
        <v>6050</v>
      </c>
    </row>
    <row r="765" customFormat="false" ht="12.8" hidden="false" customHeight="false" outlineLevel="0" collapsed="false">
      <c r="C765" s="0" t="s">
        <v>6051</v>
      </c>
    </row>
    <row r="766" customFormat="false" ht="12.8" hidden="false" customHeight="false" outlineLevel="0" collapsed="false">
      <c r="C766" s="0" t="s">
        <v>6052</v>
      </c>
    </row>
    <row r="767" customFormat="false" ht="12.8" hidden="false" customHeight="false" outlineLevel="0" collapsed="false">
      <c r="C767" s="0" t="s">
        <v>6053</v>
      </c>
    </row>
    <row r="768" customFormat="false" ht="12.8" hidden="false" customHeight="false" outlineLevel="0" collapsed="false">
      <c r="C768" s="0" t="s">
        <v>6054</v>
      </c>
    </row>
    <row r="769" customFormat="false" ht="12.8" hidden="false" customHeight="false" outlineLevel="0" collapsed="false">
      <c r="C769" s="0" t="s">
        <v>6055</v>
      </c>
    </row>
    <row r="770" customFormat="false" ht="12.8" hidden="false" customHeight="false" outlineLevel="0" collapsed="false">
      <c r="C770" s="0" t="s">
        <v>6056</v>
      </c>
    </row>
    <row r="771" customFormat="false" ht="12.8" hidden="false" customHeight="false" outlineLevel="0" collapsed="false">
      <c r="C771" s="0" t="s">
        <v>6057</v>
      </c>
    </row>
    <row r="772" customFormat="false" ht="12.8" hidden="false" customHeight="false" outlineLevel="0" collapsed="false">
      <c r="C772" s="0" t="s">
        <v>6058</v>
      </c>
    </row>
    <row r="773" customFormat="false" ht="12.8" hidden="false" customHeight="false" outlineLevel="0" collapsed="false">
      <c r="C773" s="0" t="s">
        <v>6059</v>
      </c>
    </row>
    <row r="774" customFormat="false" ht="12.8" hidden="false" customHeight="false" outlineLevel="0" collapsed="false">
      <c r="C774" s="0" t="s">
        <v>5090</v>
      </c>
    </row>
    <row r="775" customFormat="false" ht="12.8" hidden="false" customHeight="false" outlineLevel="0" collapsed="false">
      <c r="C775" s="0" t="s">
        <v>5101</v>
      </c>
    </row>
    <row r="776" customFormat="false" ht="12.8" hidden="false" customHeight="false" outlineLevel="0" collapsed="false">
      <c r="C776" s="0" t="s">
        <v>6060</v>
      </c>
    </row>
    <row r="777" customFormat="false" ht="12.8" hidden="false" customHeight="false" outlineLevel="0" collapsed="false">
      <c r="C777" s="0" t="s">
        <v>6061</v>
      </c>
    </row>
    <row r="778" customFormat="false" ht="12.8" hidden="false" customHeight="false" outlineLevel="0" collapsed="false">
      <c r="C778" s="0" t="s">
        <v>6062</v>
      </c>
    </row>
    <row r="779" customFormat="false" ht="12.8" hidden="false" customHeight="false" outlineLevel="0" collapsed="false">
      <c r="C779" s="0" t="s">
        <v>6063</v>
      </c>
    </row>
    <row r="780" customFormat="false" ht="12.8" hidden="false" customHeight="false" outlineLevel="0" collapsed="false">
      <c r="C780" s="0" t="s">
        <v>6064</v>
      </c>
    </row>
    <row r="781" customFormat="false" ht="12.8" hidden="false" customHeight="false" outlineLevel="0" collapsed="false">
      <c r="C781" s="0" t="s">
        <v>6065</v>
      </c>
    </row>
    <row r="782" customFormat="false" ht="12.8" hidden="false" customHeight="false" outlineLevel="0" collapsed="false">
      <c r="C782" s="0" t="s">
        <v>6066</v>
      </c>
    </row>
    <row r="783" customFormat="false" ht="12.8" hidden="false" customHeight="false" outlineLevel="0" collapsed="false">
      <c r="C783" s="0" t="s">
        <v>6067</v>
      </c>
    </row>
    <row r="784" customFormat="false" ht="12.8" hidden="false" customHeight="false" outlineLevel="0" collapsed="false">
      <c r="C784" s="0" t="s">
        <v>6068</v>
      </c>
    </row>
    <row r="785" customFormat="false" ht="12.8" hidden="false" customHeight="false" outlineLevel="0" collapsed="false">
      <c r="C785" s="0" t="s">
        <v>6069</v>
      </c>
    </row>
    <row r="786" customFormat="false" ht="12.8" hidden="false" customHeight="false" outlineLevel="0" collapsed="false">
      <c r="C786" s="0" t="s">
        <v>6070</v>
      </c>
    </row>
    <row r="787" customFormat="false" ht="12.8" hidden="false" customHeight="false" outlineLevel="0" collapsed="false">
      <c r="C787" s="0" t="s">
        <v>6071</v>
      </c>
    </row>
    <row r="788" customFormat="false" ht="12.8" hidden="false" customHeight="false" outlineLevel="0" collapsed="false">
      <c r="C788" s="0" t="s">
        <v>6072</v>
      </c>
    </row>
    <row r="789" customFormat="false" ht="12.8" hidden="false" customHeight="false" outlineLevel="0" collapsed="false">
      <c r="C789" s="0" t="s">
        <v>6073</v>
      </c>
    </row>
    <row r="790" customFormat="false" ht="12.8" hidden="false" customHeight="false" outlineLevel="0" collapsed="false">
      <c r="C790" s="0" t="s">
        <v>6074</v>
      </c>
    </row>
    <row r="791" customFormat="false" ht="12.8" hidden="false" customHeight="false" outlineLevel="0" collapsed="false">
      <c r="C791" s="0" t="s">
        <v>6075</v>
      </c>
    </row>
    <row r="792" customFormat="false" ht="12.8" hidden="false" customHeight="false" outlineLevel="0" collapsed="false">
      <c r="C792" s="0" t="s">
        <v>6076</v>
      </c>
    </row>
    <row r="793" customFormat="false" ht="12.8" hidden="false" customHeight="false" outlineLevel="0" collapsed="false">
      <c r="C793" s="0" t="s">
        <v>6077</v>
      </c>
    </row>
    <row r="794" customFormat="false" ht="12.8" hidden="false" customHeight="false" outlineLevel="0" collapsed="false">
      <c r="C794" s="0" t="s">
        <v>6078</v>
      </c>
    </row>
    <row r="795" customFormat="false" ht="12.8" hidden="false" customHeight="false" outlineLevel="0" collapsed="false">
      <c r="C795" s="0" t="s">
        <v>6079</v>
      </c>
    </row>
    <row r="796" customFormat="false" ht="12.8" hidden="false" customHeight="false" outlineLevel="0" collapsed="false">
      <c r="C796" s="0" t="s">
        <v>6080</v>
      </c>
    </row>
    <row r="797" customFormat="false" ht="12.8" hidden="false" customHeight="false" outlineLevel="0" collapsed="false">
      <c r="C797" s="0" t="s">
        <v>6081</v>
      </c>
    </row>
    <row r="798" customFormat="false" ht="12.8" hidden="false" customHeight="false" outlineLevel="0" collapsed="false">
      <c r="C798" s="0" t="s">
        <v>6082</v>
      </c>
    </row>
    <row r="799" customFormat="false" ht="12.8" hidden="false" customHeight="false" outlineLevel="0" collapsed="false">
      <c r="C799" s="0" t="s">
        <v>6083</v>
      </c>
    </row>
    <row r="800" customFormat="false" ht="12.8" hidden="false" customHeight="false" outlineLevel="0" collapsed="false">
      <c r="C800" s="0" t="s">
        <v>6084</v>
      </c>
    </row>
    <row r="801" customFormat="false" ht="12.8" hidden="false" customHeight="false" outlineLevel="0" collapsed="false">
      <c r="C801" s="0" t="s">
        <v>6085</v>
      </c>
    </row>
    <row r="802" customFormat="false" ht="12.8" hidden="false" customHeight="false" outlineLevel="0" collapsed="false">
      <c r="C802" s="0" t="s">
        <v>6086</v>
      </c>
    </row>
    <row r="803" customFormat="false" ht="12.8" hidden="false" customHeight="false" outlineLevel="0" collapsed="false">
      <c r="C803" s="0" t="s">
        <v>6087</v>
      </c>
    </row>
    <row r="804" customFormat="false" ht="12.8" hidden="false" customHeight="false" outlineLevel="0" collapsed="false">
      <c r="C804" s="0" t="s">
        <v>6088</v>
      </c>
    </row>
    <row r="805" customFormat="false" ht="12.8" hidden="false" customHeight="false" outlineLevel="0" collapsed="false">
      <c r="C805" s="0" t="s">
        <v>6089</v>
      </c>
    </row>
    <row r="806" customFormat="false" ht="12.8" hidden="false" customHeight="false" outlineLevel="0" collapsed="false">
      <c r="C806" s="0" t="s">
        <v>6090</v>
      </c>
    </row>
    <row r="807" customFormat="false" ht="12.8" hidden="false" customHeight="false" outlineLevel="0" collapsed="false">
      <c r="C807" s="0" t="s">
        <v>6091</v>
      </c>
    </row>
    <row r="808" customFormat="false" ht="12.8" hidden="false" customHeight="false" outlineLevel="0" collapsed="false">
      <c r="C808" s="0" t="s">
        <v>6092</v>
      </c>
    </row>
    <row r="809" customFormat="false" ht="12.8" hidden="false" customHeight="false" outlineLevel="0" collapsed="false">
      <c r="C809" s="0" t="s">
        <v>6093</v>
      </c>
    </row>
    <row r="810" customFormat="false" ht="12.8" hidden="false" customHeight="false" outlineLevel="0" collapsed="false">
      <c r="C810" s="0" t="s">
        <v>6094</v>
      </c>
    </row>
    <row r="811" customFormat="false" ht="12.8" hidden="false" customHeight="false" outlineLevel="0" collapsed="false">
      <c r="C811" s="0" t="s">
        <v>6095</v>
      </c>
    </row>
    <row r="812" customFormat="false" ht="12.8" hidden="false" customHeight="false" outlineLevel="0" collapsed="false">
      <c r="C812" s="0" t="s">
        <v>6096</v>
      </c>
    </row>
    <row r="813" customFormat="false" ht="12.8" hidden="false" customHeight="false" outlineLevel="0" collapsed="false">
      <c r="C813" s="0" t="s">
        <v>6097</v>
      </c>
    </row>
    <row r="814" customFormat="false" ht="12.8" hidden="false" customHeight="false" outlineLevel="0" collapsed="false">
      <c r="C814" s="0" t="s">
        <v>6098</v>
      </c>
    </row>
    <row r="815" customFormat="false" ht="12.8" hidden="false" customHeight="false" outlineLevel="0" collapsed="false">
      <c r="C815" s="0" t="s">
        <v>6099</v>
      </c>
    </row>
    <row r="816" customFormat="false" ht="12.8" hidden="false" customHeight="false" outlineLevel="0" collapsed="false">
      <c r="C816" s="0" t="s">
        <v>6100</v>
      </c>
    </row>
    <row r="817" customFormat="false" ht="12.8" hidden="false" customHeight="false" outlineLevel="0" collapsed="false">
      <c r="C817" s="0" t="s">
        <v>6101</v>
      </c>
    </row>
    <row r="818" customFormat="false" ht="12.8" hidden="false" customHeight="false" outlineLevel="0" collapsed="false">
      <c r="C818" s="0" t="s">
        <v>6102</v>
      </c>
    </row>
    <row r="819" customFormat="false" ht="12.8" hidden="false" customHeight="false" outlineLevel="0" collapsed="false">
      <c r="C819" s="0" t="s">
        <v>6103</v>
      </c>
    </row>
    <row r="820" customFormat="false" ht="12.8" hidden="false" customHeight="false" outlineLevel="0" collapsed="false">
      <c r="C820" s="0" t="s">
        <v>6104</v>
      </c>
    </row>
    <row r="821" customFormat="false" ht="12.8" hidden="false" customHeight="false" outlineLevel="0" collapsed="false">
      <c r="C821" s="0" t="s">
        <v>6105</v>
      </c>
    </row>
    <row r="822" customFormat="false" ht="12.8" hidden="false" customHeight="false" outlineLevel="0" collapsed="false">
      <c r="C822" s="0" t="s">
        <v>6106</v>
      </c>
    </row>
    <row r="823" customFormat="false" ht="12.8" hidden="false" customHeight="false" outlineLevel="0" collapsed="false">
      <c r="C823" s="0" t="s">
        <v>6107</v>
      </c>
    </row>
    <row r="824" customFormat="false" ht="12.8" hidden="false" customHeight="false" outlineLevel="0" collapsed="false">
      <c r="C824" s="0" t="s">
        <v>6108</v>
      </c>
    </row>
    <row r="825" customFormat="false" ht="12.8" hidden="false" customHeight="false" outlineLevel="0" collapsed="false">
      <c r="C825" s="0" t="s">
        <v>6109</v>
      </c>
    </row>
    <row r="826" customFormat="false" ht="12.8" hidden="false" customHeight="false" outlineLevel="0" collapsed="false">
      <c r="C826" s="0" t="s">
        <v>6110</v>
      </c>
    </row>
    <row r="827" customFormat="false" ht="12.8" hidden="false" customHeight="false" outlineLevel="0" collapsed="false">
      <c r="C827" s="0" t="s">
        <v>6111</v>
      </c>
    </row>
    <row r="828" customFormat="false" ht="12.8" hidden="false" customHeight="false" outlineLevel="0" collapsed="false">
      <c r="C828" s="0" t="s">
        <v>6112</v>
      </c>
    </row>
    <row r="829" customFormat="false" ht="12.8" hidden="false" customHeight="false" outlineLevel="0" collapsed="false">
      <c r="C829" s="0" t="s">
        <v>6113</v>
      </c>
    </row>
    <row r="830" customFormat="false" ht="12.8" hidden="false" customHeight="false" outlineLevel="0" collapsed="false">
      <c r="C830" s="0" t="s">
        <v>6114</v>
      </c>
    </row>
    <row r="831" customFormat="false" ht="12.8" hidden="false" customHeight="false" outlineLevel="0" collapsed="false">
      <c r="C831" s="0" t="s">
        <v>6115</v>
      </c>
    </row>
    <row r="832" customFormat="false" ht="12.8" hidden="false" customHeight="false" outlineLevel="0" collapsed="false">
      <c r="C832" s="0" t="s">
        <v>6116</v>
      </c>
    </row>
    <row r="833" customFormat="false" ht="12.8" hidden="false" customHeight="false" outlineLevel="0" collapsed="false">
      <c r="C833" s="0" t="s">
        <v>6117</v>
      </c>
    </row>
    <row r="834" customFormat="false" ht="12.8" hidden="false" customHeight="false" outlineLevel="0" collapsed="false">
      <c r="C834" s="0" t="s">
        <v>6118</v>
      </c>
    </row>
    <row r="835" customFormat="false" ht="12.8" hidden="false" customHeight="false" outlineLevel="0" collapsed="false">
      <c r="C835" s="0" t="s">
        <v>6119</v>
      </c>
    </row>
    <row r="836" customFormat="false" ht="12.8" hidden="false" customHeight="false" outlineLevel="0" collapsed="false">
      <c r="C836" s="0" t="s">
        <v>6120</v>
      </c>
    </row>
    <row r="837" customFormat="false" ht="12.8" hidden="false" customHeight="false" outlineLevel="0" collapsed="false">
      <c r="C837" s="0" t="s">
        <v>6121</v>
      </c>
    </row>
    <row r="838" customFormat="false" ht="12.8" hidden="false" customHeight="false" outlineLevel="0" collapsed="false">
      <c r="C838" s="0" t="s">
        <v>6122</v>
      </c>
    </row>
    <row r="839" customFormat="false" ht="12.8" hidden="false" customHeight="false" outlineLevel="0" collapsed="false">
      <c r="C839" s="0" t="s">
        <v>6123</v>
      </c>
    </row>
    <row r="840" customFormat="false" ht="12.8" hidden="false" customHeight="false" outlineLevel="0" collapsed="false">
      <c r="C840" s="0" t="s">
        <v>6124</v>
      </c>
    </row>
    <row r="841" customFormat="false" ht="12.8" hidden="false" customHeight="false" outlineLevel="0" collapsed="false">
      <c r="C841" s="0" t="s">
        <v>6125</v>
      </c>
    </row>
    <row r="842" customFormat="false" ht="12.8" hidden="false" customHeight="false" outlineLevel="0" collapsed="false">
      <c r="C842" s="0" t="s">
        <v>6126</v>
      </c>
    </row>
    <row r="843" customFormat="false" ht="12.8" hidden="false" customHeight="false" outlineLevel="0" collapsed="false">
      <c r="C843" s="0" t="s">
        <v>6127</v>
      </c>
    </row>
    <row r="844" customFormat="false" ht="12.8" hidden="false" customHeight="false" outlineLevel="0" collapsed="false">
      <c r="C844" s="0" t="s">
        <v>6128</v>
      </c>
    </row>
    <row r="845" customFormat="false" ht="12.8" hidden="false" customHeight="false" outlineLevel="0" collapsed="false">
      <c r="C845" s="0" t="s">
        <v>6129</v>
      </c>
    </row>
    <row r="846" customFormat="false" ht="12.8" hidden="false" customHeight="false" outlineLevel="0" collapsed="false">
      <c r="C846" s="0" t="s">
        <v>6130</v>
      </c>
    </row>
    <row r="847" customFormat="false" ht="12.8" hidden="false" customHeight="false" outlineLevel="0" collapsed="false">
      <c r="C847" s="0" t="s">
        <v>6131</v>
      </c>
    </row>
    <row r="848" customFormat="false" ht="12.8" hidden="false" customHeight="false" outlineLevel="0" collapsed="false">
      <c r="C848" s="0" t="s">
        <v>6132</v>
      </c>
    </row>
    <row r="849" customFormat="false" ht="12.8" hidden="false" customHeight="false" outlineLevel="0" collapsed="false">
      <c r="C849" s="0" t="s">
        <v>6133</v>
      </c>
    </row>
    <row r="850" customFormat="false" ht="12.8" hidden="false" customHeight="false" outlineLevel="0" collapsed="false">
      <c r="C850" s="0" t="s">
        <v>6134</v>
      </c>
    </row>
    <row r="851" customFormat="false" ht="12.8" hidden="false" customHeight="false" outlineLevel="0" collapsed="false">
      <c r="C851" s="0" t="s">
        <v>6135</v>
      </c>
    </row>
    <row r="852" customFormat="false" ht="12.8" hidden="false" customHeight="false" outlineLevel="0" collapsed="false">
      <c r="C852" s="0" t="s">
        <v>6136</v>
      </c>
    </row>
    <row r="853" customFormat="false" ht="12.8" hidden="false" customHeight="false" outlineLevel="0" collapsed="false">
      <c r="C853" s="0" t="s">
        <v>6137</v>
      </c>
    </row>
    <row r="854" customFormat="false" ht="12.8" hidden="false" customHeight="false" outlineLevel="0" collapsed="false">
      <c r="C854" s="0" t="s">
        <v>6138</v>
      </c>
    </row>
    <row r="855" customFormat="false" ht="12.8" hidden="false" customHeight="false" outlineLevel="0" collapsed="false">
      <c r="C855" s="0" t="s">
        <v>6139</v>
      </c>
    </row>
    <row r="856" customFormat="false" ht="12.8" hidden="false" customHeight="false" outlineLevel="0" collapsed="false">
      <c r="C856" s="0" t="s">
        <v>6140</v>
      </c>
    </row>
    <row r="857" customFormat="false" ht="12.8" hidden="false" customHeight="false" outlineLevel="0" collapsed="false">
      <c r="C857" s="0" t="s">
        <v>6141</v>
      </c>
    </row>
    <row r="858" customFormat="false" ht="12.8" hidden="false" customHeight="false" outlineLevel="0" collapsed="false">
      <c r="C858" s="0" t="s">
        <v>6142</v>
      </c>
    </row>
    <row r="859" customFormat="false" ht="12.8" hidden="false" customHeight="false" outlineLevel="0" collapsed="false">
      <c r="C859" s="0" t="s">
        <v>6143</v>
      </c>
    </row>
    <row r="860" customFormat="false" ht="12.8" hidden="false" customHeight="false" outlineLevel="0" collapsed="false">
      <c r="C860" s="0" t="s">
        <v>6144</v>
      </c>
    </row>
    <row r="861" customFormat="false" ht="12.8" hidden="false" customHeight="false" outlineLevel="0" collapsed="false">
      <c r="C861" s="0" t="s">
        <v>6145</v>
      </c>
    </row>
    <row r="862" customFormat="false" ht="12.8" hidden="false" customHeight="false" outlineLevel="0" collapsed="false">
      <c r="C862" s="0" t="s">
        <v>6146</v>
      </c>
    </row>
    <row r="863" customFormat="false" ht="12.8" hidden="false" customHeight="false" outlineLevel="0" collapsed="false">
      <c r="C863" s="0" t="s">
        <v>6147</v>
      </c>
    </row>
    <row r="864" customFormat="false" ht="12.8" hidden="false" customHeight="false" outlineLevel="0" collapsed="false">
      <c r="C864" s="0" t="s">
        <v>6148</v>
      </c>
    </row>
    <row r="865" customFormat="false" ht="12.8" hidden="false" customHeight="false" outlineLevel="0" collapsed="false">
      <c r="C865" s="0" t="s">
        <v>6149</v>
      </c>
    </row>
    <row r="866" customFormat="false" ht="12.8" hidden="false" customHeight="false" outlineLevel="0" collapsed="false">
      <c r="C866" s="0" t="s">
        <v>6150</v>
      </c>
    </row>
    <row r="867" customFormat="false" ht="12.8" hidden="false" customHeight="false" outlineLevel="0" collapsed="false">
      <c r="C867" s="0" t="s">
        <v>6151</v>
      </c>
    </row>
    <row r="868" customFormat="false" ht="12.8" hidden="false" customHeight="false" outlineLevel="0" collapsed="false">
      <c r="C868" s="0" t="s">
        <v>6152</v>
      </c>
    </row>
    <row r="869" customFormat="false" ht="12.8" hidden="false" customHeight="false" outlineLevel="0" collapsed="false">
      <c r="C869" s="0" t="s">
        <v>6153</v>
      </c>
    </row>
    <row r="870" customFormat="false" ht="12.8" hidden="false" customHeight="false" outlineLevel="0" collapsed="false">
      <c r="C870" s="0" t="s">
        <v>6154</v>
      </c>
    </row>
    <row r="871" customFormat="false" ht="12.8" hidden="false" customHeight="false" outlineLevel="0" collapsed="false">
      <c r="C871" s="0" t="s">
        <v>6155</v>
      </c>
    </row>
    <row r="872" customFormat="false" ht="12.8" hidden="false" customHeight="false" outlineLevel="0" collapsed="false">
      <c r="C872" s="0" t="s">
        <v>6156</v>
      </c>
    </row>
    <row r="873" customFormat="false" ht="12.8" hidden="false" customHeight="false" outlineLevel="0" collapsed="false">
      <c r="C873" s="0" t="s">
        <v>6157</v>
      </c>
    </row>
    <row r="874" customFormat="false" ht="12.8" hidden="false" customHeight="false" outlineLevel="0" collapsed="false">
      <c r="C874" s="0" t="s">
        <v>6158</v>
      </c>
    </row>
    <row r="875" customFormat="false" ht="12.8" hidden="false" customHeight="false" outlineLevel="0" collapsed="false">
      <c r="C875" s="0" t="s">
        <v>6159</v>
      </c>
    </row>
    <row r="876" customFormat="false" ht="12.8" hidden="false" customHeight="false" outlineLevel="0" collapsed="false">
      <c r="C876" s="0" t="s">
        <v>6160</v>
      </c>
    </row>
    <row r="877" customFormat="false" ht="12.8" hidden="false" customHeight="false" outlineLevel="0" collapsed="false">
      <c r="C877" s="0" t="s">
        <v>6161</v>
      </c>
    </row>
    <row r="878" customFormat="false" ht="12.8" hidden="false" customHeight="false" outlineLevel="0" collapsed="false">
      <c r="C878" s="0" t="s">
        <v>6162</v>
      </c>
    </row>
    <row r="879" customFormat="false" ht="12.8" hidden="false" customHeight="false" outlineLevel="0" collapsed="false">
      <c r="C879" s="0" t="s">
        <v>6163</v>
      </c>
    </row>
    <row r="880" customFormat="false" ht="12.8" hidden="false" customHeight="false" outlineLevel="0" collapsed="false">
      <c r="C880" s="0" t="s">
        <v>6164</v>
      </c>
    </row>
    <row r="881" customFormat="false" ht="12.8" hidden="false" customHeight="false" outlineLevel="0" collapsed="false">
      <c r="C881" s="0" t="s">
        <v>6165</v>
      </c>
    </row>
    <row r="882" customFormat="false" ht="12.8" hidden="false" customHeight="false" outlineLevel="0" collapsed="false">
      <c r="C882" s="0" t="s">
        <v>6166</v>
      </c>
    </row>
    <row r="883" customFormat="false" ht="12.8" hidden="false" customHeight="false" outlineLevel="0" collapsed="false">
      <c r="C883" s="0" t="s">
        <v>6167</v>
      </c>
    </row>
    <row r="884" customFormat="false" ht="12.8" hidden="false" customHeight="false" outlineLevel="0" collapsed="false">
      <c r="C884" s="0" t="s">
        <v>6168</v>
      </c>
    </row>
    <row r="885" customFormat="false" ht="12.8" hidden="false" customHeight="false" outlineLevel="0" collapsed="false">
      <c r="C885" s="0" t="s">
        <v>6169</v>
      </c>
    </row>
    <row r="886" customFormat="false" ht="12.8" hidden="false" customHeight="false" outlineLevel="0" collapsed="false">
      <c r="C886" s="0" t="s">
        <v>6170</v>
      </c>
    </row>
    <row r="887" customFormat="false" ht="12.8" hidden="false" customHeight="false" outlineLevel="0" collapsed="false">
      <c r="C887" s="0" t="s">
        <v>6171</v>
      </c>
    </row>
    <row r="888" customFormat="false" ht="12.8" hidden="false" customHeight="false" outlineLevel="0" collapsed="false">
      <c r="C888" s="0" t="s">
        <v>6172</v>
      </c>
    </row>
    <row r="889" customFormat="false" ht="12.8" hidden="false" customHeight="false" outlineLevel="0" collapsed="false">
      <c r="C889" s="0" t="s">
        <v>6173</v>
      </c>
    </row>
    <row r="890" customFormat="false" ht="12.8" hidden="false" customHeight="false" outlineLevel="0" collapsed="false">
      <c r="C890" s="0" t="s">
        <v>6174</v>
      </c>
    </row>
    <row r="891" customFormat="false" ht="12.8" hidden="false" customHeight="false" outlineLevel="0" collapsed="false">
      <c r="C891" s="0" t="s">
        <v>6175</v>
      </c>
    </row>
    <row r="892" customFormat="false" ht="12.8" hidden="false" customHeight="false" outlineLevel="0" collapsed="false">
      <c r="C892" s="0" t="s">
        <v>6176</v>
      </c>
    </row>
    <row r="893" customFormat="false" ht="12.8" hidden="false" customHeight="false" outlineLevel="0" collapsed="false">
      <c r="C893" s="0" t="s">
        <v>6177</v>
      </c>
    </row>
    <row r="894" customFormat="false" ht="12.8" hidden="false" customHeight="false" outlineLevel="0" collapsed="false">
      <c r="C894" s="0" t="s">
        <v>6178</v>
      </c>
    </row>
    <row r="895" customFormat="false" ht="12.8" hidden="false" customHeight="false" outlineLevel="0" collapsed="false">
      <c r="C895" s="0" t="s">
        <v>6179</v>
      </c>
    </row>
    <row r="896" customFormat="false" ht="12.8" hidden="false" customHeight="false" outlineLevel="0" collapsed="false">
      <c r="C896" s="0" t="s">
        <v>6180</v>
      </c>
    </row>
    <row r="897" customFormat="false" ht="12.8" hidden="false" customHeight="false" outlineLevel="0" collapsed="false">
      <c r="C897" s="0" t="s">
        <v>6181</v>
      </c>
    </row>
    <row r="898" customFormat="false" ht="12.8" hidden="false" customHeight="false" outlineLevel="0" collapsed="false">
      <c r="C898" s="0" t="s">
        <v>6182</v>
      </c>
    </row>
    <row r="899" customFormat="false" ht="12.8" hidden="false" customHeight="false" outlineLevel="0" collapsed="false">
      <c r="C899" s="0" t="s">
        <v>6183</v>
      </c>
    </row>
    <row r="900" customFormat="false" ht="12.8" hidden="false" customHeight="false" outlineLevel="0" collapsed="false">
      <c r="C900" s="0" t="s">
        <v>6184</v>
      </c>
    </row>
    <row r="901" customFormat="false" ht="12.8" hidden="false" customHeight="false" outlineLevel="0" collapsed="false">
      <c r="C901" s="0" t="s">
        <v>6185</v>
      </c>
    </row>
    <row r="902" customFormat="false" ht="12.8" hidden="false" customHeight="false" outlineLevel="0" collapsed="false">
      <c r="C902" s="0" t="s">
        <v>6186</v>
      </c>
    </row>
    <row r="903" customFormat="false" ht="12.8" hidden="false" customHeight="false" outlineLevel="0" collapsed="false">
      <c r="C903" s="0" t="s">
        <v>6187</v>
      </c>
    </row>
    <row r="904" customFormat="false" ht="12.8" hidden="false" customHeight="false" outlineLevel="0" collapsed="false">
      <c r="C904" s="0" t="s">
        <v>6188</v>
      </c>
    </row>
    <row r="905" customFormat="false" ht="12.8" hidden="false" customHeight="false" outlineLevel="0" collapsed="false">
      <c r="C905" s="0" t="s">
        <v>6189</v>
      </c>
    </row>
    <row r="906" customFormat="false" ht="12.8" hidden="false" customHeight="false" outlineLevel="0" collapsed="false">
      <c r="C906" s="0" t="s">
        <v>6190</v>
      </c>
    </row>
    <row r="907" customFormat="false" ht="12.8" hidden="false" customHeight="false" outlineLevel="0" collapsed="false">
      <c r="C907" s="0" t="s">
        <v>6191</v>
      </c>
    </row>
    <row r="908" customFormat="false" ht="12.8" hidden="false" customHeight="false" outlineLevel="0" collapsed="false">
      <c r="C908" s="0" t="s">
        <v>6192</v>
      </c>
    </row>
    <row r="909" customFormat="false" ht="12.8" hidden="false" customHeight="false" outlineLevel="0" collapsed="false">
      <c r="C909" s="0" t="s">
        <v>6193</v>
      </c>
    </row>
    <row r="910" customFormat="false" ht="12.8" hidden="false" customHeight="false" outlineLevel="0" collapsed="false">
      <c r="C910" s="0" t="s">
        <v>6194</v>
      </c>
    </row>
    <row r="911" customFormat="false" ht="12.8" hidden="false" customHeight="false" outlineLevel="0" collapsed="false">
      <c r="C911" s="0" t="s">
        <v>6195</v>
      </c>
    </row>
    <row r="912" customFormat="false" ht="12.8" hidden="false" customHeight="false" outlineLevel="0" collapsed="false">
      <c r="C912" s="0" t="s">
        <v>6196</v>
      </c>
    </row>
    <row r="913" customFormat="false" ht="12.8" hidden="false" customHeight="false" outlineLevel="0" collapsed="false">
      <c r="C913" s="0" t="s">
        <v>6197</v>
      </c>
    </row>
    <row r="914" customFormat="false" ht="12.8" hidden="false" customHeight="false" outlineLevel="0" collapsed="false">
      <c r="C914" s="0" t="s">
        <v>6198</v>
      </c>
    </row>
    <row r="915" customFormat="false" ht="12.8" hidden="false" customHeight="false" outlineLevel="0" collapsed="false">
      <c r="C915" s="0" t="s">
        <v>6199</v>
      </c>
    </row>
    <row r="916" customFormat="false" ht="12.8" hidden="false" customHeight="false" outlineLevel="0" collapsed="false">
      <c r="C916" s="0" t="s">
        <v>6200</v>
      </c>
    </row>
    <row r="917" customFormat="false" ht="12.8" hidden="false" customHeight="false" outlineLevel="0" collapsed="false">
      <c r="C917" s="0" t="s">
        <v>6201</v>
      </c>
    </row>
    <row r="918" customFormat="false" ht="12.8" hidden="false" customHeight="false" outlineLevel="0" collapsed="false">
      <c r="C918" s="0" t="s">
        <v>6202</v>
      </c>
    </row>
    <row r="919" customFormat="false" ht="12.8" hidden="false" customHeight="false" outlineLevel="0" collapsed="false">
      <c r="C919" s="0" t="s">
        <v>6203</v>
      </c>
    </row>
    <row r="920" customFormat="false" ht="12.8" hidden="false" customHeight="false" outlineLevel="0" collapsed="false">
      <c r="C920" s="0" t="s">
        <v>6204</v>
      </c>
    </row>
    <row r="921" customFormat="false" ht="12.8" hidden="false" customHeight="false" outlineLevel="0" collapsed="false">
      <c r="C921" s="0" t="s">
        <v>6205</v>
      </c>
    </row>
    <row r="922" customFormat="false" ht="12.8" hidden="false" customHeight="false" outlineLevel="0" collapsed="false">
      <c r="C922" s="0" t="s">
        <v>6206</v>
      </c>
    </row>
    <row r="923" customFormat="false" ht="12.8" hidden="false" customHeight="false" outlineLevel="0" collapsed="false">
      <c r="C923" s="0" t="s">
        <v>6207</v>
      </c>
    </row>
    <row r="924" customFormat="false" ht="12.8" hidden="false" customHeight="false" outlineLevel="0" collapsed="false">
      <c r="C924" s="0" t="s">
        <v>6208</v>
      </c>
    </row>
    <row r="925" customFormat="false" ht="12.8" hidden="false" customHeight="false" outlineLevel="0" collapsed="false">
      <c r="C925" s="0" t="s">
        <v>6209</v>
      </c>
    </row>
    <row r="926" customFormat="false" ht="12.8" hidden="false" customHeight="false" outlineLevel="0" collapsed="false">
      <c r="C926" s="0" t="s">
        <v>6210</v>
      </c>
    </row>
    <row r="927" customFormat="false" ht="12.8" hidden="false" customHeight="false" outlineLevel="0" collapsed="false">
      <c r="C927" s="0" t="s">
        <v>6211</v>
      </c>
    </row>
    <row r="928" customFormat="false" ht="12.8" hidden="false" customHeight="false" outlineLevel="0" collapsed="false">
      <c r="C928" s="0" t="s">
        <v>6212</v>
      </c>
    </row>
    <row r="929" customFormat="false" ht="12.8" hidden="false" customHeight="false" outlineLevel="0" collapsed="false">
      <c r="C929" s="0" t="s">
        <v>6213</v>
      </c>
    </row>
    <row r="930" customFormat="false" ht="12.8" hidden="false" customHeight="false" outlineLevel="0" collapsed="false">
      <c r="C930" s="0" t="s">
        <v>6214</v>
      </c>
    </row>
    <row r="931" customFormat="false" ht="12.8" hidden="false" customHeight="false" outlineLevel="0" collapsed="false">
      <c r="C931" s="0" t="s">
        <v>6215</v>
      </c>
    </row>
    <row r="932" customFormat="false" ht="12.8" hidden="false" customHeight="false" outlineLevel="0" collapsed="false">
      <c r="C932" s="0" t="s">
        <v>6216</v>
      </c>
    </row>
    <row r="933" customFormat="false" ht="12.8" hidden="false" customHeight="false" outlineLevel="0" collapsed="false">
      <c r="C933" s="0" t="s">
        <v>6217</v>
      </c>
    </row>
    <row r="934" customFormat="false" ht="12.8" hidden="false" customHeight="false" outlineLevel="0" collapsed="false">
      <c r="C934" s="0" t="s">
        <v>6218</v>
      </c>
    </row>
    <row r="935" customFormat="false" ht="12.8" hidden="false" customHeight="false" outlineLevel="0" collapsed="false">
      <c r="C935" s="0" t="s">
        <v>6219</v>
      </c>
    </row>
    <row r="936" customFormat="false" ht="12.8" hidden="false" customHeight="false" outlineLevel="0" collapsed="false">
      <c r="C936" s="0" t="s">
        <v>6220</v>
      </c>
    </row>
    <row r="937" customFormat="false" ht="12.8" hidden="false" customHeight="false" outlineLevel="0" collapsed="false">
      <c r="C937" s="0" t="s">
        <v>6221</v>
      </c>
    </row>
    <row r="938" customFormat="false" ht="12.8" hidden="false" customHeight="false" outlineLevel="0" collapsed="false">
      <c r="C938" s="0" t="s">
        <v>6222</v>
      </c>
    </row>
    <row r="939" customFormat="false" ht="12.8" hidden="false" customHeight="false" outlineLevel="0" collapsed="false">
      <c r="C939" s="0" t="s">
        <v>6223</v>
      </c>
    </row>
    <row r="940" customFormat="false" ht="12.8" hidden="false" customHeight="false" outlineLevel="0" collapsed="false">
      <c r="C940" s="0" t="s">
        <v>6224</v>
      </c>
    </row>
    <row r="941" customFormat="false" ht="12.8" hidden="false" customHeight="false" outlineLevel="0" collapsed="false">
      <c r="C941" s="0" t="s">
        <v>6225</v>
      </c>
    </row>
    <row r="942" customFormat="false" ht="12.8" hidden="false" customHeight="false" outlineLevel="0" collapsed="false">
      <c r="C942" s="0" t="s">
        <v>6226</v>
      </c>
    </row>
    <row r="943" customFormat="false" ht="12.8" hidden="false" customHeight="false" outlineLevel="0" collapsed="false">
      <c r="C943" s="0" t="s">
        <v>6227</v>
      </c>
    </row>
    <row r="944" customFormat="false" ht="12.8" hidden="false" customHeight="false" outlineLevel="0" collapsed="false">
      <c r="C944" s="0" t="s">
        <v>6228</v>
      </c>
    </row>
    <row r="945" customFormat="false" ht="12.8" hidden="false" customHeight="false" outlineLevel="0" collapsed="false">
      <c r="C945" s="0" t="s">
        <v>6229</v>
      </c>
    </row>
    <row r="946" customFormat="false" ht="12.8" hidden="false" customHeight="false" outlineLevel="0" collapsed="false">
      <c r="C946" s="0" t="s">
        <v>6230</v>
      </c>
    </row>
    <row r="947" customFormat="false" ht="12.8" hidden="false" customHeight="false" outlineLevel="0" collapsed="false">
      <c r="C947" s="0" t="s">
        <v>6231</v>
      </c>
    </row>
    <row r="948" customFormat="false" ht="12.8" hidden="false" customHeight="false" outlineLevel="0" collapsed="false">
      <c r="C948" s="0" t="s">
        <v>6232</v>
      </c>
    </row>
    <row r="949" customFormat="false" ht="12.8" hidden="false" customHeight="false" outlineLevel="0" collapsed="false">
      <c r="C949" s="0" t="s">
        <v>6233</v>
      </c>
    </row>
    <row r="950" customFormat="false" ht="12.8" hidden="false" customHeight="false" outlineLevel="0" collapsed="false">
      <c r="C950" s="0" t="s">
        <v>6234</v>
      </c>
    </row>
    <row r="951" customFormat="false" ht="12.8" hidden="false" customHeight="false" outlineLevel="0" collapsed="false">
      <c r="C951" s="0" t="s">
        <v>6235</v>
      </c>
    </row>
    <row r="952" customFormat="false" ht="12.8" hidden="false" customHeight="false" outlineLevel="0" collapsed="false">
      <c r="C952" s="0" t="s">
        <v>6236</v>
      </c>
    </row>
    <row r="953" customFormat="false" ht="12.8" hidden="false" customHeight="false" outlineLevel="0" collapsed="false">
      <c r="C953" s="0" t="s">
        <v>6237</v>
      </c>
    </row>
    <row r="954" customFormat="false" ht="12.8" hidden="false" customHeight="false" outlineLevel="0" collapsed="false">
      <c r="C954" s="0" t="s">
        <v>6238</v>
      </c>
    </row>
    <row r="955" customFormat="false" ht="12.8" hidden="false" customHeight="false" outlineLevel="0" collapsed="false">
      <c r="C955" s="0" t="s">
        <v>6239</v>
      </c>
    </row>
    <row r="956" customFormat="false" ht="12.8" hidden="false" customHeight="false" outlineLevel="0" collapsed="false">
      <c r="C956" s="0" t="s">
        <v>6240</v>
      </c>
    </row>
    <row r="957" customFormat="false" ht="12.8" hidden="false" customHeight="false" outlineLevel="0" collapsed="false">
      <c r="C957" s="0" t="s">
        <v>6241</v>
      </c>
    </row>
    <row r="958" customFormat="false" ht="12.8" hidden="false" customHeight="false" outlineLevel="0" collapsed="false">
      <c r="C958" s="0" t="s">
        <v>6242</v>
      </c>
    </row>
    <row r="959" customFormat="false" ht="12.8" hidden="false" customHeight="false" outlineLevel="0" collapsed="false">
      <c r="C959" s="0" t="s">
        <v>6243</v>
      </c>
    </row>
    <row r="960" customFormat="false" ht="12.8" hidden="false" customHeight="false" outlineLevel="0" collapsed="false">
      <c r="C960" s="0" t="s">
        <v>6244</v>
      </c>
    </row>
    <row r="961" customFormat="false" ht="12.8" hidden="false" customHeight="false" outlineLevel="0" collapsed="false">
      <c r="C961" s="0" t="s">
        <v>6245</v>
      </c>
    </row>
    <row r="962" customFormat="false" ht="12.8" hidden="false" customHeight="false" outlineLevel="0" collapsed="false">
      <c r="C962" s="0" t="s">
        <v>6246</v>
      </c>
    </row>
    <row r="963" customFormat="false" ht="12.8" hidden="false" customHeight="false" outlineLevel="0" collapsed="false">
      <c r="C963" s="0" t="s">
        <v>6247</v>
      </c>
    </row>
    <row r="964" customFormat="false" ht="12.8" hidden="false" customHeight="false" outlineLevel="0" collapsed="false">
      <c r="C964" s="0" t="s">
        <v>6248</v>
      </c>
    </row>
    <row r="965" customFormat="false" ht="12.8" hidden="false" customHeight="false" outlineLevel="0" collapsed="false">
      <c r="C965" s="0" t="s">
        <v>6249</v>
      </c>
    </row>
    <row r="966" customFormat="false" ht="12.8" hidden="false" customHeight="false" outlineLevel="0" collapsed="false">
      <c r="C966" s="0" t="s">
        <v>6250</v>
      </c>
    </row>
    <row r="967" customFormat="false" ht="12.8" hidden="false" customHeight="false" outlineLevel="0" collapsed="false">
      <c r="C967" s="0" t="s">
        <v>6251</v>
      </c>
    </row>
    <row r="968" customFormat="false" ht="12.8" hidden="false" customHeight="false" outlineLevel="0" collapsed="false">
      <c r="C968" s="0" t="s">
        <v>6252</v>
      </c>
    </row>
    <row r="969" customFormat="false" ht="12.8" hidden="false" customHeight="false" outlineLevel="0" collapsed="false">
      <c r="C969" s="0" t="s">
        <v>6253</v>
      </c>
    </row>
    <row r="970" customFormat="false" ht="12.8" hidden="false" customHeight="false" outlineLevel="0" collapsed="false">
      <c r="C970" s="0" t="s">
        <v>6254</v>
      </c>
    </row>
    <row r="971" customFormat="false" ht="12.8" hidden="false" customHeight="false" outlineLevel="0" collapsed="false">
      <c r="C971" s="0" t="s">
        <v>6255</v>
      </c>
    </row>
    <row r="972" customFormat="false" ht="12.8" hidden="false" customHeight="false" outlineLevel="0" collapsed="false">
      <c r="C972" s="0" t="s">
        <v>6256</v>
      </c>
    </row>
    <row r="973" customFormat="false" ht="12.8" hidden="false" customHeight="false" outlineLevel="0" collapsed="false">
      <c r="C973" s="0" t="s">
        <v>6257</v>
      </c>
    </row>
    <row r="974" customFormat="false" ht="12.8" hidden="false" customHeight="false" outlineLevel="0" collapsed="false">
      <c r="C974" s="0" t="s">
        <v>6258</v>
      </c>
    </row>
    <row r="975" customFormat="false" ht="12.8" hidden="false" customHeight="false" outlineLevel="0" collapsed="false">
      <c r="C975" s="0" t="s">
        <v>6259</v>
      </c>
    </row>
    <row r="976" customFormat="false" ht="12.8" hidden="false" customHeight="false" outlineLevel="0" collapsed="false">
      <c r="C976" s="0" t="s">
        <v>6260</v>
      </c>
    </row>
    <row r="977" customFormat="false" ht="12.8" hidden="false" customHeight="false" outlineLevel="0" collapsed="false">
      <c r="C977" s="0" t="s">
        <v>6261</v>
      </c>
    </row>
    <row r="978" customFormat="false" ht="12.8" hidden="false" customHeight="false" outlineLevel="0" collapsed="false">
      <c r="C978" s="0" t="s">
        <v>6262</v>
      </c>
    </row>
    <row r="979" customFormat="false" ht="12.8" hidden="false" customHeight="false" outlineLevel="0" collapsed="false">
      <c r="C979" s="0" t="s">
        <v>6263</v>
      </c>
    </row>
    <row r="980" customFormat="false" ht="12.8" hidden="false" customHeight="false" outlineLevel="0" collapsed="false">
      <c r="C980" s="0" t="s">
        <v>6264</v>
      </c>
    </row>
    <row r="981" customFormat="false" ht="12.8" hidden="false" customHeight="false" outlineLevel="0" collapsed="false">
      <c r="C981" s="0" t="s">
        <v>6265</v>
      </c>
    </row>
    <row r="982" customFormat="false" ht="12.8" hidden="false" customHeight="false" outlineLevel="0" collapsed="false">
      <c r="C982" s="0" t="s">
        <v>6266</v>
      </c>
    </row>
    <row r="983" customFormat="false" ht="12.8" hidden="false" customHeight="false" outlineLevel="0" collapsed="false">
      <c r="C983" s="0" t="s">
        <v>6267</v>
      </c>
    </row>
    <row r="984" customFormat="false" ht="12.8" hidden="false" customHeight="false" outlineLevel="0" collapsed="false">
      <c r="C984" s="0" t="s">
        <v>6268</v>
      </c>
    </row>
    <row r="985" customFormat="false" ht="12.8" hidden="false" customHeight="false" outlineLevel="0" collapsed="false">
      <c r="C985" s="0" t="s">
        <v>6269</v>
      </c>
    </row>
    <row r="986" customFormat="false" ht="12.8" hidden="false" customHeight="false" outlineLevel="0" collapsed="false">
      <c r="C986" s="0" t="s">
        <v>6270</v>
      </c>
    </row>
    <row r="987" customFormat="false" ht="12.8" hidden="false" customHeight="false" outlineLevel="0" collapsed="false">
      <c r="C987" s="0" t="s">
        <v>6271</v>
      </c>
    </row>
    <row r="988" customFormat="false" ht="12.8" hidden="false" customHeight="false" outlineLevel="0" collapsed="false">
      <c r="C988" s="0" t="s">
        <v>6272</v>
      </c>
    </row>
    <row r="989" customFormat="false" ht="12.8" hidden="false" customHeight="false" outlineLevel="0" collapsed="false">
      <c r="C989" s="0" t="s">
        <v>6273</v>
      </c>
    </row>
    <row r="990" customFormat="false" ht="12.8" hidden="false" customHeight="false" outlineLevel="0" collapsed="false">
      <c r="C990" s="0" t="s">
        <v>6274</v>
      </c>
    </row>
    <row r="991" customFormat="false" ht="12.8" hidden="false" customHeight="false" outlineLevel="0" collapsed="false">
      <c r="C991" s="0" t="s">
        <v>6275</v>
      </c>
    </row>
    <row r="992" customFormat="false" ht="12.8" hidden="false" customHeight="false" outlineLevel="0" collapsed="false">
      <c r="C992" s="0" t="s">
        <v>6276</v>
      </c>
    </row>
    <row r="993" customFormat="false" ht="12.8" hidden="false" customHeight="false" outlineLevel="0" collapsed="false">
      <c r="C993" s="0" t="s">
        <v>6277</v>
      </c>
    </row>
    <row r="994" customFormat="false" ht="12.8" hidden="false" customHeight="false" outlineLevel="0" collapsed="false">
      <c r="C994" s="0" t="s">
        <v>6278</v>
      </c>
    </row>
    <row r="995" customFormat="false" ht="12.8" hidden="false" customHeight="false" outlineLevel="0" collapsed="false">
      <c r="C995" s="0" t="s">
        <v>6279</v>
      </c>
    </row>
    <row r="996" customFormat="false" ht="12.8" hidden="false" customHeight="false" outlineLevel="0" collapsed="false">
      <c r="C996" s="0" t="s">
        <v>6280</v>
      </c>
    </row>
    <row r="997" customFormat="false" ht="12.8" hidden="false" customHeight="false" outlineLevel="0" collapsed="false">
      <c r="C997" s="0" t="s">
        <v>6281</v>
      </c>
    </row>
    <row r="998" customFormat="false" ht="12.8" hidden="false" customHeight="false" outlineLevel="0" collapsed="false">
      <c r="C998" s="0" t="s">
        <v>6282</v>
      </c>
    </row>
    <row r="999" customFormat="false" ht="12.8" hidden="false" customHeight="false" outlineLevel="0" collapsed="false">
      <c r="C999" s="0" t="s">
        <v>6283</v>
      </c>
    </row>
    <row r="1000" customFormat="false" ht="12.8" hidden="false" customHeight="false" outlineLevel="0" collapsed="false">
      <c r="C1000" s="0" t="s">
        <v>6284</v>
      </c>
    </row>
    <row r="1001" customFormat="false" ht="12.8" hidden="false" customHeight="false" outlineLevel="0" collapsed="false">
      <c r="C1001" s="0" t="s">
        <v>6285</v>
      </c>
    </row>
    <row r="1002" customFormat="false" ht="12.8" hidden="false" customHeight="false" outlineLevel="0" collapsed="false">
      <c r="C1002" s="0" t="s">
        <v>6286</v>
      </c>
    </row>
    <row r="1003" customFormat="false" ht="12.8" hidden="false" customHeight="false" outlineLevel="0" collapsed="false">
      <c r="C1003" s="0" t="s">
        <v>6287</v>
      </c>
    </row>
    <row r="1004" customFormat="false" ht="12.8" hidden="false" customHeight="false" outlineLevel="0" collapsed="false">
      <c r="C1004" s="0" t="s">
        <v>6288</v>
      </c>
    </row>
    <row r="1005" customFormat="false" ht="12.8" hidden="false" customHeight="false" outlineLevel="0" collapsed="false">
      <c r="C1005" s="0" t="s">
        <v>6289</v>
      </c>
    </row>
    <row r="1006" customFormat="false" ht="12.8" hidden="false" customHeight="false" outlineLevel="0" collapsed="false">
      <c r="C1006" s="0" t="s">
        <v>6290</v>
      </c>
    </row>
    <row r="1007" customFormat="false" ht="12.8" hidden="false" customHeight="false" outlineLevel="0" collapsed="false">
      <c r="C1007" s="0" t="s">
        <v>6291</v>
      </c>
    </row>
    <row r="1008" customFormat="false" ht="12.8" hidden="false" customHeight="false" outlineLevel="0" collapsed="false">
      <c r="C1008" s="0" t="s">
        <v>6292</v>
      </c>
    </row>
    <row r="1009" customFormat="false" ht="12.8" hidden="false" customHeight="false" outlineLevel="0" collapsed="false">
      <c r="C1009" s="0" t="s">
        <v>6293</v>
      </c>
    </row>
    <row r="1010" customFormat="false" ht="12.8" hidden="false" customHeight="false" outlineLevel="0" collapsed="false">
      <c r="C1010" s="0" t="s">
        <v>6294</v>
      </c>
    </row>
    <row r="1011" customFormat="false" ht="12.8" hidden="false" customHeight="false" outlineLevel="0" collapsed="false">
      <c r="C1011" s="0" t="s">
        <v>6295</v>
      </c>
    </row>
    <row r="1012" customFormat="false" ht="12.8" hidden="false" customHeight="false" outlineLevel="0" collapsed="false">
      <c r="C1012" s="0" t="s">
        <v>6296</v>
      </c>
    </row>
    <row r="1013" customFormat="false" ht="12.8" hidden="false" customHeight="false" outlineLevel="0" collapsed="false">
      <c r="C1013" s="0" t="s">
        <v>6297</v>
      </c>
    </row>
    <row r="1014" customFormat="false" ht="12.8" hidden="false" customHeight="false" outlineLevel="0" collapsed="false">
      <c r="C1014" s="0" t="s">
        <v>6298</v>
      </c>
    </row>
    <row r="1015" customFormat="false" ht="12.8" hidden="false" customHeight="false" outlineLevel="0" collapsed="false">
      <c r="C1015" s="0" t="s">
        <v>6299</v>
      </c>
    </row>
    <row r="1016" customFormat="false" ht="12.8" hidden="false" customHeight="false" outlineLevel="0" collapsed="false">
      <c r="C1016" s="0" t="s">
        <v>6300</v>
      </c>
    </row>
    <row r="1017" customFormat="false" ht="12.8" hidden="false" customHeight="false" outlineLevel="0" collapsed="false">
      <c r="C1017" s="0" t="s">
        <v>6301</v>
      </c>
    </row>
    <row r="1018" customFormat="false" ht="12.8" hidden="false" customHeight="false" outlineLevel="0" collapsed="false">
      <c r="C1018" s="0" t="s">
        <v>6302</v>
      </c>
    </row>
    <row r="1019" customFormat="false" ht="12.8" hidden="false" customHeight="false" outlineLevel="0" collapsed="false">
      <c r="C1019" s="0" t="s">
        <v>6303</v>
      </c>
    </row>
    <row r="1020" customFormat="false" ht="12.8" hidden="false" customHeight="false" outlineLevel="0" collapsed="false">
      <c r="C1020" s="0" t="s">
        <v>6304</v>
      </c>
    </row>
    <row r="1021" customFormat="false" ht="12.8" hidden="false" customHeight="false" outlineLevel="0" collapsed="false">
      <c r="C1021" s="0" t="s">
        <v>6305</v>
      </c>
    </row>
    <row r="1022" customFormat="false" ht="12.8" hidden="false" customHeight="false" outlineLevel="0" collapsed="false">
      <c r="C1022" s="0" t="s">
        <v>6306</v>
      </c>
    </row>
    <row r="1023" customFormat="false" ht="12.8" hidden="false" customHeight="false" outlineLevel="0" collapsed="false">
      <c r="C1023" s="0" t="s">
        <v>6307</v>
      </c>
    </row>
    <row r="1024" customFormat="false" ht="12.8" hidden="false" customHeight="false" outlineLevel="0" collapsed="false">
      <c r="C1024" s="0" t="s">
        <v>6308</v>
      </c>
    </row>
    <row r="1025" customFormat="false" ht="12.8" hidden="false" customHeight="false" outlineLevel="0" collapsed="false">
      <c r="C1025" s="0" t="s">
        <v>6309</v>
      </c>
    </row>
    <row r="1026" customFormat="false" ht="12.8" hidden="false" customHeight="false" outlineLevel="0" collapsed="false">
      <c r="C1026" s="0" t="s">
        <v>6310</v>
      </c>
    </row>
    <row r="1027" customFormat="false" ht="12.8" hidden="false" customHeight="false" outlineLevel="0" collapsed="false">
      <c r="C1027" s="0" t="s">
        <v>6311</v>
      </c>
    </row>
    <row r="1028" customFormat="false" ht="12.8" hidden="false" customHeight="false" outlineLevel="0" collapsed="false">
      <c r="C1028" s="0" t="s">
        <v>6312</v>
      </c>
    </row>
    <row r="1029" customFormat="false" ht="12.8" hidden="false" customHeight="false" outlineLevel="0" collapsed="false">
      <c r="C1029" s="0" t="s">
        <v>6313</v>
      </c>
    </row>
    <row r="1030" customFormat="false" ht="12.8" hidden="false" customHeight="false" outlineLevel="0" collapsed="false">
      <c r="C1030" s="0" t="s">
        <v>6314</v>
      </c>
    </row>
    <row r="1031" customFormat="false" ht="12.8" hidden="false" customHeight="false" outlineLevel="0" collapsed="false">
      <c r="C1031" s="0" t="s">
        <v>6315</v>
      </c>
    </row>
    <row r="1032" customFormat="false" ht="12.8" hidden="false" customHeight="false" outlineLevel="0" collapsed="false">
      <c r="C1032" s="0" t="s">
        <v>6316</v>
      </c>
    </row>
    <row r="1033" customFormat="false" ht="12.8" hidden="false" customHeight="false" outlineLevel="0" collapsed="false">
      <c r="C1033" s="0" t="s">
        <v>6317</v>
      </c>
    </row>
    <row r="1034" customFormat="false" ht="12.8" hidden="false" customHeight="false" outlineLevel="0" collapsed="false">
      <c r="C1034" s="0" t="s">
        <v>6318</v>
      </c>
    </row>
    <row r="1035" customFormat="false" ht="12.8" hidden="false" customHeight="false" outlineLevel="0" collapsed="false">
      <c r="C1035" s="0" t="s">
        <v>6319</v>
      </c>
    </row>
    <row r="1036" customFormat="false" ht="12.8" hidden="false" customHeight="false" outlineLevel="0" collapsed="false">
      <c r="C1036" s="0" t="s">
        <v>6320</v>
      </c>
    </row>
    <row r="1037" customFormat="false" ht="12.8" hidden="false" customHeight="false" outlineLevel="0" collapsed="false">
      <c r="C1037" s="0" t="s">
        <v>6321</v>
      </c>
    </row>
    <row r="1038" customFormat="false" ht="12.8" hidden="false" customHeight="false" outlineLevel="0" collapsed="false">
      <c r="C1038" s="0" t="s">
        <v>6322</v>
      </c>
    </row>
    <row r="1039" customFormat="false" ht="12.8" hidden="false" customHeight="false" outlineLevel="0" collapsed="false">
      <c r="C1039" s="0" t="s">
        <v>6323</v>
      </c>
    </row>
    <row r="1040" customFormat="false" ht="12.8" hidden="false" customHeight="false" outlineLevel="0" collapsed="false">
      <c r="C1040" s="0" t="s">
        <v>6324</v>
      </c>
    </row>
    <row r="1041" customFormat="false" ht="12.8" hidden="false" customHeight="false" outlineLevel="0" collapsed="false">
      <c r="C1041" s="0" t="s">
        <v>6325</v>
      </c>
    </row>
    <row r="1042" customFormat="false" ht="12.8" hidden="false" customHeight="false" outlineLevel="0" collapsed="false">
      <c r="C1042" s="0" t="s">
        <v>6326</v>
      </c>
    </row>
    <row r="1043" customFormat="false" ht="12.8" hidden="false" customHeight="false" outlineLevel="0" collapsed="false">
      <c r="C1043" s="0" t="s">
        <v>6327</v>
      </c>
    </row>
    <row r="1044" customFormat="false" ht="12.8" hidden="false" customHeight="false" outlineLevel="0" collapsed="false">
      <c r="C1044" s="0" t="s">
        <v>6328</v>
      </c>
    </row>
    <row r="1045" customFormat="false" ht="12.8" hidden="false" customHeight="false" outlineLevel="0" collapsed="false">
      <c r="C1045" s="0" t="s">
        <v>6329</v>
      </c>
    </row>
    <row r="1046" customFormat="false" ht="12.8" hidden="false" customHeight="false" outlineLevel="0" collapsed="false">
      <c r="C1046" s="0" t="s">
        <v>6330</v>
      </c>
    </row>
    <row r="1047" customFormat="false" ht="12.8" hidden="false" customHeight="false" outlineLevel="0" collapsed="false">
      <c r="C1047" s="0" t="s">
        <v>6331</v>
      </c>
    </row>
    <row r="1048" customFormat="false" ht="12.8" hidden="false" customHeight="false" outlineLevel="0" collapsed="false">
      <c r="C1048" s="0" t="s">
        <v>6332</v>
      </c>
    </row>
    <row r="1049" customFormat="false" ht="12.8" hidden="false" customHeight="false" outlineLevel="0" collapsed="false">
      <c r="C1049" s="0" t="s">
        <v>6333</v>
      </c>
    </row>
    <row r="1050" customFormat="false" ht="12.8" hidden="false" customHeight="false" outlineLevel="0" collapsed="false">
      <c r="C1050" s="0" t="s">
        <v>6334</v>
      </c>
    </row>
    <row r="1051" customFormat="false" ht="12.8" hidden="false" customHeight="false" outlineLevel="0" collapsed="false">
      <c r="C1051" s="0" t="s">
        <v>6335</v>
      </c>
    </row>
    <row r="1052" customFormat="false" ht="12.8" hidden="false" customHeight="false" outlineLevel="0" collapsed="false">
      <c r="C1052" s="0" t="s">
        <v>6336</v>
      </c>
    </row>
    <row r="1053" customFormat="false" ht="12.8" hidden="false" customHeight="false" outlineLevel="0" collapsed="false">
      <c r="C1053" s="0" t="s">
        <v>6337</v>
      </c>
    </row>
    <row r="1054" customFormat="false" ht="12.8" hidden="false" customHeight="false" outlineLevel="0" collapsed="false">
      <c r="C1054" s="0" t="s">
        <v>6338</v>
      </c>
    </row>
    <row r="1055" customFormat="false" ht="12.8" hidden="false" customHeight="false" outlineLevel="0" collapsed="false">
      <c r="C1055" s="0" t="s">
        <v>6339</v>
      </c>
    </row>
    <row r="1056" customFormat="false" ht="12.8" hidden="false" customHeight="false" outlineLevel="0" collapsed="false">
      <c r="C1056" s="0" t="s">
        <v>6340</v>
      </c>
    </row>
    <row r="1057" customFormat="false" ht="12.8" hidden="false" customHeight="false" outlineLevel="0" collapsed="false">
      <c r="C1057" s="0" t="s">
        <v>6341</v>
      </c>
    </row>
    <row r="1058" customFormat="false" ht="12.8" hidden="false" customHeight="false" outlineLevel="0" collapsed="false">
      <c r="C1058" s="0" t="s">
        <v>6342</v>
      </c>
    </row>
    <row r="1059" customFormat="false" ht="12.8" hidden="false" customHeight="false" outlineLevel="0" collapsed="false">
      <c r="C1059" s="0" t="s">
        <v>6343</v>
      </c>
    </row>
    <row r="1060" customFormat="false" ht="12.8" hidden="false" customHeight="false" outlineLevel="0" collapsed="false">
      <c r="C1060" s="0" t="s">
        <v>6344</v>
      </c>
    </row>
    <row r="1061" customFormat="false" ht="12.8" hidden="false" customHeight="false" outlineLevel="0" collapsed="false">
      <c r="C1061" s="0" t="s">
        <v>6345</v>
      </c>
    </row>
    <row r="1062" customFormat="false" ht="12.8" hidden="false" customHeight="false" outlineLevel="0" collapsed="false">
      <c r="C1062" s="0" t="s">
        <v>6346</v>
      </c>
    </row>
    <row r="1063" customFormat="false" ht="12.8" hidden="false" customHeight="false" outlineLevel="0" collapsed="false">
      <c r="C1063" s="0" t="s">
        <v>6347</v>
      </c>
    </row>
    <row r="1064" customFormat="false" ht="12.8" hidden="false" customHeight="false" outlineLevel="0" collapsed="false">
      <c r="C1064" s="0" t="s">
        <v>6348</v>
      </c>
    </row>
    <row r="1065" customFormat="false" ht="12.8" hidden="false" customHeight="false" outlineLevel="0" collapsed="false">
      <c r="C1065" s="0" t="s">
        <v>6349</v>
      </c>
    </row>
    <row r="1066" customFormat="false" ht="12.8" hidden="false" customHeight="false" outlineLevel="0" collapsed="false">
      <c r="C1066" s="0" t="s">
        <v>6350</v>
      </c>
    </row>
    <row r="1067" customFormat="false" ht="12.8" hidden="false" customHeight="false" outlineLevel="0" collapsed="false">
      <c r="C1067" s="0" t="s">
        <v>6351</v>
      </c>
    </row>
    <row r="1068" customFormat="false" ht="12.8" hidden="false" customHeight="false" outlineLevel="0" collapsed="false">
      <c r="C1068" s="0" t="s">
        <v>6352</v>
      </c>
    </row>
    <row r="1069" customFormat="false" ht="12.8" hidden="false" customHeight="false" outlineLevel="0" collapsed="false">
      <c r="C1069" s="0" t="s">
        <v>6353</v>
      </c>
    </row>
    <row r="1070" customFormat="false" ht="12.8" hidden="false" customHeight="false" outlineLevel="0" collapsed="false">
      <c r="C1070" s="0" t="s">
        <v>6354</v>
      </c>
    </row>
    <row r="1071" customFormat="false" ht="12.8" hidden="false" customHeight="false" outlineLevel="0" collapsed="false">
      <c r="C1071" s="0" t="s">
        <v>6355</v>
      </c>
    </row>
    <row r="1072" customFormat="false" ht="12.8" hidden="false" customHeight="false" outlineLevel="0" collapsed="false">
      <c r="C1072" s="0" t="s">
        <v>6356</v>
      </c>
    </row>
    <row r="1073" customFormat="false" ht="12.8" hidden="false" customHeight="false" outlineLevel="0" collapsed="false">
      <c r="C1073" s="0" t="s">
        <v>6357</v>
      </c>
    </row>
    <row r="1074" customFormat="false" ht="12.8" hidden="false" customHeight="false" outlineLevel="0" collapsed="false">
      <c r="C1074" s="0" t="s">
        <v>6358</v>
      </c>
    </row>
    <row r="1075" customFormat="false" ht="12.8" hidden="false" customHeight="false" outlineLevel="0" collapsed="false">
      <c r="C1075" s="0" t="s">
        <v>6359</v>
      </c>
    </row>
    <row r="1076" customFormat="false" ht="12.8" hidden="false" customHeight="false" outlineLevel="0" collapsed="false">
      <c r="C1076" s="0" t="s">
        <v>6360</v>
      </c>
    </row>
    <row r="1077" customFormat="false" ht="12.8" hidden="false" customHeight="false" outlineLevel="0" collapsed="false">
      <c r="C1077" s="0" t="s">
        <v>6361</v>
      </c>
    </row>
    <row r="1078" customFormat="false" ht="12.8" hidden="false" customHeight="false" outlineLevel="0" collapsed="false">
      <c r="C1078" s="0" t="s">
        <v>6362</v>
      </c>
    </row>
    <row r="1079" customFormat="false" ht="12.8" hidden="false" customHeight="false" outlineLevel="0" collapsed="false">
      <c r="C1079" s="0" t="s">
        <v>6363</v>
      </c>
    </row>
    <row r="1080" customFormat="false" ht="12.8" hidden="false" customHeight="false" outlineLevel="0" collapsed="false">
      <c r="C1080" s="0" t="s">
        <v>6364</v>
      </c>
    </row>
    <row r="1081" customFormat="false" ht="12.8" hidden="false" customHeight="false" outlineLevel="0" collapsed="false">
      <c r="C1081" s="0" t="s">
        <v>6365</v>
      </c>
    </row>
    <row r="1082" customFormat="false" ht="12.8" hidden="false" customHeight="false" outlineLevel="0" collapsed="false">
      <c r="C1082" s="0" t="s">
        <v>6366</v>
      </c>
    </row>
    <row r="1083" customFormat="false" ht="12.8" hidden="false" customHeight="false" outlineLevel="0" collapsed="false">
      <c r="C1083" s="0" t="s">
        <v>6367</v>
      </c>
    </row>
    <row r="1084" customFormat="false" ht="12.8" hidden="false" customHeight="false" outlineLevel="0" collapsed="false">
      <c r="C1084" s="0" t="s">
        <v>6368</v>
      </c>
    </row>
    <row r="1085" customFormat="false" ht="12.8" hidden="false" customHeight="false" outlineLevel="0" collapsed="false">
      <c r="C1085" s="0" t="s">
        <v>6369</v>
      </c>
    </row>
    <row r="1086" customFormat="false" ht="12.8" hidden="false" customHeight="false" outlineLevel="0" collapsed="false">
      <c r="C1086" s="0" t="s">
        <v>6370</v>
      </c>
    </row>
    <row r="1087" customFormat="false" ht="12.8" hidden="false" customHeight="false" outlineLevel="0" collapsed="false">
      <c r="C1087" s="0" t="s">
        <v>6371</v>
      </c>
    </row>
    <row r="1088" customFormat="false" ht="12.8" hidden="false" customHeight="false" outlineLevel="0" collapsed="false">
      <c r="C1088" s="0" t="s">
        <v>6372</v>
      </c>
    </row>
    <row r="1089" customFormat="false" ht="12.8" hidden="false" customHeight="false" outlineLevel="0" collapsed="false">
      <c r="C1089" s="0" t="s">
        <v>6373</v>
      </c>
    </row>
    <row r="1090" customFormat="false" ht="12.8" hidden="false" customHeight="false" outlineLevel="0" collapsed="false">
      <c r="C1090" s="0" t="s">
        <v>6374</v>
      </c>
    </row>
    <row r="1091" customFormat="false" ht="12.8" hidden="false" customHeight="false" outlineLevel="0" collapsed="false">
      <c r="C1091" s="0" t="s">
        <v>6375</v>
      </c>
    </row>
    <row r="1092" customFormat="false" ht="12.8" hidden="false" customHeight="false" outlineLevel="0" collapsed="false">
      <c r="C1092" s="0" t="s">
        <v>6376</v>
      </c>
    </row>
    <row r="1093" customFormat="false" ht="12.8" hidden="false" customHeight="false" outlineLevel="0" collapsed="false">
      <c r="C1093" s="0" t="s">
        <v>6377</v>
      </c>
    </row>
    <row r="1094" customFormat="false" ht="12.8" hidden="false" customHeight="false" outlineLevel="0" collapsed="false">
      <c r="C1094" s="0" t="s">
        <v>6378</v>
      </c>
    </row>
    <row r="1095" customFormat="false" ht="12.8" hidden="false" customHeight="false" outlineLevel="0" collapsed="false">
      <c r="C1095" s="0" t="s">
        <v>6379</v>
      </c>
    </row>
    <row r="1096" customFormat="false" ht="12.8" hidden="false" customHeight="false" outlineLevel="0" collapsed="false">
      <c r="C1096" s="0" t="s">
        <v>6380</v>
      </c>
    </row>
    <row r="1097" customFormat="false" ht="12.8" hidden="false" customHeight="false" outlineLevel="0" collapsed="false">
      <c r="C1097" s="0" t="s">
        <v>6381</v>
      </c>
    </row>
    <row r="1098" customFormat="false" ht="12.8" hidden="false" customHeight="false" outlineLevel="0" collapsed="false">
      <c r="C1098" s="0" t="s">
        <v>6382</v>
      </c>
    </row>
    <row r="1099" customFormat="false" ht="12.8" hidden="false" customHeight="false" outlineLevel="0" collapsed="false">
      <c r="C1099" s="0" t="s">
        <v>6383</v>
      </c>
    </row>
    <row r="1100" customFormat="false" ht="12.8" hidden="false" customHeight="false" outlineLevel="0" collapsed="false">
      <c r="C1100" s="0" t="s">
        <v>6384</v>
      </c>
    </row>
    <row r="1101" customFormat="false" ht="12.8" hidden="false" customHeight="false" outlineLevel="0" collapsed="false">
      <c r="C1101" s="0" t="s">
        <v>6385</v>
      </c>
    </row>
    <row r="1102" customFormat="false" ht="12.8" hidden="false" customHeight="false" outlineLevel="0" collapsed="false">
      <c r="C1102" s="0" t="s">
        <v>6386</v>
      </c>
    </row>
    <row r="1103" customFormat="false" ht="12.8" hidden="false" customHeight="false" outlineLevel="0" collapsed="false">
      <c r="C1103" s="0" t="s">
        <v>6387</v>
      </c>
    </row>
    <row r="1104" customFormat="false" ht="12.8" hidden="false" customHeight="false" outlineLevel="0" collapsed="false">
      <c r="C1104" s="0" t="s">
        <v>6388</v>
      </c>
    </row>
    <row r="1105" customFormat="false" ht="12.8" hidden="false" customHeight="false" outlineLevel="0" collapsed="false">
      <c r="C1105" s="0" t="s">
        <v>6389</v>
      </c>
    </row>
    <row r="1106" customFormat="false" ht="12.8" hidden="false" customHeight="false" outlineLevel="0" collapsed="false">
      <c r="C1106" s="0" t="s">
        <v>6390</v>
      </c>
    </row>
    <row r="1107" customFormat="false" ht="12.8" hidden="false" customHeight="false" outlineLevel="0" collapsed="false">
      <c r="C1107" s="0" t="s">
        <v>6391</v>
      </c>
    </row>
    <row r="1108" customFormat="false" ht="12.8" hidden="false" customHeight="false" outlineLevel="0" collapsed="false">
      <c r="C1108" s="0" t="s">
        <v>6392</v>
      </c>
    </row>
    <row r="1109" customFormat="false" ht="12.8" hidden="false" customHeight="false" outlineLevel="0" collapsed="false">
      <c r="C1109" s="0" t="s">
        <v>6393</v>
      </c>
    </row>
    <row r="1110" customFormat="false" ht="12.8" hidden="false" customHeight="false" outlineLevel="0" collapsed="false">
      <c r="C1110" s="0" t="s">
        <v>6394</v>
      </c>
    </row>
    <row r="1111" customFormat="false" ht="12.8" hidden="false" customHeight="false" outlineLevel="0" collapsed="false">
      <c r="C1111" s="0" t="s">
        <v>6395</v>
      </c>
    </row>
    <row r="1112" customFormat="false" ht="12.8" hidden="false" customHeight="false" outlineLevel="0" collapsed="false">
      <c r="C1112" s="0" t="s">
        <v>6396</v>
      </c>
    </row>
    <row r="1113" customFormat="false" ht="12.8" hidden="false" customHeight="false" outlineLevel="0" collapsed="false">
      <c r="C1113" s="0" t="s">
        <v>6397</v>
      </c>
    </row>
    <row r="1114" customFormat="false" ht="12.8" hidden="false" customHeight="false" outlineLevel="0" collapsed="false">
      <c r="C1114" s="0" t="s">
        <v>6398</v>
      </c>
    </row>
    <row r="1115" customFormat="false" ht="12.8" hidden="false" customHeight="false" outlineLevel="0" collapsed="false">
      <c r="C1115" s="0" t="s">
        <v>6399</v>
      </c>
    </row>
    <row r="1116" customFormat="false" ht="12.8" hidden="false" customHeight="false" outlineLevel="0" collapsed="false">
      <c r="C1116" s="0" t="s">
        <v>6400</v>
      </c>
    </row>
    <row r="1117" customFormat="false" ht="12.8" hidden="false" customHeight="false" outlineLevel="0" collapsed="false">
      <c r="C1117" s="0" t="s">
        <v>6401</v>
      </c>
    </row>
    <row r="1118" customFormat="false" ht="12.8" hidden="false" customHeight="false" outlineLevel="0" collapsed="false">
      <c r="C1118" s="0" t="s">
        <v>6402</v>
      </c>
    </row>
    <row r="1119" customFormat="false" ht="12.8" hidden="false" customHeight="false" outlineLevel="0" collapsed="false">
      <c r="C1119" s="0" t="s">
        <v>6403</v>
      </c>
    </row>
    <row r="1120" customFormat="false" ht="12.8" hidden="false" customHeight="false" outlineLevel="0" collapsed="false">
      <c r="C1120" s="0" t="s">
        <v>6404</v>
      </c>
    </row>
    <row r="1121" customFormat="false" ht="12.8" hidden="false" customHeight="false" outlineLevel="0" collapsed="false">
      <c r="C1121" s="0" t="s">
        <v>6405</v>
      </c>
    </row>
    <row r="1122" customFormat="false" ht="12.8" hidden="false" customHeight="false" outlineLevel="0" collapsed="false">
      <c r="C1122" s="0" t="s">
        <v>6406</v>
      </c>
    </row>
    <row r="1123" customFormat="false" ht="12.8" hidden="false" customHeight="false" outlineLevel="0" collapsed="false">
      <c r="C1123" s="0" t="s">
        <v>6407</v>
      </c>
    </row>
    <row r="1124" customFormat="false" ht="12.8" hidden="false" customHeight="false" outlineLevel="0" collapsed="false">
      <c r="C1124" s="0" t="s">
        <v>6408</v>
      </c>
    </row>
    <row r="1125" customFormat="false" ht="12.8" hidden="false" customHeight="false" outlineLevel="0" collapsed="false">
      <c r="C1125" s="0" t="s">
        <v>6409</v>
      </c>
    </row>
    <row r="1126" customFormat="false" ht="12.8" hidden="false" customHeight="false" outlineLevel="0" collapsed="false">
      <c r="C1126" s="0" t="s">
        <v>6410</v>
      </c>
    </row>
    <row r="1127" customFormat="false" ht="12.8" hidden="false" customHeight="false" outlineLevel="0" collapsed="false">
      <c r="C1127" s="0" t="s">
        <v>6411</v>
      </c>
    </row>
    <row r="1128" customFormat="false" ht="12.8" hidden="false" customHeight="false" outlineLevel="0" collapsed="false">
      <c r="C1128" s="0" t="s">
        <v>6412</v>
      </c>
    </row>
    <row r="1129" customFormat="false" ht="12.8" hidden="false" customHeight="false" outlineLevel="0" collapsed="false">
      <c r="C1129" s="0" t="s">
        <v>6413</v>
      </c>
    </row>
    <row r="1130" customFormat="false" ht="12.8" hidden="false" customHeight="false" outlineLevel="0" collapsed="false">
      <c r="C1130" s="0" t="s">
        <v>6414</v>
      </c>
    </row>
    <row r="1131" customFormat="false" ht="12.8" hidden="false" customHeight="false" outlineLevel="0" collapsed="false">
      <c r="C1131" s="0" t="s">
        <v>6415</v>
      </c>
    </row>
    <row r="1132" customFormat="false" ht="12.8" hidden="false" customHeight="false" outlineLevel="0" collapsed="false">
      <c r="C1132" s="0" t="s">
        <v>6416</v>
      </c>
    </row>
    <row r="1133" customFormat="false" ht="12.8" hidden="false" customHeight="false" outlineLevel="0" collapsed="false">
      <c r="C1133" s="0" t="s">
        <v>6417</v>
      </c>
    </row>
    <row r="1134" customFormat="false" ht="12.8" hidden="false" customHeight="false" outlineLevel="0" collapsed="false">
      <c r="C1134" s="0" t="s">
        <v>6418</v>
      </c>
    </row>
    <row r="1135" customFormat="false" ht="12.8" hidden="false" customHeight="false" outlineLevel="0" collapsed="false">
      <c r="C1135" s="0" t="s">
        <v>6419</v>
      </c>
    </row>
    <row r="1136" customFormat="false" ht="12.8" hidden="false" customHeight="false" outlineLevel="0" collapsed="false">
      <c r="C1136" s="0" t="s">
        <v>6420</v>
      </c>
    </row>
    <row r="1137" customFormat="false" ht="12.8" hidden="false" customHeight="false" outlineLevel="0" collapsed="false">
      <c r="C1137" s="0" t="s">
        <v>6421</v>
      </c>
    </row>
    <row r="1138" customFormat="false" ht="12.8" hidden="false" customHeight="false" outlineLevel="0" collapsed="false">
      <c r="C1138" s="0" t="s">
        <v>6422</v>
      </c>
    </row>
    <row r="1139" customFormat="false" ht="12.8" hidden="false" customHeight="false" outlineLevel="0" collapsed="false">
      <c r="C1139" s="0" t="s">
        <v>6423</v>
      </c>
    </row>
    <row r="1140" customFormat="false" ht="12.8" hidden="false" customHeight="false" outlineLevel="0" collapsed="false">
      <c r="C1140" s="0" t="s">
        <v>6424</v>
      </c>
    </row>
    <row r="1141" customFormat="false" ht="12.8" hidden="false" customHeight="false" outlineLevel="0" collapsed="false">
      <c r="C1141" s="0" t="s">
        <v>6425</v>
      </c>
    </row>
    <row r="1142" customFormat="false" ht="12.8" hidden="false" customHeight="false" outlineLevel="0" collapsed="false">
      <c r="C1142" s="0" t="s">
        <v>6426</v>
      </c>
    </row>
    <row r="1143" customFormat="false" ht="12.8" hidden="false" customHeight="false" outlineLevel="0" collapsed="false">
      <c r="C1143" s="0" t="s">
        <v>6427</v>
      </c>
    </row>
    <row r="1144" customFormat="false" ht="12.8" hidden="false" customHeight="false" outlineLevel="0" collapsed="false">
      <c r="C1144" s="0" t="s">
        <v>6428</v>
      </c>
    </row>
    <row r="1145" customFormat="false" ht="12.8" hidden="false" customHeight="false" outlineLevel="0" collapsed="false">
      <c r="C1145" s="0" t="s">
        <v>6429</v>
      </c>
    </row>
    <row r="1146" customFormat="false" ht="12.8" hidden="false" customHeight="false" outlineLevel="0" collapsed="false">
      <c r="C1146" s="0" t="s">
        <v>6430</v>
      </c>
    </row>
    <row r="1147" customFormat="false" ht="12.8" hidden="false" customHeight="false" outlineLevel="0" collapsed="false">
      <c r="C1147" s="0" t="s">
        <v>6431</v>
      </c>
    </row>
    <row r="1148" customFormat="false" ht="12.8" hidden="false" customHeight="false" outlineLevel="0" collapsed="false">
      <c r="C1148" s="0" t="s">
        <v>6432</v>
      </c>
    </row>
    <row r="1149" customFormat="false" ht="12.8" hidden="false" customHeight="false" outlineLevel="0" collapsed="false">
      <c r="C1149" s="0" t="s">
        <v>6433</v>
      </c>
    </row>
    <row r="1150" customFormat="false" ht="12.8" hidden="false" customHeight="false" outlineLevel="0" collapsed="false">
      <c r="C1150" s="0" t="s">
        <v>6434</v>
      </c>
    </row>
    <row r="1151" customFormat="false" ht="12.8" hidden="false" customHeight="false" outlineLevel="0" collapsed="false">
      <c r="C1151" s="0" t="s">
        <v>6435</v>
      </c>
    </row>
    <row r="1152" customFormat="false" ht="12.8" hidden="false" customHeight="false" outlineLevel="0" collapsed="false">
      <c r="C1152" s="0" t="s">
        <v>6436</v>
      </c>
    </row>
    <row r="1153" customFormat="false" ht="12.8" hidden="false" customHeight="false" outlineLevel="0" collapsed="false">
      <c r="C1153" s="0" t="s">
        <v>6437</v>
      </c>
    </row>
    <row r="1154" customFormat="false" ht="12.8" hidden="false" customHeight="false" outlineLevel="0" collapsed="false">
      <c r="C1154" s="0" t="s">
        <v>6438</v>
      </c>
    </row>
    <row r="1155" customFormat="false" ht="12.8" hidden="false" customHeight="false" outlineLevel="0" collapsed="false">
      <c r="C1155" s="0" t="s">
        <v>6439</v>
      </c>
    </row>
    <row r="1156" customFormat="false" ht="12.8" hidden="false" customHeight="false" outlineLevel="0" collapsed="false">
      <c r="C1156" s="0" t="s">
        <v>6440</v>
      </c>
    </row>
    <row r="1157" customFormat="false" ht="12.8" hidden="false" customHeight="false" outlineLevel="0" collapsed="false">
      <c r="C1157" s="0" t="s">
        <v>6441</v>
      </c>
    </row>
    <row r="1158" customFormat="false" ht="12.8" hidden="false" customHeight="false" outlineLevel="0" collapsed="false">
      <c r="C1158" s="0" t="s">
        <v>6442</v>
      </c>
    </row>
    <row r="1159" customFormat="false" ht="12.8" hidden="false" customHeight="false" outlineLevel="0" collapsed="false">
      <c r="C1159" s="0" t="s">
        <v>6443</v>
      </c>
    </row>
    <row r="1160" customFormat="false" ht="12.8" hidden="false" customHeight="false" outlineLevel="0" collapsed="false">
      <c r="C1160" s="0" t="s">
        <v>6444</v>
      </c>
    </row>
    <row r="1161" customFormat="false" ht="12.8" hidden="false" customHeight="false" outlineLevel="0" collapsed="false">
      <c r="C1161" s="0" t="s">
        <v>6445</v>
      </c>
    </row>
    <row r="1162" customFormat="false" ht="12.8" hidden="false" customHeight="false" outlineLevel="0" collapsed="false">
      <c r="C1162" s="0" t="s">
        <v>6446</v>
      </c>
    </row>
    <row r="1163" customFormat="false" ht="12.8" hidden="false" customHeight="false" outlineLevel="0" collapsed="false">
      <c r="C1163" s="0" t="s">
        <v>6447</v>
      </c>
    </row>
    <row r="1164" customFormat="false" ht="12.8" hidden="false" customHeight="false" outlineLevel="0" collapsed="false">
      <c r="C1164" s="0" t="s">
        <v>6448</v>
      </c>
    </row>
    <row r="1165" customFormat="false" ht="12.8" hidden="false" customHeight="false" outlineLevel="0" collapsed="false">
      <c r="C1165" s="0" t="s">
        <v>6449</v>
      </c>
    </row>
    <row r="1166" customFormat="false" ht="12.8" hidden="false" customHeight="false" outlineLevel="0" collapsed="false">
      <c r="C1166" s="0" t="s">
        <v>6450</v>
      </c>
    </row>
    <row r="1167" customFormat="false" ht="12.8" hidden="false" customHeight="false" outlineLevel="0" collapsed="false">
      <c r="C1167" s="0" t="s">
        <v>6451</v>
      </c>
    </row>
    <row r="1168" customFormat="false" ht="12.8" hidden="false" customHeight="false" outlineLevel="0" collapsed="false">
      <c r="C1168" s="0" t="s">
        <v>6452</v>
      </c>
    </row>
    <row r="1169" customFormat="false" ht="12.8" hidden="false" customHeight="false" outlineLevel="0" collapsed="false">
      <c r="C1169" s="0" t="s">
        <v>6453</v>
      </c>
    </row>
    <row r="1170" customFormat="false" ht="12.8" hidden="false" customHeight="false" outlineLevel="0" collapsed="false">
      <c r="C1170" s="0" t="s">
        <v>6454</v>
      </c>
    </row>
    <row r="1171" customFormat="false" ht="12.8" hidden="false" customHeight="false" outlineLevel="0" collapsed="false">
      <c r="C1171" s="0" t="s">
        <v>6455</v>
      </c>
    </row>
    <row r="1172" customFormat="false" ht="12.8" hidden="false" customHeight="false" outlineLevel="0" collapsed="false">
      <c r="C1172" s="0" t="s">
        <v>6456</v>
      </c>
    </row>
    <row r="1173" customFormat="false" ht="12.8" hidden="false" customHeight="false" outlineLevel="0" collapsed="false">
      <c r="C1173" s="0" t="s">
        <v>6457</v>
      </c>
    </row>
    <row r="1174" customFormat="false" ht="12.8" hidden="false" customHeight="false" outlineLevel="0" collapsed="false">
      <c r="C1174" s="0" t="s">
        <v>6458</v>
      </c>
    </row>
    <row r="1175" customFormat="false" ht="12.8" hidden="false" customHeight="false" outlineLevel="0" collapsed="false">
      <c r="C1175" s="0" t="s">
        <v>6459</v>
      </c>
    </row>
    <row r="1176" customFormat="false" ht="12.8" hidden="false" customHeight="false" outlineLevel="0" collapsed="false">
      <c r="C1176" s="0" t="s">
        <v>6460</v>
      </c>
    </row>
    <row r="1177" customFormat="false" ht="12.8" hidden="false" customHeight="false" outlineLevel="0" collapsed="false">
      <c r="C1177" s="0" t="s">
        <v>6461</v>
      </c>
    </row>
    <row r="1178" customFormat="false" ht="12.8" hidden="false" customHeight="false" outlineLevel="0" collapsed="false">
      <c r="C1178" s="0" t="s">
        <v>6462</v>
      </c>
    </row>
    <row r="1179" customFormat="false" ht="12.8" hidden="false" customHeight="false" outlineLevel="0" collapsed="false">
      <c r="C1179" s="0" t="s">
        <v>6463</v>
      </c>
    </row>
    <row r="1180" customFormat="false" ht="12.8" hidden="false" customHeight="false" outlineLevel="0" collapsed="false">
      <c r="C1180" s="0" t="s">
        <v>6464</v>
      </c>
    </row>
    <row r="1181" customFormat="false" ht="12.8" hidden="false" customHeight="false" outlineLevel="0" collapsed="false">
      <c r="C1181" s="0" t="s">
        <v>6465</v>
      </c>
    </row>
    <row r="1182" customFormat="false" ht="12.8" hidden="false" customHeight="false" outlineLevel="0" collapsed="false">
      <c r="C1182" s="0" t="s">
        <v>6466</v>
      </c>
    </row>
    <row r="1183" customFormat="false" ht="12.8" hidden="false" customHeight="false" outlineLevel="0" collapsed="false">
      <c r="C1183" s="0" t="s">
        <v>6467</v>
      </c>
    </row>
    <row r="1184" customFormat="false" ht="12.8" hidden="false" customHeight="false" outlineLevel="0" collapsed="false">
      <c r="C1184" s="0" t="s">
        <v>6468</v>
      </c>
    </row>
    <row r="1185" customFormat="false" ht="12.8" hidden="false" customHeight="false" outlineLevel="0" collapsed="false">
      <c r="C1185" s="0" t="s">
        <v>6469</v>
      </c>
    </row>
    <row r="1186" customFormat="false" ht="12.8" hidden="false" customHeight="false" outlineLevel="0" collapsed="false">
      <c r="C1186" s="0" t="s">
        <v>6470</v>
      </c>
    </row>
    <row r="1187" customFormat="false" ht="12.8" hidden="false" customHeight="false" outlineLevel="0" collapsed="false">
      <c r="C1187" s="0" t="s">
        <v>6471</v>
      </c>
    </row>
    <row r="1188" customFormat="false" ht="12.8" hidden="false" customHeight="false" outlineLevel="0" collapsed="false">
      <c r="C1188" s="0" t="s">
        <v>6472</v>
      </c>
    </row>
    <row r="1189" customFormat="false" ht="12.8" hidden="false" customHeight="false" outlineLevel="0" collapsed="false">
      <c r="C1189" s="0" t="s">
        <v>6473</v>
      </c>
    </row>
    <row r="1190" customFormat="false" ht="12.8" hidden="false" customHeight="false" outlineLevel="0" collapsed="false">
      <c r="C1190" s="0" t="s">
        <v>6474</v>
      </c>
    </row>
    <row r="1191" customFormat="false" ht="12.8" hidden="false" customHeight="false" outlineLevel="0" collapsed="false">
      <c r="C1191" s="0" t="s">
        <v>6475</v>
      </c>
    </row>
    <row r="1192" customFormat="false" ht="12.8" hidden="false" customHeight="false" outlineLevel="0" collapsed="false">
      <c r="C1192" s="0" t="s">
        <v>6476</v>
      </c>
    </row>
    <row r="1193" customFormat="false" ht="12.8" hidden="false" customHeight="false" outlineLevel="0" collapsed="false">
      <c r="C1193" s="0" t="s">
        <v>6477</v>
      </c>
    </row>
    <row r="1194" customFormat="false" ht="12.8" hidden="false" customHeight="false" outlineLevel="0" collapsed="false">
      <c r="C1194" s="0" t="s">
        <v>6478</v>
      </c>
    </row>
    <row r="1195" customFormat="false" ht="12.8" hidden="false" customHeight="false" outlineLevel="0" collapsed="false">
      <c r="C1195" s="0" t="s">
        <v>6479</v>
      </c>
    </row>
    <row r="1196" customFormat="false" ht="12.8" hidden="false" customHeight="false" outlineLevel="0" collapsed="false">
      <c r="C1196" s="0" t="s">
        <v>6480</v>
      </c>
    </row>
    <row r="1197" customFormat="false" ht="12.8" hidden="false" customHeight="false" outlineLevel="0" collapsed="false">
      <c r="C1197" s="0" t="s">
        <v>6481</v>
      </c>
    </row>
    <row r="1198" customFormat="false" ht="12.8" hidden="false" customHeight="false" outlineLevel="0" collapsed="false">
      <c r="C1198" s="0" t="s">
        <v>6482</v>
      </c>
    </row>
    <row r="1199" customFormat="false" ht="12.8" hidden="false" customHeight="false" outlineLevel="0" collapsed="false">
      <c r="C1199" s="0" t="s">
        <v>6483</v>
      </c>
    </row>
    <row r="1200" customFormat="false" ht="12.8" hidden="false" customHeight="false" outlineLevel="0" collapsed="false">
      <c r="C1200" s="0" t="s">
        <v>6484</v>
      </c>
    </row>
    <row r="1201" customFormat="false" ht="12.8" hidden="false" customHeight="false" outlineLevel="0" collapsed="false">
      <c r="C1201" s="0" t="s">
        <v>6485</v>
      </c>
    </row>
    <row r="1202" customFormat="false" ht="12.8" hidden="false" customHeight="false" outlineLevel="0" collapsed="false">
      <c r="C1202" s="0" t="s">
        <v>6486</v>
      </c>
    </row>
    <row r="1203" customFormat="false" ht="12.8" hidden="false" customHeight="false" outlineLevel="0" collapsed="false">
      <c r="C1203" s="0" t="s">
        <v>6487</v>
      </c>
    </row>
    <row r="1204" customFormat="false" ht="12.8" hidden="false" customHeight="false" outlineLevel="0" collapsed="false">
      <c r="C1204" s="0" t="s">
        <v>6488</v>
      </c>
    </row>
    <row r="1205" customFormat="false" ht="12.8" hidden="false" customHeight="false" outlineLevel="0" collapsed="false">
      <c r="C1205" s="0" t="s">
        <v>6489</v>
      </c>
    </row>
    <row r="1206" customFormat="false" ht="12.8" hidden="false" customHeight="false" outlineLevel="0" collapsed="false">
      <c r="C1206" s="0" t="s">
        <v>6490</v>
      </c>
    </row>
    <row r="1207" customFormat="false" ht="12.8" hidden="false" customHeight="false" outlineLevel="0" collapsed="false">
      <c r="C1207" s="0" t="s">
        <v>6491</v>
      </c>
    </row>
    <row r="1208" customFormat="false" ht="12.8" hidden="false" customHeight="false" outlineLevel="0" collapsed="false">
      <c r="C1208" s="0" t="s">
        <v>6492</v>
      </c>
    </row>
    <row r="1209" customFormat="false" ht="12.8" hidden="false" customHeight="false" outlineLevel="0" collapsed="false">
      <c r="C1209" s="0" t="s">
        <v>6493</v>
      </c>
    </row>
    <row r="1210" customFormat="false" ht="12.8" hidden="false" customHeight="false" outlineLevel="0" collapsed="false">
      <c r="C1210" s="0" t="s">
        <v>6494</v>
      </c>
    </row>
    <row r="1211" customFormat="false" ht="12.8" hidden="false" customHeight="false" outlineLevel="0" collapsed="false">
      <c r="C1211" s="0" t="s">
        <v>6495</v>
      </c>
    </row>
    <row r="1212" customFormat="false" ht="12.8" hidden="false" customHeight="false" outlineLevel="0" collapsed="false">
      <c r="C1212" s="0" t="s">
        <v>6496</v>
      </c>
    </row>
    <row r="1213" customFormat="false" ht="12.8" hidden="false" customHeight="false" outlineLevel="0" collapsed="false">
      <c r="C1213" s="0" t="s">
        <v>6497</v>
      </c>
    </row>
    <row r="1214" customFormat="false" ht="12.8" hidden="false" customHeight="false" outlineLevel="0" collapsed="false">
      <c r="C1214" s="0" t="s">
        <v>6498</v>
      </c>
    </row>
    <row r="1215" customFormat="false" ht="12.8" hidden="false" customHeight="false" outlineLevel="0" collapsed="false">
      <c r="C1215" s="0" t="s">
        <v>6499</v>
      </c>
    </row>
    <row r="1216" customFormat="false" ht="12.8" hidden="false" customHeight="false" outlineLevel="0" collapsed="false">
      <c r="C1216" s="0" t="s">
        <v>6500</v>
      </c>
    </row>
    <row r="1217" customFormat="false" ht="12.8" hidden="false" customHeight="false" outlineLevel="0" collapsed="false">
      <c r="C1217" s="0" t="s">
        <v>6501</v>
      </c>
    </row>
    <row r="1218" customFormat="false" ht="12.8" hidden="false" customHeight="false" outlineLevel="0" collapsed="false">
      <c r="C1218" s="0" t="s">
        <v>6502</v>
      </c>
    </row>
    <row r="1219" customFormat="false" ht="12.8" hidden="false" customHeight="false" outlineLevel="0" collapsed="false">
      <c r="C1219" s="0" t="s">
        <v>6503</v>
      </c>
    </row>
    <row r="1220" customFormat="false" ht="12.8" hidden="false" customHeight="false" outlineLevel="0" collapsed="false">
      <c r="C1220" s="0" t="s">
        <v>6504</v>
      </c>
    </row>
    <row r="1221" customFormat="false" ht="12.8" hidden="false" customHeight="false" outlineLevel="0" collapsed="false">
      <c r="C1221" s="0" t="s">
        <v>6505</v>
      </c>
    </row>
    <row r="1222" customFormat="false" ht="12.8" hidden="false" customHeight="false" outlineLevel="0" collapsed="false">
      <c r="C1222" s="0" t="s">
        <v>6506</v>
      </c>
    </row>
    <row r="1223" customFormat="false" ht="12.8" hidden="false" customHeight="false" outlineLevel="0" collapsed="false">
      <c r="C1223" s="0" t="s">
        <v>6507</v>
      </c>
    </row>
    <row r="1224" customFormat="false" ht="12.8" hidden="false" customHeight="false" outlineLevel="0" collapsed="false">
      <c r="C1224" s="0" t="s">
        <v>6508</v>
      </c>
    </row>
    <row r="1225" customFormat="false" ht="12.8" hidden="false" customHeight="false" outlineLevel="0" collapsed="false">
      <c r="C1225" s="0" t="s">
        <v>6509</v>
      </c>
    </row>
    <row r="1226" customFormat="false" ht="12.8" hidden="false" customHeight="false" outlineLevel="0" collapsed="false">
      <c r="C1226" s="0" t="s">
        <v>6510</v>
      </c>
    </row>
    <row r="1227" customFormat="false" ht="12.8" hidden="false" customHeight="false" outlineLevel="0" collapsed="false">
      <c r="C1227" s="0" t="s">
        <v>6511</v>
      </c>
    </row>
    <row r="1228" customFormat="false" ht="12.8" hidden="false" customHeight="false" outlineLevel="0" collapsed="false">
      <c r="C1228" s="0" t="s">
        <v>6512</v>
      </c>
    </row>
    <row r="1229" customFormat="false" ht="12.8" hidden="false" customHeight="false" outlineLevel="0" collapsed="false">
      <c r="C1229" s="0" t="s">
        <v>6513</v>
      </c>
    </row>
    <row r="1230" customFormat="false" ht="12.8" hidden="false" customHeight="false" outlineLevel="0" collapsed="false">
      <c r="C1230" s="0" t="s">
        <v>6514</v>
      </c>
    </row>
    <row r="1231" customFormat="false" ht="12.8" hidden="false" customHeight="false" outlineLevel="0" collapsed="false">
      <c r="C1231" s="0" t="s">
        <v>6515</v>
      </c>
    </row>
    <row r="1232" customFormat="false" ht="12.8" hidden="false" customHeight="false" outlineLevel="0" collapsed="false">
      <c r="C1232" s="0" t="s">
        <v>6516</v>
      </c>
    </row>
    <row r="1233" customFormat="false" ht="12.8" hidden="false" customHeight="false" outlineLevel="0" collapsed="false">
      <c r="C1233" s="0" t="s">
        <v>6517</v>
      </c>
    </row>
    <row r="1234" customFormat="false" ht="12.8" hidden="false" customHeight="false" outlineLevel="0" collapsed="false">
      <c r="C1234" s="0" t="s">
        <v>6518</v>
      </c>
    </row>
    <row r="1235" customFormat="false" ht="12.8" hidden="false" customHeight="false" outlineLevel="0" collapsed="false">
      <c r="C1235" s="0" t="s">
        <v>6519</v>
      </c>
    </row>
    <row r="1236" customFormat="false" ht="12.8" hidden="false" customHeight="false" outlineLevel="0" collapsed="false">
      <c r="C1236" s="0" t="s">
        <v>6520</v>
      </c>
    </row>
    <row r="1237" customFormat="false" ht="12.8" hidden="false" customHeight="false" outlineLevel="0" collapsed="false">
      <c r="C1237" s="0" t="s">
        <v>6521</v>
      </c>
    </row>
    <row r="1238" customFormat="false" ht="12.8" hidden="false" customHeight="false" outlineLevel="0" collapsed="false">
      <c r="C1238" s="0" t="s">
        <v>6522</v>
      </c>
    </row>
    <row r="1239" customFormat="false" ht="12.8" hidden="false" customHeight="false" outlineLevel="0" collapsed="false">
      <c r="C1239" s="0" t="s">
        <v>6523</v>
      </c>
    </row>
    <row r="1240" customFormat="false" ht="12.8" hidden="false" customHeight="false" outlineLevel="0" collapsed="false">
      <c r="C1240" s="0" t="s">
        <v>6524</v>
      </c>
    </row>
    <row r="1241" customFormat="false" ht="12.8" hidden="false" customHeight="false" outlineLevel="0" collapsed="false">
      <c r="C1241" s="0" t="s">
        <v>6525</v>
      </c>
    </row>
    <row r="1242" customFormat="false" ht="12.8" hidden="false" customHeight="false" outlineLevel="0" collapsed="false">
      <c r="C1242" s="0" t="s">
        <v>6526</v>
      </c>
    </row>
    <row r="1243" customFormat="false" ht="12.8" hidden="false" customHeight="false" outlineLevel="0" collapsed="false">
      <c r="C1243" s="0" t="s">
        <v>6527</v>
      </c>
    </row>
    <row r="1244" customFormat="false" ht="12.8" hidden="false" customHeight="false" outlineLevel="0" collapsed="false">
      <c r="C1244" s="0" t="s">
        <v>6528</v>
      </c>
    </row>
    <row r="1245" customFormat="false" ht="12.8" hidden="false" customHeight="false" outlineLevel="0" collapsed="false">
      <c r="C1245" s="0" t="s">
        <v>6529</v>
      </c>
    </row>
    <row r="1246" customFormat="false" ht="12.8" hidden="false" customHeight="false" outlineLevel="0" collapsed="false">
      <c r="C1246" s="0" t="s">
        <v>6530</v>
      </c>
    </row>
    <row r="1247" customFormat="false" ht="12.8" hidden="false" customHeight="false" outlineLevel="0" collapsed="false">
      <c r="C1247" s="0" t="s">
        <v>6531</v>
      </c>
    </row>
    <row r="1248" customFormat="false" ht="12.8" hidden="false" customHeight="false" outlineLevel="0" collapsed="false">
      <c r="C1248" s="0" t="s">
        <v>6532</v>
      </c>
    </row>
    <row r="1249" customFormat="false" ht="12.8" hidden="false" customHeight="false" outlineLevel="0" collapsed="false">
      <c r="C1249" s="0" t="s">
        <v>6533</v>
      </c>
    </row>
    <row r="1250" customFormat="false" ht="12.8" hidden="false" customHeight="false" outlineLevel="0" collapsed="false">
      <c r="C1250" s="0" t="s">
        <v>6534</v>
      </c>
    </row>
    <row r="1251" customFormat="false" ht="12.8" hidden="false" customHeight="false" outlineLevel="0" collapsed="false">
      <c r="C1251" s="0" t="s">
        <v>6535</v>
      </c>
    </row>
    <row r="1252" customFormat="false" ht="12.8" hidden="false" customHeight="false" outlineLevel="0" collapsed="false">
      <c r="C1252" s="0" t="s">
        <v>6536</v>
      </c>
    </row>
    <row r="1253" customFormat="false" ht="12.8" hidden="false" customHeight="false" outlineLevel="0" collapsed="false">
      <c r="C1253" s="0" t="s">
        <v>6537</v>
      </c>
    </row>
    <row r="1254" customFormat="false" ht="12.8" hidden="false" customHeight="false" outlineLevel="0" collapsed="false">
      <c r="C1254" s="0" t="s">
        <v>6538</v>
      </c>
    </row>
    <row r="1255" customFormat="false" ht="12.8" hidden="false" customHeight="false" outlineLevel="0" collapsed="false">
      <c r="C1255" s="0" t="s">
        <v>6539</v>
      </c>
    </row>
    <row r="1256" customFormat="false" ht="12.8" hidden="false" customHeight="false" outlineLevel="0" collapsed="false">
      <c r="C1256" s="0" t="s">
        <v>6540</v>
      </c>
    </row>
    <row r="1257" customFormat="false" ht="12.8" hidden="false" customHeight="false" outlineLevel="0" collapsed="false">
      <c r="C1257" s="0" t="s">
        <v>6541</v>
      </c>
    </row>
    <row r="1258" customFormat="false" ht="12.8" hidden="false" customHeight="false" outlineLevel="0" collapsed="false">
      <c r="C1258" s="0" t="s">
        <v>6542</v>
      </c>
    </row>
    <row r="1259" customFormat="false" ht="12.8" hidden="false" customHeight="false" outlineLevel="0" collapsed="false">
      <c r="C1259" s="0" t="s">
        <v>6543</v>
      </c>
    </row>
    <row r="1260" customFormat="false" ht="12.8" hidden="false" customHeight="false" outlineLevel="0" collapsed="false">
      <c r="C1260" s="0" t="s">
        <v>6544</v>
      </c>
    </row>
    <row r="1261" customFormat="false" ht="12.8" hidden="false" customHeight="false" outlineLevel="0" collapsed="false">
      <c r="C1261" s="0" t="s">
        <v>6545</v>
      </c>
    </row>
    <row r="1262" customFormat="false" ht="12.8" hidden="false" customHeight="false" outlineLevel="0" collapsed="false">
      <c r="C1262" s="0" t="s">
        <v>6546</v>
      </c>
    </row>
    <row r="1263" customFormat="false" ht="12.8" hidden="false" customHeight="false" outlineLevel="0" collapsed="false">
      <c r="C1263" s="0" t="s">
        <v>6547</v>
      </c>
    </row>
    <row r="1264" customFormat="false" ht="12.8" hidden="false" customHeight="false" outlineLevel="0" collapsed="false">
      <c r="C1264" s="0" t="s">
        <v>6548</v>
      </c>
    </row>
    <row r="1265" customFormat="false" ht="12.8" hidden="false" customHeight="false" outlineLevel="0" collapsed="false">
      <c r="C1265" s="0" t="s">
        <v>6549</v>
      </c>
    </row>
    <row r="1266" customFormat="false" ht="12.8" hidden="false" customHeight="false" outlineLevel="0" collapsed="false">
      <c r="C1266" s="0" t="s">
        <v>6550</v>
      </c>
    </row>
    <row r="1267" customFormat="false" ht="12.8" hidden="false" customHeight="false" outlineLevel="0" collapsed="false">
      <c r="C1267" s="0" t="s">
        <v>6551</v>
      </c>
    </row>
    <row r="1268" customFormat="false" ht="12.8" hidden="false" customHeight="false" outlineLevel="0" collapsed="false">
      <c r="C1268" s="0" t="s">
        <v>6552</v>
      </c>
    </row>
    <row r="1269" customFormat="false" ht="12.8" hidden="false" customHeight="false" outlineLevel="0" collapsed="false">
      <c r="C1269" s="0" t="s">
        <v>6553</v>
      </c>
    </row>
    <row r="1270" customFormat="false" ht="12.8" hidden="false" customHeight="false" outlineLevel="0" collapsed="false">
      <c r="C1270" s="0" t="s">
        <v>6554</v>
      </c>
    </row>
    <row r="1271" customFormat="false" ht="12.8" hidden="false" customHeight="false" outlineLevel="0" collapsed="false">
      <c r="C1271" s="0" t="s">
        <v>6555</v>
      </c>
    </row>
    <row r="1272" customFormat="false" ht="12.8" hidden="false" customHeight="false" outlineLevel="0" collapsed="false">
      <c r="C1272" s="0" t="s">
        <v>6556</v>
      </c>
    </row>
    <row r="1273" customFormat="false" ht="12.8" hidden="false" customHeight="false" outlineLevel="0" collapsed="false">
      <c r="C1273" s="0" t="s">
        <v>6557</v>
      </c>
    </row>
    <row r="1274" customFormat="false" ht="12.8" hidden="false" customHeight="false" outlineLevel="0" collapsed="false">
      <c r="C1274" s="0" t="s">
        <v>6558</v>
      </c>
    </row>
    <row r="1275" customFormat="false" ht="12.8" hidden="false" customHeight="false" outlineLevel="0" collapsed="false">
      <c r="C1275" s="0" t="s">
        <v>6559</v>
      </c>
    </row>
    <row r="1276" customFormat="false" ht="12.8" hidden="false" customHeight="false" outlineLevel="0" collapsed="false">
      <c r="C1276" s="0" t="s">
        <v>6560</v>
      </c>
    </row>
    <row r="1277" customFormat="false" ht="12.8" hidden="false" customHeight="false" outlineLevel="0" collapsed="false">
      <c r="C1277" s="0" t="s">
        <v>6561</v>
      </c>
    </row>
    <row r="1278" customFormat="false" ht="12.8" hidden="false" customHeight="false" outlineLevel="0" collapsed="false">
      <c r="C1278" s="0" t="s">
        <v>6562</v>
      </c>
    </row>
    <row r="1279" customFormat="false" ht="12.8" hidden="false" customHeight="false" outlineLevel="0" collapsed="false">
      <c r="C1279" s="0" t="s">
        <v>6563</v>
      </c>
    </row>
    <row r="1280" customFormat="false" ht="12.8" hidden="false" customHeight="false" outlineLevel="0" collapsed="false">
      <c r="C1280" s="0" t="s">
        <v>6564</v>
      </c>
    </row>
    <row r="1281" customFormat="false" ht="12.8" hidden="false" customHeight="false" outlineLevel="0" collapsed="false">
      <c r="C1281" s="0" t="s">
        <v>6565</v>
      </c>
    </row>
    <row r="1282" customFormat="false" ht="12.8" hidden="false" customHeight="false" outlineLevel="0" collapsed="false">
      <c r="C1282" s="0" t="s">
        <v>6566</v>
      </c>
    </row>
    <row r="1283" customFormat="false" ht="12.8" hidden="false" customHeight="false" outlineLevel="0" collapsed="false">
      <c r="C1283" s="0" t="s">
        <v>6567</v>
      </c>
    </row>
    <row r="1284" customFormat="false" ht="12.8" hidden="false" customHeight="false" outlineLevel="0" collapsed="false">
      <c r="C1284" s="0" t="s">
        <v>6568</v>
      </c>
    </row>
    <row r="1285" customFormat="false" ht="12.8" hidden="false" customHeight="false" outlineLevel="0" collapsed="false">
      <c r="C1285" s="0" t="s">
        <v>6569</v>
      </c>
    </row>
    <row r="1286" customFormat="false" ht="12.8" hidden="false" customHeight="false" outlineLevel="0" collapsed="false">
      <c r="C1286" s="0" t="s">
        <v>6570</v>
      </c>
    </row>
    <row r="1287" customFormat="false" ht="12.8" hidden="false" customHeight="false" outlineLevel="0" collapsed="false">
      <c r="C1287" s="0" t="s">
        <v>6571</v>
      </c>
    </row>
    <row r="1288" customFormat="false" ht="12.8" hidden="false" customHeight="false" outlineLevel="0" collapsed="false">
      <c r="C1288" s="0" t="s">
        <v>6572</v>
      </c>
    </row>
    <row r="1289" customFormat="false" ht="12.8" hidden="false" customHeight="false" outlineLevel="0" collapsed="false">
      <c r="C1289" s="0" t="s">
        <v>6573</v>
      </c>
    </row>
    <row r="1290" customFormat="false" ht="12.8" hidden="false" customHeight="false" outlineLevel="0" collapsed="false">
      <c r="C1290" s="0" t="s">
        <v>6574</v>
      </c>
    </row>
    <row r="1291" customFormat="false" ht="12.8" hidden="false" customHeight="false" outlineLevel="0" collapsed="false">
      <c r="C1291" s="0" t="s">
        <v>6575</v>
      </c>
    </row>
    <row r="1292" customFormat="false" ht="12.8" hidden="false" customHeight="false" outlineLevel="0" collapsed="false">
      <c r="C1292" s="0" t="s">
        <v>6576</v>
      </c>
    </row>
    <row r="1293" customFormat="false" ht="12.8" hidden="false" customHeight="false" outlineLevel="0" collapsed="false">
      <c r="C1293" s="0" t="s">
        <v>6577</v>
      </c>
    </row>
    <row r="1294" customFormat="false" ht="12.8" hidden="false" customHeight="false" outlineLevel="0" collapsed="false">
      <c r="C1294" s="0" t="s">
        <v>6578</v>
      </c>
    </row>
    <row r="1295" customFormat="false" ht="12.8" hidden="false" customHeight="false" outlineLevel="0" collapsed="false">
      <c r="C1295" s="0" t="s">
        <v>6579</v>
      </c>
    </row>
    <row r="1296" customFormat="false" ht="12.8" hidden="false" customHeight="false" outlineLevel="0" collapsed="false">
      <c r="C1296" s="0" t="s">
        <v>6580</v>
      </c>
    </row>
    <row r="1297" customFormat="false" ht="12.8" hidden="false" customHeight="false" outlineLevel="0" collapsed="false">
      <c r="C1297" s="0" t="s">
        <v>6581</v>
      </c>
    </row>
    <row r="1298" customFormat="false" ht="12.8" hidden="false" customHeight="false" outlineLevel="0" collapsed="false">
      <c r="C1298" s="0" t="s">
        <v>6582</v>
      </c>
    </row>
    <row r="1299" customFormat="false" ht="12.8" hidden="false" customHeight="false" outlineLevel="0" collapsed="false">
      <c r="C1299" s="0" t="s">
        <v>6583</v>
      </c>
    </row>
    <row r="1300" customFormat="false" ht="12.8" hidden="false" customHeight="false" outlineLevel="0" collapsed="false">
      <c r="C1300" s="0" t="s">
        <v>6584</v>
      </c>
    </row>
    <row r="1301" customFormat="false" ht="12.8" hidden="false" customHeight="false" outlineLevel="0" collapsed="false">
      <c r="C1301" s="0" t="s">
        <v>6585</v>
      </c>
    </row>
    <row r="1302" customFormat="false" ht="12.8" hidden="false" customHeight="false" outlineLevel="0" collapsed="false">
      <c r="C1302" s="0" t="s">
        <v>6586</v>
      </c>
    </row>
    <row r="1303" customFormat="false" ht="12.8" hidden="false" customHeight="false" outlineLevel="0" collapsed="false">
      <c r="C1303" s="0" t="s">
        <v>6587</v>
      </c>
    </row>
    <row r="1304" customFormat="false" ht="12.8" hidden="false" customHeight="false" outlineLevel="0" collapsed="false">
      <c r="C1304" s="0" t="s">
        <v>6588</v>
      </c>
    </row>
    <row r="1305" customFormat="false" ht="12.8" hidden="false" customHeight="false" outlineLevel="0" collapsed="false">
      <c r="C1305" s="0" t="s">
        <v>6589</v>
      </c>
    </row>
    <row r="1306" customFormat="false" ht="12.8" hidden="false" customHeight="false" outlineLevel="0" collapsed="false">
      <c r="C1306" s="0" t="s">
        <v>6590</v>
      </c>
    </row>
    <row r="1307" customFormat="false" ht="12.8" hidden="false" customHeight="false" outlineLevel="0" collapsed="false">
      <c r="C1307" s="0" t="s">
        <v>6591</v>
      </c>
    </row>
    <row r="1308" customFormat="false" ht="12.8" hidden="false" customHeight="false" outlineLevel="0" collapsed="false">
      <c r="C1308" s="0" t="s">
        <v>6592</v>
      </c>
    </row>
    <row r="1309" customFormat="false" ht="12.8" hidden="false" customHeight="false" outlineLevel="0" collapsed="false">
      <c r="C1309" s="0" t="s">
        <v>6593</v>
      </c>
    </row>
    <row r="1310" customFormat="false" ht="12.8" hidden="false" customHeight="false" outlineLevel="0" collapsed="false">
      <c r="C1310" s="0" t="s">
        <v>6594</v>
      </c>
    </row>
    <row r="1311" customFormat="false" ht="12.8" hidden="false" customHeight="false" outlineLevel="0" collapsed="false">
      <c r="C1311" s="0" t="s">
        <v>6595</v>
      </c>
    </row>
    <row r="1312" customFormat="false" ht="12.8" hidden="false" customHeight="false" outlineLevel="0" collapsed="false">
      <c r="C1312" s="0" t="s">
        <v>6596</v>
      </c>
    </row>
    <row r="1313" customFormat="false" ht="12.8" hidden="false" customHeight="false" outlineLevel="0" collapsed="false">
      <c r="C1313" s="0" t="s">
        <v>6597</v>
      </c>
    </row>
    <row r="1314" customFormat="false" ht="12.8" hidden="false" customHeight="false" outlineLevel="0" collapsed="false">
      <c r="C1314" s="0" t="s">
        <v>6598</v>
      </c>
    </row>
    <row r="1315" customFormat="false" ht="12.8" hidden="false" customHeight="false" outlineLevel="0" collapsed="false">
      <c r="C1315" s="0" t="s">
        <v>6599</v>
      </c>
    </row>
    <row r="1316" customFormat="false" ht="12.8" hidden="false" customHeight="false" outlineLevel="0" collapsed="false">
      <c r="C1316" s="0" t="s">
        <v>6600</v>
      </c>
    </row>
    <row r="1317" customFormat="false" ht="12.8" hidden="false" customHeight="false" outlineLevel="0" collapsed="false">
      <c r="C1317" s="0" t="s">
        <v>6601</v>
      </c>
    </row>
    <row r="1318" customFormat="false" ht="12.8" hidden="false" customHeight="false" outlineLevel="0" collapsed="false">
      <c r="C1318" s="0" t="s">
        <v>6602</v>
      </c>
    </row>
    <row r="1319" customFormat="false" ht="12.8" hidden="false" customHeight="false" outlineLevel="0" collapsed="false">
      <c r="C1319" s="0" t="s">
        <v>6603</v>
      </c>
    </row>
    <row r="1320" customFormat="false" ht="12.8" hidden="false" customHeight="false" outlineLevel="0" collapsed="false">
      <c r="C1320" s="0" t="s">
        <v>6604</v>
      </c>
    </row>
    <row r="1321" customFormat="false" ht="12.8" hidden="false" customHeight="false" outlineLevel="0" collapsed="false">
      <c r="C1321" s="0" t="s">
        <v>6605</v>
      </c>
    </row>
    <row r="1322" customFormat="false" ht="12.8" hidden="false" customHeight="false" outlineLevel="0" collapsed="false">
      <c r="C1322" s="0" t="s">
        <v>6606</v>
      </c>
    </row>
    <row r="1323" customFormat="false" ht="12.8" hidden="false" customHeight="false" outlineLevel="0" collapsed="false">
      <c r="C1323" s="0" t="s">
        <v>6607</v>
      </c>
    </row>
    <row r="1324" customFormat="false" ht="12.8" hidden="false" customHeight="false" outlineLevel="0" collapsed="false">
      <c r="C1324" s="0" t="s">
        <v>6608</v>
      </c>
    </row>
    <row r="1325" customFormat="false" ht="12.8" hidden="false" customHeight="false" outlineLevel="0" collapsed="false">
      <c r="C1325" s="0" t="s">
        <v>6609</v>
      </c>
    </row>
    <row r="1326" customFormat="false" ht="12.8" hidden="false" customHeight="false" outlineLevel="0" collapsed="false">
      <c r="C1326" s="0" t="s">
        <v>6610</v>
      </c>
    </row>
    <row r="1327" customFormat="false" ht="12.8" hidden="false" customHeight="false" outlineLevel="0" collapsed="false">
      <c r="C1327" s="0" t="s">
        <v>6611</v>
      </c>
    </row>
    <row r="1328" customFormat="false" ht="12.8" hidden="false" customHeight="false" outlineLevel="0" collapsed="false">
      <c r="C1328" s="0" t="s">
        <v>6612</v>
      </c>
    </row>
    <row r="1329" customFormat="false" ht="12.8" hidden="false" customHeight="false" outlineLevel="0" collapsed="false">
      <c r="C1329" s="0" t="s">
        <v>6613</v>
      </c>
    </row>
    <row r="1330" customFormat="false" ht="12.8" hidden="false" customHeight="false" outlineLevel="0" collapsed="false">
      <c r="C1330" s="0" t="s">
        <v>6614</v>
      </c>
    </row>
    <row r="1331" customFormat="false" ht="12.8" hidden="false" customHeight="false" outlineLevel="0" collapsed="false">
      <c r="C1331" s="0" t="s">
        <v>6615</v>
      </c>
    </row>
    <row r="1332" customFormat="false" ht="12.8" hidden="false" customHeight="false" outlineLevel="0" collapsed="false">
      <c r="C1332" s="0" t="s">
        <v>6616</v>
      </c>
    </row>
    <row r="1333" customFormat="false" ht="12.8" hidden="false" customHeight="false" outlineLevel="0" collapsed="false">
      <c r="C1333" s="0" t="s">
        <v>6617</v>
      </c>
    </row>
    <row r="1334" customFormat="false" ht="12.8" hidden="false" customHeight="false" outlineLevel="0" collapsed="false">
      <c r="C1334" s="0" t="s">
        <v>6618</v>
      </c>
    </row>
    <row r="1335" customFormat="false" ht="12.8" hidden="false" customHeight="false" outlineLevel="0" collapsed="false">
      <c r="C1335" s="0" t="s">
        <v>6619</v>
      </c>
    </row>
    <row r="1336" customFormat="false" ht="12.8" hidden="false" customHeight="false" outlineLevel="0" collapsed="false">
      <c r="C1336" s="0" t="s">
        <v>6620</v>
      </c>
    </row>
    <row r="1337" customFormat="false" ht="12.8" hidden="false" customHeight="false" outlineLevel="0" collapsed="false">
      <c r="C1337" s="0" t="s">
        <v>6621</v>
      </c>
    </row>
    <row r="1338" customFormat="false" ht="12.8" hidden="false" customHeight="false" outlineLevel="0" collapsed="false">
      <c r="C1338" s="0" t="s">
        <v>6622</v>
      </c>
    </row>
    <row r="1339" customFormat="false" ht="12.8" hidden="false" customHeight="false" outlineLevel="0" collapsed="false">
      <c r="C1339" s="0" t="s">
        <v>6623</v>
      </c>
    </row>
    <row r="1340" customFormat="false" ht="12.8" hidden="false" customHeight="false" outlineLevel="0" collapsed="false">
      <c r="C1340" s="0" t="s">
        <v>6624</v>
      </c>
    </row>
    <row r="1341" customFormat="false" ht="12.8" hidden="false" customHeight="false" outlineLevel="0" collapsed="false">
      <c r="C1341" s="0" t="s">
        <v>6625</v>
      </c>
    </row>
    <row r="1342" customFormat="false" ht="12.8" hidden="false" customHeight="false" outlineLevel="0" collapsed="false">
      <c r="C1342" s="0" t="s">
        <v>6626</v>
      </c>
    </row>
    <row r="1343" customFormat="false" ht="12.8" hidden="false" customHeight="false" outlineLevel="0" collapsed="false">
      <c r="C1343" s="0" t="s">
        <v>6627</v>
      </c>
    </row>
    <row r="1344" customFormat="false" ht="12.8" hidden="false" customHeight="false" outlineLevel="0" collapsed="false">
      <c r="C1344" s="0" t="s">
        <v>6628</v>
      </c>
    </row>
    <row r="1345" customFormat="false" ht="12.8" hidden="false" customHeight="false" outlineLevel="0" collapsed="false">
      <c r="C1345" s="0" t="s">
        <v>6629</v>
      </c>
    </row>
    <row r="1346" customFormat="false" ht="12.8" hidden="false" customHeight="false" outlineLevel="0" collapsed="false">
      <c r="C1346" s="0" t="s">
        <v>6630</v>
      </c>
    </row>
    <row r="1347" customFormat="false" ht="12.8" hidden="false" customHeight="false" outlineLevel="0" collapsed="false">
      <c r="C1347" s="0" t="s">
        <v>6631</v>
      </c>
    </row>
    <row r="1348" customFormat="false" ht="12.8" hidden="false" customHeight="false" outlineLevel="0" collapsed="false">
      <c r="C1348" s="0" t="s">
        <v>6632</v>
      </c>
    </row>
    <row r="1349" customFormat="false" ht="12.8" hidden="false" customHeight="false" outlineLevel="0" collapsed="false">
      <c r="C1349" s="0" t="s">
        <v>6633</v>
      </c>
    </row>
    <row r="1350" customFormat="false" ht="12.8" hidden="false" customHeight="false" outlineLevel="0" collapsed="false">
      <c r="C1350" s="0" t="s">
        <v>6634</v>
      </c>
    </row>
    <row r="1351" customFormat="false" ht="12.8" hidden="false" customHeight="false" outlineLevel="0" collapsed="false">
      <c r="C1351" s="0" t="s">
        <v>6635</v>
      </c>
    </row>
    <row r="1352" customFormat="false" ht="12.8" hidden="false" customHeight="false" outlineLevel="0" collapsed="false">
      <c r="C1352" s="0" t="s">
        <v>6636</v>
      </c>
    </row>
    <row r="1353" customFormat="false" ht="12.8" hidden="false" customHeight="false" outlineLevel="0" collapsed="false">
      <c r="C1353" s="0" t="s">
        <v>6637</v>
      </c>
    </row>
    <row r="1354" customFormat="false" ht="12.8" hidden="false" customHeight="false" outlineLevel="0" collapsed="false">
      <c r="C1354" s="0" t="s">
        <v>6638</v>
      </c>
    </row>
    <row r="1355" customFormat="false" ht="12.8" hidden="false" customHeight="false" outlineLevel="0" collapsed="false">
      <c r="C1355" s="0" t="s">
        <v>6639</v>
      </c>
    </row>
    <row r="1356" customFormat="false" ht="12.8" hidden="false" customHeight="false" outlineLevel="0" collapsed="false">
      <c r="C1356" s="0" t="s">
        <v>6640</v>
      </c>
    </row>
    <row r="1357" customFormat="false" ht="12.8" hidden="false" customHeight="false" outlineLevel="0" collapsed="false">
      <c r="C1357" s="0" t="s">
        <v>6641</v>
      </c>
    </row>
    <row r="1358" customFormat="false" ht="12.8" hidden="false" customHeight="false" outlineLevel="0" collapsed="false">
      <c r="C1358" s="0" t="s">
        <v>6642</v>
      </c>
    </row>
    <row r="1359" customFormat="false" ht="12.8" hidden="false" customHeight="false" outlineLevel="0" collapsed="false">
      <c r="C1359" s="0" t="s">
        <v>6643</v>
      </c>
    </row>
    <row r="1360" customFormat="false" ht="12.8" hidden="false" customHeight="false" outlineLevel="0" collapsed="false">
      <c r="C1360" s="0" t="s">
        <v>6644</v>
      </c>
    </row>
    <row r="1361" customFormat="false" ht="12.8" hidden="false" customHeight="false" outlineLevel="0" collapsed="false">
      <c r="C1361" s="0" t="s">
        <v>6645</v>
      </c>
    </row>
    <row r="1362" customFormat="false" ht="12.8" hidden="false" customHeight="false" outlineLevel="0" collapsed="false">
      <c r="C1362" s="0" t="s">
        <v>6646</v>
      </c>
    </row>
    <row r="1363" customFormat="false" ht="12.8" hidden="false" customHeight="false" outlineLevel="0" collapsed="false">
      <c r="C1363" s="0" t="s">
        <v>6647</v>
      </c>
    </row>
    <row r="1364" customFormat="false" ht="12.8" hidden="false" customHeight="false" outlineLevel="0" collapsed="false">
      <c r="C1364" s="0" t="s">
        <v>6648</v>
      </c>
    </row>
    <row r="1365" customFormat="false" ht="12.8" hidden="false" customHeight="false" outlineLevel="0" collapsed="false">
      <c r="C1365" s="0" t="s">
        <v>6649</v>
      </c>
    </row>
    <row r="1366" customFormat="false" ht="12.8" hidden="false" customHeight="false" outlineLevel="0" collapsed="false">
      <c r="C1366" s="0" t="s">
        <v>6650</v>
      </c>
    </row>
    <row r="1367" customFormat="false" ht="12.8" hidden="false" customHeight="false" outlineLevel="0" collapsed="false">
      <c r="C1367" s="0" t="s">
        <v>6651</v>
      </c>
    </row>
    <row r="1368" customFormat="false" ht="12.8" hidden="false" customHeight="false" outlineLevel="0" collapsed="false">
      <c r="C1368" s="0" t="s">
        <v>6652</v>
      </c>
    </row>
    <row r="1369" customFormat="false" ht="12.8" hidden="false" customHeight="false" outlineLevel="0" collapsed="false">
      <c r="C1369" s="0" t="s">
        <v>6653</v>
      </c>
    </row>
    <row r="1370" customFormat="false" ht="12.8" hidden="false" customHeight="false" outlineLevel="0" collapsed="false">
      <c r="C1370" s="0" t="s">
        <v>6654</v>
      </c>
    </row>
    <row r="1371" customFormat="false" ht="12.8" hidden="false" customHeight="false" outlineLevel="0" collapsed="false">
      <c r="C1371" s="0" t="s">
        <v>6655</v>
      </c>
    </row>
    <row r="1372" customFormat="false" ht="12.8" hidden="false" customHeight="false" outlineLevel="0" collapsed="false">
      <c r="C1372" s="0" t="s">
        <v>6656</v>
      </c>
    </row>
    <row r="1373" customFormat="false" ht="12.8" hidden="false" customHeight="false" outlineLevel="0" collapsed="false">
      <c r="C1373" s="0" t="s">
        <v>6657</v>
      </c>
    </row>
    <row r="1374" customFormat="false" ht="12.8" hidden="false" customHeight="false" outlineLevel="0" collapsed="false">
      <c r="C1374" s="0" t="s">
        <v>6658</v>
      </c>
    </row>
    <row r="1375" customFormat="false" ht="12.8" hidden="false" customHeight="false" outlineLevel="0" collapsed="false">
      <c r="C1375" s="0" t="s">
        <v>6659</v>
      </c>
    </row>
    <row r="1376" customFormat="false" ht="12.8" hidden="false" customHeight="false" outlineLevel="0" collapsed="false">
      <c r="C1376" s="0" t="s">
        <v>6660</v>
      </c>
    </row>
    <row r="1377" customFormat="false" ht="12.8" hidden="false" customHeight="false" outlineLevel="0" collapsed="false">
      <c r="C1377" s="0" t="s">
        <v>6661</v>
      </c>
    </row>
    <row r="1378" customFormat="false" ht="12.8" hidden="false" customHeight="false" outlineLevel="0" collapsed="false">
      <c r="C1378" s="0" t="s">
        <v>6662</v>
      </c>
    </row>
    <row r="1379" customFormat="false" ht="12.8" hidden="false" customHeight="false" outlineLevel="0" collapsed="false">
      <c r="C1379" s="0" t="s">
        <v>6663</v>
      </c>
    </row>
    <row r="1380" customFormat="false" ht="12.8" hidden="false" customHeight="false" outlineLevel="0" collapsed="false">
      <c r="C1380" s="0" t="s">
        <v>6664</v>
      </c>
    </row>
    <row r="1381" customFormat="false" ht="12.8" hidden="false" customHeight="false" outlineLevel="0" collapsed="false">
      <c r="C1381" s="0" t="s">
        <v>6665</v>
      </c>
    </row>
    <row r="1382" customFormat="false" ht="12.8" hidden="false" customHeight="false" outlineLevel="0" collapsed="false">
      <c r="C1382" s="0" t="s">
        <v>6666</v>
      </c>
    </row>
    <row r="1383" customFormat="false" ht="12.8" hidden="false" customHeight="false" outlineLevel="0" collapsed="false">
      <c r="C1383" s="0" t="s">
        <v>6667</v>
      </c>
    </row>
    <row r="1384" customFormat="false" ht="12.8" hidden="false" customHeight="false" outlineLevel="0" collapsed="false">
      <c r="C1384" s="0" t="s">
        <v>6668</v>
      </c>
    </row>
    <row r="1385" customFormat="false" ht="12.8" hidden="false" customHeight="false" outlineLevel="0" collapsed="false">
      <c r="C1385" s="0" t="s">
        <v>6669</v>
      </c>
    </row>
    <row r="1386" customFormat="false" ht="12.8" hidden="false" customHeight="false" outlineLevel="0" collapsed="false">
      <c r="C1386" s="0" t="s">
        <v>6670</v>
      </c>
    </row>
    <row r="1387" customFormat="false" ht="12.8" hidden="false" customHeight="false" outlineLevel="0" collapsed="false">
      <c r="C1387" s="0" t="s">
        <v>6671</v>
      </c>
    </row>
    <row r="1388" customFormat="false" ht="12.8" hidden="false" customHeight="false" outlineLevel="0" collapsed="false">
      <c r="C1388" s="0" t="s">
        <v>6672</v>
      </c>
    </row>
    <row r="1389" customFormat="false" ht="12.8" hidden="false" customHeight="false" outlineLevel="0" collapsed="false">
      <c r="C1389" s="0" t="s">
        <v>6673</v>
      </c>
    </row>
    <row r="1390" customFormat="false" ht="12.8" hidden="false" customHeight="false" outlineLevel="0" collapsed="false">
      <c r="C1390" s="0" t="s">
        <v>6674</v>
      </c>
    </row>
    <row r="1391" customFormat="false" ht="12.8" hidden="false" customHeight="false" outlineLevel="0" collapsed="false">
      <c r="C1391" s="0" t="s">
        <v>6675</v>
      </c>
    </row>
    <row r="1392" customFormat="false" ht="12.8" hidden="false" customHeight="false" outlineLevel="0" collapsed="false">
      <c r="C1392" s="0" t="s">
        <v>6676</v>
      </c>
    </row>
    <row r="1393" customFormat="false" ht="12.8" hidden="false" customHeight="false" outlineLevel="0" collapsed="false">
      <c r="C1393" s="0" t="s">
        <v>6677</v>
      </c>
    </row>
    <row r="1394" customFormat="false" ht="12.8" hidden="false" customHeight="false" outlineLevel="0" collapsed="false">
      <c r="C1394" s="0" t="s">
        <v>6678</v>
      </c>
    </row>
    <row r="1395" customFormat="false" ht="12.8" hidden="false" customHeight="false" outlineLevel="0" collapsed="false">
      <c r="C1395" s="0" t="s">
        <v>6679</v>
      </c>
    </row>
    <row r="1396" customFormat="false" ht="12.8" hidden="false" customHeight="false" outlineLevel="0" collapsed="false">
      <c r="C1396" s="0" t="s">
        <v>6680</v>
      </c>
    </row>
    <row r="1397" customFormat="false" ht="12.8" hidden="false" customHeight="false" outlineLevel="0" collapsed="false">
      <c r="C1397" s="0" t="s">
        <v>6681</v>
      </c>
    </row>
    <row r="1398" customFormat="false" ht="12.8" hidden="false" customHeight="false" outlineLevel="0" collapsed="false">
      <c r="C1398" s="0" t="s">
        <v>6682</v>
      </c>
    </row>
    <row r="1399" customFormat="false" ht="12.8" hidden="false" customHeight="false" outlineLevel="0" collapsed="false">
      <c r="C1399" s="0" t="s">
        <v>6683</v>
      </c>
    </row>
    <row r="1400" customFormat="false" ht="12.8" hidden="false" customHeight="false" outlineLevel="0" collapsed="false">
      <c r="C1400" s="0" t="s">
        <v>6684</v>
      </c>
    </row>
    <row r="1401" customFormat="false" ht="12.8" hidden="false" customHeight="false" outlineLevel="0" collapsed="false">
      <c r="C1401" s="0" t="s">
        <v>6685</v>
      </c>
    </row>
    <row r="1402" customFormat="false" ht="12.8" hidden="false" customHeight="false" outlineLevel="0" collapsed="false">
      <c r="C1402" s="0" t="s">
        <v>6686</v>
      </c>
    </row>
    <row r="1403" customFormat="false" ht="12.8" hidden="false" customHeight="false" outlineLevel="0" collapsed="false">
      <c r="C1403" s="0" t="s">
        <v>6687</v>
      </c>
    </row>
    <row r="1404" customFormat="false" ht="12.8" hidden="false" customHeight="false" outlineLevel="0" collapsed="false">
      <c r="C1404" s="0" t="s">
        <v>6688</v>
      </c>
    </row>
    <row r="1405" customFormat="false" ht="12.8" hidden="false" customHeight="false" outlineLevel="0" collapsed="false">
      <c r="C1405" s="0" t="s">
        <v>6689</v>
      </c>
    </row>
    <row r="1406" customFormat="false" ht="12.8" hidden="false" customHeight="false" outlineLevel="0" collapsed="false">
      <c r="C1406" s="0" t="s">
        <v>6690</v>
      </c>
    </row>
    <row r="1407" customFormat="false" ht="12.8" hidden="false" customHeight="false" outlineLevel="0" collapsed="false">
      <c r="C1407" s="0" t="s">
        <v>6691</v>
      </c>
    </row>
    <row r="1408" customFormat="false" ht="12.8" hidden="false" customHeight="false" outlineLevel="0" collapsed="false">
      <c r="C1408" s="0" t="s">
        <v>6692</v>
      </c>
    </row>
    <row r="1409" customFormat="false" ht="12.8" hidden="false" customHeight="false" outlineLevel="0" collapsed="false">
      <c r="C1409" s="0" t="s">
        <v>6693</v>
      </c>
    </row>
    <row r="1410" customFormat="false" ht="12.8" hidden="false" customHeight="false" outlineLevel="0" collapsed="false">
      <c r="C1410" s="0" t="s">
        <v>6694</v>
      </c>
    </row>
    <row r="1411" customFormat="false" ht="12.8" hidden="false" customHeight="false" outlineLevel="0" collapsed="false">
      <c r="C1411" s="0" t="s">
        <v>6695</v>
      </c>
    </row>
    <row r="1412" customFormat="false" ht="12.8" hidden="false" customHeight="false" outlineLevel="0" collapsed="false">
      <c r="C1412" s="0" t="s">
        <v>6696</v>
      </c>
    </row>
    <row r="1413" customFormat="false" ht="12.8" hidden="false" customHeight="false" outlineLevel="0" collapsed="false">
      <c r="C1413" s="0" t="s">
        <v>6697</v>
      </c>
    </row>
    <row r="1414" customFormat="false" ht="12.8" hidden="false" customHeight="false" outlineLevel="0" collapsed="false">
      <c r="C1414" s="0" t="s">
        <v>6698</v>
      </c>
    </row>
    <row r="1415" customFormat="false" ht="12.8" hidden="false" customHeight="false" outlineLevel="0" collapsed="false">
      <c r="C1415" s="0" t="s">
        <v>6699</v>
      </c>
    </row>
    <row r="1416" customFormat="false" ht="12.8" hidden="false" customHeight="false" outlineLevel="0" collapsed="false">
      <c r="C1416" s="0" t="s">
        <v>6700</v>
      </c>
    </row>
    <row r="1417" customFormat="false" ht="12.8" hidden="false" customHeight="false" outlineLevel="0" collapsed="false">
      <c r="C1417" s="0" t="s">
        <v>6701</v>
      </c>
    </row>
    <row r="1418" customFormat="false" ht="12.8" hidden="false" customHeight="false" outlineLevel="0" collapsed="false">
      <c r="C1418" s="0" t="s">
        <v>6702</v>
      </c>
    </row>
    <row r="1419" customFormat="false" ht="12.8" hidden="false" customHeight="false" outlineLevel="0" collapsed="false">
      <c r="C1419" s="0" t="s">
        <v>6703</v>
      </c>
    </row>
    <row r="1420" customFormat="false" ht="12.8" hidden="false" customHeight="false" outlineLevel="0" collapsed="false">
      <c r="C1420" s="0" t="s">
        <v>6704</v>
      </c>
    </row>
    <row r="1421" customFormat="false" ht="12.8" hidden="false" customHeight="false" outlineLevel="0" collapsed="false">
      <c r="C1421" s="0" t="s">
        <v>6705</v>
      </c>
    </row>
    <row r="1422" customFormat="false" ht="12.8" hidden="false" customHeight="false" outlineLevel="0" collapsed="false">
      <c r="C1422" s="0" t="s">
        <v>6706</v>
      </c>
    </row>
    <row r="1423" customFormat="false" ht="12.8" hidden="false" customHeight="false" outlineLevel="0" collapsed="false">
      <c r="C1423" s="0" t="s">
        <v>6707</v>
      </c>
    </row>
    <row r="1424" customFormat="false" ht="12.8" hidden="false" customHeight="false" outlineLevel="0" collapsed="false">
      <c r="C1424" s="0" t="s">
        <v>6708</v>
      </c>
    </row>
    <row r="1425" customFormat="false" ht="12.8" hidden="false" customHeight="false" outlineLevel="0" collapsed="false">
      <c r="C1425" s="0" t="s">
        <v>6709</v>
      </c>
    </row>
    <row r="1426" customFormat="false" ht="12.8" hidden="false" customHeight="false" outlineLevel="0" collapsed="false">
      <c r="C1426" s="0" t="s">
        <v>6710</v>
      </c>
    </row>
    <row r="1427" customFormat="false" ht="12.8" hidden="false" customHeight="false" outlineLevel="0" collapsed="false">
      <c r="C1427" s="0" t="s">
        <v>6711</v>
      </c>
    </row>
    <row r="1428" customFormat="false" ht="12.8" hidden="false" customHeight="false" outlineLevel="0" collapsed="false">
      <c r="C1428" s="0" t="s">
        <v>6712</v>
      </c>
    </row>
    <row r="1429" customFormat="false" ht="12.8" hidden="false" customHeight="false" outlineLevel="0" collapsed="false">
      <c r="C1429" s="0" t="s">
        <v>6713</v>
      </c>
    </row>
    <row r="1430" customFormat="false" ht="12.8" hidden="false" customHeight="false" outlineLevel="0" collapsed="false">
      <c r="C1430" s="0" t="s">
        <v>6714</v>
      </c>
    </row>
    <row r="1431" customFormat="false" ht="12.8" hidden="false" customHeight="false" outlineLevel="0" collapsed="false">
      <c r="C1431" s="0" t="s">
        <v>6715</v>
      </c>
    </row>
    <row r="1432" customFormat="false" ht="12.8" hidden="false" customHeight="false" outlineLevel="0" collapsed="false">
      <c r="C1432" s="0" t="s">
        <v>6716</v>
      </c>
    </row>
    <row r="1433" customFormat="false" ht="12.8" hidden="false" customHeight="false" outlineLevel="0" collapsed="false">
      <c r="C1433" s="0" t="s">
        <v>6717</v>
      </c>
    </row>
    <row r="1434" customFormat="false" ht="12.8" hidden="false" customHeight="false" outlineLevel="0" collapsed="false">
      <c r="C1434" s="0" t="s">
        <v>6718</v>
      </c>
    </row>
    <row r="1435" customFormat="false" ht="12.8" hidden="false" customHeight="false" outlineLevel="0" collapsed="false">
      <c r="C1435" s="0" t="s">
        <v>6719</v>
      </c>
    </row>
    <row r="1436" customFormat="false" ht="12.8" hidden="false" customHeight="false" outlineLevel="0" collapsed="false">
      <c r="C1436" s="0" t="s">
        <v>6720</v>
      </c>
    </row>
    <row r="1437" customFormat="false" ht="12.8" hidden="false" customHeight="false" outlineLevel="0" collapsed="false">
      <c r="C1437" s="0" t="s">
        <v>6721</v>
      </c>
    </row>
    <row r="1438" customFormat="false" ht="12.8" hidden="false" customHeight="false" outlineLevel="0" collapsed="false">
      <c r="C1438" s="0" t="s">
        <v>6722</v>
      </c>
    </row>
    <row r="1439" customFormat="false" ht="12.8" hidden="false" customHeight="false" outlineLevel="0" collapsed="false">
      <c r="C1439" s="0" t="s">
        <v>6723</v>
      </c>
    </row>
    <row r="1440" customFormat="false" ht="12.8" hidden="false" customHeight="false" outlineLevel="0" collapsed="false">
      <c r="C1440" s="0" t="s">
        <v>6724</v>
      </c>
    </row>
    <row r="1441" customFormat="false" ht="12.8" hidden="false" customHeight="false" outlineLevel="0" collapsed="false">
      <c r="C1441" s="0" t="s">
        <v>6725</v>
      </c>
    </row>
    <row r="1442" customFormat="false" ht="12.8" hidden="false" customHeight="false" outlineLevel="0" collapsed="false">
      <c r="C1442" s="0" t="s">
        <v>6726</v>
      </c>
    </row>
    <row r="1443" customFormat="false" ht="12.8" hidden="false" customHeight="false" outlineLevel="0" collapsed="false">
      <c r="C1443" s="0" t="s">
        <v>6727</v>
      </c>
    </row>
    <row r="1444" customFormat="false" ht="12.8" hidden="false" customHeight="false" outlineLevel="0" collapsed="false">
      <c r="C1444" s="0" t="s">
        <v>6728</v>
      </c>
    </row>
    <row r="1445" customFormat="false" ht="12.8" hidden="false" customHeight="false" outlineLevel="0" collapsed="false">
      <c r="C1445" s="0" t="s">
        <v>6729</v>
      </c>
    </row>
    <row r="1446" customFormat="false" ht="12.8" hidden="false" customHeight="false" outlineLevel="0" collapsed="false">
      <c r="C1446" s="0" t="s">
        <v>6730</v>
      </c>
    </row>
    <row r="1447" customFormat="false" ht="12.8" hidden="false" customHeight="false" outlineLevel="0" collapsed="false">
      <c r="C1447" s="0" t="s">
        <v>6731</v>
      </c>
    </row>
    <row r="1448" customFormat="false" ht="12.8" hidden="false" customHeight="false" outlineLevel="0" collapsed="false">
      <c r="C1448" s="0" t="s">
        <v>6732</v>
      </c>
    </row>
    <row r="1449" customFormat="false" ht="12.8" hidden="false" customHeight="false" outlineLevel="0" collapsed="false">
      <c r="C1449" s="0" t="s">
        <v>6733</v>
      </c>
    </row>
    <row r="1450" customFormat="false" ht="12.8" hidden="false" customHeight="false" outlineLevel="0" collapsed="false">
      <c r="C1450" s="0" t="s">
        <v>6734</v>
      </c>
    </row>
    <row r="1451" customFormat="false" ht="12.8" hidden="false" customHeight="false" outlineLevel="0" collapsed="false">
      <c r="C1451" s="0" t="s">
        <v>6735</v>
      </c>
    </row>
    <row r="1452" customFormat="false" ht="12.8" hidden="false" customHeight="false" outlineLevel="0" collapsed="false">
      <c r="C1452" s="0" t="s">
        <v>6736</v>
      </c>
    </row>
    <row r="1453" customFormat="false" ht="12.8" hidden="false" customHeight="false" outlineLevel="0" collapsed="false">
      <c r="C1453" s="0" t="s">
        <v>6737</v>
      </c>
    </row>
    <row r="1454" customFormat="false" ht="12.8" hidden="false" customHeight="false" outlineLevel="0" collapsed="false">
      <c r="C1454" s="0" t="s">
        <v>6738</v>
      </c>
    </row>
    <row r="1455" customFormat="false" ht="12.8" hidden="false" customHeight="false" outlineLevel="0" collapsed="false">
      <c r="C1455" s="0" t="s">
        <v>6739</v>
      </c>
    </row>
    <row r="1456" customFormat="false" ht="12.8" hidden="false" customHeight="false" outlineLevel="0" collapsed="false">
      <c r="C1456" s="0" t="s">
        <v>6740</v>
      </c>
    </row>
    <row r="1457" customFormat="false" ht="12.8" hidden="false" customHeight="false" outlineLevel="0" collapsed="false">
      <c r="C1457" s="0" t="s">
        <v>6741</v>
      </c>
    </row>
    <row r="1458" customFormat="false" ht="12.8" hidden="false" customHeight="false" outlineLevel="0" collapsed="false">
      <c r="C1458" s="0" t="s">
        <v>6742</v>
      </c>
    </row>
    <row r="1459" customFormat="false" ht="12.8" hidden="false" customHeight="false" outlineLevel="0" collapsed="false">
      <c r="C1459" s="0" t="s">
        <v>6743</v>
      </c>
    </row>
    <row r="1460" customFormat="false" ht="12.8" hidden="false" customHeight="false" outlineLevel="0" collapsed="false">
      <c r="C1460" s="0" t="s">
        <v>6744</v>
      </c>
    </row>
    <row r="1461" customFormat="false" ht="12.8" hidden="false" customHeight="false" outlineLevel="0" collapsed="false">
      <c r="C1461" s="0" t="s">
        <v>6745</v>
      </c>
    </row>
    <row r="1462" customFormat="false" ht="12.8" hidden="false" customHeight="false" outlineLevel="0" collapsed="false">
      <c r="C1462" s="0" t="s">
        <v>6746</v>
      </c>
    </row>
    <row r="1463" customFormat="false" ht="12.8" hidden="false" customHeight="false" outlineLevel="0" collapsed="false">
      <c r="C1463" s="0" t="s">
        <v>6747</v>
      </c>
    </row>
    <row r="1464" customFormat="false" ht="12.8" hidden="false" customHeight="false" outlineLevel="0" collapsed="false">
      <c r="C1464" s="0" t="s">
        <v>6748</v>
      </c>
    </row>
    <row r="1465" customFormat="false" ht="12.8" hidden="false" customHeight="false" outlineLevel="0" collapsed="false">
      <c r="C1465" s="0" t="s">
        <v>6749</v>
      </c>
    </row>
    <row r="1466" customFormat="false" ht="12.8" hidden="false" customHeight="false" outlineLevel="0" collapsed="false">
      <c r="C1466" s="0" t="s">
        <v>6750</v>
      </c>
    </row>
    <row r="1467" customFormat="false" ht="12.8" hidden="false" customHeight="false" outlineLevel="0" collapsed="false">
      <c r="C1467" s="0" t="s">
        <v>6751</v>
      </c>
    </row>
    <row r="1468" customFormat="false" ht="12.8" hidden="false" customHeight="false" outlineLevel="0" collapsed="false">
      <c r="C1468" s="0" t="s">
        <v>6752</v>
      </c>
    </row>
    <row r="1469" customFormat="false" ht="12.8" hidden="false" customHeight="false" outlineLevel="0" collapsed="false">
      <c r="C1469" s="0" t="s">
        <v>6753</v>
      </c>
    </row>
    <row r="1470" customFormat="false" ht="12.8" hidden="false" customHeight="false" outlineLevel="0" collapsed="false">
      <c r="C1470" s="0" t="s">
        <v>6754</v>
      </c>
    </row>
    <row r="1471" customFormat="false" ht="12.8" hidden="false" customHeight="false" outlineLevel="0" collapsed="false">
      <c r="C1471" s="0" t="s">
        <v>6755</v>
      </c>
    </row>
    <row r="1472" customFormat="false" ht="12.8" hidden="false" customHeight="false" outlineLevel="0" collapsed="false">
      <c r="C1472" s="0" t="s">
        <v>6756</v>
      </c>
    </row>
    <row r="1473" customFormat="false" ht="12.8" hidden="false" customHeight="false" outlineLevel="0" collapsed="false">
      <c r="C1473" s="0" t="s">
        <v>6757</v>
      </c>
    </row>
    <row r="1474" customFormat="false" ht="12.8" hidden="false" customHeight="false" outlineLevel="0" collapsed="false">
      <c r="C1474" s="0" t="s">
        <v>6758</v>
      </c>
    </row>
    <row r="1475" customFormat="false" ht="12.8" hidden="false" customHeight="false" outlineLevel="0" collapsed="false">
      <c r="C1475" s="0" t="s">
        <v>6759</v>
      </c>
    </row>
    <row r="1476" customFormat="false" ht="12.8" hidden="false" customHeight="false" outlineLevel="0" collapsed="false">
      <c r="C1476" s="0" t="s">
        <v>6760</v>
      </c>
    </row>
    <row r="1477" customFormat="false" ht="12.8" hidden="false" customHeight="false" outlineLevel="0" collapsed="false">
      <c r="C1477" s="0" t="s">
        <v>6761</v>
      </c>
    </row>
    <row r="1478" customFormat="false" ht="12.8" hidden="false" customHeight="false" outlineLevel="0" collapsed="false">
      <c r="C1478" s="0" t="s">
        <v>6762</v>
      </c>
    </row>
    <row r="1479" customFormat="false" ht="12.8" hidden="false" customHeight="false" outlineLevel="0" collapsed="false">
      <c r="C1479" s="0" t="s">
        <v>6763</v>
      </c>
    </row>
    <row r="1480" customFormat="false" ht="12.8" hidden="false" customHeight="false" outlineLevel="0" collapsed="false">
      <c r="C1480" s="0" t="s">
        <v>6764</v>
      </c>
    </row>
    <row r="1481" customFormat="false" ht="12.8" hidden="false" customHeight="false" outlineLevel="0" collapsed="false">
      <c r="C1481" s="0" t="s">
        <v>6765</v>
      </c>
    </row>
    <row r="1482" customFormat="false" ht="12.8" hidden="false" customHeight="false" outlineLevel="0" collapsed="false">
      <c r="C1482" s="0" t="s">
        <v>6766</v>
      </c>
    </row>
    <row r="1483" customFormat="false" ht="12.8" hidden="false" customHeight="false" outlineLevel="0" collapsed="false">
      <c r="C1483" s="0" t="s">
        <v>6767</v>
      </c>
    </row>
    <row r="1484" customFormat="false" ht="12.8" hidden="false" customHeight="false" outlineLevel="0" collapsed="false">
      <c r="C1484" s="0" t="s">
        <v>6768</v>
      </c>
    </row>
    <row r="1485" customFormat="false" ht="12.8" hidden="false" customHeight="false" outlineLevel="0" collapsed="false">
      <c r="C1485" s="0" t="s">
        <v>6769</v>
      </c>
    </row>
    <row r="1486" customFormat="false" ht="12.8" hidden="false" customHeight="false" outlineLevel="0" collapsed="false">
      <c r="C1486" s="0" t="s">
        <v>6770</v>
      </c>
    </row>
    <row r="1487" customFormat="false" ht="12.8" hidden="false" customHeight="false" outlineLevel="0" collapsed="false">
      <c r="C1487" s="0" t="s">
        <v>6771</v>
      </c>
    </row>
    <row r="1488" customFormat="false" ht="12.8" hidden="false" customHeight="false" outlineLevel="0" collapsed="false">
      <c r="C1488" s="0" t="s">
        <v>6772</v>
      </c>
    </row>
    <row r="1489" customFormat="false" ht="12.8" hidden="false" customHeight="false" outlineLevel="0" collapsed="false">
      <c r="C1489" s="0" t="s">
        <v>6773</v>
      </c>
    </row>
    <row r="1490" customFormat="false" ht="12.8" hidden="false" customHeight="false" outlineLevel="0" collapsed="false">
      <c r="C1490" s="0" t="s">
        <v>6774</v>
      </c>
    </row>
    <row r="1491" customFormat="false" ht="12.8" hidden="false" customHeight="false" outlineLevel="0" collapsed="false">
      <c r="C1491" s="0" t="s">
        <v>6775</v>
      </c>
    </row>
    <row r="1492" customFormat="false" ht="12.8" hidden="false" customHeight="false" outlineLevel="0" collapsed="false">
      <c r="C1492" s="0" t="s">
        <v>6776</v>
      </c>
    </row>
    <row r="1493" customFormat="false" ht="12.8" hidden="false" customHeight="false" outlineLevel="0" collapsed="false">
      <c r="C1493" s="0" t="s">
        <v>6777</v>
      </c>
    </row>
    <row r="1494" customFormat="false" ht="12.8" hidden="false" customHeight="false" outlineLevel="0" collapsed="false">
      <c r="C1494" s="0" t="s">
        <v>6778</v>
      </c>
    </row>
    <row r="1495" customFormat="false" ht="12.8" hidden="false" customHeight="false" outlineLevel="0" collapsed="false">
      <c r="C1495" s="0" t="s">
        <v>6779</v>
      </c>
    </row>
    <row r="1496" customFormat="false" ht="12.8" hidden="false" customHeight="false" outlineLevel="0" collapsed="false">
      <c r="C1496" s="0" t="s">
        <v>6780</v>
      </c>
    </row>
    <row r="1497" customFormat="false" ht="12.8" hidden="false" customHeight="false" outlineLevel="0" collapsed="false">
      <c r="C1497" s="0" t="s">
        <v>6781</v>
      </c>
    </row>
    <row r="1498" customFormat="false" ht="12.8" hidden="false" customHeight="false" outlineLevel="0" collapsed="false">
      <c r="C1498" s="0" t="s">
        <v>6782</v>
      </c>
    </row>
    <row r="1499" customFormat="false" ht="12.8" hidden="false" customHeight="false" outlineLevel="0" collapsed="false">
      <c r="C1499" s="0" t="s">
        <v>6783</v>
      </c>
    </row>
    <row r="1500" customFormat="false" ht="12.8" hidden="false" customHeight="false" outlineLevel="0" collapsed="false">
      <c r="C1500" s="0" t="s">
        <v>6784</v>
      </c>
    </row>
    <row r="1501" customFormat="false" ht="12.8" hidden="false" customHeight="false" outlineLevel="0" collapsed="false">
      <c r="C1501" s="0" t="s">
        <v>6785</v>
      </c>
    </row>
    <row r="1502" customFormat="false" ht="12.8" hidden="false" customHeight="false" outlineLevel="0" collapsed="false">
      <c r="C1502" s="0" t="s">
        <v>6786</v>
      </c>
    </row>
    <row r="1503" customFormat="false" ht="12.8" hidden="false" customHeight="false" outlineLevel="0" collapsed="false">
      <c r="C1503" s="0" t="s">
        <v>6787</v>
      </c>
    </row>
    <row r="1504" customFormat="false" ht="12.8" hidden="false" customHeight="false" outlineLevel="0" collapsed="false">
      <c r="C1504" s="0" t="s">
        <v>6788</v>
      </c>
    </row>
    <row r="1505" customFormat="false" ht="12.8" hidden="false" customHeight="false" outlineLevel="0" collapsed="false">
      <c r="C1505" s="0" t="s">
        <v>6789</v>
      </c>
    </row>
    <row r="1506" customFormat="false" ht="12.8" hidden="false" customHeight="false" outlineLevel="0" collapsed="false">
      <c r="C1506" s="0" t="s">
        <v>6790</v>
      </c>
    </row>
    <row r="1507" customFormat="false" ht="12.8" hidden="false" customHeight="false" outlineLevel="0" collapsed="false">
      <c r="C1507" s="0" t="s">
        <v>6791</v>
      </c>
    </row>
    <row r="1508" customFormat="false" ht="12.8" hidden="false" customHeight="false" outlineLevel="0" collapsed="false">
      <c r="C1508" s="0" t="s">
        <v>6792</v>
      </c>
    </row>
    <row r="1509" customFormat="false" ht="12.8" hidden="false" customHeight="false" outlineLevel="0" collapsed="false">
      <c r="C1509" s="0" t="s">
        <v>6793</v>
      </c>
    </row>
    <row r="1510" customFormat="false" ht="12.8" hidden="false" customHeight="false" outlineLevel="0" collapsed="false">
      <c r="C1510" s="0" t="s">
        <v>6794</v>
      </c>
    </row>
    <row r="1511" customFormat="false" ht="12.8" hidden="false" customHeight="false" outlineLevel="0" collapsed="false">
      <c r="C1511" s="0" t="s">
        <v>6795</v>
      </c>
    </row>
    <row r="1512" customFormat="false" ht="12.8" hidden="false" customHeight="false" outlineLevel="0" collapsed="false">
      <c r="C1512" s="0" t="s">
        <v>6796</v>
      </c>
    </row>
    <row r="1513" customFormat="false" ht="12.8" hidden="false" customHeight="false" outlineLevel="0" collapsed="false">
      <c r="C1513" s="0" t="s">
        <v>6797</v>
      </c>
    </row>
    <row r="1514" customFormat="false" ht="12.8" hidden="false" customHeight="false" outlineLevel="0" collapsed="false">
      <c r="C1514" s="0" t="s">
        <v>6798</v>
      </c>
    </row>
    <row r="1515" customFormat="false" ht="12.8" hidden="false" customHeight="false" outlineLevel="0" collapsed="false">
      <c r="C1515" s="0" t="s">
        <v>6799</v>
      </c>
    </row>
    <row r="1516" customFormat="false" ht="12.8" hidden="false" customHeight="false" outlineLevel="0" collapsed="false">
      <c r="C1516" s="0" t="s">
        <v>6800</v>
      </c>
    </row>
    <row r="1517" customFormat="false" ht="12.8" hidden="false" customHeight="false" outlineLevel="0" collapsed="false">
      <c r="C1517" s="0" t="s">
        <v>6801</v>
      </c>
    </row>
    <row r="1518" customFormat="false" ht="12.8" hidden="false" customHeight="false" outlineLevel="0" collapsed="false">
      <c r="C1518" s="0" t="s">
        <v>6802</v>
      </c>
    </row>
    <row r="1519" customFormat="false" ht="12.8" hidden="false" customHeight="false" outlineLevel="0" collapsed="false">
      <c r="C1519" s="0" t="s">
        <v>6803</v>
      </c>
    </row>
    <row r="1520" customFormat="false" ht="12.8" hidden="false" customHeight="false" outlineLevel="0" collapsed="false">
      <c r="C1520" s="0" t="s">
        <v>6804</v>
      </c>
    </row>
    <row r="1521" customFormat="false" ht="12.8" hidden="false" customHeight="false" outlineLevel="0" collapsed="false">
      <c r="C1521" s="0" t="s">
        <v>6805</v>
      </c>
    </row>
    <row r="1522" customFormat="false" ht="12.8" hidden="false" customHeight="false" outlineLevel="0" collapsed="false">
      <c r="C1522" s="0" t="s">
        <v>6806</v>
      </c>
    </row>
    <row r="1523" customFormat="false" ht="12.8" hidden="false" customHeight="false" outlineLevel="0" collapsed="false">
      <c r="C1523" s="0" t="s">
        <v>6807</v>
      </c>
    </row>
    <row r="1524" customFormat="false" ht="12.8" hidden="false" customHeight="false" outlineLevel="0" collapsed="false">
      <c r="C1524" s="0" t="s">
        <v>6808</v>
      </c>
    </row>
    <row r="1525" customFormat="false" ht="12.8" hidden="false" customHeight="false" outlineLevel="0" collapsed="false">
      <c r="C1525" s="0" t="s">
        <v>6809</v>
      </c>
    </row>
    <row r="1526" customFormat="false" ht="12.8" hidden="false" customHeight="false" outlineLevel="0" collapsed="false">
      <c r="C1526" s="0" t="s">
        <v>6810</v>
      </c>
    </row>
    <row r="1527" customFormat="false" ht="12.8" hidden="false" customHeight="false" outlineLevel="0" collapsed="false">
      <c r="C1527" s="0" t="s">
        <v>6811</v>
      </c>
    </row>
    <row r="1528" customFormat="false" ht="12.8" hidden="false" customHeight="false" outlineLevel="0" collapsed="false">
      <c r="C1528" s="0" t="s">
        <v>6812</v>
      </c>
    </row>
    <row r="1529" customFormat="false" ht="12.8" hidden="false" customHeight="false" outlineLevel="0" collapsed="false">
      <c r="C1529" s="0" t="s">
        <v>6813</v>
      </c>
    </row>
    <row r="1530" customFormat="false" ht="12.8" hidden="false" customHeight="false" outlineLevel="0" collapsed="false">
      <c r="C1530" s="0" t="s">
        <v>6814</v>
      </c>
    </row>
    <row r="1531" customFormat="false" ht="12.8" hidden="false" customHeight="false" outlineLevel="0" collapsed="false">
      <c r="C1531" s="0" t="s">
        <v>6815</v>
      </c>
    </row>
    <row r="1532" customFormat="false" ht="12.8" hidden="false" customHeight="false" outlineLevel="0" collapsed="false">
      <c r="C1532" s="0" t="s">
        <v>6816</v>
      </c>
    </row>
    <row r="1533" customFormat="false" ht="12.8" hidden="false" customHeight="false" outlineLevel="0" collapsed="false">
      <c r="C1533" s="0" t="s">
        <v>6817</v>
      </c>
    </row>
    <row r="1534" customFormat="false" ht="12.8" hidden="false" customHeight="false" outlineLevel="0" collapsed="false">
      <c r="C1534" s="0" t="s">
        <v>6818</v>
      </c>
    </row>
    <row r="1535" customFormat="false" ht="12.8" hidden="false" customHeight="false" outlineLevel="0" collapsed="false">
      <c r="C1535" s="0" t="s">
        <v>6819</v>
      </c>
    </row>
    <row r="1536" customFormat="false" ht="12.8" hidden="false" customHeight="false" outlineLevel="0" collapsed="false">
      <c r="C1536" s="0" t="s">
        <v>6820</v>
      </c>
    </row>
    <row r="1537" customFormat="false" ht="12.8" hidden="false" customHeight="false" outlineLevel="0" collapsed="false">
      <c r="C1537" s="0" t="s">
        <v>6821</v>
      </c>
    </row>
    <row r="1538" customFormat="false" ht="12.8" hidden="false" customHeight="false" outlineLevel="0" collapsed="false">
      <c r="C1538" s="0" t="s">
        <v>6822</v>
      </c>
    </row>
    <row r="1539" customFormat="false" ht="12.8" hidden="false" customHeight="false" outlineLevel="0" collapsed="false">
      <c r="C1539" s="0" t="s">
        <v>6823</v>
      </c>
    </row>
    <row r="1540" customFormat="false" ht="12.8" hidden="false" customHeight="false" outlineLevel="0" collapsed="false">
      <c r="C1540" s="0" t="s">
        <v>6824</v>
      </c>
    </row>
    <row r="1541" customFormat="false" ht="12.8" hidden="false" customHeight="false" outlineLevel="0" collapsed="false">
      <c r="C1541" s="0" t="s">
        <v>6825</v>
      </c>
    </row>
    <row r="1542" customFormat="false" ht="12.8" hidden="false" customHeight="false" outlineLevel="0" collapsed="false">
      <c r="C1542" s="0" t="s">
        <v>6826</v>
      </c>
    </row>
    <row r="1543" customFormat="false" ht="12.8" hidden="false" customHeight="false" outlineLevel="0" collapsed="false">
      <c r="C1543" s="0" t="s">
        <v>6827</v>
      </c>
    </row>
    <row r="1544" customFormat="false" ht="12.8" hidden="false" customHeight="false" outlineLevel="0" collapsed="false">
      <c r="C1544" s="0" t="s">
        <v>6828</v>
      </c>
    </row>
    <row r="1545" customFormat="false" ht="12.8" hidden="false" customHeight="false" outlineLevel="0" collapsed="false">
      <c r="C1545" s="0" t="s">
        <v>6829</v>
      </c>
    </row>
    <row r="1546" customFormat="false" ht="12.8" hidden="false" customHeight="false" outlineLevel="0" collapsed="false">
      <c r="C1546" s="0" t="s">
        <v>6830</v>
      </c>
    </row>
    <row r="1547" customFormat="false" ht="12.8" hidden="false" customHeight="false" outlineLevel="0" collapsed="false">
      <c r="C1547" s="0" t="s">
        <v>6831</v>
      </c>
    </row>
    <row r="1548" customFormat="false" ht="12.8" hidden="false" customHeight="false" outlineLevel="0" collapsed="false">
      <c r="C1548" s="0" t="s">
        <v>6832</v>
      </c>
    </row>
    <row r="1549" customFormat="false" ht="12.8" hidden="false" customHeight="false" outlineLevel="0" collapsed="false">
      <c r="C1549" s="0" t="s">
        <v>6833</v>
      </c>
    </row>
    <row r="1550" customFormat="false" ht="12.8" hidden="false" customHeight="false" outlineLevel="0" collapsed="false">
      <c r="C1550" s="0" t="s">
        <v>6834</v>
      </c>
    </row>
    <row r="1551" customFormat="false" ht="12.8" hidden="false" customHeight="false" outlineLevel="0" collapsed="false">
      <c r="C1551" s="0" t="s">
        <v>6835</v>
      </c>
    </row>
    <row r="1552" customFormat="false" ht="12.8" hidden="false" customHeight="false" outlineLevel="0" collapsed="false">
      <c r="C1552" s="0" t="s">
        <v>6836</v>
      </c>
    </row>
    <row r="1553" customFormat="false" ht="12.8" hidden="false" customHeight="false" outlineLevel="0" collapsed="false">
      <c r="C1553" s="0" t="s">
        <v>6837</v>
      </c>
    </row>
    <row r="1554" customFormat="false" ht="12.8" hidden="false" customHeight="false" outlineLevel="0" collapsed="false">
      <c r="C1554" s="0" t="s">
        <v>6838</v>
      </c>
    </row>
    <row r="1555" customFormat="false" ht="12.8" hidden="false" customHeight="false" outlineLevel="0" collapsed="false">
      <c r="C1555" s="0" t="s">
        <v>6839</v>
      </c>
    </row>
    <row r="1556" customFormat="false" ht="12.8" hidden="false" customHeight="false" outlineLevel="0" collapsed="false">
      <c r="C1556" s="0" t="s">
        <v>6840</v>
      </c>
    </row>
    <row r="1557" customFormat="false" ht="12.8" hidden="false" customHeight="false" outlineLevel="0" collapsed="false">
      <c r="C1557" s="0" t="s">
        <v>6841</v>
      </c>
    </row>
    <row r="1558" customFormat="false" ht="12.8" hidden="false" customHeight="false" outlineLevel="0" collapsed="false">
      <c r="C1558" s="0" t="s">
        <v>6842</v>
      </c>
    </row>
    <row r="1559" customFormat="false" ht="12.8" hidden="false" customHeight="false" outlineLevel="0" collapsed="false">
      <c r="C1559" s="0" t="s">
        <v>6843</v>
      </c>
    </row>
    <row r="1560" customFormat="false" ht="12.8" hidden="false" customHeight="false" outlineLevel="0" collapsed="false">
      <c r="C1560" s="0" t="s">
        <v>6844</v>
      </c>
    </row>
    <row r="1561" customFormat="false" ht="12.8" hidden="false" customHeight="false" outlineLevel="0" collapsed="false">
      <c r="C1561" s="0" t="s">
        <v>6845</v>
      </c>
    </row>
    <row r="1562" customFormat="false" ht="12.8" hidden="false" customHeight="false" outlineLevel="0" collapsed="false">
      <c r="C1562" s="0" t="s">
        <v>6846</v>
      </c>
    </row>
    <row r="1563" customFormat="false" ht="12.8" hidden="false" customHeight="false" outlineLevel="0" collapsed="false">
      <c r="C1563" s="0" t="s">
        <v>6847</v>
      </c>
    </row>
    <row r="1564" customFormat="false" ht="12.8" hidden="false" customHeight="false" outlineLevel="0" collapsed="false">
      <c r="C1564" s="0" t="s">
        <v>6848</v>
      </c>
    </row>
    <row r="1565" customFormat="false" ht="12.8" hidden="false" customHeight="false" outlineLevel="0" collapsed="false">
      <c r="C1565" s="0" t="s">
        <v>6849</v>
      </c>
    </row>
    <row r="1566" customFormat="false" ht="12.8" hidden="false" customHeight="false" outlineLevel="0" collapsed="false">
      <c r="C1566" s="0" t="s">
        <v>6850</v>
      </c>
    </row>
    <row r="1567" customFormat="false" ht="12.8" hidden="false" customHeight="false" outlineLevel="0" collapsed="false">
      <c r="C1567" s="0" t="s">
        <v>6851</v>
      </c>
    </row>
    <row r="1568" customFormat="false" ht="12.8" hidden="false" customHeight="false" outlineLevel="0" collapsed="false">
      <c r="C1568" s="0" t="s">
        <v>6852</v>
      </c>
    </row>
    <row r="1569" customFormat="false" ht="12.8" hidden="false" customHeight="false" outlineLevel="0" collapsed="false">
      <c r="C1569" s="0" t="s">
        <v>6853</v>
      </c>
    </row>
    <row r="1570" customFormat="false" ht="12.8" hidden="false" customHeight="false" outlineLevel="0" collapsed="false">
      <c r="C1570" s="0" t="s">
        <v>6854</v>
      </c>
    </row>
    <row r="1571" customFormat="false" ht="12.8" hidden="false" customHeight="false" outlineLevel="0" collapsed="false">
      <c r="C1571" s="0" t="s">
        <v>6855</v>
      </c>
    </row>
    <row r="1572" customFormat="false" ht="12.8" hidden="false" customHeight="false" outlineLevel="0" collapsed="false">
      <c r="C1572" s="0" t="s">
        <v>6856</v>
      </c>
    </row>
    <row r="1573" customFormat="false" ht="12.8" hidden="false" customHeight="false" outlineLevel="0" collapsed="false">
      <c r="C1573" s="0" t="s">
        <v>6857</v>
      </c>
    </row>
    <row r="1574" customFormat="false" ht="12.8" hidden="false" customHeight="false" outlineLevel="0" collapsed="false">
      <c r="C1574" s="0" t="s">
        <v>6858</v>
      </c>
    </row>
    <row r="1575" customFormat="false" ht="12.8" hidden="false" customHeight="false" outlineLevel="0" collapsed="false">
      <c r="C1575" s="0" t="s">
        <v>6859</v>
      </c>
    </row>
    <row r="1576" customFormat="false" ht="12.8" hidden="false" customHeight="false" outlineLevel="0" collapsed="false">
      <c r="C1576" s="0" t="s">
        <v>6860</v>
      </c>
    </row>
    <row r="1577" customFormat="false" ht="12.8" hidden="false" customHeight="false" outlineLevel="0" collapsed="false">
      <c r="C1577" s="0" t="s">
        <v>6861</v>
      </c>
    </row>
    <row r="1578" customFormat="false" ht="12.8" hidden="false" customHeight="false" outlineLevel="0" collapsed="false">
      <c r="C1578" s="0" t="s">
        <v>6862</v>
      </c>
    </row>
    <row r="1579" customFormat="false" ht="12.8" hidden="false" customHeight="false" outlineLevel="0" collapsed="false">
      <c r="C1579" s="0" t="s">
        <v>6863</v>
      </c>
    </row>
    <row r="1580" customFormat="false" ht="12.8" hidden="false" customHeight="false" outlineLevel="0" collapsed="false">
      <c r="C1580" s="0" t="s">
        <v>6864</v>
      </c>
    </row>
    <row r="1581" customFormat="false" ht="12.8" hidden="false" customHeight="false" outlineLevel="0" collapsed="false">
      <c r="C1581" s="0" t="s">
        <v>6865</v>
      </c>
    </row>
    <row r="1582" customFormat="false" ht="12.8" hidden="false" customHeight="false" outlineLevel="0" collapsed="false">
      <c r="C1582" s="0" t="s">
        <v>6866</v>
      </c>
    </row>
    <row r="1583" customFormat="false" ht="12.8" hidden="false" customHeight="false" outlineLevel="0" collapsed="false">
      <c r="C1583" s="0" t="s">
        <v>6867</v>
      </c>
    </row>
    <row r="1584" customFormat="false" ht="12.8" hidden="false" customHeight="false" outlineLevel="0" collapsed="false">
      <c r="C1584" s="0" t="s">
        <v>6868</v>
      </c>
    </row>
    <row r="1585" customFormat="false" ht="12.8" hidden="false" customHeight="false" outlineLevel="0" collapsed="false">
      <c r="C1585" s="0" t="s">
        <v>6869</v>
      </c>
    </row>
    <row r="1586" customFormat="false" ht="12.8" hidden="false" customHeight="false" outlineLevel="0" collapsed="false">
      <c r="C1586" s="0" t="s">
        <v>6870</v>
      </c>
    </row>
    <row r="1587" customFormat="false" ht="12.8" hidden="false" customHeight="false" outlineLevel="0" collapsed="false">
      <c r="C1587" s="0" t="s">
        <v>6871</v>
      </c>
    </row>
    <row r="1588" customFormat="false" ht="12.8" hidden="false" customHeight="false" outlineLevel="0" collapsed="false">
      <c r="C1588" s="0" t="s">
        <v>6872</v>
      </c>
    </row>
    <row r="1589" customFormat="false" ht="12.8" hidden="false" customHeight="false" outlineLevel="0" collapsed="false">
      <c r="C1589" s="0" t="s">
        <v>6873</v>
      </c>
    </row>
    <row r="1590" customFormat="false" ht="12.8" hidden="false" customHeight="false" outlineLevel="0" collapsed="false">
      <c r="C1590" s="0" t="s">
        <v>6874</v>
      </c>
    </row>
    <row r="1591" customFormat="false" ht="12.8" hidden="false" customHeight="false" outlineLevel="0" collapsed="false">
      <c r="C1591" s="0" t="s">
        <v>6875</v>
      </c>
    </row>
    <row r="1592" customFormat="false" ht="12.8" hidden="false" customHeight="false" outlineLevel="0" collapsed="false">
      <c r="C1592" s="0" t="s">
        <v>6876</v>
      </c>
    </row>
    <row r="1593" customFormat="false" ht="12.8" hidden="false" customHeight="false" outlineLevel="0" collapsed="false">
      <c r="C1593" s="0" t="s">
        <v>6877</v>
      </c>
    </row>
    <row r="1594" customFormat="false" ht="12.8" hidden="false" customHeight="false" outlineLevel="0" collapsed="false">
      <c r="C1594" s="0" t="s">
        <v>6878</v>
      </c>
    </row>
    <row r="1595" customFormat="false" ht="12.8" hidden="false" customHeight="false" outlineLevel="0" collapsed="false">
      <c r="C1595" s="0" t="s">
        <v>6879</v>
      </c>
    </row>
    <row r="1596" customFormat="false" ht="12.8" hidden="false" customHeight="false" outlineLevel="0" collapsed="false">
      <c r="C1596" s="0" t="s">
        <v>6880</v>
      </c>
    </row>
    <row r="1597" customFormat="false" ht="12.8" hidden="false" customHeight="false" outlineLevel="0" collapsed="false">
      <c r="C1597" s="0" t="s">
        <v>6881</v>
      </c>
    </row>
    <row r="1598" customFormat="false" ht="12.8" hidden="false" customHeight="false" outlineLevel="0" collapsed="false">
      <c r="C1598" s="0" t="s">
        <v>6882</v>
      </c>
    </row>
    <row r="1599" customFormat="false" ht="12.8" hidden="false" customHeight="false" outlineLevel="0" collapsed="false">
      <c r="C1599" s="0" t="s">
        <v>6883</v>
      </c>
    </row>
    <row r="1600" customFormat="false" ht="12.8" hidden="false" customHeight="false" outlineLevel="0" collapsed="false">
      <c r="C1600" s="0" t="s">
        <v>6884</v>
      </c>
    </row>
    <row r="1601" customFormat="false" ht="12.8" hidden="false" customHeight="false" outlineLevel="0" collapsed="false">
      <c r="C1601" s="0" t="s">
        <v>6885</v>
      </c>
    </row>
    <row r="1602" customFormat="false" ht="12.8" hidden="false" customHeight="false" outlineLevel="0" collapsed="false">
      <c r="C1602" s="0" t="s">
        <v>6886</v>
      </c>
    </row>
    <row r="1603" customFormat="false" ht="12.8" hidden="false" customHeight="false" outlineLevel="0" collapsed="false">
      <c r="C1603" s="0" t="s">
        <v>6887</v>
      </c>
    </row>
    <row r="1604" customFormat="false" ht="12.8" hidden="false" customHeight="false" outlineLevel="0" collapsed="false">
      <c r="C1604" s="0" t="s">
        <v>6888</v>
      </c>
    </row>
    <row r="1605" customFormat="false" ht="12.8" hidden="false" customHeight="false" outlineLevel="0" collapsed="false">
      <c r="C1605" s="0" t="s">
        <v>6889</v>
      </c>
    </row>
    <row r="1606" customFormat="false" ht="12.8" hidden="false" customHeight="false" outlineLevel="0" collapsed="false">
      <c r="C1606" s="0" t="s">
        <v>6890</v>
      </c>
    </row>
    <row r="1607" customFormat="false" ht="12.8" hidden="false" customHeight="false" outlineLevel="0" collapsed="false">
      <c r="C1607" s="0" t="s">
        <v>6891</v>
      </c>
    </row>
    <row r="1608" customFormat="false" ht="12.8" hidden="false" customHeight="false" outlineLevel="0" collapsed="false">
      <c r="C1608" s="0" t="s">
        <v>6892</v>
      </c>
    </row>
    <row r="1609" customFormat="false" ht="12.8" hidden="false" customHeight="false" outlineLevel="0" collapsed="false">
      <c r="C1609" s="0" t="s">
        <v>6893</v>
      </c>
    </row>
    <row r="1610" customFormat="false" ht="12.8" hidden="false" customHeight="false" outlineLevel="0" collapsed="false">
      <c r="C1610" s="0" t="s">
        <v>6894</v>
      </c>
    </row>
    <row r="1611" customFormat="false" ht="12.8" hidden="false" customHeight="false" outlineLevel="0" collapsed="false">
      <c r="C1611" s="0" t="s">
        <v>6895</v>
      </c>
    </row>
    <row r="1612" customFormat="false" ht="12.8" hidden="false" customHeight="false" outlineLevel="0" collapsed="false">
      <c r="C1612" s="0" t="s">
        <v>6896</v>
      </c>
    </row>
    <row r="1613" customFormat="false" ht="12.8" hidden="false" customHeight="false" outlineLevel="0" collapsed="false">
      <c r="C1613" s="0" t="s">
        <v>6897</v>
      </c>
    </row>
    <row r="1614" customFormat="false" ht="12.8" hidden="false" customHeight="false" outlineLevel="0" collapsed="false">
      <c r="C1614" s="0" t="s">
        <v>6898</v>
      </c>
    </row>
    <row r="1615" customFormat="false" ht="12.8" hidden="false" customHeight="false" outlineLevel="0" collapsed="false">
      <c r="C1615" s="0" t="s">
        <v>6899</v>
      </c>
    </row>
    <row r="1616" customFormat="false" ht="12.8" hidden="false" customHeight="false" outlineLevel="0" collapsed="false">
      <c r="C1616" s="0" t="s">
        <v>6900</v>
      </c>
    </row>
    <row r="1617" customFormat="false" ht="12.8" hidden="false" customHeight="false" outlineLevel="0" collapsed="false">
      <c r="C1617" s="0" t="s">
        <v>6901</v>
      </c>
    </row>
    <row r="1618" customFormat="false" ht="12.8" hidden="false" customHeight="false" outlineLevel="0" collapsed="false">
      <c r="C1618" s="0" t="s">
        <v>6902</v>
      </c>
    </row>
    <row r="1619" customFormat="false" ht="12.8" hidden="false" customHeight="false" outlineLevel="0" collapsed="false">
      <c r="C1619" s="0" t="s">
        <v>6903</v>
      </c>
    </row>
    <row r="1620" customFormat="false" ht="12.8" hidden="false" customHeight="false" outlineLevel="0" collapsed="false">
      <c r="C1620" s="0" t="s">
        <v>6904</v>
      </c>
    </row>
    <row r="1621" customFormat="false" ht="12.8" hidden="false" customHeight="false" outlineLevel="0" collapsed="false">
      <c r="C1621" s="0" t="s">
        <v>6905</v>
      </c>
    </row>
    <row r="1622" customFormat="false" ht="12.8" hidden="false" customHeight="false" outlineLevel="0" collapsed="false">
      <c r="C1622" s="0" t="s">
        <v>6906</v>
      </c>
    </row>
    <row r="1623" customFormat="false" ht="12.8" hidden="false" customHeight="false" outlineLevel="0" collapsed="false">
      <c r="C1623" s="0" t="s">
        <v>6907</v>
      </c>
    </row>
    <row r="1624" customFormat="false" ht="12.8" hidden="false" customHeight="false" outlineLevel="0" collapsed="false">
      <c r="C1624" s="0" t="s">
        <v>6908</v>
      </c>
    </row>
    <row r="1625" customFormat="false" ht="12.8" hidden="false" customHeight="false" outlineLevel="0" collapsed="false">
      <c r="C1625" s="0" t="s">
        <v>6909</v>
      </c>
    </row>
    <row r="1626" customFormat="false" ht="12.8" hidden="false" customHeight="false" outlineLevel="0" collapsed="false">
      <c r="C1626" s="0" t="s">
        <v>6910</v>
      </c>
    </row>
    <row r="1627" customFormat="false" ht="12.8" hidden="false" customHeight="false" outlineLevel="0" collapsed="false">
      <c r="C1627" s="0" t="s">
        <v>6911</v>
      </c>
    </row>
    <row r="1628" customFormat="false" ht="12.8" hidden="false" customHeight="false" outlineLevel="0" collapsed="false">
      <c r="C1628" s="0" t="s">
        <v>6912</v>
      </c>
    </row>
    <row r="1629" customFormat="false" ht="12.8" hidden="false" customHeight="false" outlineLevel="0" collapsed="false">
      <c r="C1629" s="0" t="s">
        <v>6913</v>
      </c>
    </row>
    <row r="1630" customFormat="false" ht="12.8" hidden="false" customHeight="false" outlineLevel="0" collapsed="false">
      <c r="C1630" s="0" t="s">
        <v>6914</v>
      </c>
    </row>
    <row r="1631" customFormat="false" ht="12.8" hidden="false" customHeight="false" outlineLevel="0" collapsed="false">
      <c r="C1631" s="0" t="s">
        <v>6915</v>
      </c>
    </row>
    <row r="1632" customFormat="false" ht="12.8" hidden="false" customHeight="false" outlineLevel="0" collapsed="false">
      <c r="C1632" s="0" t="s">
        <v>6916</v>
      </c>
    </row>
    <row r="1633" customFormat="false" ht="12.8" hidden="false" customHeight="false" outlineLevel="0" collapsed="false">
      <c r="C1633" s="0" t="s">
        <v>6917</v>
      </c>
    </row>
    <row r="1634" customFormat="false" ht="12.8" hidden="false" customHeight="false" outlineLevel="0" collapsed="false">
      <c r="C1634" s="0" t="s">
        <v>6918</v>
      </c>
    </row>
    <row r="1635" customFormat="false" ht="12.8" hidden="false" customHeight="false" outlineLevel="0" collapsed="false">
      <c r="C1635" s="0" t="s">
        <v>6919</v>
      </c>
    </row>
    <row r="1636" customFormat="false" ht="12.8" hidden="false" customHeight="false" outlineLevel="0" collapsed="false">
      <c r="C1636" s="0" t="s">
        <v>6920</v>
      </c>
    </row>
    <row r="1637" customFormat="false" ht="12.8" hidden="false" customHeight="false" outlineLevel="0" collapsed="false">
      <c r="C1637" s="0" t="s">
        <v>6921</v>
      </c>
    </row>
    <row r="1638" customFormat="false" ht="12.8" hidden="false" customHeight="false" outlineLevel="0" collapsed="false">
      <c r="C1638" s="0" t="s">
        <v>6922</v>
      </c>
    </row>
    <row r="1639" customFormat="false" ht="12.8" hidden="false" customHeight="false" outlineLevel="0" collapsed="false">
      <c r="C1639" s="0" t="s">
        <v>6923</v>
      </c>
    </row>
    <row r="1640" customFormat="false" ht="12.8" hidden="false" customHeight="false" outlineLevel="0" collapsed="false">
      <c r="C1640" s="0" t="s">
        <v>6924</v>
      </c>
    </row>
    <row r="1641" customFormat="false" ht="12.8" hidden="false" customHeight="false" outlineLevel="0" collapsed="false">
      <c r="C1641" s="0" t="s">
        <v>6925</v>
      </c>
    </row>
    <row r="1642" customFormat="false" ht="12.8" hidden="false" customHeight="false" outlineLevel="0" collapsed="false">
      <c r="C1642" s="0" t="s">
        <v>6926</v>
      </c>
    </row>
    <row r="1643" customFormat="false" ht="12.8" hidden="false" customHeight="false" outlineLevel="0" collapsed="false">
      <c r="C1643" s="0" t="s">
        <v>6927</v>
      </c>
    </row>
    <row r="1644" customFormat="false" ht="12.8" hidden="false" customHeight="false" outlineLevel="0" collapsed="false">
      <c r="C1644" s="0" t="s">
        <v>6928</v>
      </c>
    </row>
    <row r="1645" customFormat="false" ht="12.8" hidden="false" customHeight="false" outlineLevel="0" collapsed="false">
      <c r="C1645" s="0" t="s">
        <v>6929</v>
      </c>
    </row>
    <row r="1646" customFormat="false" ht="12.8" hidden="false" customHeight="false" outlineLevel="0" collapsed="false">
      <c r="C1646" s="0" t="s">
        <v>6930</v>
      </c>
    </row>
    <row r="1647" customFormat="false" ht="12.8" hidden="false" customHeight="false" outlineLevel="0" collapsed="false">
      <c r="C1647" s="0" t="s">
        <v>6931</v>
      </c>
    </row>
    <row r="1648" customFormat="false" ht="12.8" hidden="false" customHeight="false" outlineLevel="0" collapsed="false">
      <c r="C1648" s="0" t="s">
        <v>6932</v>
      </c>
    </row>
    <row r="1649" customFormat="false" ht="12.8" hidden="false" customHeight="false" outlineLevel="0" collapsed="false">
      <c r="C1649" s="0" t="s">
        <v>6933</v>
      </c>
    </row>
    <row r="1650" customFormat="false" ht="12.8" hidden="false" customHeight="false" outlineLevel="0" collapsed="false">
      <c r="C1650" s="0" t="s">
        <v>6934</v>
      </c>
    </row>
    <row r="1651" customFormat="false" ht="12.8" hidden="false" customHeight="false" outlineLevel="0" collapsed="false">
      <c r="C1651" s="0" t="s">
        <v>6935</v>
      </c>
    </row>
    <row r="1652" customFormat="false" ht="12.8" hidden="false" customHeight="false" outlineLevel="0" collapsed="false">
      <c r="C1652" s="0" t="s">
        <v>6936</v>
      </c>
    </row>
    <row r="1653" customFormat="false" ht="12.8" hidden="false" customHeight="false" outlineLevel="0" collapsed="false">
      <c r="C1653" s="0" t="s">
        <v>6937</v>
      </c>
    </row>
    <row r="1654" customFormat="false" ht="12.8" hidden="false" customHeight="false" outlineLevel="0" collapsed="false">
      <c r="C1654" s="0" t="s">
        <v>6938</v>
      </c>
    </row>
    <row r="1655" customFormat="false" ht="12.8" hidden="false" customHeight="false" outlineLevel="0" collapsed="false">
      <c r="C1655" s="0" t="s">
        <v>6939</v>
      </c>
    </row>
    <row r="1656" customFormat="false" ht="12.8" hidden="false" customHeight="false" outlineLevel="0" collapsed="false">
      <c r="C1656" s="0" t="s">
        <v>6940</v>
      </c>
    </row>
    <row r="1657" customFormat="false" ht="12.8" hidden="false" customHeight="false" outlineLevel="0" collapsed="false">
      <c r="C1657" s="0" t="s">
        <v>6941</v>
      </c>
    </row>
    <row r="1658" customFormat="false" ht="12.8" hidden="false" customHeight="false" outlineLevel="0" collapsed="false">
      <c r="C1658" s="0" t="s">
        <v>6942</v>
      </c>
    </row>
    <row r="1659" customFormat="false" ht="12.8" hidden="false" customHeight="false" outlineLevel="0" collapsed="false">
      <c r="C1659" s="0" t="s">
        <v>6943</v>
      </c>
    </row>
    <row r="1660" customFormat="false" ht="12.8" hidden="false" customHeight="false" outlineLevel="0" collapsed="false">
      <c r="C1660" s="0" t="s">
        <v>6944</v>
      </c>
    </row>
    <row r="1661" customFormat="false" ht="12.8" hidden="false" customHeight="false" outlineLevel="0" collapsed="false">
      <c r="C1661" s="0" t="s">
        <v>6945</v>
      </c>
    </row>
    <row r="1662" customFormat="false" ht="12.8" hidden="false" customHeight="false" outlineLevel="0" collapsed="false">
      <c r="C1662" s="0" t="s">
        <v>6946</v>
      </c>
    </row>
    <row r="1663" customFormat="false" ht="12.8" hidden="false" customHeight="false" outlineLevel="0" collapsed="false">
      <c r="C1663" s="0" t="s">
        <v>6947</v>
      </c>
    </row>
    <row r="1664" customFormat="false" ht="12.8" hidden="false" customHeight="false" outlineLevel="0" collapsed="false">
      <c r="C1664" s="0" t="s">
        <v>6948</v>
      </c>
    </row>
    <row r="1665" customFormat="false" ht="12.8" hidden="false" customHeight="false" outlineLevel="0" collapsed="false">
      <c r="C1665" s="0" t="s">
        <v>6949</v>
      </c>
    </row>
    <row r="1666" customFormat="false" ht="12.8" hidden="false" customHeight="false" outlineLevel="0" collapsed="false">
      <c r="C1666" s="0" t="s">
        <v>6950</v>
      </c>
    </row>
    <row r="1667" customFormat="false" ht="12.8" hidden="false" customHeight="false" outlineLevel="0" collapsed="false">
      <c r="C1667" s="0" t="s">
        <v>6951</v>
      </c>
    </row>
    <row r="1668" customFormat="false" ht="12.8" hidden="false" customHeight="false" outlineLevel="0" collapsed="false">
      <c r="C1668" s="0" t="s">
        <v>6952</v>
      </c>
    </row>
    <row r="1669" customFormat="false" ht="12.8" hidden="false" customHeight="false" outlineLevel="0" collapsed="false">
      <c r="C1669" s="0" t="s">
        <v>6953</v>
      </c>
    </row>
    <row r="1670" customFormat="false" ht="12.8" hidden="false" customHeight="false" outlineLevel="0" collapsed="false">
      <c r="C1670" s="0" t="s">
        <v>6954</v>
      </c>
    </row>
    <row r="1671" customFormat="false" ht="12.8" hidden="false" customHeight="false" outlineLevel="0" collapsed="false">
      <c r="C1671" s="0" t="s">
        <v>6955</v>
      </c>
    </row>
    <row r="1672" customFormat="false" ht="12.8" hidden="false" customHeight="false" outlineLevel="0" collapsed="false">
      <c r="C1672" s="0" t="s">
        <v>6956</v>
      </c>
    </row>
    <row r="1673" customFormat="false" ht="12.8" hidden="false" customHeight="false" outlineLevel="0" collapsed="false">
      <c r="C1673" s="0" t="s">
        <v>6957</v>
      </c>
    </row>
    <row r="1674" customFormat="false" ht="12.8" hidden="false" customHeight="false" outlineLevel="0" collapsed="false">
      <c r="C1674" s="0" t="s">
        <v>6958</v>
      </c>
    </row>
    <row r="1675" customFormat="false" ht="12.8" hidden="false" customHeight="false" outlineLevel="0" collapsed="false">
      <c r="C1675" s="0" t="s">
        <v>6959</v>
      </c>
    </row>
    <row r="1676" customFormat="false" ht="12.8" hidden="false" customHeight="false" outlineLevel="0" collapsed="false">
      <c r="C1676" s="0" t="s">
        <v>6960</v>
      </c>
    </row>
    <row r="1677" customFormat="false" ht="12.8" hidden="false" customHeight="false" outlineLevel="0" collapsed="false">
      <c r="C1677" s="0" t="s">
        <v>6961</v>
      </c>
    </row>
    <row r="1678" customFormat="false" ht="12.8" hidden="false" customHeight="false" outlineLevel="0" collapsed="false">
      <c r="C1678" s="0" t="s">
        <v>6962</v>
      </c>
    </row>
    <row r="1679" customFormat="false" ht="12.8" hidden="false" customHeight="false" outlineLevel="0" collapsed="false">
      <c r="C1679" s="0" t="s">
        <v>6963</v>
      </c>
    </row>
    <row r="1680" customFormat="false" ht="12.8" hidden="false" customHeight="false" outlineLevel="0" collapsed="false">
      <c r="C1680" s="0" t="s">
        <v>6964</v>
      </c>
    </row>
    <row r="1681" customFormat="false" ht="12.8" hidden="false" customHeight="false" outlineLevel="0" collapsed="false">
      <c r="C1681" s="0" t="s">
        <v>6965</v>
      </c>
    </row>
    <row r="1682" customFormat="false" ht="12.8" hidden="false" customHeight="false" outlineLevel="0" collapsed="false">
      <c r="C1682" s="0" t="s">
        <v>6966</v>
      </c>
    </row>
    <row r="1683" customFormat="false" ht="12.8" hidden="false" customHeight="false" outlineLevel="0" collapsed="false">
      <c r="C1683" s="0" t="s">
        <v>6967</v>
      </c>
    </row>
    <row r="1684" customFormat="false" ht="12.8" hidden="false" customHeight="false" outlineLevel="0" collapsed="false">
      <c r="C1684" s="0" t="s">
        <v>6968</v>
      </c>
    </row>
    <row r="1685" customFormat="false" ht="12.8" hidden="false" customHeight="false" outlineLevel="0" collapsed="false">
      <c r="C1685" s="0" t="s">
        <v>6969</v>
      </c>
    </row>
    <row r="1686" customFormat="false" ht="12.8" hidden="false" customHeight="false" outlineLevel="0" collapsed="false">
      <c r="C1686" s="0" t="s">
        <v>6970</v>
      </c>
    </row>
    <row r="1687" customFormat="false" ht="12.8" hidden="false" customHeight="false" outlineLevel="0" collapsed="false">
      <c r="C1687" s="0" t="s">
        <v>6971</v>
      </c>
    </row>
    <row r="1688" customFormat="false" ht="12.8" hidden="false" customHeight="false" outlineLevel="0" collapsed="false">
      <c r="C1688" s="0" t="s">
        <v>6972</v>
      </c>
    </row>
    <row r="1689" customFormat="false" ht="12.8" hidden="false" customHeight="false" outlineLevel="0" collapsed="false">
      <c r="C1689" s="0" t="s">
        <v>6973</v>
      </c>
    </row>
    <row r="1690" customFormat="false" ht="12.8" hidden="false" customHeight="false" outlineLevel="0" collapsed="false">
      <c r="C1690" s="0" t="s">
        <v>6974</v>
      </c>
    </row>
    <row r="1691" customFormat="false" ht="12.8" hidden="false" customHeight="false" outlineLevel="0" collapsed="false">
      <c r="C1691" s="0" t="s">
        <v>6975</v>
      </c>
    </row>
    <row r="1692" customFormat="false" ht="12.8" hidden="false" customHeight="false" outlineLevel="0" collapsed="false">
      <c r="C1692" s="0" t="s">
        <v>6976</v>
      </c>
    </row>
    <row r="1693" customFormat="false" ht="12.8" hidden="false" customHeight="false" outlineLevel="0" collapsed="false">
      <c r="C1693" s="0" t="s">
        <v>6977</v>
      </c>
    </row>
    <row r="1694" customFormat="false" ht="12.8" hidden="false" customHeight="false" outlineLevel="0" collapsed="false">
      <c r="C1694" s="0" t="s">
        <v>6978</v>
      </c>
    </row>
    <row r="1695" customFormat="false" ht="12.8" hidden="false" customHeight="false" outlineLevel="0" collapsed="false">
      <c r="C1695" s="0" t="s">
        <v>6979</v>
      </c>
    </row>
    <row r="1696" customFormat="false" ht="12.8" hidden="false" customHeight="false" outlineLevel="0" collapsed="false">
      <c r="C1696" s="0" t="s">
        <v>6980</v>
      </c>
    </row>
    <row r="1697" customFormat="false" ht="12.8" hidden="false" customHeight="false" outlineLevel="0" collapsed="false">
      <c r="C1697" s="0" t="s">
        <v>6981</v>
      </c>
    </row>
    <row r="1698" customFormat="false" ht="12.8" hidden="false" customHeight="false" outlineLevel="0" collapsed="false">
      <c r="C1698" s="0" t="s">
        <v>6982</v>
      </c>
    </row>
    <row r="1699" customFormat="false" ht="12.8" hidden="false" customHeight="false" outlineLevel="0" collapsed="false">
      <c r="C1699" s="0" t="s">
        <v>6983</v>
      </c>
    </row>
    <row r="1700" customFormat="false" ht="12.8" hidden="false" customHeight="false" outlineLevel="0" collapsed="false">
      <c r="C1700" s="0" t="s">
        <v>6984</v>
      </c>
    </row>
    <row r="1701" customFormat="false" ht="12.8" hidden="false" customHeight="false" outlineLevel="0" collapsed="false">
      <c r="C1701" s="0" t="s">
        <v>6985</v>
      </c>
    </row>
    <row r="1702" customFormat="false" ht="12.8" hidden="false" customHeight="false" outlineLevel="0" collapsed="false">
      <c r="C1702" s="0" t="s">
        <v>6986</v>
      </c>
    </row>
    <row r="1703" customFormat="false" ht="12.8" hidden="false" customHeight="false" outlineLevel="0" collapsed="false">
      <c r="C1703" s="0" t="s">
        <v>6987</v>
      </c>
    </row>
    <row r="1704" customFormat="false" ht="12.8" hidden="false" customHeight="false" outlineLevel="0" collapsed="false">
      <c r="C1704" s="0" t="s">
        <v>6988</v>
      </c>
    </row>
    <row r="1705" customFormat="false" ht="12.8" hidden="false" customHeight="false" outlineLevel="0" collapsed="false">
      <c r="C1705" s="0" t="s">
        <v>6989</v>
      </c>
    </row>
    <row r="1706" customFormat="false" ht="12.8" hidden="false" customHeight="false" outlineLevel="0" collapsed="false">
      <c r="C1706" s="0" t="s">
        <v>6990</v>
      </c>
    </row>
    <row r="1707" customFormat="false" ht="12.8" hidden="false" customHeight="false" outlineLevel="0" collapsed="false">
      <c r="C1707" s="0" t="s">
        <v>6991</v>
      </c>
    </row>
    <row r="1708" customFormat="false" ht="12.8" hidden="false" customHeight="false" outlineLevel="0" collapsed="false">
      <c r="C1708" s="0" t="s">
        <v>6992</v>
      </c>
    </row>
    <row r="1709" customFormat="false" ht="12.8" hidden="false" customHeight="false" outlineLevel="0" collapsed="false">
      <c r="C1709" s="0" t="s">
        <v>6993</v>
      </c>
    </row>
    <row r="1710" customFormat="false" ht="12.8" hidden="false" customHeight="false" outlineLevel="0" collapsed="false">
      <c r="C1710" s="0" t="s">
        <v>6994</v>
      </c>
    </row>
    <row r="1711" customFormat="false" ht="12.8" hidden="false" customHeight="false" outlineLevel="0" collapsed="false">
      <c r="C1711" s="0" t="s">
        <v>6995</v>
      </c>
    </row>
    <row r="1712" customFormat="false" ht="12.8" hidden="false" customHeight="false" outlineLevel="0" collapsed="false">
      <c r="C1712" s="0" t="s">
        <v>6996</v>
      </c>
    </row>
    <row r="1713" customFormat="false" ht="12.8" hidden="false" customHeight="false" outlineLevel="0" collapsed="false">
      <c r="C1713" s="0" t="s">
        <v>6997</v>
      </c>
    </row>
    <row r="1714" customFormat="false" ht="12.8" hidden="false" customHeight="false" outlineLevel="0" collapsed="false">
      <c r="C1714" s="0" t="s">
        <v>6998</v>
      </c>
    </row>
    <row r="1715" customFormat="false" ht="12.8" hidden="false" customHeight="false" outlineLevel="0" collapsed="false">
      <c r="C1715" s="0" t="s">
        <v>6999</v>
      </c>
    </row>
    <row r="1716" customFormat="false" ht="12.8" hidden="false" customHeight="false" outlineLevel="0" collapsed="false">
      <c r="C1716" s="0" t="s">
        <v>7000</v>
      </c>
    </row>
    <row r="1717" customFormat="false" ht="12.8" hidden="false" customHeight="false" outlineLevel="0" collapsed="false">
      <c r="C1717" s="0" t="s">
        <v>7001</v>
      </c>
    </row>
    <row r="1718" customFormat="false" ht="12.8" hidden="false" customHeight="false" outlineLevel="0" collapsed="false">
      <c r="C1718" s="0" t="s">
        <v>7002</v>
      </c>
    </row>
    <row r="1719" customFormat="false" ht="12.8" hidden="false" customHeight="false" outlineLevel="0" collapsed="false">
      <c r="C1719" s="0" t="s">
        <v>7003</v>
      </c>
    </row>
    <row r="1720" customFormat="false" ht="12.8" hidden="false" customHeight="false" outlineLevel="0" collapsed="false">
      <c r="C1720" s="0" t="s">
        <v>7004</v>
      </c>
    </row>
    <row r="1721" customFormat="false" ht="12.8" hidden="false" customHeight="false" outlineLevel="0" collapsed="false">
      <c r="C1721" s="0" t="s">
        <v>7005</v>
      </c>
    </row>
    <row r="1722" customFormat="false" ht="12.8" hidden="false" customHeight="false" outlineLevel="0" collapsed="false">
      <c r="C1722" s="0" t="s">
        <v>7006</v>
      </c>
    </row>
    <row r="1723" customFormat="false" ht="12.8" hidden="false" customHeight="false" outlineLevel="0" collapsed="false">
      <c r="C1723" s="0" t="s">
        <v>7007</v>
      </c>
    </row>
    <row r="1724" customFormat="false" ht="12.8" hidden="false" customHeight="false" outlineLevel="0" collapsed="false">
      <c r="C1724" s="0" t="s">
        <v>7008</v>
      </c>
    </row>
    <row r="1725" customFormat="false" ht="12.8" hidden="false" customHeight="false" outlineLevel="0" collapsed="false">
      <c r="C1725" s="0" t="s">
        <v>7009</v>
      </c>
    </row>
    <row r="1726" customFormat="false" ht="12.8" hidden="false" customHeight="false" outlineLevel="0" collapsed="false">
      <c r="C1726" s="0" t="s">
        <v>7010</v>
      </c>
    </row>
    <row r="1727" customFormat="false" ht="12.8" hidden="false" customHeight="false" outlineLevel="0" collapsed="false">
      <c r="C1727" s="0" t="s">
        <v>7011</v>
      </c>
    </row>
    <row r="1728" customFormat="false" ht="12.8" hidden="false" customHeight="false" outlineLevel="0" collapsed="false">
      <c r="C1728" s="0" t="s">
        <v>7012</v>
      </c>
    </row>
    <row r="1729" customFormat="false" ht="12.8" hidden="false" customHeight="false" outlineLevel="0" collapsed="false">
      <c r="C1729" s="0" t="s">
        <v>7013</v>
      </c>
    </row>
    <row r="1730" customFormat="false" ht="12.8" hidden="false" customHeight="false" outlineLevel="0" collapsed="false">
      <c r="C1730" s="0" t="s">
        <v>7014</v>
      </c>
    </row>
    <row r="1731" customFormat="false" ht="12.8" hidden="false" customHeight="false" outlineLevel="0" collapsed="false">
      <c r="C1731" s="0" t="s">
        <v>7015</v>
      </c>
    </row>
    <row r="1732" customFormat="false" ht="12.8" hidden="false" customHeight="false" outlineLevel="0" collapsed="false">
      <c r="C1732" s="0" t="s">
        <v>7016</v>
      </c>
    </row>
    <row r="1733" customFormat="false" ht="12.8" hidden="false" customHeight="false" outlineLevel="0" collapsed="false">
      <c r="C1733" s="0" t="s">
        <v>7017</v>
      </c>
    </row>
    <row r="1734" customFormat="false" ht="12.8" hidden="false" customHeight="false" outlineLevel="0" collapsed="false">
      <c r="C1734" s="0" t="s">
        <v>7018</v>
      </c>
    </row>
    <row r="1735" customFormat="false" ht="12.8" hidden="false" customHeight="false" outlineLevel="0" collapsed="false">
      <c r="C1735" s="0" t="s">
        <v>7019</v>
      </c>
    </row>
    <row r="1736" customFormat="false" ht="12.8" hidden="false" customHeight="false" outlineLevel="0" collapsed="false">
      <c r="C1736" s="0" t="s">
        <v>7020</v>
      </c>
    </row>
    <row r="1737" customFormat="false" ht="12.8" hidden="false" customHeight="false" outlineLevel="0" collapsed="false">
      <c r="C1737" s="0" t="s">
        <v>7021</v>
      </c>
    </row>
    <row r="1738" customFormat="false" ht="12.8" hidden="false" customHeight="false" outlineLevel="0" collapsed="false">
      <c r="C1738" s="0" t="s">
        <v>7022</v>
      </c>
    </row>
    <row r="1739" customFormat="false" ht="12.8" hidden="false" customHeight="false" outlineLevel="0" collapsed="false">
      <c r="C1739" s="0" t="s">
        <v>7023</v>
      </c>
    </row>
    <row r="1740" customFormat="false" ht="12.8" hidden="false" customHeight="false" outlineLevel="0" collapsed="false">
      <c r="C1740" s="0" t="s">
        <v>7024</v>
      </c>
    </row>
    <row r="1741" customFormat="false" ht="12.8" hidden="false" customHeight="false" outlineLevel="0" collapsed="false">
      <c r="C1741" s="0" t="s">
        <v>7025</v>
      </c>
    </row>
    <row r="1742" customFormat="false" ht="12.8" hidden="false" customHeight="false" outlineLevel="0" collapsed="false">
      <c r="C1742" s="0" t="s">
        <v>7026</v>
      </c>
    </row>
    <row r="1743" customFormat="false" ht="12.8" hidden="false" customHeight="false" outlineLevel="0" collapsed="false">
      <c r="C1743" s="0" t="s">
        <v>7027</v>
      </c>
    </row>
    <row r="1744" customFormat="false" ht="12.8" hidden="false" customHeight="false" outlineLevel="0" collapsed="false">
      <c r="C1744" s="0" t="s">
        <v>7028</v>
      </c>
    </row>
    <row r="1745" customFormat="false" ht="12.8" hidden="false" customHeight="false" outlineLevel="0" collapsed="false">
      <c r="C1745" s="0" t="s">
        <v>7029</v>
      </c>
    </row>
    <row r="1746" customFormat="false" ht="12.8" hidden="false" customHeight="false" outlineLevel="0" collapsed="false">
      <c r="C1746" s="0" t="s">
        <v>7030</v>
      </c>
    </row>
    <row r="1747" customFormat="false" ht="12.8" hidden="false" customHeight="false" outlineLevel="0" collapsed="false">
      <c r="C1747" s="0" t="s">
        <v>7031</v>
      </c>
    </row>
    <row r="1748" customFormat="false" ht="12.8" hidden="false" customHeight="false" outlineLevel="0" collapsed="false">
      <c r="C1748" s="0" t="s">
        <v>7032</v>
      </c>
    </row>
    <row r="1749" customFormat="false" ht="12.8" hidden="false" customHeight="false" outlineLevel="0" collapsed="false">
      <c r="C1749" s="0" t="s">
        <v>7033</v>
      </c>
    </row>
    <row r="1750" customFormat="false" ht="12.8" hidden="false" customHeight="false" outlineLevel="0" collapsed="false">
      <c r="C1750" s="0" t="s">
        <v>7034</v>
      </c>
    </row>
    <row r="1751" customFormat="false" ht="12.8" hidden="false" customHeight="false" outlineLevel="0" collapsed="false">
      <c r="C1751" s="0" t="s">
        <v>7035</v>
      </c>
    </row>
    <row r="1752" customFormat="false" ht="12.8" hidden="false" customHeight="false" outlineLevel="0" collapsed="false">
      <c r="C1752" s="0" t="s">
        <v>7036</v>
      </c>
    </row>
    <row r="1753" customFormat="false" ht="12.8" hidden="false" customHeight="false" outlineLevel="0" collapsed="false">
      <c r="C1753" s="0" t="s">
        <v>7037</v>
      </c>
    </row>
    <row r="1754" customFormat="false" ht="12.8" hidden="false" customHeight="false" outlineLevel="0" collapsed="false">
      <c r="C1754" s="0" t="s">
        <v>7038</v>
      </c>
    </row>
    <row r="1755" customFormat="false" ht="12.8" hidden="false" customHeight="false" outlineLevel="0" collapsed="false">
      <c r="C1755" s="0" t="s">
        <v>7039</v>
      </c>
    </row>
    <row r="1756" customFormat="false" ht="12.8" hidden="false" customHeight="false" outlineLevel="0" collapsed="false">
      <c r="C1756" s="0" t="s">
        <v>7040</v>
      </c>
    </row>
    <row r="1757" customFormat="false" ht="12.8" hidden="false" customHeight="false" outlineLevel="0" collapsed="false">
      <c r="C1757" s="0" t="s">
        <v>7041</v>
      </c>
    </row>
    <row r="1758" customFormat="false" ht="12.8" hidden="false" customHeight="false" outlineLevel="0" collapsed="false">
      <c r="C1758" s="0" t="s">
        <v>7042</v>
      </c>
    </row>
    <row r="1759" customFormat="false" ht="12.8" hidden="false" customHeight="false" outlineLevel="0" collapsed="false">
      <c r="C1759" s="0" t="s">
        <v>7043</v>
      </c>
    </row>
    <row r="1760" customFormat="false" ht="12.8" hidden="false" customHeight="false" outlineLevel="0" collapsed="false">
      <c r="C1760" s="0" t="s">
        <v>7044</v>
      </c>
    </row>
    <row r="1761" customFormat="false" ht="12.8" hidden="false" customHeight="false" outlineLevel="0" collapsed="false">
      <c r="C1761" s="0" t="s">
        <v>7045</v>
      </c>
    </row>
    <row r="1762" customFormat="false" ht="12.8" hidden="false" customHeight="false" outlineLevel="0" collapsed="false">
      <c r="C1762" s="0" t="s">
        <v>7046</v>
      </c>
    </row>
    <row r="1763" customFormat="false" ht="12.8" hidden="false" customHeight="false" outlineLevel="0" collapsed="false">
      <c r="C1763" s="0" t="s">
        <v>7047</v>
      </c>
    </row>
    <row r="1764" customFormat="false" ht="12.8" hidden="false" customHeight="false" outlineLevel="0" collapsed="false">
      <c r="C1764" s="0" t="s">
        <v>7048</v>
      </c>
    </row>
    <row r="1765" customFormat="false" ht="12.8" hidden="false" customHeight="false" outlineLevel="0" collapsed="false">
      <c r="C1765" s="0" t="s">
        <v>7049</v>
      </c>
    </row>
    <row r="1766" customFormat="false" ht="12.8" hidden="false" customHeight="false" outlineLevel="0" collapsed="false">
      <c r="C1766" s="0" t="s">
        <v>7050</v>
      </c>
    </row>
    <row r="1767" customFormat="false" ht="12.8" hidden="false" customHeight="false" outlineLevel="0" collapsed="false">
      <c r="C1767" s="0" t="s">
        <v>7051</v>
      </c>
    </row>
    <row r="1768" customFormat="false" ht="12.8" hidden="false" customHeight="false" outlineLevel="0" collapsed="false">
      <c r="C1768" s="0" t="s">
        <v>7052</v>
      </c>
    </row>
    <row r="1769" customFormat="false" ht="12.8" hidden="false" customHeight="false" outlineLevel="0" collapsed="false">
      <c r="C1769" s="0" t="s">
        <v>7053</v>
      </c>
    </row>
    <row r="1770" customFormat="false" ht="12.8" hidden="false" customHeight="false" outlineLevel="0" collapsed="false">
      <c r="C1770" s="0" t="s">
        <v>7054</v>
      </c>
    </row>
    <row r="1771" customFormat="false" ht="12.8" hidden="false" customHeight="false" outlineLevel="0" collapsed="false">
      <c r="C1771" s="0" t="s">
        <v>7055</v>
      </c>
    </row>
    <row r="1772" customFormat="false" ht="12.8" hidden="false" customHeight="false" outlineLevel="0" collapsed="false">
      <c r="C1772" s="0" t="s">
        <v>7056</v>
      </c>
    </row>
    <row r="1773" customFormat="false" ht="12.8" hidden="false" customHeight="false" outlineLevel="0" collapsed="false">
      <c r="C1773" s="0" t="s">
        <v>7057</v>
      </c>
    </row>
    <row r="1774" customFormat="false" ht="12.8" hidden="false" customHeight="false" outlineLevel="0" collapsed="false">
      <c r="C1774" s="0" t="s">
        <v>7058</v>
      </c>
    </row>
    <row r="1775" customFormat="false" ht="12.8" hidden="false" customHeight="false" outlineLevel="0" collapsed="false">
      <c r="C1775" s="0" t="s">
        <v>7059</v>
      </c>
    </row>
    <row r="1776" customFormat="false" ht="12.8" hidden="false" customHeight="false" outlineLevel="0" collapsed="false">
      <c r="C1776" s="0" t="s">
        <v>7060</v>
      </c>
    </row>
    <row r="1777" customFormat="false" ht="12.8" hidden="false" customHeight="false" outlineLevel="0" collapsed="false">
      <c r="C1777" s="0" t="s">
        <v>7061</v>
      </c>
    </row>
    <row r="1778" customFormat="false" ht="12.8" hidden="false" customHeight="false" outlineLevel="0" collapsed="false">
      <c r="C1778" s="0" t="s">
        <v>7062</v>
      </c>
    </row>
    <row r="1779" customFormat="false" ht="12.8" hidden="false" customHeight="false" outlineLevel="0" collapsed="false">
      <c r="C1779" s="0" t="s">
        <v>7063</v>
      </c>
    </row>
    <row r="1780" customFormat="false" ht="12.8" hidden="false" customHeight="false" outlineLevel="0" collapsed="false">
      <c r="C1780" s="0" t="s">
        <v>7064</v>
      </c>
    </row>
    <row r="1781" customFormat="false" ht="12.8" hidden="false" customHeight="false" outlineLevel="0" collapsed="false">
      <c r="C1781" s="0" t="s">
        <v>7065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663"/>
  <sheetViews>
    <sheetView showFormulas="false" showGridLines="true" showRowColHeaders="true" showZeros="true" rightToLeft="false" tabSelected="false" showOutlineSymbols="true" defaultGridColor="true" view="normal" topLeftCell="A103" colorId="64" zoomScale="70" zoomScaleNormal="70" zoomScalePageLayoutView="100" workbookViewId="0">
      <selection pane="topLeft" activeCell="C108" activeCellId="0" sqref="C108"/>
    </sheetView>
  </sheetViews>
  <sheetFormatPr defaultColWidth="8.734375" defaultRowHeight="12.75" zeroHeight="false" outlineLevelRow="0" outlineLevelCol="0"/>
  <cols>
    <col collapsed="false" customWidth="true" hidden="false" outlineLevel="0" max="2" min="2" style="188" width="16.16"/>
    <col collapsed="false" customWidth="true" hidden="false" outlineLevel="0" max="3" min="3" style="185" width="18.5"/>
    <col collapsed="false" customWidth="true" hidden="false" outlineLevel="0" max="4" min="4" style="0" width="13.66"/>
    <col collapsed="false" customWidth="true" hidden="false" outlineLevel="0" max="6" min="5" style="185" width="49.67"/>
    <col collapsed="false" customWidth="true" hidden="false" outlineLevel="0" max="7" min="7" style="188" width="6.66"/>
    <col collapsed="false" customWidth="true" hidden="false" outlineLevel="0" max="8" min="8" style="188" width="34.01"/>
    <col collapsed="false" customWidth="true" hidden="false" outlineLevel="0" max="9" min="9" style="185" width="18"/>
    <col collapsed="false" customWidth="true" hidden="false" outlineLevel="0" max="11" min="10" style="185" width="29.01"/>
    <col collapsed="false" customWidth="true" hidden="false" outlineLevel="0" max="12" min="12" style="189" width="9.33"/>
    <col collapsed="false" customWidth="true" hidden="false" outlineLevel="0" max="13" min="13" style="190" width="9.33"/>
    <col collapsed="false" customWidth="true" hidden="false" outlineLevel="0" max="14" min="14" style="191" width="9.33"/>
    <col collapsed="false" customWidth="true" hidden="false" outlineLevel="0" max="15" min="15" style="0" width="14"/>
    <col collapsed="false" customWidth="true" hidden="false" outlineLevel="0" max="16" min="16" style="0" width="12.33"/>
    <col collapsed="false" customWidth="true" hidden="false" outlineLevel="0" max="20" min="19" style="0" width="49.67"/>
    <col collapsed="false" customWidth="true" hidden="false" outlineLevel="0" max="25" min="24" style="0" width="29.01"/>
    <col collapsed="false" customWidth="true" hidden="false" outlineLevel="0" max="27" min="27" style="192" width="9.33"/>
    <col collapsed="false" customWidth="true" hidden="false" outlineLevel="0" max="33" min="32" style="0" width="49.67"/>
    <col collapsed="false" customWidth="true" hidden="false" outlineLevel="0" max="38" min="37" style="0" width="29.01"/>
  </cols>
  <sheetData>
    <row r="1" customFormat="false" ht="25.5" hidden="false" customHeight="false" outlineLevel="0" collapsed="false">
      <c r="B1" s="193" t="s">
        <v>7066</v>
      </c>
      <c r="C1" s="193" t="s">
        <v>7067</v>
      </c>
      <c r="D1" s="194"/>
      <c r="E1" s="193" t="s">
        <v>7068</v>
      </c>
      <c r="F1" s="193" t="s">
        <v>7069</v>
      </c>
      <c r="G1" s="193" t="s">
        <v>7070</v>
      </c>
      <c r="H1" s="193" t="s">
        <v>7071</v>
      </c>
      <c r="I1" s="193" t="s">
        <v>7072</v>
      </c>
      <c r="J1" s="193" t="s">
        <v>7073</v>
      </c>
      <c r="K1" s="195" t="s">
        <v>7074</v>
      </c>
      <c r="L1" s="196" t="s">
        <v>7075</v>
      </c>
      <c r="M1" s="197" t="s">
        <v>5171</v>
      </c>
      <c r="N1" s="198" t="n">
        <v>0</v>
      </c>
      <c r="AA1" s="199"/>
    </row>
    <row r="2" customFormat="false" ht="12.75" hidden="false" customHeight="false" outlineLevel="0" collapsed="false">
      <c r="B2" s="200" t="s">
        <v>0</v>
      </c>
      <c r="C2" s="201" t="s">
        <v>5171</v>
      </c>
      <c r="D2" s="194" t="n">
        <f aca="false">IFERROR(VLOOKUP(C2,'Input data'!$C:$D,2,0),0)/IF(G2 = "VAL",coef!$I$3,1)</f>
        <v>0</v>
      </c>
      <c r="E2" s="201" t="s">
        <v>7076</v>
      </c>
      <c r="F2" s="202" t="s">
        <v>7077</v>
      </c>
      <c r="G2" s="201" t="s">
        <v>7078</v>
      </c>
      <c r="H2" s="201" t="s">
        <v>7079</v>
      </c>
      <c r="I2" s="201" t="s">
        <v>7080</v>
      </c>
      <c r="J2" s="203"/>
      <c r="K2" s="204"/>
      <c r="M2" s="205" t="s">
        <v>5173</v>
      </c>
      <c r="N2" s="206" t="n">
        <v>0</v>
      </c>
    </row>
    <row r="3" customFormat="false" ht="38.25" hidden="false" customHeight="false" outlineLevel="0" collapsed="false">
      <c r="B3" s="200" t="s">
        <v>0</v>
      </c>
      <c r="C3" s="201" t="s">
        <v>5173</v>
      </c>
      <c r="D3" s="194" t="n">
        <f aca="false">IFERROR(VLOOKUP(C3,'Input data'!$C:$D,2,0),0)/IF(G3 = "VAL",coef!$I$3,1)</f>
        <v>0</v>
      </c>
      <c r="E3" s="201" t="s">
        <v>7081</v>
      </c>
      <c r="F3" s="202" t="s">
        <v>7082</v>
      </c>
      <c r="G3" s="201" t="s">
        <v>7078</v>
      </c>
      <c r="H3" s="201" t="s">
        <v>7079</v>
      </c>
      <c r="I3" s="201" t="s">
        <v>7080</v>
      </c>
      <c r="J3" s="203"/>
      <c r="K3" s="204"/>
      <c r="M3" s="205" t="s">
        <v>5181</v>
      </c>
      <c r="N3" s="206" t="n">
        <v>0</v>
      </c>
    </row>
    <row r="4" customFormat="false" ht="25.5" hidden="false" customHeight="false" outlineLevel="0" collapsed="false">
      <c r="B4" s="200" t="s">
        <v>0</v>
      </c>
      <c r="C4" s="201" t="s">
        <v>5181</v>
      </c>
      <c r="D4" s="194" t="n">
        <f aca="false">IFERROR(VLOOKUP(C4,'Input data'!$C:$D,2,0),0)/IF(G4 = "VAL",coef!$I$3,1)</f>
        <v>0</v>
      </c>
      <c r="E4" s="201" t="s">
        <v>7083</v>
      </c>
      <c r="F4" s="202" t="s">
        <v>7084</v>
      </c>
      <c r="G4" s="201" t="s">
        <v>7085</v>
      </c>
      <c r="H4" s="201" t="s">
        <v>7086</v>
      </c>
      <c r="I4" s="201" t="s">
        <v>7080</v>
      </c>
      <c r="J4" s="203"/>
      <c r="K4" s="204"/>
      <c r="M4" s="205" t="s">
        <v>5183</v>
      </c>
      <c r="N4" s="206" t="n">
        <v>0</v>
      </c>
    </row>
    <row r="5" customFormat="false" ht="25.5" hidden="false" customHeight="false" outlineLevel="0" collapsed="false">
      <c r="B5" s="200" t="s">
        <v>0</v>
      </c>
      <c r="C5" s="201" t="s">
        <v>5183</v>
      </c>
      <c r="D5" s="194" t="n">
        <f aca="false">IFERROR(VLOOKUP(C5,'Input data'!$C:$D,2,0),0)/IF(G5 = "VAL",coef!$I$3,1)</f>
        <v>0</v>
      </c>
      <c r="E5" s="201" t="s">
        <v>7083</v>
      </c>
      <c r="F5" s="202" t="s">
        <v>7087</v>
      </c>
      <c r="G5" s="201" t="s">
        <v>7088</v>
      </c>
      <c r="H5" s="201" t="s">
        <v>7089</v>
      </c>
      <c r="I5" s="201" t="s">
        <v>7080</v>
      </c>
      <c r="J5" s="203"/>
      <c r="K5" s="204"/>
      <c r="M5" s="205" t="s">
        <v>5185</v>
      </c>
      <c r="N5" s="206" t="n">
        <v>0</v>
      </c>
    </row>
    <row r="6" customFormat="false" ht="25.5" hidden="false" customHeight="false" outlineLevel="0" collapsed="false">
      <c r="B6" s="200" t="s">
        <v>0</v>
      </c>
      <c r="C6" s="201" t="s">
        <v>5185</v>
      </c>
      <c r="D6" s="194" t="n">
        <f aca="false">IFERROR(VLOOKUP(C6,'Input data'!$C:$D,2,0),0)/IF(G6 = "VAL",coef!$I$3,1)</f>
        <v>0</v>
      </c>
      <c r="E6" s="201" t="s">
        <v>7090</v>
      </c>
      <c r="F6" s="202" t="s">
        <v>7091</v>
      </c>
      <c r="G6" s="201" t="s">
        <v>7085</v>
      </c>
      <c r="H6" s="201" t="s">
        <v>7086</v>
      </c>
      <c r="I6" s="201" t="s">
        <v>7080</v>
      </c>
      <c r="J6" s="203"/>
      <c r="K6" s="204"/>
      <c r="M6" s="205" t="s">
        <v>5187</v>
      </c>
      <c r="N6" s="206" t="n">
        <v>0</v>
      </c>
    </row>
    <row r="7" customFormat="false" ht="25.5" hidden="false" customHeight="false" outlineLevel="0" collapsed="false">
      <c r="B7" s="200" t="s">
        <v>0</v>
      </c>
      <c r="C7" s="201" t="s">
        <v>5187</v>
      </c>
      <c r="D7" s="194" t="n">
        <f aca="false">IFERROR(VLOOKUP(C7,'Input data'!$C:$D,2,0),0)/IF(G7 = "VAL",coef!$I$3,1)</f>
        <v>0</v>
      </c>
      <c r="E7" s="201" t="s">
        <v>7090</v>
      </c>
      <c r="F7" s="202" t="s">
        <v>7092</v>
      </c>
      <c r="G7" s="201" t="s">
        <v>7088</v>
      </c>
      <c r="H7" s="201" t="s">
        <v>7089</v>
      </c>
      <c r="I7" s="201" t="s">
        <v>7080</v>
      </c>
      <c r="J7" s="203"/>
      <c r="K7" s="204"/>
      <c r="M7" s="205" t="s">
        <v>5189</v>
      </c>
      <c r="N7" s="206" t="n">
        <v>1</v>
      </c>
    </row>
    <row r="8" customFormat="false" ht="25.5" hidden="false" customHeight="false" outlineLevel="0" collapsed="false">
      <c r="B8" s="200" t="s">
        <v>0</v>
      </c>
      <c r="C8" s="201" t="s">
        <v>5189</v>
      </c>
      <c r="D8" s="194" t="n">
        <f aca="false">IFERROR(VLOOKUP(C8,'Input data'!$C:$D,2,0),0)/IF(G8 = "VAL",coef!$I$3,1)</f>
        <v>0</v>
      </c>
      <c r="E8" s="201" t="s">
        <v>7093</v>
      </c>
      <c r="F8" s="202" t="s">
        <v>7094</v>
      </c>
      <c r="G8" s="201" t="s">
        <v>7085</v>
      </c>
      <c r="H8" s="201" t="s">
        <v>7086</v>
      </c>
      <c r="I8" s="201" t="s">
        <v>7080</v>
      </c>
      <c r="J8" s="203"/>
      <c r="K8" s="204"/>
      <c r="M8" s="205" t="s">
        <v>5191</v>
      </c>
      <c r="N8" s="206" t="n">
        <v>1</v>
      </c>
    </row>
    <row r="9" customFormat="false" ht="25.5" hidden="false" customHeight="false" outlineLevel="0" collapsed="false">
      <c r="B9" s="207" t="s">
        <v>0</v>
      </c>
      <c r="C9" s="203" t="s">
        <v>5191</v>
      </c>
      <c r="D9" s="194" t="n">
        <f aca="false">IFERROR(VLOOKUP(C9,'Input data'!$C:$D,2,0),0)/IF(G9 = "VAL",coef!$I$3,1)</f>
        <v>0</v>
      </c>
      <c r="E9" s="203" t="s">
        <v>7095</v>
      </c>
      <c r="F9" s="203" t="s">
        <v>7096</v>
      </c>
      <c r="G9" s="208" t="s">
        <v>7097</v>
      </c>
      <c r="H9" s="208"/>
      <c r="I9" s="201" t="s">
        <v>7098</v>
      </c>
      <c r="J9" s="203" t="s">
        <v>7099</v>
      </c>
      <c r="K9" s="204" t="s">
        <v>7100</v>
      </c>
      <c r="M9" s="205" t="s">
        <v>5193</v>
      </c>
      <c r="N9" s="206" t="n">
        <v>344018</v>
      </c>
    </row>
    <row r="10" customFormat="false" ht="25.5" hidden="false" customHeight="false" outlineLevel="0" collapsed="false">
      <c r="B10" s="207" t="s">
        <v>0</v>
      </c>
      <c r="C10" s="203" t="s">
        <v>5193</v>
      </c>
      <c r="D10" s="194" t="n">
        <f aca="false">IFERROR(VLOOKUP(C10,'Input data'!$C:$D,2,0),0)/IF(G10 = "VAL",coef!$I$3,1)</f>
        <v>0</v>
      </c>
      <c r="E10" s="203" t="s">
        <v>7101</v>
      </c>
      <c r="F10" s="203" t="s">
        <v>7102</v>
      </c>
      <c r="G10" s="208" t="s">
        <v>7103</v>
      </c>
      <c r="H10" s="208"/>
      <c r="I10" s="201" t="s">
        <v>7098</v>
      </c>
      <c r="J10" s="203" t="s">
        <v>7099</v>
      </c>
      <c r="K10" s="204" t="s">
        <v>7100</v>
      </c>
      <c r="L10" s="209" t="s">
        <v>7104</v>
      </c>
      <c r="M10" s="205" t="s">
        <v>5195</v>
      </c>
      <c r="N10" s="206" t="n">
        <v>5</v>
      </c>
    </row>
    <row r="11" customFormat="false" ht="25.5" hidden="false" customHeight="false" outlineLevel="0" collapsed="false">
      <c r="B11" s="207" t="s">
        <v>0</v>
      </c>
      <c r="C11" s="203" t="s">
        <v>5195</v>
      </c>
      <c r="D11" s="194" t="n">
        <f aca="false">IFERROR(VLOOKUP(C11,'Input data'!$C:$D,2,0),0)/IF(G11 = "VAL",coef!$I$3,1)</f>
        <v>0</v>
      </c>
      <c r="E11" s="203" t="s">
        <v>7105</v>
      </c>
      <c r="F11" s="203" t="s">
        <v>7106</v>
      </c>
      <c r="G11" s="208" t="s">
        <v>7107</v>
      </c>
      <c r="H11" s="208" t="s">
        <v>7108</v>
      </c>
      <c r="I11" s="201" t="s">
        <v>7098</v>
      </c>
      <c r="J11" s="203" t="s">
        <v>7099</v>
      </c>
      <c r="K11" s="204" t="s">
        <v>7100</v>
      </c>
      <c r="L11" s="209" t="s">
        <v>7104</v>
      </c>
      <c r="M11" s="205" t="s">
        <v>5467</v>
      </c>
      <c r="N11" s="206" t="n">
        <v>0</v>
      </c>
    </row>
    <row r="12" customFormat="false" ht="25.5" hidden="false" customHeight="false" outlineLevel="0" collapsed="false">
      <c r="B12" s="207" t="s">
        <v>0</v>
      </c>
      <c r="C12" s="203" t="s">
        <v>5197</v>
      </c>
      <c r="D12" s="194" t="n">
        <f aca="false">IFERROR(VLOOKUP(C12,'Input data'!$C:$D,2,0),0)/IF(G12 = "VAL",coef!$I$3,1)</f>
        <v>0</v>
      </c>
      <c r="E12" s="203" t="s">
        <v>7101</v>
      </c>
      <c r="F12" s="203" t="s">
        <v>7102</v>
      </c>
      <c r="G12" s="208" t="s">
        <v>7103</v>
      </c>
      <c r="H12" s="208"/>
      <c r="I12" s="201" t="s">
        <v>7098</v>
      </c>
      <c r="J12" s="203" t="s">
        <v>7099</v>
      </c>
      <c r="K12" s="204" t="s">
        <v>7100</v>
      </c>
      <c r="L12" s="209" t="s">
        <v>7109</v>
      </c>
      <c r="M12" s="205" t="s">
        <v>5469</v>
      </c>
      <c r="N12" s="206" t="n">
        <v>0</v>
      </c>
    </row>
    <row r="13" customFormat="false" ht="25.5" hidden="false" customHeight="false" outlineLevel="0" collapsed="false">
      <c r="B13" s="207" t="s">
        <v>0</v>
      </c>
      <c r="C13" s="203" t="s">
        <v>5200</v>
      </c>
      <c r="D13" s="194" t="n">
        <f aca="false">IFERROR(VLOOKUP(C13,'Input data'!$C:$D,2,0),0)/IF(G13 = "VAL",coef!$I$3,1)</f>
        <v>0</v>
      </c>
      <c r="E13" s="203" t="s">
        <v>7105</v>
      </c>
      <c r="F13" s="203" t="s">
        <v>7106</v>
      </c>
      <c r="G13" s="208" t="s">
        <v>7107</v>
      </c>
      <c r="H13" s="208" t="s">
        <v>7108</v>
      </c>
      <c r="I13" s="201" t="s">
        <v>7098</v>
      </c>
      <c r="J13" s="203" t="s">
        <v>7099</v>
      </c>
      <c r="K13" s="204" t="s">
        <v>7100</v>
      </c>
      <c r="L13" s="209" t="s">
        <v>7109</v>
      </c>
      <c r="M13" s="205" t="s">
        <v>4752</v>
      </c>
      <c r="N13" s="206" t="n">
        <v>0</v>
      </c>
    </row>
    <row r="14" customFormat="false" ht="25.5" hidden="false" customHeight="false" outlineLevel="0" collapsed="false">
      <c r="B14" s="207" t="s">
        <v>0</v>
      </c>
      <c r="C14" s="203" t="s">
        <v>5201</v>
      </c>
      <c r="D14" s="194" t="n">
        <f aca="false">IFERROR(VLOOKUP(C14,'Input data'!$C:$D,2,0),0)/IF(G14 = "VAL",coef!$I$3,1)</f>
        <v>0</v>
      </c>
      <c r="E14" s="203" t="s">
        <v>7101</v>
      </c>
      <c r="F14" s="203" t="s">
        <v>7102</v>
      </c>
      <c r="G14" s="208" t="s">
        <v>7103</v>
      </c>
      <c r="H14" s="208"/>
      <c r="I14" s="201" t="s">
        <v>7098</v>
      </c>
      <c r="J14" s="203" t="s">
        <v>7099</v>
      </c>
      <c r="K14" s="204" t="s">
        <v>7100</v>
      </c>
      <c r="L14" s="209" t="s">
        <v>7110</v>
      </c>
      <c r="M14" s="205" t="s">
        <v>5472</v>
      </c>
      <c r="N14" s="206" t="n">
        <v>0</v>
      </c>
    </row>
    <row r="15" customFormat="false" ht="25.5" hidden="false" customHeight="false" outlineLevel="0" collapsed="false">
      <c r="B15" s="207" t="s">
        <v>0</v>
      </c>
      <c r="C15" s="203" t="s">
        <v>5203</v>
      </c>
      <c r="D15" s="194" t="n">
        <f aca="false">IFERROR(VLOOKUP(C15,'Input data'!$C:$D,2,0),0)/IF(G15 = "VAL",coef!$I$3,1)</f>
        <v>0</v>
      </c>
      <c r="E15" s="203" t="s">
        <v>7105</v>
      </c>
      <c r="F15" s="203" t="s">
        <v>7106</v>
      </c>
      <c r="G15" s="208" t="s">
        <v>7107</v>
      </c>
      <c r="H15" s="208" t="s">
        <v>7108</v>
      </c>
      <c r="I15" s="201" t="s">
        <v>7098</v>
      </c>
      <c r="J15" s="203" t="s">
        <v>7099</v>
      </c>
      <c r="K15" s="204" t="s">
        <v>7100</v>
      </c>
      <c r="L15" s="209" t="s">
        <v>7110</v>
      </c>
      <c r="M15" s="205" t="s">
        <v>4881</v>
      </c>
      <c r="N15" s="206" t="n">
        <v>100</v>
      </c>
    </row>
    <row r="16" customFormat="false" ht="25.5" hidden="false" customHeight="false" outlineLevel="0" collapsed="false">
      <c r="B16" s="207" t="s">
        <v>0</v>
      </c>
      <c r="C16" s="203" t="s">
        <v>5204</v>
      </c>
      <c r="D16" s="194" t="n">
        <f aca="false">IFERROR(VLOOKUP(C16,'Input data'!$C:$D,2,0),0)/IF(G16 = "VAL",coef!$I$3,1)</f>
        <v>0</v>
      </c>
      <c r="E16" s="203" t="s">
        <v>7101</v>
      </c>
      <c r="F16" s="203" t="s">
        <v>7102</v>
      </c>
      <c r="G16" s="208" t="s">
        <v>7103</v>
      </c>
      <c r="H16" s="208"/>
      <c r="I16" s="201" t="s">
        <v>7098</v>
      </c>
      <c r="J16" s="203" t="s">
        <v>7099</v>
      </c>
      <c r="K16" s="204" t="s">
        <v>7100</v>
      </c>
      <c r="L16" s="209" t="s">
        <v>7111</v>
      </c>
      <c r="M16" s="205" t="s">
        <v>4758</v>
      </c>
      <c r="N16" s="206" t="n">
        <v>0</v>
      </c>
    </row>
    <row r="17" customFormat="false" ht="25.5" hidden="false" customHeight="false" outlineLevel="0" collapsed="false">
      <c r="B17" s="207" t="s">
        <v>0</v>
      </c>
      <c r="C17" s="203" t="s">
        <v>5206</v>
      </c>
      <c r="D17" s="194" t="n">
        <f aca="false">IFERROR(VLOOKUP(C17,'Input data'!$C:$D,2,0),0)/IF(G17 = "VAL",coef!$I$3,1)</f>
        <v>0</v>
      </c>
      <c r="E17" s="203" t="s">
        <v>7105</v>
      </c>
      <c r="F17" s="203" t="s">
        <v>7106</v>
      </c>
      <c r="G17" s="208" t="s">
        <v>7107</v>
      </c>
      <c r="H17" s="208" t="s">
        <v>7108</v>
      </c>
      <c r="I17" s="201" t="s">
        <v>7098</v>
      </c>
      <c r="J17" s="203" t="s">
        <v>7099</v>
      </c>
      <c r="K17" s="204" t="s">
        <v>7100</v>
      </c>
      <c r="L17" s="209" t="s">
        <v>7111</v>
      </c>
      <c r="M17" s="205" t="s">
        <v>4764</v>
      </c>
      <c r="N17" s="206" t="n">
        <v>0</v>
      </c>
    </row>
    <row r="18" customFormat="false" ht="25.5" hidden="false" customHeight="false" outlineLevel="0" collapsed="false">
      <c r="B18" s="207" t="s">
        <v>0</v>
      </c>
      <c r="C18" s="203" t="s">
        <v>5207</v>
      </c>
      <c r="D18" s="194" t="n">
        <f aca="false">IFERROR(VLOOKUP(C18,'Input data'!$C:$D,2,0),0)/IF(G18 = "VAL",coef!$I$3,1)</f>
        <v>0</v>
      </c>
      <c r="E18" s="203" t="s">
        <v>7101</v>
      </c>
      <c r="F18" s="203" t="s">
        <v>7102</v>
      </c>
      <c r="G18" s="208" t="s">
        <v>7103</v>
      </c>
      <c r="H18" s="208"/>
      <c r="I18" s="201" t="s">
        <v>7098</v>
      </c>
      <c r="J18" s="203" t="s">
        <v>7099</v>
      </c>
      <c r="K18" s="204" t="s">
        <v>7100</v>
      </c>
      <c r="L18" s="209" t="s">
        <v>7112</v>
      </c>
      <c r="M18" s="205" t="s">
        <v>4770</v>
      </c>
      <c r="N18" s="206" t="n">
        <v>0</v>
      </c>
    </row>
    <row r="19" customFormat="false" ht="25.5" hidden="false" customHeight="false" outlineLevel="0" collapsed="false">
      <c r="B19" s="207" t="s">
        <v>0</v>
      </c>
      <c r="C19" s="203" t="s">
        <v>5212</v>
      </c>
      <c r="D19" s="194" t="n">
        <f aca="false">IFERROR(VLOOKUP(C19,'Input data'!$C:$D,2,0),0)/IF(G19 = "VAL",coef!$I$3,1)</f>
        <v>0</v>
      </c>
      <c r="E19" s="203" t="s">
        <v>7105</v>
      </c>
      <c r="F19" s="203" t="s">
        <v>7106</v>
      </c>
      <c r="G19" s="208" t="s">
        <v>7107</v>
      </c>
      <c r="H19" s="208" t="s">
        <v>7108</v>
      </c>
      <c r="I19" s="201" t="s">
        <v>7098</v>
      </c>
      <c r="J19" s="203" t="s">
        <v>7099</v>
      </c>
      <c r="K19" s="204" t="s">
        <v>7100</v>
      </c>
      <c r="L19" s="209" t="s">
        <v>7112</v>
      </c>
      <c r="M19" s="205" t="s">
        <v>4776</v>
      </c>
      <c r="N19" s="206" t="n">
        <v>0</v>
      </c>
    </row>
    <row r="20" customFormat="false" ht="25.5" hidden="false" customHeight="false" outlineLevel="0" collapsed="false">
      <c r="B20" s="207" t="s">
        <v>0</v>
      </c>
      <c r="C20" s="203" t="s">
        <v>5214</v>
      </c>
      <c r="D20" s="194" t="n">
        <f aca="false">IFERROR(VLOOKUP(C20,'Input data'!$C:$D,2,0),0)/IF(G20 = "VAL",coef!$I$3,1)</f>
        <v>0</v>
      </c>
      <c r="E20" s="203" t="s">
        <v>7101</v>
      </c>
      <c r="F20" s="203" t="s">
        <v>7102</v>
      </c>
      <c r="G20" s="208" t="s">
        <v>7103</v>
      </c>
      <c r="H20" s="208"/>
      <c r="I20" s="201" t="s">
        <v>7098</v>
      </c>
      <c r="J20" s="203" t="s">
        <v>7099</v>
      </c>
      <c r="K20" s="204" t="s">
        <v>7100</v>
      </c>
      <c r="L20" s="209" t="s">
        <v>7113</v>
      </c>
      <c r="M20" s="205" t="s">
        <v>4782</v>
      </c>
      <c r="N20" s="206" t="n">
        <v>0</v>
      </c>
    </row>
    <row r="21" customFormat="false" ht="25.5" hidden="false" customHeight="false" outlineLevel="0" collapsed="false">
      <c r="B21" s="207" t="s">
        <v>0</v>
      </c>
      <c r="C21" s="203" t="s">
        <v>5614</v>
      </c>
      <c r="D21" s="194" t="n">
        <f aca="false">IFERROR(VLOOKUP(C21,'Input data'!$C:$D,2,0),0)/IF(G21 = "VAL",coef!$I$3,1)</f>
        <v>0</v>
      </c>
      <c r="E21" s="203" t="s">
        <v>7105</v>
      </c>
      <c r="F21" s="203" t="s">
        <v>7106</v>
      </c>
      <c r="G21" s="208" t="s">
        <v>7107</v>
      </c>
      <c r="H21" s="208" t="s">
        <v>7108</v>
      </c>
      <c r="I21" s="201" t="s">
        <v>7098</v>
      </c>
      <c r="J21" s="203" t="s">
        <v>7099</v>
      </c>
      <c r="K21" s="204" t="s">
        <v>7100</v>
      </c>
      <c r="L21" s="209" t="s">
        <v>7113</v>
      </c>
      <c r="M21" s="205" t="s">
        <v>4788</v>
      </c>
      <c r="N21" s="206" t="n">
        <v>0</v>
      </c>
    </row>
    <row r="22" customFormat="false" ht="25.5" hidden="false" customHeight="false" outlineLevel="0" collapsed="false">
      <c r="B22" s="207" t="s">
        <v>0</v>
      </c>
      <c r="C22" s="203" t="s">
        <v>5218</v>
      </c>
      <c r="D22" s="194" t="n">
        <f aca="false">IFERROR(VLOOKUP(C22,'Input data'!$C:$D,2,0),0)/IF(G22 = "VAL",coef!$I$3,1)</f>
        <v>0</v>
      </c>
      <c r="E22" s="203" t="s">
        <v>7101</v>
      </c>
      <c r="F22" s="203" t="s">
        <v>7102</v>
      </c>
      <c r="G22" s="208" t="s">
        <v>7103</v>
      </c>
      <c r="H22" s="208"/>
      <c r="I22" s="201" t="s">
        <v>7098</v>
      </c>
      <c r="J22" s="203" t="s">
        <v>7099</v>
      </c>
      <c r="K22" s="204" t="s">
        <v>7100</v>
      </c>
      <c r="L22" s="209" t="s">
        <v>7114</v>
      </c>
      <c r="M22" s="205" t="s">
        <v>5474</v>
      </c>
      <c r="N22" s="206" t="n">
        <v>0</v>
      </c>
    </row>
    <row r="23" customFormat="false" ht="25.5" hidden="false" customHeight="false" outlineLevel="0" collapsed="false">
      <c r="B23" s="207" t="s">
        <v>0</v>
      </c>
      <c r="C23" s="203" t="s">
        <v>5222</v>
      </c>
      <c r="D23" s="194" t="n">
        <f aca="false">IFERROR(VLOOKUP(C23,'Input data'!$C:$D,2,0),0)/IF(G23 = "VAL",coef!$I$3,1)</f>
        <v>0</v>
      </c>
      <c r="E23" s="203" t="s">
        <v>7105</v>
      </c>
      <c r="F23" s="203" t="s">
        <v>7106</v>
      </c>
      <c r="G23" s="208" t="s">
        <v>7107</v>
      </c>
      <c r="H23" s="208" t="s">
        <v>7108</v>
      </c>
      <c r="I23" s="201" t="s">
        <v>7098</v>
      </c>
      <c r="J23" s="203" t="s">
        <v>7099</v>
      </c>
      <c r="K23" s="204" t="s">
        <v>7100</v>
      </c>
      <c r="L23" s="209" t="s">
        <v>7114</v>
      </c>
      <c r="M23" s="205" t="s">
        <v>5475</v>
      </c>
      <c r="N23" s="206" t="n">
        <v>0</v>
      </c>
    </row>
    <row r="24" customFormat="false" ht="25.5" hidden="false" customHeight="false" outlineLevel="0" collapsed="false">
      <c r="B24" s="207" t="s">
        <v>0</v>
      </c>
      <c r="C24" s="203" t="s">
        <v>5224</v>
      </c>
      <c r="D24" s="194" t="n">
        <f aca="false">IFERROR(VLOOKUP(C24,'Input data'!$C:$D,2,0),0)/IF(G24 = "VAL",coef!$I$3,1)</f>
        <v>0</v>
      </c>
      <c r="E24" s="203" t="s">
        <v>7101</v>
      </c>
      <c r="F24" s="203" t="s">
        <v>7102</v>
      </c>
      <c r="G24" s="208" t="s">
        <v>7103</v>
      </c>
      <c r="H24" s="208"/>
      <c r="I24" s="201" t="s">
        <v>7098</v>
      </c>
      <c r="J24" s="203" t="s">
        <v>7099</v>
      </c>
      <c r="K24" s="204" t="s">
        <v>7100</v>
      </c>
      <c r="L24" s="209" t="s">
        <v>7115</v>
      </c>
      <c r="M24" s="205" t="s">
        <v>5476</v>
      </c>
      <c r="N24" s="206" t="n">
        <v>0</v>
      </c>
    </row>
    <row r="25" customFormat="false" ht="25.5" hidden="false" customHeight="false" outlineLevel="0" collapsed="false">
      <c r="B25" s="207" t="s">
        <v>0</v>
      </c>
      <c r="C25" s="203" t="s">
        <v>5229</v>
      </c>
      <c r="D25" s="194" t="n">
        <f aca="false">IFERROR(VLOOKUP(C25,'Input data'!$C:$D,2,0),0)/IF(G25 = "VAL",coef!$I$3,1)</f>
        <v>0</v>
      </c>
      <c r="E25" s="203" t="s">
        <v>7105</v>
      </c>
      <c r="F25" s="203" t="s">
        <v>7106</v>
      </c>
      <c r="G25" s="208" t="s">
        <v>7107</v>
      </c>
      <c r="H25" s="208" t="s">
        <v>7108</v>
      </c>
      <c r="I25" s="201" t="s">
        <v>7098</v>
      </c>
      <c r="J25" s="203" t="s">
        <v>7099</v>
      </c>
      <c r="K25" s="204" t="s">
        <v>7100</v>
      </c>
      <c r="L25" s="209" t="s">
        <v>7115</v>
      </c>
      <c r="M25" s="205" t="s">
        <v>5477</v>
      </c>
      <c r="N25" s="206" t="n">
        <v>0</v>
      </c>
    </row>
    <row r="26" customFormat="false" ht="25.5" hidden="false" customHeight="false" outlineLevel="0" collapsed="false">
      <c r="B26" s="207" t="s">
        <v>0</v>
      </c>
      <c r="C26" s="203" t="s">
        <v>5232</v>
      </c>
      <c r="D26" s="194" t="n">
        <f aca="false">IFERROR(VLOOKUP(C26,'Input data'!$C:$D,2,0),0)/IF(G26 = "VAL",coef!$I$3,1)</f>
        <v>0</v>
      </c>
      <c r="E26" s="203" t="s">
        <v>7101</v>
      </c>
      <c r="F26" s="203" t="s">
        <v>7102</v>
      </c>
      <c r="G26" s="208" t="s">
        <v>7103</v>
      </c>
      <c r="H26" s="208"/>
      <c r="I26" s="201" t="s">
        <v>7098</v>
      </c>
      <c r="J26" s="203" t="s">
        <v>7099</v>
      </c>
      <c r="K26" s="204" t="s">
        <v>7100</v>
      </c>
      <c r="L26" s="209" t="s">
        <v>7116</v>
      </c>
      <c r="M26" s="205" t="s">
        <v>5635</v>
      </c>
      <c r="N26" s="206" t="n">
        <v>0</v>
      </c>
    </row>
    <row r="27" customFormat="false" ht="25.5" hidden="false" customHeight="false" outlineLevel="0" collapsed="false">
      <c r="B27" s="207" t="s">
        <v>0</v>
      </c>
      <c r="C27" s="203" t="s">
        <v>5236</v>
      </c>
      <c r="D27" s="194" t="n">
        <f aca="false">IFERROR(VLOOKUP(C27,'Input data'!$C:$D,2,0),0)/IF(G27 = "VAL",coef!$I$3,1)</f>
        <v>0</v>
      </c>
      <c r="E27" s="203" t="s">
        <v>7105</v>
      </c>
      <c r="F27" s="203" t="s">
        <v>7106</v>
      </c>
      <c r="G27" s="208" t="s">
        <v>7107</v>
      </c>
      <c r="H27" s="208" t="s">
        <v>7108</v>
      </c>
      <c r="I27" s="201" t="s">
        <v>7098</v>
      </c>
      <c r="J27" s="203" t="s">
        <v>7099</v>
      </c>
      <c r="K27" s="204" t="s">
        <v>7100</v>
      </c>
      <c r="L27" s="209" t="s">
        <v>7116</v>
      </c>
      <c r="M27" s="205" t="s">
        <v>6042</v>
      </c>
      <c r="N27" s="206" t="n">
        <v>0</v>
      </c>
    </row>
    <row r="28" customFormat="false" ht="25.5" hidden="false" customHeight="false" outlineLevel="0" collapsed="false">
      <c r="B28" s="207" t="s">
        <v>0</v>
      </c>
      <c r="C28" s="203" t="s">
        <v>5238</v>
      </c>
      <c r="D28" s="194" t="n">
        <f aca="false">IFERROR(VLOOKUP(C28,'Input data'!$C:$D,2,0),0)/IF(G28 = "VAL",coef!$I$3,1)</f>
        <v>0</v>
      </c>
      <c r="E28" s="203" t="s">
        <v>7101</v>
      </c>
      <c r="F28" s="203" t="s">
        <v>7102</v>
      </c>
      <c r="G28" s="208" t="s">
        <v>7103</v>
      </c>
      <c r="H28" s="208"/>
      <c r="I28" s="201" t="s">
        <v>7098</v>
      </c>
      <c r="J28" s="203" t="s">
        <v>7099</v>
      </c>
      <c r="K28" s="204" t="s">
        <v>7100</v>
      </c>
      <c r="L28" s="209" t="s">
        <v>7117</v>
      </c>
      <c r="M28" s="205" t="s">
        <v>6043</v>
      </c>
      <c r="N28" s="206" t="n">
        <v>0</v>
      </c>
    </row>
    <row r="29" customFormat="false" ht="25.5" hidden="false" customHeight="false" outlineLevel="0" collapsed="false">
      <c r="B29" s="207" t="s">
        <v>0</v>
      </c>
      <c r="C29" s="203" t="s">
        <v>5242</v>
      </c>
      <c r="D29" s="194" t="n">
        <f aca="false">IFERROR(VLOOKUP(C29,'Input data'!$C:$D,2,0),0)/IF(G29 = "VAL",coef!$I$3,1)</f>
        <v>0</v>
      </c>
      <c r="E29" s="203" t="s">
        <v>7105</v>
      </c>
      <c r="F29" s="203" t="s">
        <v>7106</v>
      </c>
      <c r="G29" s="208" t="s">
        <v>7107</v>
      </c>
      <c r="H29" s="208" t="s">
        <v>7108</v>
      </c>
      <c r="I29" s="201" t="s">
        <v>7098</v>
      </c>
      <c r="J29" s="203" t="s">
        <v>7099</v>
      </c>
      <c r="K29" s="204" t="s">
        <v>7100</v>
      </c>
      <c r="L29" s="209" t="s">
        <v>7117</v>
      </c>
      <c r="M29" s="205" t="s">
        <v>5478</v>
      </c>
      <c r="N29" s="206" t="n">
        <v>0</v>
      </c>
    </row>
    <row r="30" customFormat="false" ht="25.5" hidden="false" customHeight="false" outlineLevel="0" collapsed="false">
      <c r="B30" s="207" t="s">
        <v>0</v>
      </c>
      <c r="C30" s="61" t="s">
        <v>5467</v>
      </c>
      <c r="D30" s="194" t="n">
        <f aca="false">IFERROR(VLOOKUP(C30,'Input data'!$C:$D,2,0),0)/IF(G30 = "VAL",coef!$I$3,1)</f>
        <v>0</v>
      </c>
      <c r="E30" s="61" t="s">
        <v>7118</v>
      </c>
      <c r="F30" s="210" t="s">
        <v>7119</v>
      </c>
      <c r="G30" s="208" t="s">
        <v>7120</v>
      </c>
      <c r="H30" s="208" t="s">
        <v>7121</v>
      </c>
      <c r="I30" s="201" t="s">
        <v>7122</v>
      </c>
      <c r="J30" s="203" t="s">
        <v>7123</v>
      </c>
      <c r="K30" s="204" t="s">
        <v>7124</v>
      </c>
      <c r="M30" s="205" t="s">
        <v>5636</v>
      </c>
      <c r="N30" s="206" t="n">
        <v>0</v>
      </c>
    </row>
    <row r="31" customFormat="false" ht="25.5" hidden="false" customHeight="false" outlineLevel="0" collapsed="false">
      <c r="B31" s="207" t="s">
        <v>0</v>
      </c>
      <c r="C31" s="61" t="s">
        <v>5469</v>
      </c>
      <c r="D31" s="194" t="n">
        <f aca="false">IFERROR(VLOOKUP(C31,'Input data'!$C:$D,2,0),0)/IF(G31 = "VAL",coef!$I$3,1)</f>
        <v>0</v>
      </c>
      <c r="E31" s="210" t="s">
        <v>7125</v>
      </c>
      <c r="F31" s="210" t="s">
        <v>7126</v>
      </c>
      <c r="G31" s="208" t="s">
        <v>7120</v>
      </c>
      <c r="H31" s="208" t="s">
        <v>7121</v>
      </c>
      <c r="I31" s="201" t="s">
        <v>7122</v>
      </c>
      <c r="J31" s="203" t="s">
        <v>7123</v>
      </c>
      <c r="K31" s="204" t="s">
        <v>7124</v>
      </c>
      <c r="M31" s="205" t="s">
        <v>6044</v>
      </c>
      <c r="N31" s="206" t="n">
        <v>0</v>
      </c>
    </row>
    <row r="32" customFormat="false" ht="25.5" hidden="false" customHeight="false" outlineLevel="0" collapsed="false">
      <c r="B32" s="207" t="s">
        <v>0</v>
      </c>
      <c r="C32" s="211" t="s">
        <v>4752</v>
      </c>
      <c r="D32" s="194" t="n">
        <f aca="false">IFERROR(VLOOKUP(C32,'Input data'!$C:$D,2,0),0)/IF(G32 = "VAL",coef!$I$3,1)</f>
        <v>0</v>
      </c>
      <c r="E32" s="212" t="s">
        <v>7127</v>
      </c>
      <c r="F32" s="210" t="s">
        <v>7128</v>
      </c>
      <c r="G32" s="208" t="s">
        <v>7120</v>
      </c>
      <c r="H32" s="208" t="s">
        <v>7121</v>
      </c>
      <c r="I32" s="201" t="s">
        <v>7122</v>
      </c>
      <c r="J32" s="203" t="s">
        <v>7123</v>
      </c>
      <c r="K32" s="204" t="s">
        <v>7124</v>
      </c>
      <c r="M32" s="205" t="s">
        <v>6045</v>
      </c>
      <c r="N32" s="206" t="n">
        <v>0</v>
      </c>
    </row>
    <row r="33" customFormat="false" ht="38.25" hidden="false" customHeight="false" outlineLevel="0" collapsed="false">
      <c r="B33" s="207" t="s">
        <v>0</v>
      </c>
      <c r="C33" s="61" t="s">
        <v>5472</v>
      </c>
      <c r="D33" s="194" t="n">
        <f aca="false">IFERROR(VLOOKUP(C33,'Input data'!$C:$D,2,0),0)/IF(G33 = "VAL",coef!$I$3,1)</f>
        <v>0</v>
      </c>
      <c r="E33" s="213" t="s">
        <v>7129</v>
      </c>
      <c r="F33" s="210" t="s">
        <v>7130</v>
      </c>
      <c r="G33" s="208" t="s">
        <v>7120</v>
      </c>
      <c r="H33" s="208" t="s">
        <v>7121</v>
      </c>
      <c r="I33" s="201" t="s">
        <v>7122</v>
      </c>
      <c r="J33" s="203" t="s">
        <v>7123</v>
      </c>
      <c r="K33" s="204" t="s">
        <v>7124</v>
      </c>
      <c r="M33" s="205" t="s">
        <v>5479</v>
      </c>
      <c r="N33" s="206" t="n">
        <v>0</v>
      </c>
    </row>
    <row r="34" customFormat="false" ht="38.25" hidden="false" customHeight="false" outlineLevel="0" collapsed="false">
      <c r="B34" s="207" t="s">
        <v>0</v>
      </c>
      <c r="C34" s="61" t="s">
        <v>4881</v>
      </c>
      <c r="D34" s="194" t="n">
        <f aca="false">IFERROR(VLOOKUP(C34,'Input data'!$C:$D,2,0),0)/IF(G34 = "VAL",coef!$I$3,1)</f>
        <v>0</v>
      </c>
      <c r="E34" s="214" t="s">
        <v>7131</v>
      </c>
      <c r="F34" s="210" t="s">
        <v>7132</v>
      </c>
      <c r="G34" s="208" t="s">
        <v>7120</v>
      </c>
      <c r="H34" s="208" t="s">
        <v>7121</v>
      </c>
      <c r="I34" s="201" t="s">
        <v>7122</v>
      </c>
      <c r="J34" s="203" t="s">
        <v>7123</v>
      </c>
      <c r="K34" s="204" t="s">
        <v>7124</v>
      </c>
      <c r="M34" s="205" t="s">
        <v>5637</v>
      </c>
      <c r="N34" s="206" t="n">
        <v>0</v>
      </c>
    </row>
    <row r="35" customFormat="false" ht="51" hidden="false" customHeight="false" outlineLevel="0" collapsed="false">
      <c r="B35" s="207" t="s">
        <v>0</v>
      </c>
      <c r="C35" s="212" t="s">
        <v>4758</v>
      </c>
      <c r="D35" s="194" t="n">
        <f aca="false">IFERROR(VLOOKUP(C35,'Input data'!$C:$D,2,0),0)/IF(G35 = "VAL",coef!$I$3,1)</f>
        <v>0</v>
      </c>
      <c r="E35" s="215" t="s">
        <v>7133</v>
      </c>
      <c r="F35" s="210" t="s">
        <v>7134</v>
      </c>
      <c r="G35" s="208" t="s">
        <v>7120</v>
      </c>
      <c r="H35" s="208" t="s">
        <v>7121</v>
      </c>
      <c r="I35" s="201" t="s">
        <v>7122</v>
      </c>
      <c r="J35" s="203" t="s">
        <v>7123</v>
      </c>
      <c r="K35" s="204" t="s">
        <v>7124</v>
      </c>
      <c r="M35" s="205" t="s">
        <v>6031</v>
      </c>
      <c r="N35" s="206" t="n">
        <v>0</v>
      </c>
    </row>
    <row r="36" customFormat="false" ht="38.25" hidden="false" customHeight="false" outlineLevel="0" collapsed="false">
      <c r="B36" s="207" t="s">
        <v>0</v>
      </c>
      <c r="C36" s="212" t="s">
        <v>4764</v>
      </c>
      <c r="D36" s="194" t="n">
        <f aca="false">IFERROR(VLOOKUP(C36,'Input data'!$C:$D,2,0),0)/IF(G36 = "VAL",coef!$I$3,1)</f>
        <v>0</v>
      </c>
      <c r="E36" s="212" t="s">
        <v>7135</v>
      </c>
      <c r="F36" s="210" t="s">
        <v>7136</v>
      </c>
      <c r="G36" s="208" t="s">
        <v>7120</v>
      </c>
      <c r="H36" s="208" t="s">
        <v>7121</v>
      </c>
      <c r="I36" s="201" t="s">
        <v>7122</v>
      </c>
      <c r="J36" s="203" t="s">
        <v>7123</v>
      </c>
      <c r="K36" s="204" t="s">
        <v>7124</v>
      </c>
      <c r="M36" s="205" t="s">
        <v>6046</v>
      </c>
      <c r="N36" s="206" t="n">
        <v>0</v>
      </c>
    </row>
    <row r="37" customFormat="false" ht="38.25" hidden="false" customHeight="false" outlineLevel="0" collapsed="false">
      <c r="B37" s="207" t="s">
        <v>0</v>
      </c>
      <c r="C37" s="212" t="s">
        <v>4770</v>
      </c>
      <c r="D37" s="194" t="n">
        <f aca="false">IFERROR(VLOOKUP(C37,'Input data'!$C:$D,2,0),0)/IF(G37 = "VAL",coef!$I$3,1)</f>
        <v>0</v>
      </c>
      <c r="E37" s="212" t="s">
        <v>7137</v>
      </c>
      <c r="F37" s="210" t="s">
        <v>7138</v>
      </c>
      <c r="G37" s="208" t="s">
        <v>7120</v>
      </c>
      <c r="H37" s="208" t="s">
        <v>7121</v>
      </c>
      <c r="I37" s="201" t="s">
        <v>7122</v>
      </c>
      <c r="J37" s="203" t="s">
        <v>7123</v>
      </c>
      <c r="K37" s="204" t="s">
        <v>7124</v>
      </c>
      <c r="M37" s="205" t="s">
        <v>5480</v>
      </c>
      <c r="N37" s="206" t="n">
        <v>0</v>
      </c>
    </row>
    <row r="38" customFormat="false" ht="38.25" hidden="false" customHeight="false" outlineLevel="0" collapsed="false">
      <c r="B38" s="207" t="s">
        <v>0</v>
      </c>
      <c r="C38" s="212" t="s">
        <v>4776</v>
      </c>
      <c r="D38" s="194" t="n">
        <f aca="false">IFERROR(VLOOKUP(C38,'Input data'!$C:$D,2,0),0)/IF(G38 = "VAL",coef!$I$3,1)</f>
        <v>0</v>
      </c>
      <c r="E38" s="212" t="s">
        <v>7139</v>
      </c>
      <c r="F38" s="210" t="s">
        <v>7140</v>
      </c>
      <c r="G38" s="208" t="s">
        <v>7120</v>
      </c>
      <c r="H38" s="208" t="s">
        <v>7121</v>
      </c>
      <c r="I38" s="201" t="s">
        <v>7122</v>
      </c>
      <c r="J38" s="203" t="s">
        <v>7123</v>
      </c>
      <c r="K38" s="204" t="s">
        <v>7124</v>
      </c>
      <c r="M38" s="205" t="s">
        <v>6032</v>
      </c>
      <c r="N38" s="206" t="n">
        <v>0</v>
      </c>
    </row>
    <row r="39" customFormat="false" ht="25.5" hidden="false" customHeight="false" outlineLevel="0" collapsed="false">
      <c r="B39" s="207" t="s">
        <v>0</v>
      </c>
      <c r="C39" s="212" t="s">
        <v>4782</v>
      </c>
      <c r="D39" s="194" t="n">
        <f aca="false">IFERROR(VLOOKUP(C39,'Input data'!$C:$D,2,0),0)/IF(G39 = "VAL",coef!$I$3,1)</f>
        <v>0</v>
      </c>
      <c r="E39" s="212" t="s">
        <v>7141</v>
      </c>
      <c r="F39" s="210" t="s">
        <v>7142</v>
      </c>
      <c r="G39" s="208" t="s">
        <v>7120</v>
      </c>
      <c r="H39" s="208" t="s">
        <v>7121</v>
      </c>
      <c r="I39" s="201" t="s">
        <v>7122</v>
      </c>
      <c r="J39" s="203" t="s">
        <v>7123</v>
      </c>
      <c r="K39" s="204" t="s">
        <v>7124</v>
      </c>
      <c r="M39" s="205" t="s">
        <v>6033</v>
      </c>
      <c r="N39" s="206" t="n">
        <v>0</v>
      </c>
    </row>
    <row r="40" customFormat="false" ht="25.5" hidden="false" customHeight="false" outlineLevel="0" collapsed="false">
      <c r="B40" s="207" t="s">
        <v>0</v>
      </c>
      <c r="C40" s="212" t="s">
        <v>4788</v>
      </c>
      <c r="D40" s="194" t="n">
        <f aca="false">IFERROR(VLOOKUP(C40,'Input data'!$C:$D,2,0),0)/IF(G40 = "VAL",coef!$I$3,1)</f>
        <v>0</v>
      </c>
      <c r="E40" s="212" t="s">
        <v>7143</v>
      </c>
      <c r="F40" s="210" t="s">
        <v>7144</v>
      </c>
      <c r="G40" s="208" t="s">
        <v>7120</v>
      </c>
      <c r="H40" s="208" t="s">
        <v>7121</v>
      </c>
      <c r="I40" s="201" t="s">
        <v>7122</v>
      </c>
      <c r="J40" s="203" t="s">
        <v>7123</v>
      </c>
      <c r="K40" s="204" t="s">
        <v>7124</v>
      </c>
      <c r="M40" s="205" t="s">
        <v>6047</v>
      </c>
      <c r="N40" s="206" t="n">
        <v>0</v>
      </c>
    </row>
    <row r="41" customFormat="false" ht="25.5" hidden="false" customHeight="false" outlineLevel="0" collapsed="false">
      <c r="B41" s="207" t="s">
        <v>0</v>
      </c>
      <c r="C41" s="203" t="s">
        <v>5474</v>
      </c>
      <c r="D41" s="194" t="n">
        <f aca="false">IFERROR(VLOOKUP(C41,'Input data'!$C:$D,2,0),0)/IF(G41 = "VAL",coef!$I$3,1)</f>
        <v>0</v>
      </c>
      <c r="E41" s="216" t="s">
        <v>7145</v>
      </c>
      <c r="F41" s="210" t="s">
        <v>7146</v>
      </c>
      <c r="G41" s="208" t="s">
        <v>7120</v>
      </c>
      <c r="H41" s="208" t="s">
        <v>7121</v>
      </c>
      <c r="I41" s="201" t="s">
        <v>7122</v>
      </c>
      <c r="J41" s="203" t="s">
        <v>7123</v>
      </c>
      <c r="K41" s="204" t="s">
        <v>7124</v>
      </c>
      <c r="M41" s="205" t="s">
        <v>5481</v>
      </c>
      <c r="N41" s="206" t="n">
        <v>0</v>
      </c>
    </row>
    <row r="42" customFormat="false" ht="38.25" hidden="false" customHeight="false" outlineLevel="0" collapsed="false">
      <c r="B42" s="207" t="s">
        <v>0</v>
      </c>
      <c r="C42" s="203" t="s">
        <v>5475</v>
      </c>
      <c r="D42" s="194" t="n">
        <f aca="false">IFERROR(VLOOKUP(C42,'Input data'!$C:$D,2,0),0)/IF(G42 = "VAL",coef!$I$3,1)</f>
        <v>0</v>
      </c>
      <c r="E42" s="217" t="s">
        <v>7147</v>
      </c>
      <c r="F42" s="210" t="s">
        <v>7148</v>
      </c>
      <c r="G42" s="208" t="s">
        <v>7120</v>
      </c>
      <c r="H42" s="208" t="s">
        <v>7121</v>
      </c>
      <c r="I42" s="201" t="s">
        <v>7122</v>
      </c>
      <c r="J42" s="203" t="s">
        <v>7123</v>
      </c>
      <c r="K42" s="204" t="s">
        <v>7124</v>
      </c>
      <c r="M42" s="205" t="s">
        <v>5653</v>
      </c>
      <c r="N42" s="206" t="n">
        <v>0</v>
      </c>
    </row>
    <row r="43" customFormat="false" ht="25.5" hidden="false" customHeight="false" outlineLevel="0" collapsed="false">
      <c r="B43" s="207" t="s">
        <v>0</v>
      </c>
      <c r="C43" s="203" t="s">
        <v>5476</v>
      </c>
      <c r="D43" s="194" t="n">
        <f aca="false">IFERROR(VLOOKUP(C43,'Input data'!$C:$D,2,0),0)/IF(G43 = "VAL",coef!$I$3,1)</f>
        <v>0</v>
      </c>
      <c r="E43" s="203" t="s">
        <v>7149</v>
      </c>
      <c r="F43" s="203" t="s">
        <v>7150</v>
      </c>
      <c r="G43" s="208" t="s">
        <v>7120</v>
      </c>
      <c r="H43" s="208" t="s">
        <v>7121</v>
      </c>
      <c r="I43" s="201" t="s">
        <v>7122</v>
      </c>
      <c r="J43" s="203" t="s">
        <v>7123</v>
      </c>
      <c r="K43" s="204" t="s">
        <v>7124</v>
      </c>
      <c r="M43" s="205" t="s">
        <v>6034</v>
      </c>
      <c r="N43" s="206" t="n">
        <v>0</v>
      </c>
    </row>
    <row r="44" customFormat="false" ht="38.25" hidden="false" customHeight="false" outlineLevel="0" collapsed="false">
      <c r="B44" s="207" t="s">
        <v>0</v>
      </c>
      <c r="C44" s="203" t="s">
        <v>5477</v>
      </c>
      <c r="D44" s="194" t="n">
        <f aca="false">IFERROR(VLOOKUP(C44,'Input data'!$C:$D,2,0),0)/IF(G44 = "VAL",coef!$I$3,1)</f>
        <v>0</v>
      </c>
      <c r="E44" s="203" t="s">
        <v>7151</v>
      </c>
      <c r="F44" s="203" t="s">
        <v>7152</v>
      </c>
      <c r="G44" s="208" t="s">
        <v>7107</v>
      </c>
      <c r="H44" s="208" t="s">
        <v>7153</v>
      </c>
      <c r="I44" s="201" t="s">
        <v>7122</v>
      </c>
      <c r="J44" s="203" t="s">
        <v>7154</v>
      </c>
      <c r="K44" s="218" t="s">
        <v>7155</v>
      </c>
      <c r="M44" s="205" t="s">
        <v>6048</v>
      </c>
      <c r="N44" s="206" t="n">
        <v>0</v>
      </c>
    </row>
    <row r="45" customFormat="false" ht="38.25" hidden="false" customHeight="false" outlineLevel="0" collapsed="false">
      <c r="B45" s="207" t="s">
        <v>0</v>
      </c>
      <c r="C45" s="203" t="s">
        <v>5635</v>
      </c>
      <c r="D45" s="194" t="n">
        <f aca="false">IFERROR(VLOOKUP(C45,'Input data'!$C:$D,2,0),0)/IF(G45 = "VAL",coef!$I$3,1)</f>
        <v>0</v>
      </c>
      <c r="E45" s="203" t="s">
        <v>7156</v>
      </c>
      <c r="F45" s="203" t="s">
        <v>7157</v>
      </c>
      <c r="G45" s="208" t="s">
        <v>7107</v>
      </c>
      <c r="H45" s="208" t="s">
        <v>7153</v>
      </c>
      <c r="I45" s="201" t="s">
        <v>7122</v>
      </c>
      <c r="J45" s="203" t="s">
        <v>7154</v>
      </c>
      <c r="K45" s="204" t="s">
        <v>7155</v>
      </c>
      <c r="M45" s="205" t="s">
        <v>5482</v>
      </c>
      <c r="N45" s="206" t="n">
        <v>0</v>
      </c>
    </row>
    <row r="46" customFormat="false" ht="38.25" hidden="false" customHeight="false" outlineLevel="0" collapsed="false">
      <c r="B46" s="207" t="s">
        <v>0</v>
      </c>
      <c r="C46" s="203" t="s">
        <v>6042</v>
      </c>
      <c r="D46" s="194" t="n">
        <f aca="false">IFERROR(VLOOKUP(C46,'Input data'!$C:$D,2,0),0)/IF(G46 = "VAL",coef!$I$3,1)</f>
        <v>0</v>
      </c>
      <c r="E46" s="203" t="s">
        <v>7158</v>
      </c>
      <c r="F46" s="203" t="s">
        <v>7159</v>
      </c>
      <c r="G46" s="208" t="s">
        <v>7107</v>
      </c>
      <c r="H46" s="208" t="s">
        <v>7153</v>
      </c>
      <c r="I46" s="201" t="s">
        <v>7122</v>
      </c>
      <c r="J46" s="203" t="s">
        <v>7154</v>
      </c>
      <c r="K46" s="204" t="s">
        <v>7155</v>
      </c>
      <c r="M46" s="205" t="s">
        <v>5749</v>
      </c>
      <c r="N46" s="206" t="n">
        <v>0</v>
      </c>
    </row>
    <row r="47" customFormat="false" ht="38.25" hidden="false" customHeight="false" outlineLevel="0" collapsed="false">
      <c r="B47" s="207" t="s">
        <v>0</v>
      </c>
      <c r="C47" s="203" t="s">
        <v>6043</v>
      </c>
      <c r="D47" s="194" t="n">
        <f aca="false">IFERROR(VLOOKUP(C47,'Input data'!$C:$D,2,0),0)/IF(G47 = "VAL",coef!$I$3,1)</f>
        <v>0</v>
      </c>
      <c r="E47" s="203" t="s">
        <v>7160</v>
      </c>
      <c r="F47" s="203" t="s">
        <v>7161</v>
      </c>
      <c r="G47" s="208" t="s">
        <v>7107</v>
      </c>
      <c r="H47" s="208" t="s">
        <v>7153</v>
      </c>
      <c r="I47" s="201" t="s">
        <v>7122</v>
      </c>
      <c r="J47" s="203" t="s">
        <v>7154</v>
      </c>
      <c r="K47" s="204" t="s">
        <v>7155</v>
      </c>
      <c r="M47" s="205" t="s">
        <v>6035</v>
      </c>
      <c r="N47" s="206" t="n">
        <v>0</v>
      </c>
    </row>
    <row r="48" customFormat="false" ht="38.25" hidden="false" customHeight="false" outlineLevel="0" collapsed="false">
      <c r="B48" s="207" t="s">
        <v>0</v>
      </c>
      <c r="C48" s="203" t="s">
        <v>5478</v>
      </c>
      <c r="D48" s="194" t="n">
        <f aca="false">IFERROR(VLOOKUP(C48,'Input data'!$C:$D,2,0),0)/IF(G48 = "VAL",coef!$I$3,1)</f>
        <v>0</v>
      </c>
      <c r="E48" s="203" t="s">
        <v>7151</v>
      </c>
      <c r="F48" s="203" t="s">
        <v>7162</v>
      </c>
      <c r="G48" s="208" t="s">
        <v>7107</v>
      </c>
      <c r="H48" s="208" t="s">
        <v>7108</v>
      </c>
      <c r="I48" s="201" t="s">
        <v>7122</v>
      </c>
      <c r="J48" s="203" t="s">
        <v>7154</v>
      </c>
      <c r="K48" s="204" t="s">
        <v>7155</v>
      </c>
      <c r="M48" s="205" t="s">
        <v>6049</v>
      </c>
      <c r="N48" s="206" t="n">
        <v>0</v>
      </c>
    </row>
    <row r="49" customFormat="false" ht="51" hidden="false" customHeight="false" outlineLevel="0" collapsed="false">
      <c r="B49" s="207" t="s">
        <v>0</v>
      </c>
      <c r="C49" s="203" t="s">
        <v>5636</v>
      </c>
      <c r="D49" s="194" t="n">
        <f aca="false">IFERROR(VLOOKUP(C49,'Input data'!$C:$D,2,0),0)/IF(G49 = "VAL",coef!$I$3,1)</f>
        <v>0</v>
      </c>
      <c r="E49" s="203" t="s">
        <v>7156</v>
      </c>
      <c r="F49" s="203" t="s">
        <v>7163</v>
      </c>
      <c r="G49" s="208" t="s">
        <v>7107</v>
      </c>
      <c r="H49" s="208" t="s">
        <v>7108</v>
      </c>
      <c r="I49" s="201" t="s">
        <v>7122</v>
      </c>
      <c r="J49" s="203" t="s">
        <v>7154</v>
      </c>
      <c r="K49" s="204" t="s">
        <v>7155</v>
      </c>
      <c r="M49" s="205" t="s">
        <v>5483</v>
      </c>
      <c r="N49" s="206" t="n">
        <v>0</v>
      </c>
    </row>
    <row r="50" customFormat="false" ht="51" hidden="false" customHeight="false" outlineLevel="0" collapsed="false">
      <c r="B50" s="207" t="s">
        <v>0</v>
      </c>
      <c r="C50" s="203" t="s">
        <v>6044</v>
      </c>
      <c r="D50" s="194" t="n">
        <f aca="false">IFERROR(VLOOKUP(C50,'Input data'!$C:$D,2,0),0)/IF(G50 = "VAL",coef!$I$3,1)</f>
        <v>0</v>
      </c>
      <c r="E50" s="203" t="s">
        <v>7158</v>
      </c>
      <c r="F50" s="203" t="s">
        <v>7164</v>
      </c>
      <c r="G50" s="208" t="s">
        <v>7107</v>
      </c>
      <c r="H50" s="208" t="s">
        <v>7108</v>
      </c>
      <c r="I50" s="201" t="s">
        <v>7122</v>
      </c>
      <c r="J50" s="203" t="s">
        <v>7154</v>
      </c>
      <c r="K50" s="204" t="s">
        <v>7155</v>
      </c>
      <c r="M50" s="205" t="s">
        <v>5750</v>
      </c>
      <c r="N50" s="206" t="n">
        <v>0</v>
      </c>
    </row>
    <row r="51" customFormat="false" ht="38.25" hidden="false" customHeight="false" outlineLevel="0" collapsed="false">
      <c r="B51" s="207" t="s">
        <v>0</v>
      </c>
      <c r="C51" s="203" t="s">
        <v>6045</v>
      </c>
      <c r="D51" s="194" t="n">
        <f aca="false">IFERROR(VLOOKUP(C51,'Input data'!$C:$D,2,0),0)/IF(G51 = "VAL",coef!$I$3,1)</f>
        <v>0</v>
      </c>
      <c r="E51" s="203" t="s">
        <v>7160</v>
      </c>
      <c r="F51" s="203" t="s">
        <v>7165</v>
      </c>
      <c r="G51" s="208" t="s">
        <v>7107</v>
      </c>
      <c r="H51" s="208" t="s">
        <v>7108</v>
      </c>
      <c r="I51" s="201" t="s">
        <v>7122</v>
      </c>
      <c r="J51" s="203" t="s">
        <v>7154</v>
      </c>
      <c r="K51" s="204" t="s">
        <v>7155</v>
      </c>
      <c r="M51" s="205" t="s">
        <v>6036</v>
      </c>
      <c r="N51" s="206" t="n">
        <v>0</v>
      </c>
    </row>
    <row r="52" customFormat="false" ht="51" hidden="false" customHeight="false" outlineLevel="0" collapsed="false">
      <c r="B52" s="207" t="s">
        <v>0</v>
      </c>
      <c r="C52" s="203" t="s">
        <v>5479</v>
      </c>
      <c r="D52" s="194" t="n">
        <f aca="false">IFERROR(VLOOKUP(C52,'Input data'!$C:$D,2,0),0)/IF(G52 = "VAL",coef!$I$3,1)</f>
        <v>0</v>
      </c>
      <c r="E52" s="203" t="s">
        <v>7166</v>
      </c>
      <c r="F52" s="203" t="s">
        <v>7167</v>
      </c>
      <c r="G52" s="208" t="s">
        <v>7107</v>
      </c>
      <c r="H52" s="208" t="s">
        <v>7153</v>
      </c>
      <c r="I52" s="201" t="s">
        <v>7122</v>
      </c>
      <c r="J52" s="203" t="s">
        <v>7154</v>
      </c>
      <c r="K52" s="204" t="s">
        <v>7155</v>
      </c>
      <c r="M52" s="205" t="s">
        <v>6050</v>
      </c>
      <c r="N52" s="206" t="n">
        <v>0</v>
      </c>
    </row>
    <row r="53" customFormat="false" ht="51" hidden="false" customHeight="false" outlineLevel="0" collapsed="false">
      <c r="B53" s="207" t="s">
        <v>0</v>
      </c>
      <c r="C53" s="203" t="s">
        <v>5637</v>
      </c>
      <c r="D53" s="194" t="n">
        <f aca="false">IFERROR(VLOOKUP(C53,'Input data'!$C:$D,2,0),0)/IF(G53 = "VAL",coef!$I$3,1)</f>
        <v>0</v>
      </c>
      <c r="E53" s="203" t="s">
        <v>7168</v>
      </c>
      <c r="F53" s="203" t="s">
        <v>7169</v>
      </c>
      <c r="G53" s="208" t="s">
        <v>7107</v>
      </c>
      <c r="H53" s="208" t="s">
        <v>7153</v>
      </c>
      <c r="I53" s="201" t="s">
        <v>7122</v>
      </c>
      <c r="J53" s="203" t="s">
        <v>7154</v>
      </c>
      <c r="K53" s="204" t="s">
        <v>7155</v>
      </c>
      <c r="M53" s="205" t="s">
        <v>5484</v>
      </c>
      <c r="N53" s="206" t="n">
        <v>0</v>
      </c>
    </row>
    <row r="54" customFormat="false" ht="51" hidden="false" customHeight="false" outlineLevel="0" collapsed="false">
      <c r="B54" s="207" t="s">
        <v>0</v>
      </c>
      <c r="C54" s="203" t="s">
        <v>6031</v>
      </c>
      <c r="D54" s="194" t="n">
        <f aca="false">IFERROR(VLOOKUP(C54,'Input data'!$C:$D,2,0),0)/IF(G54 = "VAL",coef!$I$3,1)</f>
        <v>0</v>
      </c>
      <c r="E54" s="203" t="s">
        <v>7170</v>
      </c>
      <c r="F54" s="203" t="s">
        <v>7171</v>
      </c>
      <c r="G54" s="208" t="s">
        <v>7107</v>
      </c>
      <c r="H54" s="208" t="s">
        <v>7153</v>
      </c>
      <c r="I54" s="201" t="s">
        <v>7122</v>
      </c>
      <c r="J54" s="203" t="s">
        <v>7154</v>
      </c>
      <c r="K54" s="204" t="s">
        <v>7155</v>
      </c>
      <c r="M54" s="205" t="s">
        <v>5751</v>
      </c>
      <c r="N54" s="206" t="n">
        <v>0</v>
      </c>
    </row>
    <row r="55" customFormat="false" ht="51" hidden="false" customHeight="false" outlineLevel="0" collapsed="false">
      <c r="B55" s="207" t="s">
        <v>0</v>
      </c>
      <c r="C55" s="203" t="s">
        <v>6046</v>
      </c>
      <c r="D55" s="194" t="n">
        <f aca="false">IFERROR(VLOOKUP(C55,'Input data'!$C:$D,2,0),0)/IF(G55 = "VAL",coef!$I$3,1)</f>
        <v>0</v>
      </c>
      <c r="E55" s="203" t="s">
        <v>7172</v>
      </c>
      <c r="F55" s="203" t="s">
        <v>7173</v>
      </c>
      <c r="G55" s="208" t="s">
        <v>7107</v>
      </c>
      <c r="H55" s="208" t="s">
        <v>7153</v>
      </c>
      <c r="I55" s="201" t="s">
        <v>7122</v>
      </c>
      <c r="J55" s="203" t="s">
        <v>7154</v>
      </c>
      <c r="K55" s="204" t="s">
        <v>7155</v>
      </c>
      <c r="M55" s="205" t="s">
        <v>6051</v>
      </c>
      <c r="N55" s="206" t="n">
        <v>0</v>
      </c>
    </row>
    <row r="56" customFormat="false" ht="51" hidden="false" customHeight="false" outlineLevel="0" collapsed="false">
      <c r="B56" s="207" t="s">
        <v>0</v>
      </c>
      <c r="C56" s="203" t="s">
        <v>5480</v>
      </c>
      <c r="D56" s="194" t="n">
        <f aca="false">IFERROR(VLOOKUP(C56,'Input data'!$C:$D,2,0),0)/IF(G56 = "VAL",coef!$I$3,1)</f>
        <v>0</v>
      </c>
      <c r="E56" s="203" t="s">
        <v>7166</v>
      </c>
      <c r="F56" s="203" t="s">
        <v>7174</v>
      </c>
      <c r="G56" s="208" t="s">
        <v>7107</v>
      </c>
      <c r="H56" s="208" t="s">
        <v>7108</v>
      </c>
      <c r="I56" s="201" t="s">
        <v>7122</v>
      </c>
      <c r="J56" s="203" t="s">
        <v>7154</v>
      </c>
      <c r="K56" s="204" t="s">
        <v>7155</v>
      </c>
      <c r="M56" s="205" t="s">
        <v>6052</v>
      </c>
      <c r="N56" s="206" t="n">
        <v>0</v>
      </c>
    </row>
    <row r="57" customFormat="false" ht="51" hidden="false" customHeight="false" outlineLevel="0" collapsed="false">
      <c r="B57" s="207" t="s">
        <v>0</v>
      </c>
      <c r="C57" s="203" t="s">
        <v>6032</v>
      </c>
      <c r="D57" s="194" t="n">
        <f aca="false">IFERROR(VLOOKUP(C57,'Input data'!$C:$D,2,0),0)/IF(G57 = "VAL",coef!$I$3,1)</f>
        <v>0</v>
      </c>
      <c r="E57" s="203" t="s">
        <v>7168</v>
      </c>
      <c r="F57" s="203" t="s">
        <v>7175</v>
      </c>
      <c r="G57" s="208" t="s">
        <v>7107</v>
      </c>
      <c r="H57" s="208" t="s">
        <v>7108</v>
      </c>
      <c r="I57" s="201" t="s">
        <v>7122</v>
      </c>
      <c r="J57" s="203" t="s">
        <v>7154</v>
      </c>
      <c r="K57" s="204" t="s">
        <v>7155</v>
      </c>
      <c r="M57" s="205" t="s">
        <v>5485</v>
      </c>
      <c r="N57" s="206" t="n">
        <v>0</v>
      </c>
    </row>
    <row r="58" customFormat="false" ht="51" hidden="false" customHeight="false" outlineLevel="0" collapsed="false">
      <c r="B58" s="207" t="s">
        <v>0</v>
      </c>
      <c r="C58" s="203" t="s">
        <v>6033</v>
      </c>
      <c r="D58" s="194" t="n">
        <f aca="false">IFERROR(VLOOKUP(C58,'Input data'!$C:$D,2,0),0)/IF(G58 = "VAL",coef!$I$3,1)</f>
        <v>0</v>
      </c>
      <c r="E58" s="203" t="s">
        <v>7176</v>
      </c>
      <c r="F58" s="203" t="s">
        <v>7177</v>
      </c>
      <c r="G58" s="208" t="s">
        <v>7107</v>
      </c>
      <c r="H58" s="208" t="s">
        <v>7108</v>
      </c>
      <c r="I58" s="201" t="s">
        <v>7122</v>
      </c>
      <c r="J58" s="203" t="s">
        <v>7154</v>
      </c>
      <c r="K58" s="204" t="s">
        <v>7155</v>
      </c>
      <c r="M58" s="205" t="s">
        <v>5752</v>
      </c>
      <c r="N58" s="206" t="n">
        <v>0</v>
      </c>
    </row>
    <row r="59" customFormat="false" ht="51" hidden="false" customHeight="false" outlineLevel="0" collapsed="false">
      <c r="B59" s="207" t="s">
        <v>0</v>
      </c>
      <c r="C59" s="203" t="s">
        <v>6047</v>
      </c>
      <c r="D59" s="194" t="n">
        <f aca="false">IFERROR(VLOOKUP(C59,'Input data'!$C:$D,2,0),0)/IF(G59 = "VAL",coef!$I$3,1)</f>
        <v>0</v>
      </c>
      <c r="E59" s="203" t="s">
        <v>7172</v>
      </c>
      <c r="F59" s="203" t="s">
        <v>7178</v>
      </c>
      <c r="G59" s="208" t="s">
        <v>7107</v>
      </c>
      <c r="H59" s="208" t="s">
        <v>7108</v>
      </c>
      <c r="I59" s="201" t="s">
        <v>7122</v>
      </c>
      <c r="J59" s="203" t="s">
        <v>7154</v>
      </c>
      <c r="K59" s="218" t="s">
        <v>7155</v>
      </c>
      <c r="M59" s="205" t="s">
        <v>6053</v>
      </c>
      <c r="N59" s="206" t="n">
        <v>0</v>
      </c>
    </row>
    <row r="60" customFormat="false" ht="38.25" hidden="false" customHeight="false" outlineLevel="0" collapsed="false">
      <c r="B60" s="207" t="s">
        <v>0</v>
      </c>
      <c r="C60" s="203" t="s">
        <v>5481</v>
      </c>
      <c r="D60" s="194" t="n">
        <f aca="false">IFERROR(VLOOKUP(C60,'Input data'!$C:$D,2,0),0)/IF(G60 = "VAL",coef!$I$3,1)</f>
        <v>0</v>
      </c>
      <c r="E60" s="203" t="s">
        <v>7179</v>
      </c>
      <c r="F60" s="203" t="s">
        <v>7180</v>
      </c>
      <c r="G60" s="208" t="s">
        <v>7107</v>
      </c>
      <c r="H60" s="208" t="s">
        <v>7153</v>
      </c>
      <c r="I60" s="201" t="s">
        <v>7122</v>
      </c>
      <c r="J60" s="203" t="s">
        <v>7154</v>
      </c>
      <c r="K60" s="204" t="s">
        <v>7155</v>
      </c>
      <c r="M60" s="205" t="s">
        <v>6054</v>
      </c>
      <c r="N60" s="206" t="n">
        <v>0</v>
      </c>
    </row>
    <row r="61" customFormat="false" ht="38.25" hidden="false" customHeight="false" outlineLevel="0" collapsed="false">
      <c r="B61" s="207" t="s">
        <v>0</v>
      </c>
      <c r="C61" s="203" t="s">
        <v>5653</v>
      </c>
      <c r="D61" s="194" t="n">
        <f aca="false">IFERROR(VLOOKUP(C61,'Input data'!$C:$D,2,0),0)/IF(G61 = "VAL",coef!$I$3,1)</f>
        <v>0</v>
      </c>
      <c r="E61" s="203" t="s">
        <v>7181</v>
      </c>
      <c r="F61" s="203" t="s">
        <v>7182</v>
      </c>
      <c r="G61" s="208" t="s">
        <v>7107</v>
      </c>
      <c r="H61" s="208" t="s">
        <v>7153</v>
      </c>
      <c r="I61" s="201" t="s">
        <v>7122</v>
      </c>
      <c r="J61" s="203" t="s">
        <v>7154</v>
      </c>
      <c r="K61" s="204" t="s">
        <v>7155</v>
      </c>
      <c r="M61" s="205" t="s">
        <v>5486</v>
      </c>
      <c r="N61" s="206" t="n">
        <v>0</v>
      </c>
    </row>
    <row r="62" customFormat="false" ht="38.25" hidden="false" customHeight="false" outlineLevel="0" collapsed="false">
      <c r="B62" s="207" t="s">
        <v>0</v>
      </c>
      <c r="C62" s="203" t="s">
        <v>6034</v>
      </c>
      <c r="D62" s="194" t="n">
        <f aca="false">IFERROR(VLOOKUP(C62,'Input data'!$C:$D,2,0),0)/IF(G62 = "VAL",coef!$I$3,1)</f>
        <v>0</v>
      </c>
      <c r="E62" s="203" t="s">
        <v>7183</v>
      </c>
      <c r="F62" s="203" t="s">
        <v>7184</v>
      </c>
      <c r="G62" s="208" t="s">
        <v>7107</v>
      </c>
      <c r="H62" s="208" t="s">
        <v>7153</v>
      </c>
      <c r="I62" s="201" t="s">
        <v>7122</v>
      </c>
      <c r="J62" s="203" t="s">
        <v>7154</v>
      </c>
      <c r="K62" s="204" t="s">
        <v>7155</v>
      </c>
      <c r="M62" s="205" t="s">
        <v>5753</v>
      </c>
      <c r="N62" s="206" t="n">
        <v>0</v>
      </c>
    </row>
    <row r="63" customFormat="false" ht="38.25" hidden="false" customHeight="false" outlineLevel="0" collapsed="false">
      <c r="B63" s="207" t="s">
        <v>0</v>
      </c>
      <c r="C63" s="203" t="s">
        <v>6048</v>
      </c>
      <c r="D63" s="194" t="n">
        <f aca="false">IFERROR(VLOOKUP(C63,'Input data'!$C:$D,2,0),0)/IF(G63 = "VAL",coef!$I$3,1)</f>
        <v>0</v>
      </c>
      <c r="E63" s="203" t="s">
        <v>7185</v>
      </c>
      <c r="F63" s="203" t="s">
        <v>7186</v>
      </c>
      <c r="G63" s="208" t="s">
        <v>7107</v>
      </c>
      <c r="H63" s="208" t="s">
        <v>7153</v>
      </c>
      <c r="I63" s="201" t="s">
        <v>7122</v>
      </c>
      <c r="J63" s="203" t="s">
        <v>7154</v>
      </c>
      <c r="K63" s="204" t="s">
        <v>7155</v>
      </c>
      <c r="M63" s="205" t="s">
        <v>5849</v>
      </c>
      <c r="N63" s="206" t="n">
        <v>0</v>
      </c>
    </row>
    <row r="64" customFormat="false" ht="38.25" hidden="false" customHeight="false" outlineLevel="0" collapsed="false">
      <c r="B64" s="207" t="s">
        <v>0</v>
      </c>
      <c r="C64" s="203" t="s">
        <v>5482</v>
      </c>
      <c r="D64" s="194" t="n">
        <f aca="false">IFERROR(VLOOKUP(C64,'Input data'!$C:$D,2,0),0)/IF(G64 = "VAL",coef!$I$3,1)</f>
        <v>0</v>
      </c>
      <c r="E64" s="203" t="s">
        <v>7179</v>
      </c>
      <c r="F64" s="203" t="s">
        <v>7187</v>
      </c>
      <c r="G64" s="208" t="s">
        <v>7107</v>
      </c>
      <c r="H64" s="208" t="s">
        <v>7108</v>
      </c>
      <c r="I64" s="201" t="s">
        <v>7122</v>
      </c>
      <c r="J64" s="203" t="s">
        <v>7154</v>
      </c>
      <c r="K64" s="204" t="s">
        <v>7155</v>
      </c>
      <c r="M64" s="205" t="s">
        <v>6055</v>
      </c>
      <c r="N64" s="206" t="n">
        <v>0</v>
      </c>
    </row>
    <row r="65" customFormat="false" ht="51" hidden="false" customHeight="false" outlineLevel="0" collapsed="false">
      <c r="B65" s="207" t="s">
        <v>0</v>
      </c>
      <c r="C65" s="203" t="s">
        <v>5749</v>
      </c>
      <c r="D65" s="194" t="n">
        <f aca="false">IFERROR(VLOOKUP(C65,'Input data'!$C:$D,2,0),0)/IF(G65 = "VAL",coef!$I$3,1)</f>
        <v>0</v>
      </c>
      <c r="E65" s="203" t="s">
        <v>7181</v>
      </c>
      <c r="F65" s="203" t="s">
        <v>7188</v>
      </c>
      <c r="G65" s="208" t="s">
        <v>7107</v>
      </c>
      <c r="H65" s="208" t="s">
        <v>7108</v>
      </c>
      <c r="I65" s="201" t="s">
        <v>7122</v>
      </c>
      <c r="J65" s="203" t="s">
        <v>7154</v>
      </c>
      <c r="K65" s="204" t="s">
        <v>7155</v>
      </c>
      <c r="M65" s="205" t="s">
        <v>5487</v>
      </c>
      <c r="N65" s="206" t="n">
        <v>0</v>
      </c>
    </row>
    <row r="66" customFormat="false" ht="51" hidden="false" customHeight="false" outlineLevel="0" collapsed="false">
      <c r="B66" s="207" t="s">
        <v>0</v>
      </c>
      <c r="C66" s="203" t="s">
        <v>6035</v>
      </c>
      <c r="D66" s="194" t="n">
        <f aca="false">IFERROR(VLOOKUP(C66,'Input data'!$C:$D,2,0),0)/IF(G66 = "VAL",coef!$I$3,1)</f>
        <v>0</v>
      </c>
      <c r="E66" s="203" t="s">
        <v>7183</v>
      </c>
      <c r="F66" s="203" t="s">
        <v>7189</v>
      </c>
      <c r="G66" s="208" t="s">
        <v>7107</v>
      </c>
      <c r="H66" s="208" t="s">
        <v>7108</v>
      </c>
      <c r="I66" s="201" t="s">
        <v>7122</v>
      </c>
      <c r="J66" s="203" t="s">
        <v>7154</v>
      </c>
      <c r="K66" s="204" t="s">
        <v>7155</v>
      </c>
      <c r="M66" s="205" t="s">
        <v>5754</v>
      </c>
      <c r="N66" s="206" t="n">
        <v>0</v>
      </c>
    </row>
    <row r="67" customFormat="false" ht="38.25" hidden="false" customHeight="false" outlineLevel="0" collapsed="false">
      <c r="B67" s="207" t="s">
        <v>0</v>
      </c>
      <c r="C67" s="203" t="s">
        <v>6049</v>
      </c>
      <c r="D67" s="194" t="n">
        <f aca="false">IFERROR(VLOOKUP(C67,'Input data'!$C:$D,2,0),0)/IF(G67 = "VAL",coef!$I$3,1)</f>
        <v>0</v>
      </c>
      <c r="E67" s="203" t="s">
        <v>7185</v>
      </c>
      <c r="F67" s="203" t="s">
        <v>7190</v>
      </c>
      <c r="G67" s="208" t="s">
        <v>7107</v>
      </c>
      <c r="H67" s="208" t="s">
        <v>7108</v>
      </c>
      <c r="I67" s="201" t="s">
        <v>7122</v>
      </c>
      <c r="J67" s="203" t="s">
        <v>7154</v>
      </c>
      <c r="K67" s="204" t="s">
        <v>7155</v>
      </c>
      <c r="M67" s="205" t="s">
        <v>5850</v>
      </c>
      <c r="N67" s="206" t="n">
        <v>0</v>
      </c>
    </row>
    <row r="68" customFormat="false" ht="38.25" hidden="false" customHeight="false" outlineLevel="0" collapsed="false">
      <c r="B68" s="207" t="s">
        <v>0</v>
      </c>
      <c r="C68" s="203" t="s">
        <v>5483</v>
      </c>
      <c r="D68" s="194" t="n">
        <f aca="false">IFERROR(VLOOKUP(C68,'Input data'!$C:$D,2,0),0)/IF(G68 = "VAL",coef!$I$3,1)</f>
        <v>0</v>
      </c>
      <c r="E68" s="203" t="s">
        <v>7191</v>
      </c>
      <c r="F68" s="203" t="s">
        <v>7192</v>
      </c>
      <c r="G68" s="208" t="s">
        <v>7107</v>
      </c>
      <c r="H68" s="208" t="s">
        <v>7153</v>
      </c>
      <c r="I68" s="201" t="s">
        <v>7122</v>
      </c>
      <c r="J68" s="203" t="s">
        <v>7154</v>
      </c>
      <c r="K68" s="204" t="s">
        <v>7155</v>
      </c>
      <c r="M68" s="205" t="s">
        <v>6056</v>
      </c>
      <c r="N68" s="206" t="n">
        <v>0</v>
      </c>
    </row>
    <row r="69" customFormat="false" ht="38.25" hidden="false" customHeight="false" outlineLevel="0" collapsed="false">
      <c r="B69" s="207" t="s">
        <v>0</v>
      </c>
      <c r="C69" s="203" t="s">
        <v>5750</v>
      </c>
      <c r="D69" s="194" t="n">
        <f aca="false">IFERROR(VLOOKUP(C69,'Input data'!$C:$D,2,0),0)/IF(G69 = "VAL",coef!$I$3,1)</f>
        <v>0</v>
      </c>
      <c r="E69" s="203" t="s">
        <v>7193</v>
      </c>
      <c r="F69" s="203" t="s">
        <v>7194</v>
      </c>
      <c r="G69" s="208" t="s">
        <v>7107</v>
      </c>
      <c r="H69" s="208" t="s">
        <v>7153</v>
      </c>
      <c r="I69" s="201" t="s">
        <v>7122</v>
      </c>
      <c r="J69" s="203" t="s">
        <v>7154</v>
      </c>
      <c r="K69" s="204" t="s">
        <v>7155</v>
      </c>
      <c r="M69" s="205" t="s">
        <v>5488</v>
      </c>
      <c r="N69" s="206" t="n">
        <v>0</v>
      </c>
    </row>
    <row r="70" customFormat="false" ht="38.25" hidden="false" customHeight="false" outlineLevel="0" collapsed="false">
      <c r="B70" s="207" t="s">
        <v>0</v>
      </c>
      <c r="C70" s="203" t="s">
        <v>6036</v>
      </c>
      <c r="D70" s="194" t="n">
        <f aca="false">IFERROR(VLOOKUP(C70,'Input data'!$C:$D,2,0),0)/IF(G70 = "VAL",coef!$I$3,1)</f>
        <v>0</v>
      </c>
      <c r="E70" s="203" t="s">
        <v>7195</v>
      </c>
      <c r="F70" s="203" t="s">
        <v>7196</v>
      </c>
      <c r="G70" s="208" t="s">
        <v>7107</v>
      </c>
      <c r="H70" s="208" t="s">
        <v>7153</v>
      </c>
      <c r="I70" s="201" t="s">
        <v>7122</v>
      </c>
      <c r="J70" s="203" t="s">
        <v>7154</v>
      </c>
      <c r="K70" s="204" t="s">
        <v>7155</v>
      </c>
      <c r="M70" s="205" t="s">
        <v>5755</v>
      </c>
      <c r="N70" s="206" t="n">
        <v>0</v>
      </c>
    </row>
    <row r="71" customFormat="false" ht="38.25" hidden="false" customHeight="false" outlineLevel="0" collapsed="false">
      <c r="B71" s="207" t="s">
        <v>0</v>
      </c>
      <c r="C71" s="203" t="s">
        <v>6050</v>
      </c>
      <c r="D71" s="194" t="n">
        <f aca="false">IFERROR(VLOOKUP(C71,'Input data'!$C:$D,2,0),0)/IF(G71 = "VAL",coef!$I$3,1)</f>
        <v>0</v>
      </c>
      <c r="E71" s="203" t="s">
        <v>7197</v>
      </c>
      <c r="F71" s="203" t="s">
        <v>7198</v>
      </c>
      <c r="G71" s="208" t="s">
        <v>7107</v>
      </c>
      <c r="H71" s="208" t="s">
        <v>7153</v>
      </c>
      <c r="I71" s="201" t="s">
        <v>7122</v>
      </c>
      <c r="J71" s="203" t="s">
        <v>7154</v>
      </c>
      <c r="K71" s="204" t="s">
        <v>7155</v>
      </c>
      <c r="M71" s="205" t="s">
        <v>5851</v>
      </c>
      <c r="N71" s="206" t="n">
        <v>0</v>
      </c>
    </row>
    <row r="72" customFormat="false" ht="38.25" hidden="false" customHeight="false" outlineLevel="0" collapsed="false">
      <c r="B72" s="207" t="s">
        <v>0</v>
      </c>
      <c r="C72" s="203" t="s">
        <v>5484</v>
      </c>
      <c r="D72" s="194" t="n">
        <f aca="false">IFERROR(VLOOKUP(C72,'Input data'!$C:$D,2,0),0)/IF(G72 = "VAL",coef!$I$3,1)</f>
        <v>0</v>
      </c>
      <c r="E72" s="203" t="s">
        <v>7191</v>
      </c>
      <c r="F72" s="203" t="s">
        <v>7199</v>
      </c>
      <c r="G72" s="208" t="s">
        <v>7107</v>
      </c>
      <c r="H72" s="208" t="s">
        <v>7108</v>
      </c>
      <c r="I72" s="201" t="s">
        <v>7122</v>
      </c>
      <c r="J72" s="203" t="s">
        <v>7154</v>
      </c>
      <c r="K72" s="204" t="s">
        <v>7155</v>
      </c>
      <c r="M72" s="205" t="s">
        <v>6057</v>
      </c>
      <c r="N72" s="206" t="n">
        <v>0</v>
      </c>
    </row>
    <row r="73" customFormat="false" ht="51" hidden="false" customHeight="false" outlineLevel="0" collapsed="false">
      <c r="B73" s="207" t="s">
        <v>0</v>
      </c>
      <c r="C73" s="203" t="s">
        <v>5751</v>
      </c>
      <c r="D73" s="194" t="n">
        <f aca="false">IFERROR(VLOOKUP(C73,'Input data'!$C:$D,2,0),0)/IF(G73 = "VAL",coef!$I$3,1)</f>
        <v>0</v>
      </c>
      <c r="E73" s="203" t="s">
        <v>7193</v>
      </c>
      <c r="F73" s="203" t="s">
        <v>7200</v>
      </c>
      <c r="G73" s="208" t="s">
        <v>7107</v>
      </c>
      <c r="H73" s="208" t="s">
        <v>7108</v>
      </c>
      <c r="I73" s="201" t="s">
        <v>7122</v>
      </c>
      <c r="J73" s="203" t="s">
        <v>7154</v>
      </c>
      <c r="K73" s="204" t="s">
        <v>7155</v>
      </c>
      <c r="M73" s="205" t="s">
        <v>5494</v>
      </c>
      <c r="N73" s="206" t="n">
        <v>0</v>
      </c>
    </row>
    <row r="74" customFormat="false" ht="51" hidden="false" customHeight="false" outlineLevel="0" collapsed="false">
      <c r="B74" s="207" t="s">
        <v>0</v>
      </c>
      <c r="C74" s="203" t="s">
        <v>6051</v>
      </c>
      <c r="D74" s="194" t="n">
        <f aca="false">IFERROR(VLOOKUP(C74,'Input data'!$C:$D,2,0),0)/IF(G74 = "VAL",coef!$I$3,1)</f>
        <v>0</v>
      </c>
      <c r="E74" s="203" t="s">
        <v>7195</v>
      </c>
      <c r="F74" s="203" t="s">
        <v>7201</v>
      </c>
      <c r="G74" s="208" t="s">
        <v>7107</v>
      </c>
      <c r="H74" s="208" t="s">
        <v>7108</v>
      </c>
      <c r="I74" s="201" t="s">
        <v>7122</v>
      </c>
      <c r="J74" s="203" t="s">
        <v>7154</v>
      </c>
      <c r="K74" s="204" t="s">
        <v>7155</v>
      </c>
      <c r="M74" s="205" t="s">
        <v>6039</v>
      </c>
      <c r="N74" s="206" t="n">
        <v>1</v>
      </c>
    </row>
    <row r="75" customFormat="false" ht="38.25" hidden="false" customHeight="false" outlineLevel="0" collapsed="false">
      <c r="B75" s="207" t="s">
        <v>0</v>
      </c>
      <c r="C75" s="203" t="s">
        <v>6052</v>
      </c>
      <c r="D75" s="194" t="n">
        <f aca="false">IFERROR(VLOOKUP(C75,'Input data'!$C:$D,2,0),0)/IF(G75 = "VAL",coef!$I$3,1)</f>
        <v>0</v>
      </c>
      <c r="E75" s="203" t="s">
        <v>7197</v>
      </c>
      <c r="F75" s="203" t="s">
        <v>7202</v>
      </c>
      <c r="G75" s="208" t="s">
        <v>7107</v>
      </c>
      <c r="H75" s="208" t="s">
        <v>7108</v>
      </c>
      <c r="I75" s="201" t="s">
        <v>7122</v>
      </c>
      <c r="J75" s="203" t="s">
        <v>7154</v>
      </c>
      <c r="K75" s="204" t="s">
        <v>7155</v>
      </c>
      <c r="M75" s="205" t="s">
        <v>6058</v>
      </c>
      <c r="N75" s="206" t="n">
        <v>2</v>
      </c>
    </row>
    <row r="76" customFormat="false" ht="38.25" hidden="false" customHeight="false" outlineLevel="0" collapsed="false">
      <c r="B76" s="207" t="s">
        <v>0</v>
      </c>
      <c r="C76" s="203" t="s">
        <v>5485</v>
      </c>
      <c r="D76" s="194" t="n">
        <f aca="false">IFERROR(VLOOKUP(C76,'Input data'!$C:$D,2,0),0)/IF(G76 = "VAL",coef!$I$3,1)</f>
        <v>0</v>
      </c>
      <c r="E76" s="219" t="s">
        <v>7203</v>
      </c>
      <c r="F76" s="203" t="s">
        <v>7204</v>
      </c>
      <c r="G76" s="208" t="s">
        <v>7107</v>
      </c>
      <c r="H76" s="208" t="s">
        <v>7153</v>
      </c>
      <c r="I76" s="201" t="s">
        <v>7122</v>
      </c>
      <c r="J76" s="203" t="s">
        <v>7154</v>
      </c>
      <c r="K76" s="204" t="s">
        <v>7155</v>
      </c>
      <c r="M76" s="205" t="s">
        <v>6059</v>
      </c>
      <c r="N76" s="206" t="n">
        <v>4</v>
      </c>
    </row>
    <row r="77" customFormat="false" ht="38.25" hidden="false" customHeight="false" outlineLevel="0" collapsed="false">
      <c r="B77" s="207" t="s">
        <v>0</v>
      </c>
      <c r="C77" s="203" t="s">
        <v>5752</v>
      </c>
      <c r="D77" s="194" t="n">
        <f aca="false">IFERROR(VLOOKUP(C77,'Input data'!$C:$D,2,0),0)/IF(G77 = "VAL",coef!$I$3,1)</f>
        <v>0</v>
      </c>
      <c r="E77" s="219" t="s">
        <v>7205</v>
      </c>
      <c r="F77" s="203" t="s">
        <v>7206</v>
      </c>
      <c r="G77" s="208" t="s">
        <v>7107</v>
      </c>
      <c r="H77" s="208" t="s">
        <v>7153</v>
      </c>
      <c r="I77" s="201" t="s">
        <v>7122</v>
      </c>
      <c r="J77" s="203" t="s">
        <v>7154</v>
      </c>
      <c r="K77" s="204" t="s">
        <v>7155</v>
      </c>
      <c r="M77" s="205" t="s">
        <v>5054</v>
      </c>
      <c r="N77" s="206" t="n">
        <v>0</v>
      </c>
    </row>
    <row r="78" customFormat="false" ht="38.25" hidden="false" customHeight="false" outlineLevel="0" collapsed="false">
      <c r="B78" s="207" t="s">
        <v>0</v>
      </c>
      <c r="C78" s="203" t="s">
        <v>6053</v>
      </c>
      <c r="D78" s="194" t="n">
        <f aca="false">IFERROR(VLOOKUP(C78,'Input data'!$C:$D,2,0),0)/IF(G78 = "VAL",coef!$I$3,1)</f>
        <v>0</v>
      </c>
      <c r="E78" s="219" t="s">
        <v>7207</v>
      </c>
      <c r="F78" s="203" t="s">
        <v>7208</v>
      </c>
      <c r="G78" s="208" t="s">
        <v>7107</v>
      </c>
      <c r="H78" s="208" t="s">
        <v>7153</v>
      </c>
      <c r="I78" s="201" t="s">
        <v>7122</v>
      </c>
      <c r="J78" s="203" t="s">
        <v>7154</v>
      </c>
      <c r="K78" s="204" t="s">
        <v>7155</v>
      </c>
      <c r="M78" s="205" t="s">
        <v>5059</v>
      </c>
      <c r="N78" s="206" t="n">
        <v>134</v>
      </c>
    </row>
    <row r="79" customFormat="false" ht="38.25" hidden="false" customHeight="false" outlineLevel="0" collapsed="false">
      <c r="B79" s="207" t="s">
        <v>0</v>
      </c>
      <c r="C79" s="203" t="s">
        <v>6054</v>
      </c>
      <c r="D79" s="194" t="n">
        <f aca="false">IFERROR(VLOOKUP(C79,'Input data'!$C:$D,2,0),0)/IF(G79 = "VAL",coef!$I$3,1)</f>
        <v>0</v>
      </c>
      <c r="E79" s="219" t="s">
        <v>7209</v>
      </c>
      <c r="F79" s="203" t="s">
        <v>7210</v>
      </c>
      <c r="G79" s="208" t="s">
        <v>7107</v>
      </c>
      <c r="H79" s="208" t="s">
        <v>7153</v>
      </c>
      <c r="I79" s="201" t="s">
        <v>7122</v>
      </c>
      <c r="J79" s="203" t="s">
        <v>7154</v>
      </c>
      <c r="K79" s="204" t="s">
        <v>7155</v>
      </c>
      <c r="M79" s="205" t="s">
        <v>5090</v>
      </c>
      <c r="N79" s="206" t="n">
        <v>314</v>
      </c>
    </row>
    <row r="80" customFormat="false" ht="38.25" hidden="false" customHeight="false" outlineLevel="0" collapsed="false">
      <c r="B80" s="207" t="s">
        <v>0</v>
      </c>
      <c r="C80" s="203" t="s">
        <v>5486</v>
      </c>
      <c r="D80" s="194" t="n">
        <f aca="false">IFERROR(VLOOKUP(C80,'Input data'!$C:$D,2,0),0)/IF(G80 = "VAL",coef!$I$3,1)</f>
        <v>0</v>
      </c>
      <c r="E80" s="203" t="s">
        <v>7203</v>
      </c>
      <c r="F80" s="203" t="s">
        <v>7211</v>
      </c>
      <c r="G80" s="208" t="s">
        <v>7107</v>
      </c>
      <c r="H80" s="208" t="s">
        <v>7108</v>
      </c>
      <c r="I80" s="201" t="s">
        <v>7122</v>
      </c>
      <c r="J80" s="203" t="s">
        <v>7154</v>
      </c>
      <c r="K80" s="204" t="s">
        <v>7155</v>
      </c>
      <c r="M80" s="205" t="s">
        <v>5101</v>
      </c>
      <c r="N80" s="206" t="n">
        <v>253</v>
      </c>
    </row>
    <row r="81" customFormat="false" ht="51" hidden="false" customHeight="false" outlineLevel="0" collapsed="false">
      <c r="B81" s="207" t="s">
        <v>0</v>
      </c>
      <c r="C81" s="203" t="s">
        <v>5753</v>
      </c>
      <c r="D81" s="194" t="n">
        <f aca="false">IFERROR(VLOOKUP(C81,'Input data'!$C:$D,2,0),0)/IF(G81 = "VAL",coef!$I$3,1)</f>
        <v>0</v>
      </c>
      <c r="E81" s="203" t="s">
        <v>7205</v>
      </c>
      <c r="F81" s="203" t="s">
        <v>7212</v>
      </c>
      <c r="G81" s="208" t="s">
        <v>7107</v>
      </c>
      <c r="H81" s="208" t="s">
        <v>7108</v>
      </c>
      <c r="I81" s="201" t="s">
        <v>7122</v>
      </c>
      <c r="J81" s="203" t="s">
        <v>7154</v>
      </c>
      <c r="K81" s="204" t="s">
        <v>7155</v>
      </c>
      <c r="M81" s="205" t="s">
        <v>5495</v>
      </c>
      <c r="N81" s="206" t="n">
        <v>0</v>
      </c>
    </row>
    <row r="82" customFormat="false" ht="51" hidden="false" customHeight="false" outlineLevel="0" collapsed="false">
      <c r="B82" s="207" t="s">
        <v>0</v>
      </c>
      <c r="C82" s="203" t="s">
        <v>5849</v>
      </c>
      <c r="D82" s="194" t="n">
        <f aca="false">IFERROR(VLOOKUP(C82,'Input data'!$C:$D,2,0),0)/IF(G82 = "VAL",coef!$I$3,1)</f>
        <v>0</v>
      </c>
      <c r="E82" s="203" t="s">
        <v>7207</v>
      </c>
      <c r="F82" s="203" t="s">
        <v>7213</v>
      </c>
      <c r="G82" s="208" t="s">
        <v>7107</v>
      </c>
      <c r="H82" s="208" t="s">
        <v>7108</v>
      </c>
      <c r="I82" s="201" t="s">
        <v>7122</v>
      </c>
      <c r="J82" s="203" t="s">
        <v>7154</v>
      </c>
      <c r="K82" s="204" t="s">
        <v>7155</v>
      </c>
      <c r="M82" s="205" t="s">
        <v>5659</v>
      </c>
      <c r="N82" s="206" t="n">
        <v>0</v>
      </c>
    </row>
    <row r="83" customFormat="false" ht="38.25" hidden="false" customHeight="false" outlineLevel="0" collapsed="false">
      <c r="B83" s="207" t="s">
        <v>0</v>
      </c>
      <c r="C83" s="203" t="s">
        <v>6055</v>
      </c>
      <c r="D83" s="194" t="n">
        <f aca="false">IFERROR(VLOOKUP(C83,'Input data'!$C:$D,2,0),0)/IF(G83 = "VAL",coef!$I$3,1)</f>
        <v>0</v>
      </c>
      <c r="E83" s="203" t="s">
        <v>7209</v>
      </c>
      <c r="F83" s="203" t="s">
        <v>7214</v>
      </c>
      <c r="G83" s="208" t="s">
        <v>7107</v>
      </c>
      <c r="H83" s="208" t="s">
        <v>7108</v>
      </c>
      <c r="I83" s="201" t="s">
        <v>7122</v>
      </c>
      <c r="J83" s="203" t="s">
        <v>7154</v>
      </c>
      <c r="K83" s="204" t="s">
        <v>7155</v>
      </c>
      <c r="M83" s="205" t="s">
        <v>5496</v>
      </c>
      <c r="N83" s="206" t="n">
        <v>7</v>
      </c>
    </row>
    <row r="84" customFormat="false" ht="38.25" hidden="false" customHeight="false" outlineLevel="0" collapsed="false">
      <c r="B84" s="207" t="s">
        <v>0</v>
      </c>
      <c r="C84" s="203" t="s">
        <v>5487</v>
      </c>
      <c r="D84" s="194" t="n">
        <f aca="false">IFERROR(VLOOKUP(C84,'Input data'!$C:$D,2,0),0)/IF(G84 = "VAL",coef!$I$3,1)</f>
        <v>0</v>
      </c>
      <c r="E84" s="220" t="s">
        <v>7215</v>
      </c>
      <c r="F84" s="203" t="s">
        <v>7216</v>
      </c>
      <c r="G84" s="208" t="s">
        <v>7107</v>
      </c>
      <c r="H84" s="208" t="s">
        <v>7153</v>
      </c>
      <c r="I84" s="201" t="s">
        <v>7122</v>
      </c>
      <c r="J84" s="203" t="s">
        <v>7154</v>
      </c>
      <c r="K84" s="204" t="s">
        <v>7155</v>
      </c>
      <c r="M84" s="205" t="s">
        <v>6040</v>
      </c>
      <c r="N84" s="206" t="n">
        <v>17513</v>
      </c>
    </row>
    <row r="85" customFormat="false" ht="38.25" hidden="false" customHeight="false" outlineLevel="0" collapsed="false">
      <c r="B85" s="207" t="s">
        <v>0</v>
      </c>
      <c r="C85" s="203" t="s">
        <v>5754</v>
      </c>
      <c r="D85" s="194" t="n">
        <f aca="false">IFERROR(VLOOKUP(C85,'Input data'!$C:$D,2,0),0)/IF(G85 = "VAL",coef!$I$3,1)</f>
        <v>0</v>
      </c>
      <c r="E85" s="220" t="s">
        <v>7217</v>
      </c>
      <c r="F85" s="203" t="s">
        <v>7218</v>
      </c>
      <c r="G85" s="208" t="s">
        <v>7107</v>
      </c>
      <c r="H85" s="208" t="s">
        <v>7153</v>
      </c>
      <c r="I85" s="201" t="s">
        <v>7122</v>
      </c>
      <c r="J85" s="203" t="s">
        <v>7154</v>
      </c>
      <c r="K85" s="204" t="s">
        <v>7155</v>
      </c>
      <c r="M85" s="205" t="s">
        <v>5497</v>
      </c>
      <c r="N85" s="206" t="n">
        <v>0</v>
      </c>
    </row>
    <row r="86" customFormat="false" ht="38.25" hidden="false" customHeight="false" outlineLevel="0" collapsed="false">
      <c r="B86" s="207" t="s">
        <v>0</v>
      </c>
      <c r="C86" s="203" t="s">
        <v>5850</v>
      </c>
      <c r="D86" s="194" t="n">
        <f aca="false">IFERROR(VLOOKUP(C86,'Input data'!$C:$D,2,0),0)/IF(G86 = "VAL",coef!$I$3,1)</f>
        <v>0</v>
      </c>
      <c r="E86" s="220" t="s">
        <v>7219</v>
      </c>
      <c r="F86" s="203" t="s">
        <v>7220</v>
      </c>
      <c r="G86" s="208" t="s">
        <v>7107</v>
      </c>
      <c r="H86" s="208" t="s">
        <v>7153</v>
      </c>
      <c r="I86" s="201" t="s">
        <v>7122</v>
      </c>
      <c r="J86" s="203" t="s">
        <v>7154</v>
      </c>
      <c r="K86" s="204" t="s">
        <v>7155</v>
      </c>
      <c r="M86" s="205" t="s">
        <v>6041</v>
      </c>
      <c r="N86" s="206" t="n">
        <v>0</v>
      </c>
    </row>
    <row r="87" customFormat="false" ht="38.25" hidden="false" customHeight="false" outlineLevel="0" collapsed="false">
      <c r="B87" s="207" t="s">
        <v>0</v>
      </c>
      <c r="C87" s="203" t="s">
        <v>6056</v>
      </c>
      <c r="D87" s="194" t="n">
        <f aca="false">IFERROR(VLOOKUP(C87,'Input data'!$C:$D,2,0),0)/IF(G87 = "VAL",coef!$I$3,1)</f>
        <v>0</v>
      </c>
      <c r="E87" s="220" t="s">
        <v>7221</v>
      </c>
      <c r="F87" s="203" t="s">
        <v>7222</v>
      </c>
      <c r="G87" s="208" t="s">
        <v>7107</v>
      </c>
      <c r="H87" s="208" t="s">
        <v>7153</v>
      </c>
      <c r="I87" s="201" t="s">
        <v>7122</v>
      </c>
      <c r="J87" s="203" t="s">
        <v>7154</v>
      </c>
      <c r="K87" s="204" t="s">
        <v>7155</v>
      </c>
      <c r="M87" s="205" t="s">
        <v>5498</v>
      </c>
      <c r="N87" s="206" t="n">
        <v>0</v>
      </c>
    </row>
    <row r="88" customFormat="false" ht="38.25" hidden="false" customHeight="false" outlineLevel="0" collapsed="false">
      <c r="B88" s="207" t="s">
        <v>0</v>
      </c>
      <c r="C88" s="203" t="s">
        <v>5488</v>
      </c>
      <c r="D88" s="194" t="n">
        <f aca="false">IFERROR(VLOOKUP(C88,'Input data'!$C:$D,2,0),0)/IF(G88 = "VAL",coef!$I$3,1)</f>
        <v>0</v>
      </c>
      <c r="E88" s="203" t="s">
        <v>7215</v>
      </c>
      <c r="F88" s="203" t="s">
        <v>7223</v>
      </c>
      <c r="G88" s="208" t="s">
        <v>7107</v>
      </c>
      <c r="H88" s="208" t="s">
        <v>7108</v>
      </c>
      <c r="I88" s="201" t="s">
        <v>7122</v>
      </c>
      <c r="J88" s="203" t="s">
        <v>7154</v>
      </c>
      <c r="K88" s="204" t="s">
        <v>7155</v>
      </c>
      <c r="M88" s="205" t="s">
        <v>6060</v>
      </c>
      <c r="N88" s="206" t="n">
        <v>0</v>
      </c>
    </row>
    <row r="89" customFormat="false" ht="51" hidden="false" customHeight="false" outlineLevel="0" collapsed="false">
      <c r="B89" s="207" t="s">
        <v>0</v>
      </c>
      <c r="C89" s="203" t="s">
        <v>5755</v>
      </c>
      <c r="D89" s="194" t="n">
        <f aca="false">IFERROR(VLOOKUP(C89,'Input data'!$C:$D,2,0),0)/IF(G89 = "VAL",coef!$I$3,1)</f>
        <v>0</v>
      </c>
      <c r="E89" s="203" t="s">
        <v>7217</v>
      </c>
      <c r="F89" s="203" t="s">
        <v>7224</v>
      </c>
      <c r="G89" s="208" t="s">
        <v>7107</v>
      </c>
      <c r="H89" s="208" t="s">
        <v>7108</v>
      </c>
      <c r="I89" s="201" t="s">
        <v>7122</v>
      </c>
      <c r="J89" s="203" t="s">
        <v>7154</v>
      </c>
      <c r="K89" s="204" t="s">
        <v>7155</v>
      </c>
      <c r="M89" s="205" t="s">
        <v>5499</v>
      </c>
      <c r="N89" s="206"/>
    </row>
    <row r="90" customFormat="false" ht="51" hidden="false" customHeight="false" outlineLevel="0" collapsed="false">
      <c r="B90" s="207" t="s">
        <v>0</v>
      </c>
      <c r="C90" s="203" t="s">
        <v>5851</v>
      </c>
      <c r="D90" s="194" t="n">
        <f aca="false">IFERROR(VLOOKUP(C90,'Input data'!$C:$D,2,0),0)/IF(G90 = "VAL",coef!$I$3,1)</f>
        <v>0</v>
      </c>
      <c r="E90" s="203" t="s">
        <v>7219</v>
      </c>
      <c r="F90" s="203" t="s">
        <v>7225</v>
      </c>
      <c r="G90" s="208" t="s">
        <v>7107</v>
      </c>
      <c r="H90" s="208" t="s">
        <v>7108</v>
      </c>
      <c r="I90" s="201" t="s">
        <v>7122</v>
      </c>
      <c r="J90" s="203" t="s">
        <v>7154</v>
      </c>
      <c r="K90" s="204" t="s">
        <v>7155</v>
      </c>
      <c r="M90" s="205" t="s">
        <v>6061</v>
      </c>
      <c r="N90" s="206"/>
    </row>
    <row r="91" customFormat="false" ht="38.25" hidden="false" customHeight="false" outlineLevel="0" collapsed="false">
      <c r="B91" s="207" t="s">
        <v>0</v>
      </c>
      <c r="C91" s="203" t="s">
        <v>6057</v>
      </c>
      <c r="D91" s="194" t="n">
        <f aca="false">IFERROR(VLOOKUP(C91,'Input data'!$C:$D,2,0),0)/IF(G91 = "VAL",coef!$I$3,1)</f>
        <v>0</v>
      </c>
      <c r="E91" s="203" t="s">
        <v>7221</v>
      </c>
      <c r="F91" s="203" t="s">
        <v>7226</v>
      </c>
      <c r="G91" s="208" t="s">
        <v>7107</v>
      </c>
      <c r="H91" s="208" t="s">
        <v>7108</v>
      </c>
      <c r="I91" s="201" t="s">
        <v>7122</v>
      </c>
      <c r="J91" s="203" t="s">
        <v>7154</v>
      </c>
      <c r="K91" s="218" t="s">
        <v>7155</v>
      </c>
      <c r="M91" s="205" t="s">
        <v>5500</v>
      </c>
      <c r="N91" s="206" t="n">
        <v>0</v>
      </c>
    </row>
    <row r="92" customFormat="false" ht="25.5" hidden="false" customHeight="false" outlineLevel="0" collapsed="false">
      <c r="B92" s="207" t="s">
        <v>0</v>
      </c>
      <c r="C92" s="203" t="s">
        <v>5489</v>
      </c>
      <c r="D92" s="194" t="n">
        <f aca="false">IFERROR(VLOOKUP(C92,'Input data'!$C:$D,2,0),0)/IF(G92 = "VAL",coef!$I$3,1)</f>
        <v>0</v>
      </c>
      <c r="E92" s="203" t="s">
        <v>7227</v>
      </c>
      <c r="F92" s="203" t="s">
        <v>7228</v>
      </c>
      <c r="G92" s="208" t="s">
        <v>7107</v>
      </c>
      <c r="H92" s="208" t="s">
        <v>7086</v>
      </c>
      <c r="I92" s="201" t="s">
        <v>7122</v>
      </c>
      <c r="J92" s="203" t="s">
        <v>7229</v>
      </c>
      <c r="K92" s="218" t="s">
        <v>7230</v>
      </c>
      <c r="M92" s="205" t="s">
        <v>5654</v>
      </c>
      <c r="N92" s="206" t="n">
        <v>0</v>
      </c>
    </row>
    <row r="93" customFormat="false" ht="38.25" hidden="false" customHeight="false" outlineLevel="0" collapsed="false">
      <c r="B93" s="207" t="s">
        <v>0</v>
      </c>
      <c r="C93" s="61" t="s">
        <v>5756</v>
      </c>
      <c r="D93" s="194" t="n">
        <f aca="false">IFERROR(VLOOKUP(C93,'Input data'!$C:$D,2,0),0)/IF(G93 = "VAL",coef!$I$3,1)</f>
        <v>0</v>
      </c>
      <c r="E93" s="203" t="s">
        <v>7227</v>
      </c>
      <c r="F93" s="203" t="s">
        <v>7231</v>
      </c>
      <c r="G93" s="208" t="s">
        <v>7107</v>
      </c>
      <c r="H93" s="208" t="s">
        <v>7108</v>
      </c>
      <c r="I93" s="201" t="s">
        <v>7122</v>
      </c>
      <c r="J93" s="203" t="s">
        <v>7229</v>
      </c>
      <c r="K93" s="204" t="s">
        <v>7230</v>
      </c>
      <c r="M93" s="205" t="s">
        <v>6062</v>
      </c>
      <c r="N93" s="206" t="n">
        <v>0</v>
      </c>
    </row>
    <row r="94" customFormat="false" ht="38.25" hidden="false" customHeight="false" outlineLevel="0" collapsed="false">
      <c r="B94" s="207" t="s">
        <v>0</v>
      </c>
      <c r="C94" s="203" t="s">
        <v>5490</v>
      </c>
      <c r="D94" s="194" t="n">
        <f aca="false">IFERROR(VLOOKUP(C94,'Input data'!$C:$D,2,0),0)/IF(G94 = "VAL",coef!$I$3,1)</f>
        <v>0</v>
      </c>
      <c r="E94" s="203" t="s">
        <v>7232</v>
      </c>
      <c r="F94" s="203" t="s">
        <v>7233</v>
      </c>
      <c r="G94" s="208" t="s">
        <v>7107</v>
      </c>
      <c r="H94" s="208" t="s">
        <v>7086</v>
      </c>
      <c r="I94" s="201" t="s">
        <v>7122</v>
      </c>
      <c r="J94" s="203" t="s">
        <v>7229</v>
      </c>
      <c r="K94" s="204" t="s">
        <v>7230</v>
      </c>
      <c r="M94" s="205" t="s">
        <v>5501</v>
      </c>
      <c r="N94" s="206" t="n">
        <v>0</v>
      </c>
    </row>
    <row r="95" customFormat="false" ht="38.25" hidden="false" customHeight="false" outlineLevel="0" collapsed="false">
      <c r="B95" s="207" t="s">
        <v>0</v>
      </c>
      <c r="C95" s="203" t="s">
        <v>5757</v>
      </c>
      <c r="D95" s="194" t="n">
        <f aca="false">IFERROR(VLOOKUP(C95,'Input data'!$C:$D,2,0),0)/IF(G95 = "VAL",coef!$I$3,1)</f>
        <v>0</v>
      </c>
      <c r="E95" s="203" t="s">
        <v>7232</v>
      </c>
      <c r="F95" s="203" t="s">
        <v>7234</v>
      </c>
      <c r="G95" s="208" t="s">
        <v>7107</v>
      </c>
      <c r="H95" s="208" t="s">
        <v>7108</v>
      </c>
      <c r="I95" s="201" t="s">
        <v>7122</v>
      </c>
      <c r="J95" s="203" t="s">
        <v>7229</v>
      </c>
      <c r="K95" s="204" t="s">
        <v>7230</v>
      </c>
      <c r="M95" s="205" t="s">
        <v>5651</v>
      </c>
      <c r="N95" s="206" t="n">
        <v>0</v>
      </c>
    </row>
    <row r="96" customFormat="false" ht="25.5" hidden="false" customHeight="false" outlineLevel="0" collapsed="false">
      <c r="B96" s="207" t="s">
        <v>0</v>
      </c>
      <c r="C96" s="203" t="s">
        <v>5491</v>
      </c>
      <c r="D96" s="194" t="n">
        <f aca="false">IFERROR(VLOOKUP(C96,'Input data'!$C:$D,2,0),0)/IF(G96 = "VAL",coef!$I$3,1)</f>
        <v>0</v>
      </c>
      <c r="E96" s="203" t="s">
        <v>7235</v>
      </c>
      <c r="F96" s="203" t="s">
        <v>7236</v>
      </c>
      <c r="G96" s="208" t="s">
        <v>7107</v>
      </c>
      <c r="H96" s="208" t="s">
        <v>7086</v>
      </c>
      <c r="I96" s="201" t="s">
        <v>7122</v>
      </c>
      <c r="J96" s="203" t="s">
        <v>7229</v>
      </c>
      <c r="K96" s="204" t="s">
        <v>7230</v>
      </c>
      <c r="M96" s="205" t="s">
        <v>6063</v>
      </c>
      <c r="N96" s="206" t="n">
        <v>0</v>
      </c>
    </row>
    <row r="97" customFormat="false" ht="38.25" hidden="false" customHeight="false" outlineLevel="0" collapsed="false">
      <c r="B97" s="207" t="s">
        <v>0</v>
      </c>
      <c r="C97" s="203" t="s">
        <v>5758</v>
      </c>
      <c r="D97" s="194" t="n">
        <f aca="false">IFERROR(VLOOKUP(C97,'Input data'!$C:$D,2,0),0)/IF(G97 = "VAL",coef!$I$3,1)</f>
        <v>0</v>
      </c>
      <c r="E97" s="203" t="s">
        <v>7235</v>
      </c>
      <c r="F97" s="203" t="s">
        <v>7237</v>
      </c>
      <c r="G97" s="208" t="s">
        <v>7107</v>
      </c>
      <c r="H97" s="208" t="s">
        <v>7108</v>
      </c>
      <c r="I97" s="201" t="s">
        <v>7122</v>
      </c>
      <c r="J97" s="203" t="s">
        <v>7229</v>
      </c>
      <c r="K97" s="204" t="s">
        <v>7230</v>
      </c>
      <c r="M97" s="205" t="s">
        <v>6064</v>
      </c>
      <c r="N97" s="206" t="n">
        <v>0</v>
      </c>
    </row>
    <row r="98" customFormat="false" ht="25.5" hidden="false" customHeight="false" outlineLevel="0" collapsed="false">
      <c r="B98" s="207" t="s">
        <v>0</v>
      </c>
      <c r="C98" s="203" t="s">
        <v>5492</v>
      </c>
      <c r="D98" s="194" t="n">
        <f aca="false">IFERROR(VLOOKUP(C98,'Input data'!$C:$D,2,0),0)/IF(G98 = "VAL",coef!$I$3,1)</f>
        <v>0</v>
      </c>
      <c r="E98" s="203" t="s">
        <v>7238</v>
      </c>
      <c r="F98" s="203" t="s">
        <v>7239</v>
      </c>
      <c r="G98" s="208" t="s">
        <v>7107</v>
      </c>
      <c r="H98" s="208" t="s">
        <v>7086</v>
      </c>
      <c r="I98" s="201" t="s">
        <v>7122</v>
      </c>
      <c r="J98" s="203" t="s">
        <v>7229</v>
      </c>
      <c r="K98" s="204" t="s">
        <v>7230</v>
      </c>
      <c r="M98" s="205" t="s">
        <v>5502</v>
      </c>
      <c r="N98" s="206" t="n">
        <v>0</v>
      </c>
    </row>
    <row r="99" customFormat="false" ht="38.25" hidden="false" customHeight="false" outlineLevel="0" collapsed="false">
      <c r="B99" s="207" t="s">
        <v>0</v>
      </c>
      <c r="C99" s="203" t="s">
        <v>6037</v>
      </c>
      <c r="D99" s="194" t="n">
        <f aca="false">IFERROR(VLOOKUP(C99,'Input data'!$C:$D,2,0),0)/IF(G99 = "VAL",coef!$I$3,1)</f>
        <v>0</v>
      </c>
      <c r="E99" s="203" t="s">
        <v>7238</v>
      </c>
      <c r="F99" s="203" t="s">
        <v>7240</v>
      </c>
      <c r="G99" s="208" t="s">
        <v>7107</v>
      </c>
      <c r="H99" s="208" t="s">
        <v>7108</v>
      </c>
      <c r="I99" s="201" t="s">
        <v>7122</v>
      </c>
      <c r="J99" s="203" t="s">
        <v>7229</v>
      </c>
      <c r="K99" s="204" t="s">
        <v>7230</v>
      </c>
      <c r="M99" s="205" t="s">
        <v>5639</v>
      </c>
      <c r="N99" s="206" t="n">
        <v>0</v>
      </c>
    </row>
    <row r="100" customFormat="false" ht="25.5" hidden="false" customHeight="false" outlineLevel="0" collapsed="false">
      <c r="B100" s="207" t="s">
        <v>0</v>
      </c>
      <c r="C100" s="61" t="s">
        <v>4794</v>
      </c>
      <c r="D100" s="194" t="n">
        <f aca="false">IFERROR(VLOOKUP(C100,'Input data'!$C:$D,2,0),0)/IF(G100 = "VAL",coef!$I$3,1)</f>
        <v>0</v>
      </c>
      <c r="E100" s="203" t="s">
        <v>7241</v>
      </c>
      <c r="F100" s="203" t="s">
        <v>7242</v>
      </c>
      <c r="G100" s="208" t="s">
        <v>7107</v>
      </c>
      <c r="H100" s="208" t="s">
        <v>7086</v>
      </c>
      <c r="I100" s="201" t="s">
        <v>7122</v>
      </c>
      <c r="J100" s="203" t="s">
        <v>7229</v>
      </c>
      <c r="K100" s="204" t="s">
        <v>7230</v>
      </c>
      <c r="M100" s="205" t="s">
        <v>6065</v>
      </c>
      <c r="N100" s="206" t="n">
        <v>0</v>
      </c>
    </row>
    <row r="101" customFormat="false" ht="38.25" hidden="false" customHeight="false" outlineLevel="0" collapsed="false">
      <c r="B101" s="207" t="s">
        <v>0</v>
      </c>
      <c r="C101" s="203" t="s">
        <v>5952</v>
      </c>
      <c r="D101" s="194" t="n">
        <f aca="false">IFERROR(VLOOKUP(C101,'Input data'!$C:$D,2,0),0)/IF(G101 = "VAL",coef!$I$3,1)</f>
        <v>0</v>
      </c>
      <c r="E101" s="203" t="s">
        <v>7241</v>
      </c>
      <c r="F101" s="203" t="s">
        <v>7243</v>
      </c>
      <c r="G101" s="208" t="s">
        <v>7107</v>
      </c>
      <c r="H101" s="208" t="s">
        <v>7108</v>
      </c>
      <c r="I101" s="201" t="s">
        <v>7122</v>
      </c>
      <c r="J101" s="203" t="s">
        <v>7229</v>
      </c>
      <c r="K101" s="204" t="s">
        <v>7230</v>
      </c>
      <c r="M101" s="205" t="s">
        <v>6066</v>
      </c>
      <c r="N101" s="206" t="n">
        <v>0</v>
      </c>
    </row>
    <row r="102" customFormat="false" ht="25.5" hidden="false" customHeight="false" outlineLevel="0" collapsed="false">
      <c r="B102" s="207" t="s">
        <v>0</v>
      </c>
      <c r="C102" s="61" t="s">
        <v>5493</v>
      </c>
      <c r="D102" s="194" t="n">
        <f aca="false">IFERROR(VLOOKUP(C102,'Input data'!$C:$D,2,0),0)/IF(G102 = "VAL",coef!$I$3,1)</f>
        <v>0</v>
      </c>
      <c r="E102" s="203" t="s">
        <v>7244</v>
      </c>
      <c r="F102" s="203" t="s">
        <v>7245</v>
      </c>
      <c r="G102" s="208" t="s">
        <v>7107</v>
      </c>
      <c r="H102" s="208" t="s">
        <v>7086</v>
      </c>
      <c r="I102" s="201" t="s">
        <v>7122</v>
      </c>
      <c r="J102" s="203" t="s">
        <v>7229</v>
      </c>
      <c r="K102" s="204" t="s">
        <v>7230</v>
      </c>
      <c r="M102" s="205" t="s">
        <v>5523</v>
      </c>
      <c r="N102" s="206" t="n">
        <v>0</v>
      </c>
    </row>
    <row r="103" customFormat="false" ht="25.5" hidden="false" customHeight="false" outlineLevel="0" collapsed="false">
      <c r="B103" s="207" t="s">
        <v>0</v>
      </c>
      <c r="C103" s="203" t="s">
        <v>6038</v>
      </c>
      <c r="D103" s="194" t="n">
        <f aca="false">IFERROR(VLOOKUP(C103,'Input data'!$C:$D,2,0),0)/IF(G103 = "VAL",coef!$I$3,1)</f>
        <v>0</v>
      </c>
      <c r="E103" s="203" t="s">
        <v>7244</v>
      </c>
      <c r="F103" s="203" t="s">
        <v>7246</v>
      </c>
      <c r="G103" s="208" t="s">
        <v>7107</v>
      </c>
      <c r="H103" s="208" t="s">
        <v>7108</v>
      </c>
      <c r="I103" s="201" t="s">
        <v>7122</v>
      </c>
      <c r="J103" s="203" t="s">
        <v>7229</v>
      </c>
      <c r="K103" s="204" t="s">
        <v>7230</v>
      </c>
      <c r="M103" s="205" t="s">
        <v>5642</v>
      </c>
      <c r="N103" s="206" t="n">
        <v>0</v>
      </c>
    </row>
    <row r="104" customFormat="false" ht="51" hidden="false" customHeight="false" outlineLevel="0" collapsed="false">
      <c r="B104" s="207" t="s">
        <v>0</v>
      </c>
      <c r="C104" s="203" t="s">
        <v>5494</v>
      </c>
      <c r="D104" s="194" t="n">
        <f aca="false">IFERROR(VLOOKUP(C104,'Input data'!$C:$D,2,0),0)/IF(G104 = "VAL",coef!$I$3,1)</f>
        <v>0</v>
      </c>
      <c r="E104" s="203" t="s">
        <v>7247</v>
      </c>
      <c r="F104" s="203" t="s">
        <v>7248</v>
      </c>
      <c r="G104" s="208" t="s">
        <v>7107</v>
      </c>
      <c r="H104" s="208" t="s">
        <v>7086</v>
      </c>
      <c r="I104" s="201" t="s">
        <v>7122</v>
      </c>
      <c r="J104" s="203" t="s">
        <v>7249</v>
      </c>
      <c r="K104" s="204" t="s">
        <v>7250</v>
      </c>
      <c r="M104" s="205" t="s">
        <v>5526</v>
      </c>
      <c r="N104" s="206" t="n">
        <v>100</v>
      </c>
    </row>
    <row r="105" customFormat="false" ht="51" hidden="false" customHeight="false" outlineLevel="0" collapsed="false">
      <c r="B105" s="207" t="s">
        <v>0</v>
      </c>
      <c r="C105" s="203" t="s">
        <v>6039</v>
      </c>
      <c r="D105" s="194" t="n">
        <f aca="false">IFERROR(VLOOKUP(C105,'Input data'!$C:$D,2,0),0)/IF(G105 = "VAL",coef!$I$3,1)</f>
        <v>0</v>
      </c>
      <c r="E105" s="203" t="s">
        <v>7251</v>
      </c>
      <c r="F105" s="203" t="s">
        <v>7252</v>
      </c>
      <c r="G105" s="208" t="s">
        <v>7107</v>
      </c>
      <c r="H105" s="208" t="s">
        <v>7086</v>
      </c>
      <c r="I105" s="201" t="s">
        <v>7122</v>
      </c>
      <c r="J105" s="203" t="s">
        <v>7249</v>
      </c>
      <c r="K105" s="204" t="s">
        <v>7250</v>
      </c>
      <c r="M105" s="205" t="s">
        <v>5527</v>
      </c>
      <c r="N105" s="206" t="n">
        <v>0</v>
      </c>
    </row>
    <row r="106" customFormat="false" ht="51" hidden="false" customHeight="false" outlineLevel="0" collapsed="false">
      <c r="B106" s="207" t="s">
        <v>0</v>
      </c>
      <c r="C106" s="203" t="s">
        <v>6058</v>
      </c>
      <c r="D106" s="194" t="n">
        <f aca="false">IFERROR(VLOOKUP(C106,'Input data'!$C:$D,2,0),0)/IF(G106 = "VAL",coef!$I$3,1)</f>
        <v>0</v>
      </c>
      <c r="E106" s="203" t="s">
        <v>7253</v>
      </c>
      <c r="F106" s="203" t="s">
        <v>7254</v>
      </c>
      <c r="G106" s="208" t="s">
        <v>7107</v>
      </c>
      <c r="H106" s="208" t="s">
        <v>7086</v>
      </c>
      <c r="I106" s="201" t="s">
        <v>7122</v>
      </c>
      <c r="J106" s="203" t="s">
        <v>7249</v>
      </c>
      <c r="K106" s="204" t="s">
        <v>7250</v>
      </c>
      <c r="M106" s="205" t="s">
        <v>5534</v>
      </c>
      <c r="N106" s="206" t="n">
        <v>0</v>
      </c>
    </row>
    <row r="107" customFormat="false" ht="51" hidden="false" customHeight="false" outlineLevel="0" collapsed="false">
      <c r="B107" s="207" t="s">
        <v>0</v>
      </c>
      <c r="C107" s="203" t="s">
        <v>6059</v>
      </c>
      <c r="D107" s="194" t="n">
        <f aca="false">IFERROR(VLOOKUP(C107,'Input data'!$C:$D,2,0),0)/IF(G107 = "VAL",coef!$I$3,1)</f>
        <v>0</v>
      </c>
      <c r="E107" s="203" t="s">
        <v>7255</v>
      </c>
      <c r="F107" s="203" t="s">
        <v>7256</v>
      </c>
      <c r="G107" s="208" t="s">
        <v>7107</v>
      </c>
      <c r="H107" s="208" t="s">
        <v>7086</v>
      </c>
      <c r="I107" s="201" t="s">
        <v>7122</v>
      </c>
      <c r="J107" s="203" t="s">
        <v>7249</v>
      </c>
      <c r="K107" s="204" t="s">
        <v>7250</v>
      </c>
      <c r="M107" s="205" t="s">
        <v>5535</v>
      </c>
      <c r="N107" s="206" t="n">
        <v>0</v>
      </c>
    </row>
    <row r="108" customFormat="false" ht="51" hidden="false" customHeight="false" outlineLevel="0" collapsed="false">
      <c r="B108" s="207" t="s">
        <v>0</v>
      </c>
      <c r="C108" s="203" t="s">
        <v>5054</v>
      </c>
      <c r="D108" s="194" t="n">
        <f aca="false">IFERROR(VLOOKUP(C108,'Input data'!$C:$D,2,0),0)/IF(G108 = "VAL",coef!$I$3,1)</f>
        <v>0</v>
      </c>
      <c r="E108" s="203" t="s">
        <v>7247</v>
      </c>
      <c r="F108" s="203" t="s">
        <v>7257</v>
      </c>
      <c r="G108" s="208" t="s">
        <v>7107</v>
      </c>
      <c r="H108" s="208" t="s">
        <v>7108</v>
      </c>
      <c r="I108" s="201" t="s">
        <v>7122</v>
      </c>
      <c r="J108" s="203" t="s">
        <v>7249</v>
      </c>
      <c r="K108" s="204" t="s">
        <v>7250</v>
      </c>
      <c r="M108" s="205" t="s">
        <v>5620</v>
      </c>
      <c r="N108" s="206" t="n">
        <v>0</v>
      </c>
    </row>
    <row r="109" customFormat="false" ht="51" hidden="false" customHeight="false" outlineLevel="0" collapsed="false">
      <c r="B109" s="207" t="s">
        <v>0</v>
      </c>
      <c r="C109" s="203" t="s">
        <v>5059</v>
      </c>
      <c r="D109" s="194" t="n">
        <f aca="false">IFERROR(VLOOKUP(C109,'Input data'!$C:$D,2,0),0)/IF(G109 = "VAL",coef!$I$3,1)</f>
        <v>0</v>
      </c>
      <c r="E109" s="203" t="s">
        <v>7251</v>
      </c>
      <c r="F109" s="203" t="s">
        <v>7258</v>
      </c>
      <c r="G109" s="208" t="s">
        <v>7107</v>
      </c>
      <c r="H109" s="208" t="s">
        <v>7108</v>
      </c>
      <c r="I109" s="201" t="s">
        <v>7122</v>
      </c>
      <c r="J109" s="203" t="s">
        <v>7249</v>
      </c>
      <c r="K109" s="204" t="s">
        <v>7250</v>
      </c>
      <c r="M109" s="205" t="s">
        <v>5621</v>
      </c>
      <c r="N109" s="206" t="n">
        <v>0</v>
      </c>
    </row>
    <row r="110" customFormat="false" ht="51" hidden="false" customHeight="false" outlineLevel="0" collapsed="false">
      <c r="B110" s="207" t="s">
        <v>0</v>
      </c>
      <c r="C110" s="203" t="s">
        <v>5090</v>
      </c>
      <c r="D110" s="194" t="n">
        <f aca="false">IFERROR(VLOOKUP(C110,'Input data'!$C:$D,2,0),0)/IF(G110 = "VAL",coef!$I$3,1)</f>
        <v>0</v>
      </c>
      <c r="E110" s="203" t="s">
        <v>7253</v>
      </c>
      <c r="F110" s="203" t="s">
        <v>7259</v>
      </c>
      <c r="G110" s="208" t="s">
        <v>7107</v>
      </c>
      <c r="H110" s="208" t="s">
        <v>7108</v>
      </c>
      <c r="I110" s="201" t="s">
        <v>7122</v>
      </c>
      <c r="J110" s="203" t="s">
        <v>7249</v>
      </c>
      <c r="K110" s="204" t="s">
        <v>7250</v>
      </c>
      <c r="M110" s="205" t="s">
        <v>5622</v>
      </c>
      <c r="N110" s="206" t="n">
        <v>0</v>
      </c>
    </row>
    <row r="111" customFormat="false" ht="51" hidden="false" customHeight="false" outlineLevel="0" collapsed="false">
      <c r="B111" s="207" t="s">
        <v>0</v>
      </c>
      <c r="C111" s="203" t="s">
        <v>5101</v>
      </c>
      <c r="D111" s="194" t="n">
        <f aca="false">IFERROR(VLOOKUP(C111,'Input data'!$C:$D,2,0),0)/IF(G111 = "VAL",coef!$I$3,1)</f>
        <v>0</v>
      </c>
      <c r="E111" s="203" t="s">
        <v>7255</v>
      </c>
      <c r="F111" s="203" t="s">
        <v>7260</v>
      </c>
      <c r="G111" s="208" t="s">
        <v>7107</v>
      </c>
      <c r="H111" s="208" t="s">
        <v>7108</v>
      </c>
      <c r="I111" s="201" t="s">
        <v>7122</v>
      </c>
      <c r="J111" s="203" t="s">
        <v>7249</v>
      </c>
      <c r="K111" s="204" t="s">
        <v>7250</v>
      </c>
      <c r="M111" s="205" t="s">
        <v>5623</v>
      </c>
      <c r="N111" s="206" t="n">
        <v>0</v>
      </c>
    </row>
    <row r="112" customFormat="false" ht="51" hidden="false" customHeight="false" outlineLevel="0" collapsed="false">
      <c r="B112" s="207" t="s">
        <v>0</v>
      </c>
      <c r="C112" s="203" t="s">
        <v>5495</v>
      </c>
      <c r="D112" s="194" t="n">
        <f aca="false">IFERROR(VLOOKUP(C112,'Input data'!$C:$D,2,0),0)/IF(G112 = "VAL",coef!$I$3,1)</f>
        <v>0</v>
      </c>
      <c r="E112" s="203" t="s">
        <v>7227</v>
      </c>
      <c r="F112" s="203" t="s">
        <v>7261</v>
      </c>
      <c r="G112" s="208" t="s">
        <v>7107</v>
      </c>
      <c r="H112" s="208" t="s">
        <v>7086</v>
      </c>
      <c r="I112" s="201" t="s">
        <v>7122</v>
      </c>
      <c r="J112" s="203" t="s">
        <v>7249</v>
      </c>
      <c r="K112" s="204" t="s">
        <v>7250</v>
      </c>
      <c r="M112" s="205" t="s">
        <v>5624</v>
      </c>
      <c r="N112" s="206" t="n">
        <v>0</v>
      </c>
    </row>
    <row r="113" customFormat="false" ht="51" hidden="false" customHeight="false" outlineLevel="0" collapsed="false">
      <c r="B113" s="207" t="s">
        <v>0</v>
      </c>
      <c r="C113" s="203" t="s">
        <v>5659</v>
      </c>
      <c r="D113" s="194" t="n">
        <f aca="false">IFERROR(VLOOKUP(C113,'Input data'!$C:$D,2,0),0)/IF(G113 = "VAL",coef!$I$3,1)</f>
        <v>0</v>
      </c>
      <c r="E113" s="203" t="s">
        <v>7227</v>
      </c>
      <c r="F113" s="203" t="s">
        <v>7262</v>
      </c>
      <c r="G113" s="208" t="s">
        <v>7263</v>
      </c>
      <c r="H113" s="208" t="s">
        <v>7264</v>
      </c>
      <c r="I113" s="201" t="s">
        <v>7122</v>
      </c>
      <c r="J113" s="203" t="s">
        <v>7249</v>
      </c>
      <c r="K113" s="204" t="s">
        <v>7250</v>
      </c>
      <c r="M113" s="205" t="s">
        <v>5625</v>
      </c>
      <c r="N113" s="206" t="n">
        <v>0</v>
      </c>
    </row>
    <row r="114" customFormat="false" ht="51" hidden="false" customHeight="false" outlineLevel="0" collapsed="false">
      <c r="B114" s="207" t="s">
        <v>0</v>
      </c>
      <c r="C114" s="221" t="s">
        <v>5496</v>
      </c>
      <c r="D114" s="194" t="n">
        <f aca="false">IFERROR(VLOOKUP(C114,'Input data'!$C:$D,2,0),0)/IF(G114 = "VAL",coef!$I$3,1)</f>
        <v>0</v>
      </c>
      <c r="E114" s="221" t="s">
        <v>7265</v>
      </c>
      <c r="F114" s="221" t="s">
        <v>7266</v>
      </c>
      <c r="G114" s="222" t="s">
        <v>7107</v>
      </c>
      <c r="H114" s="222" t="s">
        <v>7086</v>
      </c>
      <c r="I114" s="201" t="s">
        <v>7122</v>
      </c>
      <c r="J114" s="203" t="s">
        <v>7249</v>
      </c>
      <c r="K114" s="204" t="s">
        <v>7250</v>
      </c>
      <c r="M114" s="205" t="s">
        <v>5626</v>
      </c>
      <c r="N114" s="206" t="n">
        <v>0</v>
      </c>
    </row>
    <row r="115" customFormat="false" ht="51" hidden="false" customHeight="false" outlineLevel="0" collapsed="false">
      <c r="B115" s="207" t="s">
        <v>0</v>
      </c>
      <c r="C115" s="203" t="s">
        <v>6040</v>
      </c>
      <c r="D115" s="194" t="n">
        <f aca="false">IFERROR(VLOOKUP(C115,'Input data'!$C:$D,2,0),0)/IF(G115 = "VAL",coef!$I$3,1)</f>
        <v>0</v>
      </c>
      <c r="E115" s="203" t="s">
        <v>7265</v>
      </c>
      <c r="F115" s="203" t="s">
        <v>7267</v>
      </c>
      <c r="G115" s="208" t="s">
        <v>7263</v>
      </c>
      <c r="H115" s="208" t="s">
        <v>7264</v>
      </c>
      <c r="I115" s="201" t="s">
        <v>7122</v>
      </c>
      <c r="J115" s="203" t="s">
        <v>7249</v>
      </c>
      <c r="K115" s="204" t="s">
        <v>7250</v>
      </c>
      <c r="M115" s="205" t="s">
        <v>5712</v>
      </c>
      <c r="N115" s="206" t="n">
        <v>0</v>
      </c>
    </row>
    <row r="116" customFormat="false" ht="51" hidden="false" customHeight="false" outlineLevel="0" collapsed="false">
      <c r="B116" s="207" t="s">
        <v>0</v>
      </c>
      <c r="C116" s="223" t="s">
        <v>5497</v>
      </c>
      <c r="D116" s="194" t="n">
        <f aca="false">IFERROR(VLOOKUP(C116,'Input data'!$C:$D,2,0),0)/IF(G116 = "VAL",coef!$I$3,1)</f>
        <v>0</v>
      </c>
      <c r="E116" s="223" t="s">
        <v>7268</v>
      </c>
      <c r="F116" s="223" t="s">
        <v>7269</v>
      </c>
      <c r="G116" s="224" t="s">
        <v>7107</v>
      </c>
      <c r="H116" s="224" t="s">
        <v>7086</v>
      </c>
      <c r="I116" s="201" t="s">
        <v>7122</v>
      </c>
      <c r="J116" s="203" t="s">
        <v>7249</v>
      </c>
      <c r="K116" s="204" t="s">
        <v>7250</v>
      </c>
      <c r="M116" s="205" t="s">
        <v>5955</v>
      </c>
      <c r="N116" s="206" t="n">
        <v>0</v>
      </c>
    </row>
    <row r="117" customFormat="false" ht="51" hidden="false" customHeight="false" outlineLevel="0" collapsed="false">
      <c r="B117" s="207" t="s">
        <v>0</v>
      </c>
      <c r="C117" s="203" t="s">
        <v>6041</v>
      </c>
      <c r="D117" s="194" t="n">
        <f aca="false">IFERROR(VLOOKUP(C117,'Input data'!$C:$D,2,0),0)/IF(G117 = "VAL",coef!$I$3,1)</f>
        <v>0</v>
      </c>
      <c r="E117" s="203" t="s">
        <v>7268</v>
      </c>
      <c r="F117" s="203" t="s">
        <v>7270</v>
      </c>
      <c r="G117" s="208" t="s">
        <v>7263</v>
      </c>
      <c r="H117" s="208" t="s">
        <v>7264</v>
      </c>
      <c r="I117" s="201" t="s">
        <v>7122</v>
      </c>
      <c r="J117" s="203" t="s">
        <v>7249</v>
      </c>
      <c r="K117" s="204" t="s">
        <v>7250</v>
      </c>
      <c r="M117" s="205" t="s">
        <v>5956</v>
      </c>
      <c r="N117" s="206" t="n">
        <v>0</v>
      </c>
    </row>
    <row r="118" customFormat="false" ht="51" hidden="false" customHeight="false" outlineLevel="0" collapsed="false">
      <c r="B118" s="207" t="s">
        <v>0</v>
      </c>
      <c r="C118" s="225" t="s">
        <v>5498</v>
      </c>
      <c r="D118" s="194" t="n">
        <f aca="false">IFERROR(VLOOKUP(C118,'Input data'!$C:$D,2,0),0)/IF(G118 = "VAL",coef!$I$3,1)</f>
        <v>0</v>
      </c>
      <c r="E118" s="225" t="s">
        <v>7235</v>
      </c>
      <c r="F118" s="225" t="s">
        <v>7271</v>
      </c>
      <c r="G118" s="226" t="s">
        <v>7107</v>
      </c>
      <c r="H118" s="226" t="s">
        <v>7086</v>
      </c>
      <c r="I118" s="201" t="s">
        <v>7122</v>
      </c>
      <c r="J118" s="203" t="s">
        <v>7249</v>
      </c>
      <c r="K118" s="204" t="s">
        <v>7250</v>
      </c>
      <c r="M118" s="205" t="s">
        <v>5957</v>
      </c>
      <c r="N118" s="206" t="n">
        <v>0</v>
      </c>
    </row>
    <row r="119" customFormat="false" ht="51" hidden="false" customHeight="false" outlineLevel="0" collapsed="false">
      <c r="B119" s="207" t="s">
        <v>0</v>
      </c>
      <c r="C119" s="203" t="s">
        <v>6060</v>
      </c>
      <c r="D119" s="194" t="n">
        <f aca="false">IFERROR(VLOOKUP(C119,'Input data'!$C:$D,2,0),0)/IF(G119 = "VAL",coef!$I$3,1)</f>
        <v>0</v>
      </c>
      <c r="E119" s="203" t="s">
        <v>7235</v>
      </c>
      <c r="F119" s="203" t="s">
        <v>7272</v>
      </c>
      <c r="G119" s="208" t="s">
        <v>7263</v>
      </c>
      <c r="H119" s="208" t="s">
        <v>7264</v>
      </c>
      <c r="I119" s="201" t="s">
        <v>7122</v>
      </c>
      <c r="J119" s="203" t="s">
        <v>7249</v>
      </c>
      <c r="K119" s="204" t="s">
        <v>7250</v>
      </c>
      <c r="M119" s="205" t="s">
        <v>5958</v>
      </c>
      <c r="N119" s="206" t="n">
        <v>0</v>
      </c>
    </row>
    <row r="120" customFormat="false" ht="51" hidden="false" customHeight="false" outlineLevel="0" collapsed="false">
      <c r="B120" s="207" t="s">
        <v>0</v>
      </c>
      <c r="C120" s="227" t="s">
        <v>5499</v>
      </c>
      <c r="D120" s="194" t="n">
        <f aca="false">IFERROR(VLOOKUP(C120,'Input data'!$C:$D,2,0),0)/IF(G120 = "VAL",coef!$I$3,1)</f>
        <v>0</v>
      </c>
      <c r="E120" s="227" t="s">
        <v>7238</v>
      </c>
      <c r="F120" s="227" t="s">
        <v>7273</v>
      </c>
      <c r="G120" s="228" t="s">
        <v>7107</v>
      </c>
      <c r="H120" s="228" t="s">
        <v>7086</v>
      </c>
      <c r="I120" s="229" t="s">
        <v>7122</v>
      </c>
      <c r="J120" s="203" t="s">
        <v>7249</v>
      </c>
      <c r="K120" s="204" t="s">
        <v>7250</v>
      </c>
      <c r="M120" s="205" t="s">
        <v>5959</v>
      </c>
      <c r="N120" s="206" t="n">
        <v>0</v>
      </c>
    </row>
    <row r="121" customFormat="false" ht="51" hidden="false" customHeight="false" outlineLevel="0" collapsed="false">
      <c r="B121" s="207" t="s">
        <v>0</v>
      </c>
      <c r="C121" s="203" t="s">
        <v>6061</v>
      </c>
      <c r="D121" s="194" t="n">
        <f aca="false">IFERROR(VLOOKUP(C121,'Input data'!$C:$D,2,0),0)/IF(G121 = "VAL",coef!$I$3,1)</f>
        <v>0</v>
      </c>
      <c r="E121" s="203" t="s">
        <v>7238</v>
      </c>
      <c r="F121" s="203" t="s">
        <v>7274</v>
      </c>
      <c r="G121" s="208" t="s">
        <v>7263</v>
      </c>
      <c r="H121" s="208" t="s">
        <v>7264</v>
      </c>
      <c r="I121" s="201" t="s">
        <v>7122</v>
      </c>
      <c r="J121" s="203" t="s">
        <v>7249</v>
      </c>
      <c r="K121" s="204" t="s">
        <v>7250</v>
      </c>
      <c r="M121" s="205" t="s">
        <v>5960</v>
      </c>
      <c r="N121" s="206" t="n">
        <v>0</v>
      </c>
    </row>
    <row r="122" customFormat="false" ht="51" hidden="false" customHeight="false" outlineLevel="0" collapsed="false">
      <c r="B122" s="207" t="s">
        <v>0</v>
      </c>
      <c r="C122" s="203" t="s">
        <v>5500</v>
      </c>
      <c r="D122" s="194" t="n">
        <f aca="false">IFERROR(VLOOKUP(C122,'Input data'!$C:$D,2,0),0)/IF(G122 = "VAL",coef!$I$3,1)</f>
        <v>0</v>
      </c>
      <c r="E122" s="203" t="s">
        <v>7275</v>
      </c>
      <c r="F122" s="203" t="s">
        <v>7276</v>
      </c>
      <c r="G122" s="208" t="s">
        <v>7107</v>
      </c>
      <c r="H122" s="208" t="s">
        <v>7086</v>
      </c>
      <c r="I122" s="201" t="s">
        <v>7122</v>
      </c>
      <c r="J122" s="203" t="s">
        <v>7249</v>
      </c>
      <c r="K122" s="204" t="s">
        <v>7250</v>
      </c>
      <c r="M122" s="205" t="s">
        <v>5961</v>
      </c>
      <c r="N122" s="206" t="n">
        <v>0</v>
      </c>
    </row>
    <row r="123" customFormat="false" ht="51" hidden="false" customHeight="false" outlineLevel="0" collapsed="false">
      <c r="B123" s="207" t="s">
        <v>0</v>
      </c>
      <c r="C123" s="203" t="s">
        <v>5654</v>
      </c>
      <c r="D123" s="194" t="n">
        <f aca="false">IFERROR(VLOOKUP(C123,'Input data'!$C:$D,2,0),0)/IF(G123 = "VAL",coef!$I$3,1)</f>
        <v>0</v>
      </c>
      <c r="E123" s="203" t="s">
        <v>7275</v>
      </c>
      <c r="F123" s="203" t="s">
        <v>7277</v>
      </c>
      <c r="G123" s="208" t="s">
        <v>7107</v>
      </c>
      <c r="H123" s="208" t="s">
        <v>7108</v>
      </c>
      <c r="I123" s="201" t="s">
        <v>7122</v>
      </c>
      <c r="J123" s="203" t="s">
        <v>7249</v>
      </c>
      <c r="K123" s="204" t="s">
        <v>7250</v>
      </c>
      <c r="M123" s="205" t="s">
        <v>5962</v>
      </c>
      <c r="N123" s="206" t="n">
        <v>0</v>
      </c>
    </row>
    <row r="124" customFormat="false" ht="51" hidden="false" customHeight="false" outlineLevel="0" collapsed="false">
      <c r="B124" s="207" t="s">
        <v>0</v>
      </c>
      <c r="C124" s="203" t="s">
        <v>6062</v>
      </c>
      <c r="D124" s="194" t="n">
        <f aca="false">IFERROR(VLOOKUP(C124,'Input data'!$C:$D,2,0),0)/IF(G124 = "VAL",coef!$I$3,1)</f>
        <v>0</v>
      </c>
      <c r="E124" s="203" t="s">
        <v>7275</v>
      </c>
      <c r="F124" s="203" t="s">
        <v>7278</v>
      </c>
      <c r="G124" s="208" t="s">
        <v>7263</v>
      </c>
      <c r="H124" s="208" t="s">
        <v>7279</v>
      </c>
      <c r="I124" s="201" t="s">
        <v>7122</v>
      </c>
      <c r="J124" s="203" t="s">
        <v>7249</v>
      </c>
      <c r="K124" s="204" t="s">
        <v>7250</v>
      </c>
      <c r="M124" s="205" t="s">
        <v>5963</v>
      </c>
      <c r="N124" s="206" t="n">
        <v>0</v>
      </c>
    </row>
    <row r="125" customFormat="false" ht="51" hidden="false" customHeight="false" outlineLevel="0" collapsed="false">
      <c r="B125" s="207" t="s">
        <v>0</v>
      </c>
      <c r="C125" s="203" t="s">
        <v>5501</v>
      </c>
      <c r="D125" s="194" t="n">
        <f aca="false">IFERROR(VLOOKUP(C125,'Input data'!$C:$D,2,0),0)/IF(G125 = "VAL",coef!$I$3,1)</f>
        <v>0</v>
      </c>
      <c r="E125" s="203" t="s">
        <v>7280</v>
      </c>
      <c r="F125" s="203" t="s">
        <v>7281</v>
      </c>
      <c r="G125" s="208" t="s">
        <v>7107</v>
      </c>
      <c r="H125" s="208" t="s">
        <v>7086</v>
      </c>
      <c r="I125" s="201" t="s">
        <v>7122</v>
      </c>
      <c r="J125" s="203" t="s">
        <v>7282</v>
      </c>
      <c r="K125" s="204" t="s">
        <v>7250</v>
      </c>
      <c r="M125" s="205" t="s">
        <v>5981</v>
      </c>
      <c r="N125" s="206" t="n">
        <v>0</v>
      </c>
    </row>
    <row r="126" customFormat="false" ht="51" hidden="false" customHeight="false" outlineLevel="0" collapsed="false">
      <c r="B126" s="207" t="s">
        <v>0</v>
      </c>
      <c r="C126" s="203" t="s">
        <v>5651</v>
      </c>
      <c r="D126" s="194" t="n">
        <f aca="false">IFERROR(VLOOKUP(C126,'Input data'!$C:$D,2,0),0)/IF(G126 = "VAL",coef!$I$3,1)</f>
        <v>0</v>
      </c>
      <c r="E126" s="203" t="s">
        <v>7283</v>
      </c>
      <c r="F126" s="203" t="s">
        <v>7284</v>
      </c>
      <c r="G126" s="208" t="s">
        <v>7107</v>
      </c>
      <c r="H126" s="208" t="s">
        <v>7086</v>
      </c>
      <c r="I126" s="201" t="s">
        <v>7122</v>
      </c>
      <c r="J126" s="203" t="s">
        <v>7282</v>
      </c>
      <c r="K126" s="204" t="s">
        <v>7250</v>
      </c>
      <c r="M126" s="205" t="s">
        <v>5982</v>
      </c>
      <c r="N126" s="206" t="n">
        <v>0</v>
      </c>
    </row>
    <row r="127" customFormat="false" ht="51" hidden="false" customHeight="false" outlineLevel="0" collapsed="false">
      <c r="B127" s="207" t="s">
        <v>0</v>
      </c>
      <c r="C127" s="203" t="s">
        <v>6063</v>
      </c>
      <c r="D127" s="194" t="n">
        <f aca="false">IFERROR(VLOOKUP(C127,'Input data'!$C:$D,2,0),0)/IF(G127 = "VAL",coef!$I$3,1)</f>
        <v>0</v>
      </c>
      <c r="E127" s="203" t="s">
        <v>7285</v>
      </c>
      <c r="F127" s="203" t="s">
        <v>7286</v>
      </c>
      <c r="G127" s="208" t="s">
        <v>7107</v>
      </c>
      <c r="H127" s="208" t="s">
        <v>7086</v>
      </c>
      <c r="I127" s="201" t="s">
        <v>7122</v>
      </c>
      <c r="J127" s="203" t="s">
        <v>7282</v>
      </c>
      <c r="K127" s="204" t="s">
        <v>7250</v>
      </c>
      <c r="M127" s="205" t="s">
        <v>5983</v>
      </c>
      <c r="N127" s="206" t="n">
        <v>0</v>
      </c>
    </row>
    <row r="128" customFormat="false" ht="51" hidden="false" customHeight="false" outlineLevel="0" collapsed="false">
      <c r="B128" s="207" t="s">
        <v>0</v>
      </c>
      <c r="C128" s="203" t="s">
        <v>6064</v>
      </c>
      <c r="D128" s="194" t="n">
        <f aca="false">IFERROR(VLOOKUP(C128,'Input data'!$C:$D,2,0),0)/IF(G128 = "VAL",coef!$I$3,1)</f>
        <v>0</v>
      </c>
      <c r="E128" s="203" t="s">
        <v>7287</v>
      </c>
      <c r="F128" s="203" t="s">
        <v>7288</v>
      </c>
      <c r="G128" s="208" t="s">
        <v>7107</v>
      </c>
      <c r="H128" s="208" t="s">
        <v>7086</v>
      </c>
      <c r="I128" s="201" t="s">
        <v>7122</v>
      </c>
      <c r="J128" s="203" t="s">
        <v>7282</v>
      </c>
      <c r="K128" s="204" t="s">
        <v>7250</v>
      </c>
      <c r="M128" s="205" t="s">
        <v>6091</v>
      </c>
      <c r="N128" s="206" t="n">
        <v>701</v>
      </c>
    </row>
    <row r="129" customFormat="false" ht="51" hidden="false" customHeight="false" outlineLevel="0" collapsed="false">
      <c r="B129" s="207" t="s">
        <v>0</v>
      </c>
      <c r="C129" s="203" t="s">
        <v>5502</v>
      </c>
      <c r="D129" s="194" t="n">
        <f aca="false">IFERROR(VLOOKUP(C129,'Input data'!$C:$D,2,0),0)/IF(G129 = "VAL",coef!$I$3,1)</f>
        <v>0</v>
      </c>
      <c r="E129" s="203" t="s">
        <v>7280</v>
      </c>
      <c r="F129" s="203" t="s">
        <v>7289</v>
      </c>
      <c r="G129" s="208" t="s">
        <v>7107</v>
      </c>
      <c r="H129" s="208" t="s">
        <v>7108</v>
      </c>
      <c r="I129" s="201" t="s">
        <v>7122</v>
      </c>
      <c r="J129" s="203" t="s">
        <v>7282</v>
      </c>
      <c r="K129" s="204" t="s">
        <v>7250</v>
      </c>
      <c r="M129" s="205" t="s">
        <v>5993</v>
      </c>
      <c r="N129" s="206" t="n">
        <v>0</v>
      </c>
    </row>
    <row r="130" customFormat="false" ht="51" hidden="false" customHeight="false" outlineLevel="0" collapsed="false">
      <c r="B130" s="207" t="s">
        <v>0</v>
      </c>
      <c r="C130" s="203" t="s">
        <v>5639</v>
      </c>
      <c r="D130" s="194" t="n">
        <f aca="false">IFERROR(VLOOKUP(C130,'Input data'!$C:$D,2,0),0)/IF(G130 = "VAL",coef!$I$3,1)</f>
        <v>0</v>
      </c>
      <c r="E130" s="203" t="s">
        <v>7283</v>
      </c>
      <c r="F130" s="203" t="s">
        <v>7290</v>
      </c>
      <c r="G130" s="208" t="s">
        <v>7107</v>
      </c>
      <c r="H130" s="208" t="s">
        <v>7108</v>
      </c>
      <c r="I130" s="201" t="s">
        <v>7122</v>
      </c>
      <c r="J130" s="203" t="s">
        <v>7282</v>
      </c>
      <c r="K130" s="204" t="s">
        <v>7250</v>
      </c>
      <c r="M130" s="205" t="s">
        <v>6092</v>
      </c>
      <c r="N130" s="206" t="n">
        <v>0</v>
      </c>
    </row>
    <row r="131" customFormat="false" ht="51" hidden="false" customHeight="false" outlineLevel="0" collapsed="false">
      <c r="B131" s="207" t="s">
        <v>0</v>
      </c>
      <c r="C131" s="203" t="s">
        <v>6065</v>
      </c>
      <c r="D131" s="194" t="n">
        <f aca="false">IFERROR(VLOOKUP(C131,'Input data'!$C:$D,2,0),0)/IF(G131 = "VAL",coef!$I$3,1)</f>
        <v>0</v>
      </c>
      <c r="E131" s="203" t="s">
        <v>7285</v>
      </c>
      <c r="F131" s="203" t="s">
        <v>7291</v>
      </c>
      <c r="G131" s="208" t="s">
        <v>7107</v>
      </c>
      <c r="H131" s="208" t="s">
        <v>7108</v>
      </c>
      <c r="I131" s="201" t="s">
        <v>7122</v>
      </c>
      <c r="J131" s="203" t="s">
        <v>7282</v>
      </c>
      <c r="K131" s="204" t="s">
        <v>7250</v>
      </c>
      <c r="M131" s="205" t="s">
        <v>5994</v>
      </c>
      <c r="N131" s="206" t="n">
        <v>0</v>
      </c>
    </row>
    <row r="132" customFormat="false" ht="51" hidden="false" customHeight="false" outlineLevel="0" collapsed="false">
      <c r="B132" s="207" t="s">
        <v>0</v>
      </c>
      <c r="C132" s="203" t="s">
        <v>6066</v>
      </c>
      <c r="D132" s="194" t="n">
        <f aca="false">IFERROR(VLOOKUP(C132,'Input data'!$C:$D,2,0),0)/IF(G132 = "VAL",coef!$I$3,1)</f>
        <v>0</v>
      </c>
      <c r="E132" s="203" t="s">
        <v>7287</v>
      </c>
      <c r="F132" s="203" t="s">
        <v>7292</v>
      </c>
      <c r="G132" s="208" t="s">
        <v>7107</v>
      </c>
      <c r="H132" s="208" t="s">
        <v>7108</v>
      </c>
      <c r="I132" s="201" t="s">
        <v>7122</v>
      </c>
      <c r="J132" s="203" t="s">
        <v>7282</v>
      </c>
      <c r="K132" s="204" t="s">
        <v>7250</v>
      </c>
      <c r="M132" s="205" t="s">
        <v>6000</v>
      </c>
      <c r="N132" s="206" t="n">
        <v>0</v>
      </c>
    </row>
    <row r="133" customFormat="false" ht="76.5" hidden="false" customHeight="false" outlineLevel="0" collapsed="false">
      <c r="B133" s="207" t="s">
        <v>0</v>
      </c>
      <c r="C133" s="203" t="s">
        <v>5503</v>
      </c>
      <c r="D133" s="194" t="n">
        <f aca="false">IFERROR(VLOOKUP(C133,'Input data'!$C:$D,2,0),0)/IF(G133 = "VAL",coef!$I$3,1)</f>
        <v>0</v>
      </c>
      <c r="E133" s="203" t="s">
        <v>7293</v>
      </c>
      <c r="F133" s="203" t="s">
        <v>7294</v>
      </c>
      <c r="G133" s="208" t="s">
        <v>7107</v>
      </c>
      <c r="H133" s="208" t="s">
        <v>7086</v>
      </c>
      <c r="I133" s="201" t="s">
        <v>7122</v>
      </c>
      <c r="J133" s="203" t="s">
        <v>7295</v>
      </c>
      <c r="K133" s="204" t="s">
        <v>7296</v>
      </c>
      <c r="M133" s="205" t="s">
        <v>6001</v>
      </c>
      <c r="N133" s="206" t="n">
        <v>35</v>
      </c>
    </row>
    <row r="134" customFormat="false" ht="76.5" hidden="false" customHeight="false" outlineLevel="0" collapsed="false">
      <c r="B134" s="207" t="s">
        <v>0</v>
      </c>
      <c r="C134" s="203" t="s">
        <v>5638</v>
      </c>
      <c r="D134" s="194" t="n">
        <f aca="false">IFERROR(VLOOKUP(C134,'Input data'!$C:$D,2,0),0)/IF(G134 = "VAL",coef!$I$3,1)</f>
        <v>0</v>
      </c>
      <c r="E134" s="203" t="s">
        <v>7297</v>
      </c>
      <c r="F134" s="203" t="s">
        <v>7298</v>
      </c>
      <c r="G134" s="208" t="s">
        <v>7107</v>
      </c>
      <c r="H134" s="208" t="s">
        <v>7086</v>
      </c>
      <c r="I134" s="201" t="s">
        <v>7122</v>
      </c>
      <c r="J134" s="203" t="s">
        <v>7295</v>
      </c>
      <c r="K134" s="204" t="s">
        <v>7296</v>
      </c>
      <c r="M134" s="205" t="s">
        <v>4690</v>
      </c>
      <c r="N134" s="206" t="n">
        <v>12276613</v>
      </c>
    </row>
    <row r="135" customFormat="false" ht="76.5" hidden="false" customHeight="false" outlineLevel="0" collapsed="false">
      <c r="B135" s="207" t="s">
        <v>0</v>
      </c>
      <c r="C135" s="203" t="s">
        <v>6067</v>
      </c>
      <c r="D135" s="194" t="n">
        <f aca="false">IFERROR(VLOOKUP(C135,'Input data'!$C:$D,2,0),0)/IF(G135 = "VAL",coef!$I$3,1)</f>
        <v>0</v>
      </c>
      <c r="E135" s="203" t="s">
        <v>7299</v>
      </c>
      <c r="F135" s="203" t="s">
        <v>7300</v>
      </c>
      <c r="G135" s="208" t="s">
        <v>7107</v>
      </c>
      <c r="H135" s="208" t="s">
        <v>7086</v>
      </c>
      <c r="I135" s="201" t="s">
        <v>7122</v>
      </c>
      <c r="J135" s="203" t="s">
        <v>7295</v>
      </c>
      <c r="K135" s="204" t="s">
        <v>7296</v>
      </c>
      <c r="M135" s="205" t="s">
        <v>5550</v>
      </c>
      <c r="N135" s="206" t="n">
        <v>0</v>
      </c>
    </row>
    <row r="136" customFormat="false" ht="76.5" hidden="false" customHeight="false" outlineLevel="0" collapsed="false">
      <c r="B136" s="207" t="s">
        <v>0</v>
      </c>
      <c r="C136" s="203" t="s">
        <v>6068</v>
      </c>
      <c r="D136" s="194" t="n">
        <f aca="false">IFERROR(VLOOKUP(C136,'Input data'!$C:$D,2,0),0)/IF(G136 = "VAL",coef!$I$3,1)</f>
        <v>0</v>
      </c>
      <c r="E136" s="203" t="s">
        <v>7301</v>
      </c>
      <c r="F136" s="203" t="s">
        <v>7302</v>
      </c>
      <c r="G136" s="208" t="s">
        <v>7107</v>
      </c>
      <c r="H136" s="208" t="s">
        <v>7086</v>
      </c>
      <c r="I136" s="201" t="s">
        <v>7122</v>
      </c>
      <c r="J136" s="203" t="s">
        <v>7295</v>
      </c>
      <c r="K136" s="204" t="s">
        <v>7296</v>
      </c>
      <c r="M136" s="205" t="s">
        <v>4677</v>
      </c>
      <c r="N136" s="206" t="n">
        <v>0</v>
      </c>
    </row>
    <row r="137" customFormat="false" ht="76.5" hidden="false" customHeight="false" outlineLevel="0" collapsed="false">
      <c r="B137" s="207" t="s">
        <v>0</v>
      </c>
      <c r="C137" s="203" t="s">
        <v>5120</v>
      </c>
      <c r="D137" s="194" t="n">
        <f aca="false">IFERROR(VLOOKUP(C137,'Input data'!$C:$D,2,0),0)/IF(G137 = "VAL",coef!$I$3,1)</f>
        <v>0</v>
      </c>
      <c r="E137" s="203" t="s">
        <v>7293</v>
      </c>
      <c r="F137" s="203" t="s">
        <v>7303</v>
      </c>
      <c r="G137" s="208" t="s">
        <v>7107</v>
      </c>
      <c r="H137" s="208" t="s">
        <v>7108</v>
      </c>
      <c r="I137" s="201" t="s">
        <v>7122</v>
      </c>
      <c r="J137" s="203" t="s">
        <v>7295</v>
      </c>
      <c r="K137" s="204" t="s">
        <v>7296</v>
      </c>
      <c r="M137" s="205" t="s">
        <v>5055</v>
      </c>
      <c r="N137" s="206" t="n">
        <v>0</v>
      </c>
    </row>
    <row r="138" customFormat="false" ht="76.5" hidden="false" customHeight="false" outlineLevel="0" collapsed="false">
      <c r="B138" s="207" t="s">
        <v>0</v>
      </c>
      <c r="C138" s="203" t="s">
        <v>5123</v>
      </c>
      <c r="D138" s="194" t="n">
        <f aca="false">IFERROR(VLOOKUP(C138,'Input data'!$C:$D,2,0),0)/IF(G138 = "VAL",coef!$I$3,1)</f>
        <v>0</v>
      </c>
      <c r="E138" s="203" t="s">
        <v>7297</v>
      </c>
      <c r="F138" s="203" t="s">
        <v>7304</v>
      </c>
      <c r="G138" s="208" t="s">
        <v>7107</v>
      </c>
      <c r="H138" s="208" t="s">
        <v>7108</v>
      </c>
      <c r="I138" s="201" t="s">
        <v>7122</v>
      </c>
      <c r="J138" s="203" t="s">
        <v>7295</v>
      </c>
      <c r="K138" s="204" t="s">
        <v>7296</v>
      </c>
      <c r="M138" s="205" t="s">
        <v>5555</v>
      </c>
      <c r="N138" s="206" t="n">
        <v>0</v>
      </c>
    </row>
    <row r="139" customFormat="false" ht="76.5" hidden="false" customHeight="false" outlineLevel="0" collapsed="false">
      <c r="B139" s="207" t="s">
        <v>0</v>
      </c>
      <c r="C139" s="203" t="s">
        <v>6069</v>
      </c>
      <c r="D139" s="194" t="n">
        <f aca="false">IFERROR(VLOOKUP(C139,'Input data'!$C:$D,2,0),0)/IF(G139 = "VAL",coef!$I$3,1)</f>
        <v>0</v>
      </c>
      <c r="E139" s="203" t="s">
        <v>7299</v>
      </c>
      <c r="F139" s="203" t="s">
        <v>7305</v>
      </c>
      <c r="G139" s="208" t="s">
        <v>7107</v>
      </c>
      <c r="H139" s="208" t="s">
        <v>7108</v>
      </c>
      <c r="I139" s="201" t="s">
        <v>7122</v>
      </c>
      <c r="J139" s="203" t="s">
        <v>7295</v>
      </c>
      <c r="K139" s="204" t="s">
        <v>7296</v>
      </c>
      <c r="M139" s="205" t="s">
        <v>5556</v>
      </c>
      <c r="N139" s="206" t="n">
        <v>0</v>
      </c>
    </row>
    <row r="140" customFormat="false" ht="76.5" hidden="false" customHeight="false" outlineLevel="0" collapsed="false">
      <c r="B140" s="207" t="s">
        <v>0</v>
      </c>
      <c r="C140" s="203" t="s">
        <v>6070</v>
      </c>
      <c r="D140" s="194" t="n">
        <f aca="false">IFERROR(VLOOKUP(C140,'Input data'!$C:$D,2,0),0)/IF(G140 = "VAL",coef!$I$3,1)</f>
        <v>0</v>
      </c>
      <c r="E140" s="203" t="s">
        <v>7301</v>
      </c>
      <c r="F140" s="203" t="s">
        <v>7306</v>
      </c>
      <c r="G140" s="208" t="s">
        <v>7107</v>
      </c>
      <c r="H140" s="208" t="s">
        <v>7108</v>
      </c>
      <c r="I140" s="201" t="s">
        <v>7122</v>
      </c>
      <c r="J140" s="203" t="s">
        <v>7295</v>
      </c>
      <c r="K140" s="204" t="s">
        <v>7296</v>
      </c>
      <c r="M140" s="205" t="s">
        <v>5557</v>
      </c>
      <c r="N140" s="206" t="n">
        <v>0</v>
      </c>
    </row>
    <row r="141" customFormat="false" ht="89.25" hidden="false" customHeight="false" outlineLevel="0" collapsed="false">
      <c r="B141" s="207" t="s">
        <v>0</v>
      </c>
      <c r="C141" s="203" t="s">
        <v>5504</v>
      </c>
      <c r="D141" s="194" t="n">
        <f aca="false">IFERROR(VLOOKUP(C141,'Input data'!$C:$D,2,0),0)/IF(G141 = "VAL",coef!$I$3,1)</f>
        <v>0</v>
      </c>
      <c r="E141" s="203" t="s">
        <v>7293</v>
      </c>
      <c r="F141" s="203" t="s">
        <v>7294</v>
      </c>
      <c r="G141" s="208" t="s">
        <v>7107</v>
      </c>
      <c r="H141" s="208" t="s">
        <v>7086</v>
      </c>
      <c r="I141" s="201" t="s">
        <v>7122</v>
      </c>
      <c r="J141" s="203" t="s">
        <v>7307</v>
      </c>
      <c r="K141" s="204" t="s">
        <v>7308</v>
      </c>
      <c r="M141" s="205" t="s">
        <v>5558</v>
      </c>
      <c r="N141" s="206" t="n">
        <v>0</v>
      </c>
    </row>
    <row r="142" customFormat="false" ht="89.25" hidden="false" customHeight="false" outlineLevel="0" collapsed="false">
      <c r="B142" s="207" t="s">
        <v>0</v>
      </c>
      <c r="C142" s="203" t="s">
        <v>5662</v>
      </c>
      <c r="D142" s="194" t="n">
        <f aca="false">IFERROR(VLOOKUP(C142,'Input data'!$C:$D,2,0),0)/IF(G142 = "VAL",coef!$I$3,1)</f>
        <v>0</v>
      </c>
      <c r="E142" s="203" t="s">
        <v>7297</v>
      </c>
      <c r="F142" s="203" t="s">
        <v>7298</v>
      </c>
      <c r="G142" s="208" t="s">
        <v>7107</v>
      </c>
      <c r="H142" s="208" t="s">
        <v>7086</v>
      </c>
      <c r="I142" s="201" t="s">
        <v>7122</v>
      </c>
      <c r="J142" s="203" t="s">
        <v>7307</v>
      </c>
      <c r="K142" s="204" t="s">
        <v>7308</v>
      </c>
      <c r="M142" s="205" t="s">
        <v>5559</v>
      </c>
      <c r="N142" s="206" t="n">
        <v>0</v>
      </c>
    </row>
    <row r="143" customFormat="false" ht="89.25" hidden="false" customHeight="false" outlineLevel="0" collapsed="false">
      <c r="B143" s="207" t="s">
        <v>0</v>
      </c>
      <c r="C143" s="203" t="s">
        <v>6071</v>
      </c>
      <c r="D143" s="194" t="n">
        <f aca="false">IFERROR(VLOOKUP(C143,'Input data'!$C:$D,2,0),0)/IF(G143 = "VAL",coef!$I$3,1)</f>
        <v>0</v>
      </c>
      <c r="E143" s="203" t="s">
        <v>7299</v>
      </c>
      <c r="F143" s="203" t="s">
        <v>7300</v>
      </c>
      <c r="G143" s="208" t="s">
        <v>7107</v>
      </c>
      <c r="H143" s="208" t="s">
        <v>7086</v>
      </c>
      <c r="I143" s="201" t="s">
        <v>7122</v>
      </c>
      <c r="J143" s="203" t="s">
        <v>7307</v>
      </c>
      <c r="K143" s="204" t="s">
        <v>7308</v>
      </c>
      <c r="M143" s="205" t="s">
        <v>5060</v>
      </c>
      <c r="N143" s="206" t="n">
        <v>0</v>
      </c>
    </row>
    <row r="144" customFormat="false" ht="89.25" hidden="false" customHeight="false" outlineLevel="0" collapsed="false">
      <c r="B144" s="207" t="s">
        <v>0</v>
      </c>
      <c r="C144" s="203" t="s">
        <v>6072</v>
      </c>
      <c r="D144" s="194" t="n">
        <f aca="false">IFERROR(VLOOKUP(C144,'Input data'!$C:$D,2,0),0)/IF(G144 = "VAL",coef!$I$3,1)</f>
        <v>0</v>
      </c>
      <c r="E144" s="203" t="s">
        <v>7301</v>
      </c>
      <c r="F144" s="203" t="s">
        <v>7302</v>
      </c>
      <c r="G144" s="208" t="s">
        <v>7107</v>
      </c>
      <c r="H144" s="208" t="s">
        <v>7086</v>
      </c>
      <c r="I144" s="201" t="s">
        <v>7122</v>
      </c>
      <c r="J144" s="203" t="s">
        <v>7307</v>
      </c>
      <c r="K144" s="204" t="s">
        <v>7308</v>
      </c>
      <c r="M144" s="205" t="s">
        <v>5560</v>
      </c>
      <c r="N144" s="206" t="n">
        <v>0</v>
      </c>
    </row>
    <row r="145" customFormat="false" ht="89.25" hidden="false" customHeight="false" outlineLevel="0" collapsed="false">
      <c r="B145" s="207" t="s">
        <v>0</v>
      </c>
      <c r="C145" s="203" t="s">
        <v>5129</v>
      </c>
      <c r="D145" s="194" t="n">
        <f aca="false">IFERROR(VLOOKUP(C145,'Input data'!$C:$D,2,0),0)/IF(G145 = "VAL",coef!$I$3,1)</f>
        <v>0</v>
      </c>
      <c r="E145" s="203" t="s">
        <v>7293</v>
      </c>
      <c r="F145" s="203" t="s">
        <v>7303</v>
      </c>
      <c r="G145" s="208" t="s">
        <v>7107</v>
      </c>
      <c r="H145" s="208" t="s">
        <v>7108</v>
      </c>
      <c r="I145" s="201" t="s">
        <v>7122</v>
      </c>
      <c r="J145" s="203" t="s">
        <v>7307</v>
      </c>
      <c r="K145" s="204" t="s">
        <v>7308</v>
      </c>
      <c r="M145" s="205" t="s">
        <v>5563</v>
      </c>
      <c r="N145" s="206" t="n">
        <v>0</v>
      </c>
    </row>
    <row r="146" customFormat="false" ht="89.25" hidden="false" customHeight="false" outlineLevel="0" collapsed="false">
      <c r="B146" s="207" t="s">
        <v>0</v>
      </c>
      <c r="C146" s="203" t="s">
        <v>5132</v>
      </c>
      <c r="D146" s="194" t="n">
        <f aca="false">IFERROR(VLOOKUP(C146,'Input data'!$C:$D,2,0),0)/IF(G146 = "VAL",coef!$I$3,1)</f>
        <v>0</v>
      </c>
      <c r="E146" s="203" t="s">
        <v>7297</v>
      </c>
      <c r="F146" s="203" t="s">
        <v>7304</v>
      </c>
      <c r="G146" s="208" t="s">
        <v>7107</v>
      </c>
      <c r="H146" s="208" t="s">
        <v>7108</v>
      </c>
      <c r="I146" s="201" t="s">
        <v>7122</v>
      </c>
      <c r="J146" s="203" t="s">
        <v>7307</v>
      </c>
      <c r="K146" s="204" t="s">
        <v>7308</v>
      </c>
      <c r="M146" s="205" t="s">
        <v>4681</v>
      </c>
      <c r="N146" s="206" t="n">
        <v>0</v>
      </c>
    </row>
    <row r="147" customFormat="false" ht="89.25" hidden="false" customHeight="false" outlineLevel="0" collapsed="false">
      <c r="B147" s="207" t="s">
        <v>0</v>
      </c>
      <c r="C147" s="61" t="s">
        <v>6073</v>
      </c>
      <c r="D147" s="194" t="n">
        <f aca="false">IFERROR(VLOOKUP(C147,'Input data'!$C:$D,2,0),0)/IF(G147 = "VAL",coef!$I$3,1)</f>
        <v>0</v>
      </c>
      <c r="E147" s="203" t="s">
        <v>7299</v>
      </c>
      <c r="F147" s="203" t="s">
        <v>7305</v>
      </c>
      <c r="G147" s="208" t="s">
        <v>7107</v>
      </c>
      <c r="H147" s="208" t="s">
        <v>7108</v>
      </c>
      <c r="I147" s="201" t="s">
        <v>7122</v>
      </c>
      <c r="J147" s="203" t="s">
        <v>7307</v>
      </c>
      <c r="K147" s="204" t="s">
        <v>7308</v>
      </c>
      <c r="M147" s="205" t="s">
        <v>5566</v>
      </c>
      <c r="N147" s="206" t="n">
        <v>0</v>
      </c>
    </row>
    <row r="148" customFormat="false" ht="89.25" hidden="false" customHeight="false" outlineLevel="0" collapsed="false">
      <c r="B148" s="207" t="s">
        <v>0</v>
      </c>
      <c r="C148" s="203" t="s">
        <v>6074</v>
      </c>
      <c r="D148" s="194" t="n">
        <f aca="false">IFERROR(VLOOKUP(C148,'Input data'!$C:$D,2,0),0)/IF(G148 = "VAL",coef!$I$3,1)</f>
        <v>0</v>
      </c>
      <c r="E148" s="203" t="s">
        <v>7301</v>
      </c>
      <c r="F148" s="203" t="s">
        <v>7306</v>
      </c>
      <c r="G148" s="208" t="s">
        <v>7107</v>
      </c>
      <c r="H148" s="208" t="s">
        <v>7108</v>
      </c>
      <c r="I148" s="201" t="s">
        <v>7122</v>
      </c>
      <c r="J148" s="203" t="s">
        <v>7307</v>
      </c>
      <c r="K148" s="204" t="s">
        <v>7308</v>
      </c>
      <c r="M148" s="205" t="s">
        <v>5567</v>
      </c>
      <c r="N148" s="206" t="n">
        <v>12274800</v>
      </c>
    </row>
    <row r="149" customFormat="false" ht="89.25" hidden="false" customHeight="false" outlineLevel="0" collapsed="false">
      <c r="B149" s="207" t="s">
        <v>0</v>
      </c>
      <c r="C149" s="203" t="s">
        <v>5505</v>
      </c>
      <c r="D149" s="194" t="n">
        <f aca="false">IFERROR(VLOOKUP(C149,'Input data'!$C:$D,2,0),0)/IF(G149 = "VAL",coef!$I$3,1)</f>
        <v>0</v>
      </c>
      <c r="E149" s="203" t="s">
        <v>7293</v>
      </c>
      <c r="F149" s="203" t="s">
        <v>7294</v>
      </c>
      <c r="G149" s="208" t="s">
        <v>7107</v>
      </c>
      <c r="H149" s="208" t="s">
        <v>7086</v>
      </c>
      <c r="I149" s="201" t="s">
        <v>7122</v>
      </c>
      <c r="J149" s="203" t="s">
        <v>7309</v>
      </c>
      <c r="K149" s="204" t="s">
        <v>7310</v>
      </c>
      <c r="M149" s="205" t="s">
        <v>5569</v>
      </c>
      <c r="N149" s="206" t="n">
        <v>0</v>
      </c>
    </row>
    <row r="150" customFormat="false" ht="89.25" hidden="false" customHeight="false" outlineLevel="0" collapsed="false">
      <c r="B150" s="207" t="s">
        <v>0</v>
      </c>
      <c r="C150" s="203" t="s">
        <v>6075</v>
      </c>
      <c r="D150" s="194" t="n">
        <f aca="false">IFERROR(VLOOKUP(C150,'Input data'!$C:$D,2,0),0)/IF(G150 = "VAL",coef!$I$3,1)</f>
        <v>0</v>
      </c>
      <c r="E150" s="203" t="s">
        <v>7297</v>
      </c>
      <c r="F150" s="203" t="s">
        <v>7298</v>
      </c>
      <c r="G150" s="208" t="s">
        <v>7107</v>
      </c>
      <c r="H150" s="208" t="s">
        <v>7086</v>
      </c>
      <c r="I150" s="201" t="s">
        <v>7122</v>
      </c>
      <c r="J150" s="203" t="s">
        <v>7309</v>
      </c>
      <c r="K150" s="204" t="s">
        <v>7310</v>
      </c>
      <c r="M150" s="205" t="s">
        <v>5570</v>
      </c>
      <c r="N150" s="206" t="n">
        <v>0</v>
      </c>
    </row>
    <row r="151" customFormat="false" ht="89.25" hidden="false" customHeight="false" outlineLevel="0" collapsed="false">
      <c r="B151" s="207" t="s">
        <v>0</v>
      </c>
      <c r="C151" s="203" t="s">
        <v>6076</v>
      </c>
      <c r="D151" s="194" t="n">
        <f aca="false">IFERROR(VLOOKUP(C151,'Input data'!$C:$D,2,0),0)/IF(G151 = "VAL",coef!$I$3,1)</f>
        <v>0</v>
      </c>
      <c r="E151" s="203" t="s">
        <v>7299</v>
      </c>
      <c r="F151" s="203" t="s">
        <v>7300</v>
      </c>
      <c r="G151" s="208" t="s">
        <v>7107</v>
      </c>
      <c r="H151" s="208" t="s">
        <v>7086</v>
      </c>
      <c r="I151" s="201" t="s">
        <v>7122</v>
      </c>
      <c r="J151" s="203" t="s">
        <v>7309</v>
      </c>
      <c r="K151" s="204" t="s">
        <v>7310</v>
      </c>
      <c r="M151" s="205" t="s">
        <v>5571</v>
      </c>
      <c r="N151" s="206" t="n">
        <v>0</v>
      </c>
    </row>
    <row r="152" customFormat="false" ht="89.25" hidden="false" customHeight="false" outlineLevel="0" collapsed="false">
      <c r="B152" s="207" t="s">
        <v>0</v>
      </c>
      <c r="C152" s="203" t="s">
        <v>6077</v>
      </c>
      <c r="D152" s="194" t="n">
        <f aca="false">IFERROR(VLOOKUP(C152,'Input data'!$C:$D,2,0),0)/IF(G152 = "VAL",coef!$I$3,1)</f>
        <v>0</v>
      </c>
      <c r="E152" s="203" t="s">
        <v>7301</v>
      </c>
      <c r="F152" s="203" t="s">
        <v>7302</v>
      </c>
      <c r="G152" s="208" t="s">
        <v>7107</v>
      </c>
      <c r="H152" s="208" t="s">
        <v>7086</v>
      </c>
      <c r="I152" s="201" t="s">
        <v>7122</v>
      </c>
      <c r="J152" s="203" t="s">
        <v>7309</v>
      </c>
      <c r="K152" s="204" t="s">
        <v>7310</v>
      </c>
      <c r="M152" s="205"/>
      <c r="N152" s="206"/>
    </row>
    <row r="153" customFormat="false" ht="89.25" hidden="false" customHeight="false" outlineLevel="0" collapsed="false">
      <c r="B153" s="207" t="s">
        <v>0</v>
      </c>
      <c r="C153" s="203" t="s">
        <v>5117</v>
      </c>
      <c r="D153" s="194" t="n">
        <f aca="false">IFERROR(VLOOKUP(C153,'Input data'!$C:$D,2,0),0)/IF(G153 = "VAL",coef!$I$3,1)</f>
        <v>0</v>
      </c>
      <c r="E153" s="203" t="s">
        <v>7293</v>
      </c>
      <c r="F153" s="203" t="s">
        <v>7303</v>
      </c>
      <c r="G153" s="208" t="s">
        <v>7107</v>
      </c>
      <c r="H153" s="208" t="s">
        <v>7108</v>
      </c>
      <c r="I153" s="201" t="s">
        <v>7122</v>
      </c>
      <c r="J153" s="203" t="s">
        <v>7309</v>
      </c>
      <c r="K153" s="204" t="s">
        <v>7310</v>
      </c>
      <c r="M153" s="205"/>
      <c r="N153" s="206"/>
    </row>
    <row r="154" customFormat="false" ht="89.25" hidden="false" customHeight="false" outlineLevel="0" collapsed="false">
      <c r="B154" s="207" t="s">
        <v>0</v>
      </c>
      <c r="C154" s="203" t="s">
        <v>5612</v>
      </c>
      <c r="D154" s="194" t="n">
        <f aca="false">IFERROR(VLOOKUP(C154,'Input data'!$C:$D,2,0),0)/IF(G154 = "VAL",coef!$I$3,1)</f>
        <v>0</v>
      </c>
      <c r="E154" s="203" t="s">
        <v>7297</v>
      </c>
      <c r="F154" s="203" t="s">
        <v>7304</v>
      </c>
      <c r="G154" s="208" t="s">
        <v>7107</v>
      </c>
      <c r="H154" s="208" t="s">
        <v>7108</v>
      </c>
      <c r="I154" s="201" t="s">
        <v>7122</v>
      </c>
      <c r="J154" s="203" t="s">
        <v>7309</v>
      </c>
      <c r="K154" s="204" t="s">
        <v>7310</v>
      </c>
      <c r="M154" s="205"/>
      <c r="N154" s="206"/>
    </row>
    <row r="155" customFormat="false" ht="89.25" hidden="false" customHeight="false" outlineLevel="0" collapsed="false">
      <c r="B155" s="207" t="s">
        <v>0</v>
      </c>
      <c r="C155" s="61" t="s">
        <v>6078</v>
      </c>
      <c r="D155" s="194" t="n">
        <f aca="false">IFERROR(VLOOKUP(C155,'Input data'!$C:$D,2,0),0)/IF(G155 = "VAL",coef!$I$3,1)</f>
        <v>0</v>
      </c>
      <c r="E155" s="203" t="s">
        <v>7299</v>
      </c>
      <c r="F155" s="203" t="s">
        <v>7305</v>
      </c>
      <c r="G155" s="208" t="s">
        <v>7107</v>
      </c>
      <c r="H155" s="208" t="s">
        <v>7108</v>
      </c>
      <c r="I155" s="201" t="s">
        <v>7122</v>
      </c>
      <c r="J155" s="203" t="s">
        <v>7309</v>
      </c>
      <c r="K155" s="204" t="s">
        <v>7310</v>
      </c>
      <c r="M155" s="205"/>
      <c r="N155" s="206"/>
    </row>
    <row r="156" customFormat="false" ht="89.25" hidden="false" customHeight="false" outlineLevel="0" collapsed="false">
      <c r="B156" s="207" t="s">
        <v>0</v>
      </c>
      <c r="C156" s="203" t="s">
        <v>6079</v>
      </c>
      <c r="D156" s="194" t="n">
        <f aca="false">IFERROR(VLOOKUP(C156,'Input data'!$C:$D,2,0),0)/IF(G156 = "VAL",coef!$I$3,1)</f>
        <v>0</v>
      </c>
      <c r="E156" s="203" t="s">
        <v>7301</v>
      </c>
      <c r="F156" s="203" t="s">
        <v>7306</v>
      </c>
      <c r="G156" s="208" t="s">
        <v>7107</v>
      </c>
      <c r="H156" s="208" t="s">
        <v>7108</v>
      </c>
      <c r="I156" s="201" t="s">
        <v>7122</v>
      </c>
      <c r="J156" s="203" t="s">
        <v>7309</v>
      </c>
      <c r="K156" s="204" t="s">
        <v>7310</v>
      </c>
    </row>
    <row r="157" customFormat="false" ht="89.25" hidden="false" customHeight="false" outlineLevel="0" collapsed="false">
      <c r="B157" s="207" t="s">
        <v>0</v>
      </c>
      <c r="C157" s="203" t="s">
        <v>5506</v>
      </c>
      <c r="D157" s="194" t="n">
        <f aca="false">IFERROR(VLOOKUP(C157,'Input data'!$C:$D,2,0),0)/IF(G157 = "VAL",coef!$I$3,1)</f>
        <v>0</v>
      </c>
      <c r="E157" s="203" t="s">
        <v>7293</v>
      </c>
      <c r="F157" s="203" t="s">
        <v>7294</v>
      </c>
      <c r="G157" s="208" t="s">
        <v>7107</v>
      </c>
      <c r="H157" s="208" t="s">
        <v>7086</v>
      </c>
      <c r="I157" s="201" t="s">
        <v>7122</v>
      </c>
      <c r="J157" s="203" t="s">
        <v>7311</v>
      </c>
      <c r="K157" s="204" t="s">
        <v>7312</v>
      </c>
    </row>
    <row r="158" customFormat="false" ht="89.25" hidden="false" customHeight="false" outlineLevel="0" collapsed="false">
      <c r="B158" s="207" t="s">
        <v>0</v>
      </c>
      <c r="C158" s="203" t="s">
        <v>5652</v>
      </c>
      <c r="D158" s="194" t="n">
        <f aca="false">IFERROR(VLOOKUP(C158,'Input data'!$C:$D,2,0),0)/IF(G158 = "VAL",coef!$I$3,1)</f>
        <v>0</v>
      </c>
      <c r="E158" s="203" t="s">
        <v>7297</v>
      </c>
      <c r="F158" s="203" t="s">
        <v>7298</v>
      </c>
      <c r="G158" s="208" t="s">
        <v>7107</v>
      </c>
      <c r="H158" s="208" t="s">
        <v>7086</v>
      </c>
      <c r="I158" s="201" t="s">
        <v>7122</v>
      </c>
      <c r="J158" s="203" t="s">
        <v>7311</v>
      </c>
      <c r="K158" s="204" t="s">
        <v>7312</v>
      </c>
    </row>
    <row r="159" customFormat="false" ht="89.25" hidden="false" customHeight="false" outlineLevel="0" collapsed="false">
      <c r="B159" s="207" t="s">
        <v>0</v>
      </c>
      <c r="C159" s="203" t="s">
        <v>6080</v>
      </c>
      <c r="D159" s="194" t="n">
        <f aca="false">IFERROR(VLOOKUP(C159,'Input data'!$C:$D,2,0),0)/IF(G159 = "VAL",coef!$I$3,1)</f>
        <v>0</v>
      </c>
      <c r="E159" s="203" t="s">
        <v>7299</v>
      </c>
      <c r="F159" s="203" t="s">
        <v>7300</v>
      </c>
      <c r="G159" s="208" t="s">
        <v>7107</v>
      </c>
      <c r="H159" s="208" t="s">
        <v>7086</v>
      </c>
      <c r="I159" s="201" t="s">
        <v>7122</v>
      </c>
      <c r="J159" s="203" t="s">
        <v>7311</v>
      </c>
      <c r="K159" s="204" t="s">
        <v>7312</v>
      </c>
    </row>
    <row r="160" customFormat="false" ht="89.25" hidden="false" customHeight="false" outlineLevel="0" collapsed="false">
      <c r="B160" s="207" t="s">
        <v>0</v>
      </c>
      <c r="C160" s="203" t="s">
        <v>6081</v>
      </c>
      <c r="D160" s="194" t="n">
        <f aca="false">IFERROR(VLOOKUP(C160,'Input data'!$C:$D,2,0),0)/IF(G160 = "VAL",coef!$I$3,1)</f>
        <v>0</v>
      </c>
      <c r="E160" s="203" t="s">
        <v>7301</v>
      </c>
      <c r="F160" s="203" t="s">
        <v>7302</v>
      </c>
      <c r="G160" s="208" t="s">
        <v>7107</v>
      </c>
      <c r="H160" s="208" t="s">
        <v>7086</v>
      </c>
      <c r="I160" s="201" t="s">
        <v>7122</v>
      </c>
      <c r="J160" s="203" t="s">
        <v>7311</v>
      </c>
      <c r="K160" s="204" t="s">
        <v>7312</v>
      </c>
    </row>
    <row r="161" customFormat="false" ht="89.25" hidden="false" customHeight="false" outlineLevel="0" collapsed="false">
      <c r="B161" s="207" t="s">
        <v>0</v>
      </c>
      <c r="C161" s="203" t="s">
        <v>5135</v>
      </c>
      <c r="D161" s="194" t="n">
        <f aca="false">IFERROR(VLOOKUP(C161,'Input data'!$C:$D,2,0),0)/IF(G161 = "VAL",coef!$I$3,1)</f>
        <v>0</v>
      </c>
      <c r="E161" s="203" t="s">
        <v>7293</v>
      </c>
      <c r="F161" s="203" t="s">
        <v>7303</v>
      </c>
      <c r="G161" s="208" t="s">
        <v>7107</v>
      </c>
      <c r="H161" s="208" t="s">
        <v>7108</v>
      </c>
      <c r="I161" s="201" t="s">
        <v>7122</v>
      </c>
      <c r="J161" s="203" t="s">
        <v>7311</v>
      </c>
      <c r="K161" s="204" t="s">
        <v>7312</v>
      </c>
    </row>
    <row r="162" customFormat="false" ht="89.25" hidden="false" customHeight="false" outlineLevel="0" collapsed="false">
      <c r="B162" s="207" t="s">
        <v>0</v>
      </c>
      <c r="C162" s="203" t="s">
        <v>5759</v>
      </c>
      <c r="D162" s="194" t="n">
        <f aca="false">IFERROR(VLOOKUP(C162,'Input data'!$C:$D,2,0),0)/IF(G162 = "VAL",coef!$I$3,1)</f>
        <v>0</v>
      </c>
      <c r="E162" s="203" t="s">
        <v>7297</v>
      </c>
      <c r="F162" s="203" t="s">
        <v>7304</v>
      </c>
      <c r="G162" s="208" t="s">
        <v>7107</v>
      </c>
      <c r="H162" s="208" t="s">
        <v>7108</v>
      </c>
      <c r="I162" s="201" t="s">
        <v>7122</v>
      </c>
      <c r="J162" s="203" t="s">
        <v>7311</v>
      </c>
      <c r="K162" s="204" t="s">
        <v>7312</v>
      </c>
    </row>
    <row r="163" customFormat="false" ht="89.25" hidden="false" customHeight="false" outlineLevel="0" collapsed="false">
      <c r="B163" s="207" t="s">
        <v>0</v>
      </c>
      <c r="C163" s="61" t="s">
        <v>6082</v>
      </c>
      <c r="D163" s="194" t="n">
        <f aca="false">IFERROR(VLOOKUP(C163,'Input data'!$C:$D,2,0),0)/IF(G163 = "VAL",coef!$I$3,1)</f>
        <v>0</v>
      </c>
      <c r="E163" s="203" t="s">
        <v>7299</v>
      </c>
      <c r="F163" s="203" t="s">
        <v>7305</v>
      </c>
      <c r="G163" s="208" t="s">
        <v>7107</v>
      </c>
      <c r="H163" s="208" t="s">
        <v>7108</v>
      </c>
      <c r="I163" s="201" t="s">
        <v>7122</v>
      </c>
      <c r="J163" s="203" t="s">
        <v>7311</v>
      </c>
      <c r="K163" s="204" t="s">
        <v>7312</v>
      </c>
    </row>
    <row r="164" customFormat="false" ht="89.25" hidden="false" customHeight="false" outlineLevel="0" collapsed="false">
      <c r="B164" s="207" t="s">
        <v>0</v>
      </c>
      <c r="C164" s="203" t="s">
        <v>6083</v>
      </c>
      <c r="D164" s="194" t="n">
        <f aca="false">IFERROR(VLOOKUP(C164,'Input data'!$C:$D,2,0),0)/IF(G164 = "VAL",coef!$I$3,1)</f>
        <v>0</v>
      </c>
      <c r="E164" s="203" t="s">
        <v>7301</v>
      </c>
      <c r="F164" s="203" t="s">
        <v>7306</v>
      </c>
      <c r="G164" s="208" t="s">
        <v>7107</v>
      </c>
      <c r="H164" s="208" t="s">
        <v>7108</v>
      </c>
      <c r="I164" s="201" t="s">
        <v>7122</v>
      </c>
      <c r="J164" s="203" t="s">
        <v>7311</v>
      </c>
      <c r="K164" s="204" t="s">
        <v>7312</v>
      </c>
    </row>
    <row r="165" customFormat="false" ht="89.25" hidden="false" customHeight="false" outlineLevel="0" collapsed="false">
      <c r="B165" s="207" t="s">
        <v>0</v>
      </c>
      <c r="C165" s="203" t="s">
        <v>5507</v>
      </c>
      <c r="D165" s="194" t="n">
        <f aca="false">IFERROR(VLOOKUP(C165,'Input data'!$C:$D,2,0),0)/IF(G165 = "VAL",coef!$I$3,1)</f>
        <v>0</v>
      </c>
      <c r="E165" s="203" t="s">
        <v>7293</v>
      </c>
      <c r="F165" s="203" t="s">
        <v>7294</v>
      </c>
      <c r="G165" s="208" t="s">
        <v>7107</v>
      </c>
      <c r="H165" s="208" t="s">
        <v>7086</v>
      </c>
      <c r="I165" s="201" t="s">
        <v>7122</v>
      </c>
      <c r="J165" s="203" t="s">
        <v>7313</v>
      </c>
      <c r="K165" s="204" t="s">
        <v>7314</v>
      </c>
    </row>
    <row r="166" customFormat="false" ht="89.25" hidden="false" customHeight="false" outlineLevel="0" collapsed="false">
      <c r="B166" s="207" t="s">
        <v>0</v>
      </c>
      <c r="C166" s="203" t="s">
        <v>5508</v>
      </c>
      <c r="D166" s="194" t="n">
        <f aca="false">IFERROR(VLOOKUP(C166,'Input data'!$C:$D,2,0),0)/IF(G166 = "VAL",coef!$I$3,1)</f>
        <v>0</v>
      </c>
      <c r="E166" s="203" t="s">
        <v>7297</v>
      </c>
      <c r="F166" s="203" t="s">
        <v>7298</v>
      </c>
      <c r="G166" s="208" t="s">
        <v>7107</v>
      </c>
      <c r="H166" s="208" t="s">
        <v>7086</v>
      </c>
      <c r="I166" s="201" t="s">
        <v>7122</v>
      </c>
      <c r="J166" s="203" t="s">
        <v>7313</v>
      </c>
      <c r="K166" s="204" t="s">
        <v>7314</v>
      </c>
    </row>
    <row r="167" customFormat="false" ht="89.25" hidden="false" customHeight="false" outlineLevel="0" collapsed="false">
      <c r="B167" s="207" t="s">
        <v>0</v>
      </c>
      <c r="C167" s="203" t="s">
        <v>6084</v>
      </c>
      <c r="D167" s="194" t="n">
        <f aca="false">IFERROR(VLOOKUP(C167,'Input data'!$C:$D,2,0),0)/IF(G167 = "VAL",coef!$I$3,1)</f>
        <v>0</v>
      </c>
      <c r="E167" s="203" t="s">
        <v>7299</v>
      </c>
      <c r="F167" s="203" t="s">
        <v>7300</v>
      </c>
      <c r="G167" s="208" t="s">
        <v>7107</v>
      </c>
      <c r="H167" s="208" t="s">
        <v>7086</v>
      </c>
      <c r="I167" s="201" t="s">
        <v>7122</v>
      </c>
      <c r="J167" s="203" t="s">
        <v>7313</v>
      </c>
      <c r="K167" s="204" t="s">
        <v>7314</v>
      </c>
    </row>
    <row r="168" customFormat="false" ht="89.25" hidden="false" customHeight="false" outlineLevel="0" collapsed="false">
      <c r="B168" s="207" t="s">
        <v>0</v>
      </c>
      <c r="C168" s="203" t="s">
        <v>6085</v>
      </c>
      <c r="D168" s="194" t="n">
        <f aca="false">IFERROR(VLOOKUP(C168,'Input data'!$C:$D,2,0),0)/IF(G168 = "VAL",coef!$I$3,1)</f>
        <v>0</v>
      </c>
      <c r="E168" s="203" t="s">
        <v>7301</v>
      </c>
      <c r="F168" s="203" t="s">
        <v>7302</v>
      </c>
      <c r="G168" s="208" t="s">
        <v>7107</v>
      </c>
      <c r="H168" s="208" t="s">
        <v>7086</v>
      </c>
      <c r="I168" s="201" t="s">
        <v>7122</v>
      </c>
      <c r="J168" s="203" t="s">
        <v>7313</v>
      </c>
      <c r="K168" s="204" t="s">
        <v>7314</v>
      </c>
    </row>
    <row r="169" customFormat="false" ht="89.25" hidden="false" customHeight="false" outlineLevel="0" collapsed="false">
      <c r="B169" s="207" t="s">
        <v>0</v>
      </c>
      <c r="C169" s="203" t="s">
        <v>5509</v>
      </c>
      <c r="D169" s="194" t="n">
        <f aca="false">IFERROR(VLOOKUP(C169,'Input data'!$C:$D,2,0),0)/IF(G169 = "VAL",coef!$I$3,1)</f>
        <v>0</v>
      </c>
      <c r="E169" s="203" t="s">
        <v>7293</v>
      </c>
      <c r="F169" s="203" t="s">
        <v>7303</v>
      </c>
      <c r="G169" s="208" t="s">
        <v>7107</v>
      </c>
      <c r="H169" s="208" t="s">
        <v>7108</v>
      </c>
      <c r="I169" s="201" t="s">
        <v>7122</v>
      </c>
      <c r="J169" s="203" t="s">
        <v>7313</v>
      </c>
      <c r="K169" s="204" t="s">
        <v>7314</v>
      </c>
    </row>
    <row r="170" customFormat="false" ht="89.25" hidden="false" customHeight="false" outlineLevel="0" collapsed="false">
      <c r="B170" s="207" t="s">
        <v>0</v>
      </c>
      <c r="C170" s="203" t="s">
        <v>5510</v>
      </c>
      <c r="D170" s="194" t="n">
        <f aca="false">IFERROR(VLOOKUP(C170,'Input data'!$C:$D,2,0),0)/IF(G170 = "VAL",coef!$I$3,1)</f>
        <v>0</v>
      </c>
      <c r="E170" s="203" t="s">
        <v>7297</v>
      </c>
      <c r="F170" s="203" t="s">
        <v>7304</v>
      </c>
      <c r="G170" s="208" t="s">
        <v>7107</v>
      </c>
      <c r="H170" s="208" t="s">
        <v>7108</v>
      </c>
      <c r="I170" s="201" t="s">
        <v>7122</v>
      </c>
      <c r="J170" s="203" t="s">
        <v>7313</v>
      </c>
      <c r="K170" s="204" t="s">
        <v>7314</v>
      </c>
    </row>
    <row r="171" customFormat="false" ht="89.25" hidden="false" customHeight="false" outlineLevel="0" collapsed="false">
      <c r="B171" s="207" t="s">
        <v>0</v>
      </c>
      <c r="C171" s="61" t="s">
        <v>5847</v>
      </c>
      <c r="D171" s="194" t="n">
        <f aca="false">IFERROR(VLOOKUP(C171,'Input data'!$C:$D,2,0),0)/IF(G171 = "VAL",coef!$I$3,1)</f>
        <v>0</v>
      </c>
      <c r="E171" s="203" t="s">
        <v>7299</v>
      </c>
      <c r="F171" s="203" t="s">
        <v>7305</v>
      </c>
      <c r="G171" s="208" t="s">
        <v>7107</v>
      </c>
      <c r="H171" s="208" t="s">
        <v>7108</v>
      </c>
      <c r="I171" s="201" t="s">
        <v>7122</v>
      </c>
      <c r="J171" s="203" t="s">
        <v>7313</v>
      </c>
      <c r="K171" s="204" t="s">
        <v>7314</v>
      </c>
    </row>
    <row r="172" customFormat="false" ht="89.25" hidden="false" customHeight="false" outlineLevel="0" collapsed="false">
      <c r="B172" s="207" t="s">
        <v>0</v>
      </c>
      <c r="C172" s="203" t="s">
        <v>6086</v>
      </c>
      <c r="D172" s="194" t="n">
        <f aca="false">IFERROR(VLOOKUP(C172,'Input data'!$C:$D,2,0),0)/IF(G172 = "VAL",coef!$I$3,1)</f>
        <v>0</v>
      </c>
      <c r="E172" s="203" t="s">
        <v>7301</v>
      </c>
      <c r="F172" s="203" t="s">
        <v>7306</v>
      </c>
      <c r="G172" s="208" t="s">
        <v>7107</v>
      </c>
      <c r="H172" s="208" t="s">
        <v>7108</v>
      </c>
      <c r="I172" s="201" t="s">
        <v>7122</v>
      </c>
      <c r="J172" s="203" t="s">
        <v>7313</v>
      </c>
      <c r="K172" s="204" t="s">
        <v>7314</v>
      </c>
    </row>
    <row r="173" customFormat="false" ht="25.5" hidden="false" customHeight="false" outlineLevel="0" collapsed="false">
      <c r="B173" s="207" t="s">
        <v>0</v>
      </c>
      <c r="C173" s="61" t="s">
        <v>5511</v>
      </c>
      <c r="D173" s="194" t="n">
        <f aca="false">IFERROR(VLOOKUP(C173,'Input data'!$C:$D,2,0),0)/IF(G173 = "VAL",coef!$I$3,1)</f>
        <v>0</v>
      </c>
      <c r="E173" s="203" t="s">
        <v>7227</v>
      </c>
      <c r="F173" s="203" t="s">
        <v>7315</v>
      </c>
      <c r="G173" s="208" t="s">
        <v>7107</v>
      </c>
      <c r="H173" s="208" t="s">
        <v>7086</v>
      </c>
      <c r="I173" s="201" t="s">
        <v>7122</v>
      </c>
      <c r="J173" s="203" t="s">
        <v>7316</v>
      </c>
      <c r="K173" s="204" t="s">
        <v>7317</v>
      </c>
    </row>
    <row r="174" customFormat="false" ht="25.5" hidden="false" customHeight="false" outlineLevel="0" collapsed="false">
      <c r="B174" s="207" t="s">
        <v>0</v>
      </c>
      <c r="C174" s="203" t="s">
        <v>5512</v>
      </c>
      <c r="D174" s="194" t="n">
        <f aca="false">IFERROR(VLOOKUP(C174,'Input data'!$C:$D,2,0),0)/IF(G174 = "VAL",coef!$I$3,1)</f>
        <v>0</v>
      </c>
      <c r="E174" s="203" t="s">
        <v>7227</v>
      </c>
      <c r="F174" s="203" t="s">
        <v>7318</v>
      </c>
      <c r="G174" s="208" t="s">
        <v>7107</v>
      </c>
      <c r="H174" s="208" t="s">
        <v>7108</v>
      </c>
      <c r="I174" s="201" t="s">
        <v>7122</v>
      </c>
      <c r="J174" s="203" t="s">
        <v>7316</v>
      </c>
      <c r="K174" s="204" t="s">
        <v>7317</v>
      </c>
    </row>
    <row r="175" customFormat="false" ht="25.5" hidden="false" customHeight="false" outlineLevel="0" collapsed="false">
      <c r="B175" s="207" t="s">
        <v>0</v>
      </c>
      <c r="C175" s="203" t="s">
        <v>5848</v>
      </c>
      <c r="D175" s="194" t="n">
        <f aca="false">IFERROR(VLOOKUP(C175,'Input data'!$C:$D,2,0),0)/IF(G175 = "VAL",coef!$I$3,1)</f>
        <v>0</v>
      </c>
      <c r="E175" s="203" t="s">
        <v>7227</v>
      </c>
      <c r="F175" s="203" t="s">
        <v>7319</v>
      </c>
      <c r="G175" s="208" t="s">
        <v>7263</v>
      </c>
      <c r="H175" s="208" t="s">
        <v>7264</v>
      </c>
      <c r="I175" s="201" t="s">
        <v>7122</v>
      </c>
      <c r="J175" s="203" t="s">
        <v>7316</v>
      </c>
      <c r="K175" s="204" t="s">
        <v>7317</v>
      </c>
    </row>
    <row r="176" customFormat="false" ht="25.5" hidden="false" customHeight="false" outlineLevel="0" collapsed="false">
      <c r="B176" s="207" t="s">
        <v>0</v>
      </c>
      <c r="C176" s="221" t="s">
        <v>5513</v>
      </c>
      <c r="D176" s="194" t="n">
        <f aca="false">IFERROR(VLOOKUP(C176,'Input data'!$C:$D,2,0),0)/IF(G176 = "VAL",coef!$I$3,1)</f>
        <v>0</v>
      </c>
      <c r="E176" s="221" t="s">
        <v>7265</v>
      </c>
      <c r="F176" s="221" t="s">
        <v>7320</v>
      </c>
      <c r="G176" s="208" t="s">
        <v>7107</v>
      </c>
      <c r="H176" s="208" t="s">
        <v>7086</v>
      </c>
      <c r="I176" s="201" t="s">
        <v>7122</v>
      </c>
      <c r="J176" s="203" t="s">
        <v>7316</v>
      </c>
      <c r="K176" s="204" t="s">
        <v>7317</v>
      </c>
    </row>
    <row r="177" customFormat="false" ht="38.25" hidden="false" customHeight="false" outlineLevel="0" collapsed="false">
      <c r="B177" s="207" t="s">
        <v>0</v>
      </c>
      <c r="C177" s="203" t="s">
        <v>5514</v>
      </c>
      <c r="D177" s="194" t="n">
        <f aca="false">IFERROR(VLOOKUP(C177,'Input data'!$C:$D,2,0),0)/IF(G177 = "VAL",coef!$I$3,1)</f>
        <v>0</v>
      </c>
      <c r="E177" s="203" t="s">
        <v>7265</v>
      </c>
      <c r="F177" s="203" t="s">
        <v>7321</v>
      </c>
      <c r="G177" s="208" t="s">
        <v>7107</v>
      </c>
      <c r="H177" s="208" t="s">
        <v>7108</v>
      </c>
      <c r="I177" s="201" t="s">
        <v>7122</v>
      </c>
      <c r="J177" s="203" t="s">
        <v>7316</v>
      </c>
      <c r="K177" s="204" t="s">
        <v>7317</v>
      </c>
    </row>
    <row r="178" customFormat="false" ht="25.5" hidden="false" customHeight="false" outlineLevel="0" collapsed="false">
      <c r="B178" s="207" t="s">
        <v>0</v>
      </c>
      <c r="C178" s="203" t="s">
        <v>6087</v>
      </c>
      <c r="D178" s="194" t="n">
        <f aca="false">IFERROR(VLOOKUP(C178,'Input data'!$C:$D,2,0),0)/IF(G178 = "VAL",coef!$I$3,1)</f>
        <v>0</v>
      </c>
      <c r="E178" s="203" t="s">
        <v>7265</v>
      </c>
      <c r="F178" s="203" t="s">
        <v>7322</v>
      </c>
      <c r="G178" s="208" t="s">
        <v>7263</v>
      </c>
      <c r="H178" s="208" t="s">
        <v>7264</v>
      </c>
      <c r="I178" s="201" t="s">
        <v>7122</v>
      </c>
      <c r="J178" s="203" t="s">
        <v>7316</v>
      </c>
      <c r="K178" s="204" t="s">
        <v>7317</v>
      </c>
    </row>
    <row r="179" customFormat="false" ht="25.5" hidden="false" customHeight="false" outlineLevel="0" collapsed="false">
      <c r="B179" s="207" t="s">
        <v>0</v>
      </c>
      <c r="C179" s="223" t="s">
        <v>5515</v>
      </c>
      <c r="D179" s="194" t="n">
        <f aca="false">IFERROR(VLOOKUP(C179,'Input data'!$C:$D,2,0),0)/IF(G179 = "VAL",coef!$I$3,1)</f>
        <v>0</v>
      </c>
      <c r="E179" s="223" t="s">
        <v>7268</v>
      </c>
      <c r="F179" s="223" t="s">
        <v>7323</v>
      </c>
      <c r="G179" s="208" t="s">
        <v>7107</v>
      </c>
      <c r="H179" s="208" t="s">
        <v>7086</v>
      </c>
      <c r="I179" s="201" t="s">
        <v>7122</v>
      </c>
      <c r="J179" s="203" t="s">
        <v>7316</v>
      </c>
      <c r="K179" s="204" t="s">
        <v>7317</v>
      </c>
    </row>
    <row r="180" customFormat="false" ht="38.25" hidden="false" customHeight="false" outlineLevel="0" collapsed="false">
      <c r="B180" s="207" t="s">
        <v>0</v>
      </c>
      <c r="C180" s="203" t="s">
        <v>5516</v>
      </c>
      <c r="D180" s="194" t="n">
        <f aca="false">IFERROR(VLOOKUP(C180,'Input data'!$C:$D,2,0),0)/IF(G180 = "VAL",coef!$I$3,1)</f>
        <v>0</v>
      </c>
      <c r="E180" s="203" t="s">
        <v>7268</v>
      </c>
      <c r="F180" s="203" t="s">
        <v>7324</v>
      </c>
      <c r="G180" s="208" t="s">
        <v>7107</v>
      </c>
      <c r="H180" s="208" t="s">
        <v>7108</v>
      </c>
      <c r="I180" s="201" t="s">
        <v>7122</v>
      </c>
      <c r="J180" s="203" t="s">
        <v>7316</v>
      </c>
      <c r="K180" s="204" t="s">
        <v>7317</v>
      </c>
    </row>
    <row r="181" customFormat="false" ht="25.5" hidden="false" customHeight="false" outlineLevel="0" collapsed="false">
      <c r="B181" s="207" t="s">
        <v>0</v>
      </c>
      <c r="C181" s="203" t="s">
        <v>6088</v>
      </c>
      <c r="D181" s="194" t="n">
        <f aca="false">IFERROR(VLOOKUP(C181,'Input data'!$C:$D,2,0),0)/IF(G181 = "VAL",coef!$I$3,1)</f>
        <v>0</v>
      </c>
      <c r="E181" s="203" t="s">
        <v>7268</v>
      </c>
      <c r="F181" s="203" t="s">
        <v>7325</v>
      </c>
      <c r="G181" s="208" t="s">
        <v>7263</v>
      </c>
      <c r="H181" s="208" t="s">
        <v>7264</v>
      </c>
      <c r="I181" s="201" t="s">
        <v>7122</v>
      </c>
      <c r="J181" s="203" t="s">
        <v>7316</v>
      </c>
      <c r="K181" s="204" t="s">
        <v>7317</v>
      </c>
    </row>
    <row r="182" customFormat="false" ht="25.5" hidden="false" customHeight="false" outlineLevel="0" collapsed="false">
      <c r="B182" s="207" t="s">
        <v>0</v>
      </c>
      <c r="C182" s="225" t="s">
        <v>5517</v>
      </c>
      <c r="D182" s="194" t="n">
        <f aca="false">IFERROR(VLOOKUP(C182,'Input data'!$C:$D,2,0),0)/IF(G182 = "VAL",coef!$I$3,1)</f>
        <v>0</v>
      </c>
      <c r="E182" s="225" t="s">
        <v>7235</v>
      </c>
      <c r="F182" s="225" t="s">
        <v>7326</v>
      </c>
      <c r="G182" s="208" t="s">
        <v>7107</v>
      </c>
      <c r="H182" s="208" t="s">
        <v>7086</v>
      </c>
      <c r="I182" s="201" t="s">
        <v>7122</v>
      </c>
      <c r="J182" s="203" t="s">
        <v>7316</v>
      </c>
      <c r="K182" s="204" t="s">
        <v>7317</v>
      </c>
    </row>
    <row r="183" customFormat="false" ht="25.5" hidden="false" customHeight="false" outlineLevel="0" collapsed="false">
      <c r="B183" s="207" t="s">
        <v>0</v>
      </c>
      <c r="C183" s="203" t="s">
        <v>5518</v>
      </c>
      <c r="D183" s="194" t="n">
        <f aca="false">IFERROR(VLOOKUP(C183,'Input data'!$C:$D,2,0),0)/IF(G183 = "VAL",coef!$I$3,1)</f>
        <v>0</v>
      </c>
      <c r="E183" s="203" t="s">
        <v>7235</v>
      </c>
      <c r="F183" s="203" t="s">
        <v>7327</v>
      </c>
      <c r="G183" s="208" t="s">
        <v>7107</v>
      </c>
      <c r="H183" s="208" t="s">
        <v>7108</v>
      </c>
      <c r="I183" s="201" t="s">
        <v>7122</v>
      </c>
      <c r="J183" s="203" t="s">
        <v>7316</v>
      </c>
      <c r="K183" s="204" t="s">
        <v>7317</v>
      </c>
    </row>
    <row r="184" customFormat="false" ht="25.5" hidden="false" customHeight="false" outlineLevel="0" collapsed="false">
      <c r="B184" s="207" t="s">
        <v>0</v>
      </c>
      <c r="C184" s="203" t="s">
        <v>5717</v>
      </c>
      <c r="D184" s="194" t="n">
        <f aca="false">IFERROR(VLOOKUP(C184,'Input data'!$C:$D,2,0),0)/IF(G184 = "VAL",coef!$I$3,1)</f>
        <v>0</v>
      </c>
      <c r="E184" s="203" t="s">
        <v>7235</v>
      </c>
      <c r="F184" s="203" t="s">
        <v>7328</v>
      </c>
      <c r="G184" s="208" t="s">
        <v>7263</v>
      </c>
      <c r="H184" s="208" t="s">
        <v>7264</v>
      </c>
      <c r="I184" s="201" t="s">
        <v>7122</v>
      </c>
      <c r="J184" s="203" t="s">
        <v>7316</v>
      </c>
      <c r="K184" s="204" t="s">
        <v>7317</v>
      </c>
    </row>
    <row r="185" customFormat="false" ht="25.5" hidden="false" customHeight="false" outlineLevel="0" collapsed="false">
      <c r="B185" s="207" t="s">
        <v>0</v>
      </c>
      <c r="C185" s="230" t="s">
        <v>5519</v>
      </c>
      <c r="D185" s="194" t="n">
        <f aca="false">IFERROR(VLOOKUP(C185,'Input data'!$C:$D,2,0),0)/IF(G185 = "VAL",coef!$I$3,1)</f>
        <v>0</v>
      </c>
      <c r="E185" s="227" t="s">
        <v>7238</v>
      </c>
      <c r="F185" s="227" t="s">
        <v>7329</v>
      </c>
      <c r="G185" s="208" t="s">
        <v>7107</v>
      </c>
      <c r="H185" s="208" t="s">
        <v>7086</v>
      </c>
      <c r="I185" s="201" t="s">
        <v>7122</v>
      </c>
      <c r="J185" s="203" t="s">
        <v>7316</v>
      </c>
      <c r="K185" s="204" t="s">
        <v>7317</v>
      </c>
    </row>
    <row r="186" customFormat="false" ht="25.5" hidden="false" customHeight="false" outlineLevel="0" collapsed="false">
      <c r="B186" s="207" t="s">
        <v>0</v>
      </c>
      <c r="C186" s="203" t="s">
        <v>5520</v>
      </c>
      <c r="D186" s="194" t="n">
        <f aca="false">IFERROR(VLOOKUP(C186,'Input data'!$C:$D,2,0),0)/IF(G186 = "VAL",coef!$I$3,1)</f>
        <v>0</v>
      </c>
      <c r="E186" s="203" t="s">
        <v>7238</v>
      </c>
      <c r="F186" s="203" t="s">
        <v>7330</v>
      </c>
      <c r="G186" s="208" t="s">
        <v>7107</v>
      </c>
      <c r="H186" s="208" t="s">
        <v>7108</v>
      </c>
      <c r="I186" s="201" t="s">
        <v>7122</v>
      </c>
      <c r="J186" s="203" t="s">
        <v>7316</v>
      </c>
      <c r="K186" s="204" t="s">
        <v>7317</v>
      </c>
    </row>
    <row r="187" customFormat="false" ht="25.5" hidden="false" customHeight="false" outlineLevel="0" collapsed="false">
      <c r="B187" s="207" t="s">
        <v>0</v>
      </c>
      <c r="C187" s="203" t="s">
        <v>6089</v>
      </c>
      <c r="D187" s="194" t="n">
        <f aca="false">IFERROR(VLOOKUP(C187,'Input data'!$C:$D,2,0),0)/IF(G187 = "VAL",coef!$I$3,1)</f>
        <v>0</v>
      </c>
      <c r="E187" s="203" t="s">
        <v>7238</v>
      </c>
      <c r="F187" s="203" t="s">
        <v>7331</v>
      </c>
      <c r="G187" s="208" t="s">
        <v>7263</v>
      </c>
      <c r="H187" s="208" t="s">
        <v>7264</v>
      </c>
      <c r="I187" s="201" t="s">
        <v>7122</v>
      </c>
      <c r="J187" s="203" t="s">
        <v>7316</v>
      </c>
      <c r="K187" s="204" t="s">
        <v>7317</v>
      </c>
    </row>
    <row r="188" customFormat="false" ht="25.5" hidden="false" customHeight="false" outlineLevel="0" collapsed="false">
      <c r="B188" s="207" t="s">
        <v>0</v>
      </c>
      <c r="C188" s="61" t="s">
        <v>5521</v>
      </c>
      <c r="D188" s="194" t="n">
        <f aca="false">IFERROR(VLOOKUP(C188,'Input data'!$C:$D,2,0),0)/IF(G188 = "VAL",coef!$I$3,1)</f>
        <v>0</v>
      </c>
      <c r="E188" s="203" t="s">
        <v>7332</v>
      </c>
      <c r="F188" s="203" t="s">
        <v>7333</v>
      </c>
      <c r="G188" s="208" t="s">
        <v>7107</v>
      </c>
      <c r="H188" s="208" t="s">
        <v>7086</v>
      </c>
      <c r="I188" s="201" t="s">
        <v>7122</v>
      </c>
      <c r="J188" s="203" t="s">
        <v>7316</v>
      </c>
      <c r="K188" s="204" t="s">
        <v>7317</v>
      </c>
    </row>
    <row r="189" customFormat="false" ht="25.5" hidden="false" customHeight="false" outlineLevel="0" collapsed="false">
      <c r="B189" s="207" t="s">
        <v>0</v>
      </c>
      <c r="C189" s="203" t="s">
        <v>5640</v>
      </c>
      <c r="D189" s="194" t="n">
        <f aca="false">IFERROR(VLOOKUP(C189,'Input data'!$C:$D,2,0),0)/IF(G189 = "VAL",coef!$I$3,1)</f>
        <v>0</v>
      </c>
      <c r="E189" s="203" t="s">
        <v>7332</v>
      </c>
      <c r="F189" s="203" t="s">
        <v>7334</v>
      </c>
      <c r="G189" s="208" t="s">
        <v>7107</v>
      </c>
      <c r="H189" s="208" t="s">
        <v>7108</v>
      </c>
      <c r="I189" s="201" t="s">
        <v>7122</v>
      </c>
      <c r="J189" s="203" t="s">
        <v>7316</v>
      </c>
      <c r="K189" s="204" t="s">
        <v>7317</v>
      </c>
    </row>
    <row r="190" customFormat="false" ht="25.5" hidden="false" customHeight="false" outlineLevel="0" collapsed="false">
      <c r="B190" s="207" t="s">
        <v>0</v>
      </c>
      <c r="C190" s="203" t="s">
        <v>5522</v>
      </c>
      <c r="D190" s="194" t="n">
        <f aca="false">IFERROR(VLOOKUP(C190,'Input data'!$C:$D,2,0),0)/IF(G190 = "VAL",coef!$I$3,1)</f>
        <v>0</v>
      </c>
      <c r="E190" s="203" t="s">
        <v>7335</v>
      </c>
      <c r="F190" s="203" t="s">
        <v>7336</v>
      </c>
      <c r="G190" s="208" t="s">
        <v>7107</v>
      </c>
      <c r="H190" s="208" t="s">
        <v>7086</v>
      </c>
      <c r="I190" s="201" t="s">
        <v>7122</v>
      </c>
      <c r="J190" s="203" t="s">
        <v>7316</v>
      </c>
      <c r="K190" s="204" t="s">
        <v>7317</v>
      </c>
    </row>
    <row r="191" customFormat="false" ht="25.5" hidden="false" customHeight="false" outlineLevel="0" collapsed="false">
      <c r="B191" s="207" t="s">
        <v>0</v>
      </c>
      <c r="C191" s="203" t="s">
        <v>5641</v>
      </c>
      <c r="D191" s="194" t="n">
        <f aca="false">IFERROR(VLOOKUP(C191,'Input data'!$C:$D,2,0),0)/IF(G191 = "VAL",coef!$I$3,1)</f>
        <v>0</v>
      </c>
      <c r="E191" s="203" t="s">
        <v>7335</v>
      </c>
      <c r="F191" s="203" t="s">
        <v>7337</v>
      </c>
      <c r="G191" s="208" t="s">
        <v>7107</v>
      </c>
      <c r="H191" s="208" t="s">
        <v>7108</v>
      </c>
      <c r="I191" s="201" t="s">
        <v>7122</v>
      </c>
      <c r="J191" s="203" t="s">
        <v>7316</v>
      </c>
      <c r="K191" s="204" t="s">
        <v>7317</v>
      </c>
    </row>
    <row r="192" customFormat="false" ht="25.5" hidden="false" customHeight="false" outlineLevel="0" collapsed="false">
      <c r="B192" s="207" t="s">
        <v>0</v>
      </c>
      <c r="C192" s="203" t="s">
        <v>5523</v>
      </c>
      <c r="D192" s="194" t="n">
        <f aca="false">IFERROR(VLOOKUP(C192,'Input data'!$C:$D,2,0),0)/IF(G192 = "VAL",coef!$I$3,1)</f>
        <v>0</v>
      </c>
      <c r="E192" s="203" t="s">
        <v>7338</v>
      </c>
      <c r="F192" s="203" t="s">
        <v>7339</v>
      </c>
      <c r="G192" s="208" t="s">
        <v>7107</v>
      </c>
      <c r="H192" s="208" t="s">
        <v>7086</v>
      </c>
      <c r="I192" s="201" t="s">
        <v>7122</v>
      </c>
      <c r="J192" s="203" t="s">
        <v>7143</v>
      </c>
      <c r="K192" s="204" t="s">
        <v>7340</v>
      </c>
    </row>
    <row r="193" customFormat="false" ht="25.5" hidden="false" customHeight="false" outlineLevel="0" collapsed="false">
      <c r="B193" s="207" t="s">
        <v>0</v>
      </c>
      <c r="C193" s="203" t="s">
        <v>5642</v>
      </c>
      <c r="D193" s="194" t="n">
        <f aca="false">IFERROR(VLOOKUP(C193,'Input data'!$C:$D,2,0),0)/IF(G193 = "VAL",coef!$I$3,1)</f>
        <v>0</v>
      </c>
      <c r="E193" s="203" t="s">
        <v>7338</v>
      </c>
      <c r="F193" s="203" t="s">
        <v>7341</v>
      </c>
      <c r="G193" s="208" t="s">
        <v>7263</v>
      </c>
      <c r="H193" s="208" t="s">
        <v>7342</v>
      </c>
      <c r="I193" s="201" t="s">
        <v>7122</v>
      </c>
      <c r="J193" s="203" t="s">
        <v>7143</v>
      </c>
      <c r="K193" s="204" t="s">
        <v>7340</v>
      </c>
    </row>
    <row r="194" customFormat="false" ht="51" hidden="false" customHeight="false" outlineLevel="0" collapsed="false">
      <c r="B194" s="207" t="s">
        <v>0</v>
      </c>
      <c r="C194" s="203" t="s">
        <v>5524</v>
      </c>
      <c r="D194" s="194" t="n">
        <f aca="false">IFERROR(VLOOKUP(C194,'Input data'!$C:$D,2,0),0)/IF(G194 = "VAL",coef!$I$3,1)</f>
        <v>0</v>
      </c>
      <c r="E194" s="203" t="s">
        <v>7343</v>
      </c>
      <c r="F194" s="203" t="s">
        <v>7344</v>
      </c>
      <c r="G194" s="208" t="s">
        <v>7107</v>
      </c>
      <c r="H194" s="208" t="s">
        <v>7086</v>
      </c>
      <c r="I194" s="201" t="s">
        <v>7122</v>
      </c>
      <c r="J194" s="203" t="s">
        <v>7345</v>
      </c>
      <c r="K194" s="204" t="s">
        <v>7346</v>
      </c>
    </row>
    <row r="195" customFormat="false" ht="51" hidden="false" customHeight="false" outlineLevel="0" collapsed="false">
      <c r="B195" s="207" t="s">
        <v>0</v>
      </c>
      <c r="C195" s="203" t="s">
        <v>5643</v>
      </c>
      <c r="D195" s="194" t="n">
        <f aca="false">IFERROR(VLOOKUP(C195,'Input data'!$C:$D,2,0),0)/IF(G195 = "VAL",coef!$I$3,1)</f>
        <v>0</v>
      </c>
      <c r="E195" s="203" t="s">
        <v>7343</v>
      </c>
      <c r="F195" s="203" t="s">
        <v>7347</v>
      </c>
      <c r="G195" s="208" t="s">
        <v>7107</v>
      </c>
      <c r="H195" s="208" t="s">
        <v>7108</v>
      </c>
      <c r="I195" s="201" t="s">
        <v>7122</v>
      </c>
      <c r="J195" s="203" t="s">
        <v>7345</v>
      </c>
      <c r="K195" s="204" t="s">
        <v>7346</v>
      </c>
    </row>
    <row r="196" customFormat="false" ht="51" hidden="false" customHeight="false" outlineLevel="0" collapsed="false">
      <c r="B196" s="207" t="s">
        <v>0</v>
      </c>
      <c r="C196" s="203" t="s">
        <v>6090</v>
      </c>
      <c r="D196" s="194" t="n">
        <f aca="false">IFERROR(VLOOKUP(C196,'Input data'!$C:$D,2,0),0)/IF(G196 = "VAL",coef!$I$3,1)</f>
        <v>0</v>
      </c>
      <c r="E196" s="203" t="s">
        <v>7343</v>
      </c>
      <c r="F196" s="203" t="s">
        <v>7348</v>
      </c>
      <c r="G196" s="208" t="s">
        <v>7263</v>
      </c>
      <c r="H196" s="208" t="s">
        <v>7349</v>
      </c>
      <c r="I196" s="201" t="s">
        <v>7122</v>
      </c>
      <c r="J196" s="203" t="s">
        <v>7345</v>
      </c>
      <c r="K196" s="204" t="s">
        <v>7346</v>
      </c>
    </row>
    <row r="197" customFormat="false" ht="51" hidden="false" customHeight="false" outlineLevel="0" collapsed="false">
      <c r="B197" s="207" t="s">
        <v>0</v>
      </c>
      <c r="C197" s="203" t="s">
        <v>5525</v>
      </c>
      <c r="D197" s="194" t="n">
        <f aca="false">IFERROR(VLOOKUP(C197,'Input data'!$C:$D,2,0),0)/IF(G197 = "VAL",coef!$I$3,1)</f>
        <v>0</v>
      </c>
      <c r="E197" s="203" t="s">
        <v>7350</v>
      </c>
      <c r="F197" s="203" t="s">
        <v>7351</v>
      </c>
      <c r="G197" s="208" t="s">
        <v>7263</v>
      </c>
      <c r="H197" s="208"/>
      <c r="I197" s="201" t="s">
        <v>7122</v>
      </c>
      <c r="J197" s="203" t="s">
        <v>7345</v>
      </c>
      <c r="K197" s="204" t="s">
        <v>7346</v>
      </c>
    </row>
    <row r="198" customFormat="false" ht="51" hidden="false" customHeight="false" outlineLevel="0" collapsed="false">
      <c r="B198" s="207" t="s">
        <v>0</v>
      </c>
      <c r="C198" s="203" t="s">
        <v>5526</v>
      </c>
      <c r="D198" s="194" t="n">
        <f aca="false">IFERROR(VLOOKUP(C198,'Input data'!$C:$D,2,0),0)/IF(G198 = "VAL",coef!$I$3,1)</f>
        <v>0</v>
      </c>
      <c r="E198" s="203" t="s">
        <v>7352</v>
      </c>
      <c r="F198" s="203" t="s">
        <v>7353</v>
      </c>
      <c r="G198" s="208" t="s">
        <v>7120</v>
      </c>
      <c r="H198" s="208" t="s">
        <v>7121</v>
      </c>
      <c r="I198" s="201" t="s">
        <v>7122</v>
      </c>
      <c r="J198" s="203" t="s">
        <v>7354</v>
      </c>
      <c r="K198" s="204" t="s">
        <v>7355</v>
      </c>
    </row>
    <row r="199" customFormat="false" ht="51" hidden="false" customHeight="false" outlineLevel="0" collapsed="false">
      <c r="B199" s="207" t="s">
        <v>0</v>
      </c>
      <c r="C199" s="203" t="s">
        <v>5527</v>
      </c>
      <c r="D199" s="194" t="n">
        <f aca="false">IFERROR(VLOOKUP(C199,'Input data'!$C:$D,2,0),0)/IF(G199 = "VAL",coef!$I$3,1)</f>
        <v>0</v>
      </c>
      <c r="E199" s="203" t="s">
        <v>7356</v>
      </c>
      <c r="F199" s="203" t="s">
        <v>7357</v>
      </c>
      <c r="G199" s="208" t="s">
        <v>7120</v>
      </c>
      <c r="H199" s="208" t="s">
        <v>7121</v>
      </c>
      <c r="I199" s="201" t="s">
        <v>7122</v>
      </c>
      <c r="J199" s="203" t="s">
        <v>7354</v>
      </c>
      <c r="K199" s="204" t="s">
        <v>7355</v>
      </c>
    </row>
    <row r="200" customFormat="false" ht="51" hidden="false" customHeight="false" outlineLevel="0" collapsed="false">
      <c r="B200" s="207" t="s">
        <v>0</v>
      </c>
      <c r="C200" s="203" t="s">
        <v>5528</v>
      </c>
      <c r="D200" s="194" t="n">
        <f aca="false">IFERROR(VLOOKUP(C200,'Input data'!$C:$D,2,0),0)/IF(G200 = "VAL",coef!$I$3,1)</f>
        <v>0</v>
      </c>
      <c r="E200" s="203" t="s">
        <v>7358</v>
      </c>
      <c r="F200" s="203" t="s">
        <v>7359</v>
      </c>
      <c r="G200" s="208" t="s">
        <v>7120</v>
      </c>
      <c r="H200" s="208" t="s">
        <v>7121</v>
      </c>
      <c r="I200" s="201" t="s">
        <v>7122</v>
      </c>
      <c r="J200" s="203" t="s">
        <v>7354</v>
      </c>
      <c r="K200" s="204" t="s">
        <v>7355</v>
      </c>
    </row>
    <row r="201" customFormat="false" ht="51" hidden="false" customHeight="false" outlineLevel="0" collapsed="false">
      <c r="B201" s="207" t="s">
        <v>0</v>
      </c>
      <c r="C201" s="203" t="s">
        <v>5529</v>
      </c>
      <c r="D201" s="194" t="n">
        <f aca="false">IFERROR(VLOOKUP(C201,'Input data'!$C:$D,2,0),0)/IF(G201 = "VAL",coef!$I$3,1)</f>
        <v>0</v>
      </c>
      <c r="E201" s="203" t="s">
        <v>7360</v>
      </c>
      <c r="F201" s="203" t="s">
        <v>7361</v>
      </c>
      <c r="G201" s="208" t="s">
        <v>7120</v>
      </c>
      <c r="H201" s="208" t="s">
        <v>7121</v>
      </c>
      <c r="I201" s="201" t="s">
        <v>7122</v>
      </c>
      <c r="J201" s="203" t="s">
        <v>7354</v>
      </c>
      <c r="K201" s="204" t="s">
        <v>7355</v>
      </c>
    </row>
    <row r="202" customFormat="false" ht="51" hidden="false" customHeight="false" outlineLevel="0" collapsed="false">
      <c r="B202" s="207" t="s">
        <v>0</v>
      </c>
      <c r="C202" s="203" t="s">
        <v>5530</v>
      </c>
      <c r="D202" s="194" t="n">
        <f aca="false">IFERROR(VLOOKUP(C202,'Input data'!$C:$D,2,0),0)/IF(G202 = "VAL",coef!$I$3,1)</f>
        <v>0</v>
      </c>
      <c r="E202" s="203" t="s">
        <v>7362</v>
      </c>
      <c r="F202" s="203" t="s">
        <v>7363</v>
      </c>
      <c r="G202" s="208" t="s">
        <v>7120</v>
      </c>
      <c r="H202" s="208" t="s">
        <v>7121</v>
      </c>
      <c r="I202" s="201" t="s">
        <v>7122</v>
      </c>
      <c r="J202" s="203" t="s">
        <v>7354</v>
      </c>
      <c r="K202" s="204" t="s">
        <v>7355</v>
      </c>
    </row>
    <row r="203" customFormat="false" ht="51" hidden="false" customHeight="false" outlineLevel="0" collapsed="false">
      <c r="B203" s="207" t="s">
        <v>0</v>
      </c>
      <c r="C203" s="203" t="s">
        <v>5531</v>
      </c>
      <c r="D203" s="194" t="n">
        <f aca="false">IFERROR(VLOOKUP(C203,'Input data'!$C:$D,2,0),0)/IF(G203 = "VAL",coef!$I$3,1)</f>
        <v>0</v>
      </c>
      <c r="E203" s="203" t="s">
        <v>7364</v>
      </c>
      <c r="F203" s="203" t="s">
        <v>7365</v>
      </c>
      <c r="G203" s="208" t="s">
        <v>7120</v>
      </c>
      <c r="H203" s="208" t="s">
        <v>7121</v>
      </c>
      <c r="I203" s="201" t="s">
        <v>7122</v>
      </c>
      <c r="J203" s="203" t="s">
        <v>7354</v>
      </c>
      <c r="K203" s="204" t="s">
        <v>7355</v>
      </c>
    </row>
    <row r="204" customFormat="false" ht="51" hidden="false" customHeight="false" outlineLevel="0" collapsed="false">
      <c r="B204" s="207" t="s">
        <v>0</v>
      </c>
      <c r="C204" s="203" t="s">
        <v>5532</v>
      </c>
      <c r="D204" s="194" t="n">
        <f aca="false">IFERROR(VLOOKUP(C204,'Input data'!$C:$D,2,0),0)/IF(G204 = "VAL",coef!$I$3,1)</f>
        <v>0</v>
      </c>
      <c r="E204" s="203" t="s">
        <v>7366</v>
      </c>
      <c r="F204" s="203" t="s">
        <v>7367</v>
      </c>
      <c r="G204" s="208" t="s">
        <v>7120</v>
      </c>
      <c r="H204" s="208" t="s">
        <v>7121</v>
      </c>
      <c r="I204" s="201" t="s">
        <v>7122</v>
      </c>
      <c r="J204" s="203" t="s">
        <v>7354</v>
      </c>
      <c r="K204" s="204" t="s">
        <v>7355</v>
      </c>
    </row>
    <row r="205" customFormat="false" ht="51" hidden="false" customHeight="false" outlineLevel="0" collapsed="false">
      <c r="B205" s="207" t="s">
        <v>0</v>
      </c>
      <c r="C205" s="203" t="s">
        <v>5533</v>
      </c>
      <c r="D205" s="194" t="n">
        <f aca="false">IFERROR(VLOOKUP(C205,'Input data'!$C:$D,2,0),0)/IF(G205 = "VAL",coef!$I$3,1)</f>
        <v>0</v>
      </c>
      <c r="E205" s="203" t="s">
        <v>7368</v>
      </c>
      <c r="F205" s="203" t="s">
        <v>7369</v>
      </c>
      <c r="G205" s="208" t="s">
        <v>7120</v>
      </c>
      <c r="H205" s="208" t="s">
        <v>7121</v>
      </c>
      <c r="I205" s="201" t="s">
        <v>7122</v>
      </c>
      <c r="J205" s="203" t="s">
        <v>7354</v>
      </c>
      <c r="K205" s="204" t="s">
        <v>7355</v>
      </c>
    </row>
    <row r="206" customFormat="false" ht="51" hidden="false" customHeight="false" outlineLevel="0" collapsed="false">
      <c r="B206" s="207" t="s">
        <v>0</v>
      </c>
      <c r="C206" s="203" t="s">
        <v>5534</v>
      </c>
      <c r="D206" s="194" t="n">
        <f aca="false">IFERROR(VLOOKUP(C206,'Input data'!$C:$D,2,0),0)/IF(G206 = "VAL",coef!$I$3,1)</f>
        <v>0</v>
      </c>
      <c r="E206" s="203" t="s">
        <v>7370</v>
      </c>
      <c r="F206" s="203" t="s">
        <v>7371</v>
      </c>
      <c r="G206" s="208" t="s">
        <v>7120</v>
      </c>
      <c r="H206" s="208" t="s">
        <v>7121</v>
      </c>
      <c r="I206" s="201" t="s">
        <v>7122</v>
      </c>
      <c r="J206" s="203" t="s">
        <v>7354</v>
      </c>
      <c r="K206" s="204" t="s">
        <v>7355</v>
      </c>
    </row>
    <row r="207" customFormat="false" ht="51" hidden="false" customHeight="false" outlineLevel="0" collapsed="false">
      <c r="B207" s="207" t="s">
        <v>0</v>
      </c>
      <c r="C207" s="203" t="s">
        <v>5535</v>
      </c>
      <c r="D207" s="194" t="n">
        <f aca="false">IFERROR(VLOOKUP(C207,'Input data'!$C:$D,2,0),0)/IF(G207 = "VAL",coef!$I$3,1)</f>
        <v>0</v>
      </c>
      <c r="E207" s="203" t="s">
        <v>7372</v>
      </c>
      <c r="F207" s="203" t="s">
        <v>7373</v>
      </c>
      <c r="G207" s="208" t="s">
        <v>7374</v>
      </c>
      <c r="H207" s="208"/>
      <c r="I207" s="201" t="s">
        <v>7122</v>
      </c>
      <c r="J207" s="203" t="s">
        <v>7354</v>
      </c>
      <c r="K207" s="204" t="s">
        <v>7355</v>
      </c>
    </row>
    <row r="208" customFormat="false" ht="51" hidden="false" customHeight="false" outlineLevel="0" collapsed="false">
      <c r="B208" s="207" t="s">
        <v>0</v>
      </c>
      <c r="C208" s="203" t="s">
        <v>5620</v>
      </c>
      <c r="D208" s="194" t="n">
        <f aca="false">IFERROR(VLOOKUP(C208,'Input data'!$C:$D,2,0),0)/IF(G208 = "VAL",coef!$I$3,1)</f>
        <v>0</v>
      </c>
      <c r="E208" s="203" t="s">
        <v>7375</v>
      </c>
      <c r="F208" s="203" t="s">
        <v>7376</v>
      </c>
      <c r="G208" s="208" t="s">
        <v>7374</v>
      </c>
      <c r="H208" s="208"/>
      <c r="I208" s="201" t="s">
        <v>7122</v>
      </c>
      <c r="J208" s="203" t="s">
        <v>7354</v>
      </c>
      <c r="K208" s="204" t="s">
        <v>7355</v>
      </c>
    </row>
    <row r="209" customFormat="false" ht="25.5" hidden="false" customHeight="false" outlineLevel="0" collapsed="false">
      <c r="B209" s="207" t="s">
        <v>0</v>
      </c>
      <c r="C209" s="203" t="s">
        <v>5621</v>
      </c>
      <c r="D209" s="194" t="n">
        <f aca="false">IFERROR(VLOOKUP(C209,'Input data'!$C:$D,2,0),0)/IF(G209 = "VAL",coef!$I$3,1)</f>
        <v>0</v>
      </c>
      <c r="E209" s="203" t="s">
        <v>7377</v>
      </c>
      <c r="F209" s="203" t="s">
        <v>7378</v>
      </c>
      <c r="G209" s="208" t="s">
        <v>7120</v>
      </c>
      <c r="H209" s="208" t="s">
        <v>7121</v>
      </c>
      <c r="I209" s="201" t="s">
        <v>7122</v>
      </c>
      <c r="J209" s="203" t="s">
        <v>7379</v>
      </c>
      <c r="K209" s="204" t="s">
        <v>7380</v>
      </c>
    </row>
    <row r="210" customFormat="false" ht="25.5" hidden="false" customHeight="false" outlineLevel="0" collapsed="false">
      <c r="B210" s="207" t="s">
        <v>0</v>
      </c>
      <c r="C210" s="203" t="s">
        <v>5622</v>
      </c>
      <c r="D210" s="194" t="n">
        <f aca="false">IFERROR(VLOOKUP(C210,'Input data'!$C:$D,2,0),0)/IF(G210 = "VAL",coef!$I$3,1)</f>
        <v>0</v>
      </c>
      <c r="E210" s="203" t="s">
        <v>7381</v>
      </c>
      <c r="F210" s="203" t="s">
        <v>7382</v>
      </c>
      <c r="G210" s="208" t="s">
        <v>7120</v>
      </c>
      <c r="H210" s="208" t="s">
        <v>7121</v>
      </c>
      <c r="I210" s="201" t="s">
        <v>7122</v>
      </c>
      <c r="J210" s="203" t="s">
        <v>7379</v>
      </c>
      <c r="K210" s="204" t="s">
        <v>7380</v>
      </c>
    </row>
    <row r="211" customFormat="false" ht="25.5" hidden="false" customHeight="false" outlineLevel="0" collapsed="false">
      <c r="B211" s="207" t="s">
        <v>0</v>
      </c>
      <c r="C211" s="203" t="s">
        <v>5623</v>
      </c>
      <c r="D211" s="194" t="n">
        <f aca="false">IFERROR(VLOOKUP(C211,'Input data'!$C:$D,2,0),0)/IF(G211 = "VAL",coef!$I$3,1)</f>
        <v>0</v>
      </c>
      <c r="E211" s="203" t="s">
        <v>7383</v>
      </c>
      <c r="F211" s="203" t="s">
        <v>7384</v>
      </c>
      <c r="G211" s="208" t="s">
        <v>7120</v>
      </c>
      <c r="H211" s="208" t="s">
        <v>7121</v>
      </c>
      <c r="I211" s="201" t="s">
        <v>7122</v>
      </c>
      <c r="J211" s="203" t="s">
        <v>7379</v>
      </c>
      <c r="K211" s="204" t="s">
        <v>7380</v>
      </c>
    </row>
    <row r="212" customFormat="false" ht="25.5" hidden="false" customHeight="false" outlineLevel="0" collapsed="false">
      <c r="B212" s="207" t="s">
        <v>0</v>
      </c>
      <c r="C212" s="203" t="s">
        <v>5624</v>
      </c>
      <c r="D212" s="194" t="n">
        <f aca="false">IFERROR(VLOOKUP(C212,'Input data'!$C:$D,2,0),0)/IF(G212 = "VAL",coef!$I$3,1)</f>
        <v>0</v>
      </c>
      <c r="E212" s="203" t="s">
        <v>7385</v>
      </c>
      <c r="F212" s="203" t="s">
        <v>7386</v>
      </c>
      <c r="G212" s="208" t="s">
        <v>7120</v>
      </c>
      <c r="H212" s="208" t="s">
        <v>7121</v>
      </c>
      <c r="I212" s="201" t="s">
        <v>7122</v>
      </c>
      <c r="J212" s="203" t="s">
        <v>7379</v>
      </c>
      <c r="K212" s="204" t="s">
        <v>7380</v>
      </c>
    </row>
    <row r="213" customFormat="false" ht="63.75" hidden="false" customHeight="false" outlineLevel="0" collapsed="false">
      <c r="B213" s="207" t="s">
        <v>0</v>
      </c>
      <c r="C213" s="203" t="s">
        <v>5625</v>
      </c>
      <c r="D213" s="194" t="n">
        <f aca="false">IFERROR(VLOOKUP(C213,'Input data'!$C:$D,2,0),0)/IF(G213 = "VAL",coef!$I$3,1)</f>
        <v>0</v>
      </c>
      <c r="E213" s="203" t="s">
        <v>7387</v>
      </c>
      <c r="F213" s="203" t="s">
        <v>7388</v>
      </c>
      <c r="G213" s="208" t="s">
        <v>7120</v>
      </c>
      <c r="H213" s="208" t="s">
        <v>7121</v>
      </c>
      <c r="I213" s="201" t="s">
        <v>7122</v>
      </c>
      <c r="J213" s="203" t="s">
        <v>7379</v>
      </c>
      <c r="K213" s="204" t="s">
        <v>7380</v>
      </c>
    </row>
    <row r="214" customFormat="false" ht="25.5" hidden="false" customHeight="false" outlineLevel="0" collapsed="false">
      <c r="B214" s="207" t="s">
        <v>0</v>
      </c>
      <c r="C214" s="203" t="s">
        <v>5626</v>
      </c>
      <c r="D214" s="194" t="n">
        <f aca="false">IFERROR(VLOOKUP(C214,'Input data'!$C:$D,2,0),0)/IF(G214 = "VAL",coef!$I$3,1)</f>
        <v>0</v>
      </c>
      <c r="E214" s="203" t="s">
        <v>7389</v>
      </c>
      <c r="F214" s="203" t="s">
        <v>7390</v>
      </c>
      <c r="G214" s="208" t="s">
        <v>7263</v>
      </c>
      <c r="H214" s="208"/>
      <c r="I214" s="201" t="s">
        <v>7122</v>
      </c>
      <c r="J214" s="203" t="s">
        <v>7391</v>
      </c>
      <c r="K214" s="204" t="s">
        <v>7392</v>
      </c>
    </row>
    <row r="215" customFormat="false" ht="25.5" hidden="false" customHeight="false" outlineLevel="0" collapsed="false">
      <c r="B215" s="207" t="s">
        <v>0</v>
      </c>
      <c r="C215" s="203" t="s">
        <v>5712</v>
      </c>
      <c r="D215" s="194" t="n">
        <f aca="false">IFERROR(VLOOKUP(C215,'Input data'!$C:$D,2,0),0)/IF(G215 = "VAL",coef!$I$3,1)</f>
        <v>0</v>
      </c>
      <c r="E215" s="203" t="s">
        <v>7393</v>
      </c>
      <c r="F215" s="203" t="s">
        <v>7394</v>
      </c>
      <c r="G215" s="208" t="s">
        <v>7263</v>
      </c>
      <c r="H215" s="208"/>
      <c r="I215" s="201" t="s">
        <v>7122</v>
      </c>
      <c r="J215" s="203" t="s">
        <v>7391</v>
      </c>
      <c r="K215" s="204" t="s">
        <v>7392</v>
      </c>
    </row>
    <row r="216" customFormat="false" ht="25.5" hidden="false" customHeight="false" outlineLevel="0" collapsed="false">
      <c r="B216" s="207" t="s">
        <v>0</v>
      </c>
      <c r="C216" s="203" t="s">
        <v>5955</v>
      </c>
      <c r="D216" s="194" t="n">
        <f aca="false">IFERROR(VLOOKUP(C216,'Input data'!$C:$D,2,0),0)/IF(G216 = "VAL",coef!$I$3,1)</f>
        <v>0</v>
      </c>
      <c r="E216" s="203" t="s">
        <v>7395</v>
      </c>
      <c r="F216" s="203" t="s">
        <v>7396</v>
      </c>
      <c r="G216" s="208" t="s">
        <v>7263</v>
      </c>
      <c r="H216" s="208"/>
      <c r="I216" s="201" t="s">
        <v>7122</v>
      </c>
      <c r="J216" s="203" t="s">
        <v>7391</v>
      </c>
      <c r="K216" s="204" t="s">
        <v>7392</v>
      </c>
    </row>
    <row r="217" customFormat="false" ht="38.25" hidden="false" customHeight="false" outlineLevel="0" collapsed="false">
      <c r="B217" s="207" t="s">
        <v>0</v>
      </c>
      <c r="C217" s="203" t="s">
        <v>5956</v>
      </c>
      <c r="D217" s="194" t="n">
        <f aca="false">IFERROR(VLOOKUP(C217,'Input data'!$C:$D,2,0),0)/IF(G217 = "VAL",coef!$I$3,1)</f>
        <v>0</v>
      </c>
      <c r="E217" s="203" t="s">
        <v>7397</v>
      </c>
      <c r="F217" s="203" t="s">
        <v>7398</v>
      </c>
      <c r="G217" s="208" t="s">
        <v>7263</v>
      </c>
      <c r="H217" s="208"/>
      <c r="I217" s="201" t="s">
        <v>7122</v>
      </c>
      <c r="J217" s="203" t="s">
        <v>7391</v>
      </c>
      <c r="K217" s="204" t="s">
        <v>7392</v>
      </c>
    </row>
    <row r="218" customFormat="false" ht="25.5" hidden="false" customHeight="false" outlineLevel="0" collapsed="false">
      <c r="B218" s="207" t="s">
        <v>0</v>
      </c>
      <c r="C218" s="203" t="s">
        <v>5957</v>
      </c>
      <c r="D218" s="194" t="n">
        <f aca="false">IFERROR(VLOOKUP(C218,'Input data'!$C:$D,2,0),0)/IF(G218 = "VAL",coef!$I$3,1)</f>
        <v>0</v>
      </c>
      <c r="E218" s="203" t="s">
        <v>7399</v>
      </c>
      <c r="F218" s="203" t="s">
        <v>7400</v>
      </c>
      <c r="G218" s="208" t="s">
        <v>7263</v>
      </c>
      <c r="H218" s="208"/>
      <c r="I218" s="201" t="s">
        <v>7122</v>
      </c>
      <c r="J218" s="203" t="s">
        <v>7391</v>
      </c>
      <c r="K218" s="204" t="s">
        <v>7392</v>
      </c>
    </row>
    <row r="219" customFormat="false" ht="12.75" hidden="false" customHeight="false" outlineLevel="0" collapsed="false">
      <c r="B219" s="207" t="s">
        <v>0</v>
      </c>
      <c r="C219" s="203" t="s">
        <v>5958</v>
      </c>
      <c r="D219" s="194" t="n">
        <f aca="false">IFERROR(VLOOKUP(C219,'Input data'!$C:$D,2,0),0)/IF(G219 = "VAL",coef!$I$3,1)</f>
        <v>0</v>
      </c>
      <c r="E219" s="203" t="s">
        <v>7401</v>
      </c>
      <c r="F219" s="203" t="s">
        <v>7402</v>
      </c>
      <c r="G219" s="208" t="s">
        <v>7263</v>
      </c>
      <c r="H219" s="208"/>
      <c r="I219" s="201" t="s">
        <v>7122</v>
      </c>
      <c r="J219" s="203" t="s">
        <v>7391</v>
      </c>
      <c r="K219" s="204" t="s">
        <v>7392</v>
      </c>
    </row>
    <row r="220" customFormat="false" ht="25.5" hidden="false" customHeight="false" outlineLevel="0" collapsed="false">
      <c r="B220" s="207" t="s">
        <v>0</v>
      </c>
      <c r="C220" s="203" t="s">
        <v>5959</v>
      </c>
      <c r="D220" s="194" t="n">
        <f aca="false">IFERROR(VLOOKUP(C220,'Input data'!$C:$D,2,0),0)/IF(G220 = "VAL",coef!$I$3,1)</f>
        <v>0</v>
      </c>
      <c r="E220" s="203" t="s">
        <v>7403</v>
      </c>
      <c r="F220" s="203" t="s">
        <v>7404</v>
      </c>
      <c r="G220" s="208" t="s">
        <v>7263</v>
      </c>
      <c r="H220" s="208"/>
      <c r="I220" s="201" t="s">
        <v>7122</v>
      </c>
      <c r="J220" s="203" t="s">
        <v>7391</v>
      </c>
      <c r="K220" s="204" t="s">
        <v>7392</v>
      </c>
    </row>
    <row r="221" customFormat="false" ht="25.5" hidden="false" customHeight="false" outlineLevel="0" collapsed="false">
      <c r="B221" s="207" t="s">
        <v>0</v>
      </c>
      <c r="C221" s="203" t="s">
        <v>5960</v>
      </c>
      <c r="D221" s="194" t="n">
        <f aca="false">IFERROR(VLOOKUP(C221,'Input data'!$C:$D,2,0),0)/IF(G221 = "VAL",coef!$I$3,1)</f>
        <v>0</v>
      </c>
      <c r="E221" s="203" t="s">
        <v>7405</v>
      </c>
      <c r="F221" s="203" t="s">
        <v>7406</v>
      </c>
      <c r="G221" s="208" t="s">
        <v>7263</v>
      </c>
      <c r="H221" s="208"/>
      <c r="I221" s="201" t="s">
        <v>7122</v>
      </c>
      <c r="J221" s="203" t="s">
        <v>7391</v>
      </c>
      <c r="K221" s="204" t="s">
        <v>7392</v>
      </c>
    </row>
    <row r="222" customFormat="false" ht="38.25" hidden="false" customHeight="false" outlineLevel="0" collapsed="false">
      <c r="B222" s="207" t="s">
        <v>0</v>
      </c>
      <c r="C222" s="203" t="s">
        <v>5961</v>
      </c>
      <c r="D222" s="194" t="n">
        <f aca="false">IFERROR(VLOOKUP(C222,'Input data'!$C:$D,2,0),0)/IF(G222 = "VAL",coef!$I$3,1)</f>
        <v>0</v>
      </c>
      <c r="E222" s="203" t="s">
        <v>7407</v>
      </c>
      <c r="F222" s="203" t="s">
        <v>7408</v>
      </c>
      <c r="G222" s="208" t="s">
        <v>7263</v>
      </c>
      <c r="H222" s="208"/>
      <c r="I222" s="201" t="s">
        <v>7122</v>
      </c>
      <c r="J222" s="203" t="s">
        <v>7391</v>
      </c>
      <c r="K222" s="204" t="s">
        <v>7392</v>
      </c>
    </row>
    <row r="223" customFormat="false" ht="38.25" hidden="false" customHeight="false" outlineLevel="0" collapsed="false">
      <c r="B223" s="207" t="s">
        <v>0</v>
      </c>
      <c r="C223" s="203" t="s">
        <v>5962</v>
      </c>
      <c r="D223" s="194" t="n">
        <f aca="false">IFERROR(VLOOKUP(C223,'Input data'!$C:$D,2,0),0)/IF(G223 = "VAL",coef!$I$3,1)</f>
        <v>0</v>
      </c>
      <c r="E223" s="203" t="s">
        <v>7409</v>
      </c>
      <c r="F223" s="203" t="s">
        <v>7410</v>
      </c>
      <c r="G223" s="208" t="s">
        <v>7263</v>
      </c>
      <c r="H223" s="208"/>
      <c r="I223" s="201" t="s">
        <v>7122</v>
      </c>
      <c r="J223" s="203" t="s">
        <v>7391</v>
      </c>
      <c r="K223" s="204" t="s">
        <v>7392</v>
      </c>
    </row>
    <row r="224" customFormat="false" ht="12.75" hidden="false" customHeight="false" outlineLevel="0" collapsed="false">
      <c r="B224" s="207" t="s">
        <v>0</v>
      </c>
      <c r="C224" s="203" t="s">
        <v>5963</v>
      </c>
      <c r="D224" s="194" t="n">
        <f aca="false">IFERROR(VLOOKUP(C224,'Input data'!$C:$D,2,0),0)/IF(G224 = "VAL",coef!$I$3,1)</f>
        <v>0</v>
      </c>
      <c r="E224" s="203" t="s">
        <v>7411</v>
      </c>
      <c r="F224" s="203" t="s">
        <v>7412</v>
      </c>
      <c r="G224" s="208" t="s">
        <v>7263</v>
      </c>
      <c r="H224" s="208"/>
      <c r="I224" s="201" t="s">
        <v>7122</v>
      </c>
      <c r="J224" s="203" t="s">
        <v>7391</v>
      </c>
      <c r="K224" s="204" t="s">
        <v>7392</v>
      </c>
    </row>
    <row r="225" customFormat="false" ht="12.75" hidden="false" customHeight="false" outlineLevel="0" collapsed="false">
      <c r="B225" s="207" t="s">
        <v>0</v>
      </c>
      <c r="C225" s="203" t="s">
        <v>5981</v>
      </c>
      <c r="D225" s="194" t="n">
        <f aca="false">IFERROR(VLOOKUP(C225,'Input data'!$C:$D,2,0),0)/IF(G225 = "VAL",coef!$I$3,1)</f>
        <v>0</v>
      </c>
      <c r="E225" s="203" t="s">
        <v>7413</v>
      </c>
      <c r="F225" s="203" t="s">
        <v>7414</v>
      </c>
      <c r="G225" s="208" t="s">
        <v>7263</v>
      </c>
      <c r="H225" s="208"/>
      <c r="I225" s="201" t="s">
        <v>7122</v>
      </c>
      <c r="J225" s="203" t="s">
        <v>7391</v>
      </c>
      <c r="K225" s="204" t="s">
        <v>7392</v>
      </c>
    </row>
    <row r="226" customFormat="false" ht="12.75" hidden="false" customHeight="false" outlineLevel="0" collapsed="false">
      <c r="B226" s="207" t="s">
        <v>0</v>
      </c>
      <c r="C226" s="203" t="s">
        <v>5982</v>
      </c>
      <c r="D226" s="194" t="n">
        <f aca="false">IFERROR(VLOOKUP(C226,'Input data'!$C:$D,2,0),0)/IF(G226 = "VAL",coef!$I$3,1)</f>
        <v>0</v>
      </c>
      <c r="E226" s="203" t="s">
        <v>7415</v>
      </c>
      <c r="F226" s="203" t="s">
        <v>7416</v>
      </c>
      <c r="G226" s="208" t="s">
        <v>7263</v>
      </c>
      <c r="H226" s="208"/>
      <c r="I226" s="201" t="s">
        <v>7122</v>
      </c>
      <c r="J226" s="203" t="s">
        <v>7391</v>
      </c>
      <c r="K226" s="204" t="s">
        <v>7392</v>
      </c>
    </row>
    <row r="227" customFormat="false" ht="25.5" hidden="false" customHeight="false" outlineLevel="0" collapsed="false">
      <c r="B227" s="207" t="s">
        <v>0</v>
      </c>
      <c r="C227" s="203" t="s">
        <v>5983</v>
      </c>
      <c r="D227" s="194" t="n">
        <f aca="false">IFERROR(VLOOKUP(C227,'Input data'!$C:$D,2,0),0)/IF(G227 = "VAL",coef!$I$3,1)</f>
        <v>0</v>
      </c>
      <c r="E227" s="203" t="s">
        <v>7417</v>
      </c>
      <c r="F227" s="203" t="s">
        <v>7418</v>
      </c>
      <c r="G227" s="208" t="s">
        <v>7263</v>
      </c>
      <c r="H227" s="208"/>
      <c r="I227" s="201" t="s">
        <v>7122</v>
      </c>
      <c r="J227" s="203" t="s">
        <v>7419</v>
      </c>
      <c r="K227" s="204" t="s">
        <v>7420</v>
      </c>
    </row>
    <row r="228" customFormat="false" ht="25.5" hidden="false" customHeight="false" outlineLevel="0" collapsed="false">
      <c r="B228" s="207" t="s">
        <v>0</v>
      </c>
      <c r="C228" s="203" t="s">
        <v>5984</v>
      </c>
      <c r="D228" s="194" t="n">
        <f aca="false">IFERROR(VLOOKUP(C228,'Input data'!$C:$D,2,0),0)/IF(G228 = "VAL",coef!$I$3,1)</f>
        <v>0</v>
      </c>
      <c r="E228" s="203" t="s">
        <v>7421</v>
      </c>
      <c r="F228" s="203" t="s">
        <v>7422</v>
      </c>
      <c r="G228" s="208" t="s">
        <v>7263</v>
      </c>
      <c r="H228" s="208"/>
      <c r="I228" s="201" t="s">
        <v>7122</v>
      </c>
      <c r="J228" s="203" t="s">
        <v>7419</v>
      </c>
      <c r="K228" s="204" t="s">
        <v>7420</v>
      </c>
    </row>
    <row r="229" customFormat="false" ht="51" hidden="false" customHeight="false" outlineLevel="0" collapsed="false">
      <c r="B229" s="207" t="s">
        <v>0</v>
      </c>
      <c r="C229" s="203" t="s">
        <v>5985</v>
      </c>
      <c r="D229" s="194" t="n">
        <f aca="false">IFERROR(VLOOKUP(C229,'Input data'!$C:$D,2,0),0)/IF(G229 = "VAL",coef!$I$3,1)</f>
        <v>0</v>
      </c>
      <c r="E229" s="203" t="s">
        <v>7423</v>
      </c>
      <c r="F229" s="203" t="s">
        <v>7424</v>
      </c>
      <c r="G229" s="208" t="s">
        <v>7263</v>
      </c>
      <c r="H229" s="208"/>
      <c r="I229" s="201" t="s">
        <v>7122</v>
      </c>
      <c r="J229" s="203" t="s">
        <v>7419</v>
      </c>
      <c r="K229" s="204" t="s">
        <v>7420</v>
      </c>
    </row>
    <row r="230" customFormat="false" ht="38.25" hidden="false" customHeight="false" outlineLevel="0" collapsed="false">
      <c r="B230" s="207" t="s">
        <v>0</v>
      </c>
      <c r="C230" s="203" t="s">
        <v>5986</v>
      </c>
      <c r="D230" s="194" t="n">
        <f aca="false">IFERROR(VLOOKUP(C230,'Input data'!$C:$D,2,0),0)/IF(G230 = "VAL",coef!$I$3,1)</f>
        <v>0</v>
      </c>
      <c r="E230" s="203" t="s">
        <v>7425</v>
      </c>
      <c r="F230" s="203" t="s">
        <v>7426</v>
      </c>
      <c r="G230" s="208" t="s">
        <v>7263</v>
      </c>
      <c r="H230" s="208"/>
      <c r="I230" s="201" t="s">
        <v>7122</v>
      </c>
      <c r="J230" s="203" t="s">
        <v>7427</v>
      </c>
      <c r="K230" s="204" t="s">
        <v>7428</v>
      </c>
    </row>
    <row r="231" customFormat="false" ht="38.25" hidden="false" customHeight="false" outlineLevel="0" collapsed="false">
      <c r="B231" s="207" t="s">
        <v>0</v>
      </c>
      <c r="C231" s="203" t="s">
        <v>5987</v>
      </c>
      <c r="D231" s="194" t="n">
        <f aca="false">IFERROR(VLOOKUP(C231,'Input data'!$C:$D,2,0),0)/IF(G231 = "VAL",coef!$I$3,1)</f>
        <v>0</v>
      </c>
      <c r="E231" s="203" t="s">
        <v>7429</v>
      </c>
      <c r="F231" s="203" t="s">
        <v>7430</v>
      </c>
      <c r="G231" s="208" t="s">
        <v>7263</v>
      </c>
      <c r="H231" s="208"/>
      <c r="I231" s="201" t="s">
        <v>7122</v>
      </c>
      <c r="J231" s="203" t="s">
        <v>7427</v>
      </c>
      <c r="K231" s="204" t="s">
        <v>7428</v>
      </c>
    </row>
    <row r="232" customFormat="false" ht="38.25" hidden="false" customHeight="false" outlineLevel="0" collapsed="false">
      <c r="B232" s="207" t="s">
        <v>0</v>
      </c>
      <c r="C232" s="203" t="s">
        <v>5988</v>
      </c>
      <c r="D232" s="194" t="n">
        <f aca="false">IFERROR(VLOOKUP(C232,'Input data'!$C:$D,2,0),0)/IF(G232 = "VAL",coef!$I$3,1)</f>
        <v>0</v>
      </c>
      <c r="E232" s="203" t="s">
        <v>7431</v>
      </c>
      <c r="F232" s="203" t="s">
        <v>7432</v>
      </c>
      <c r="G232" s="208" t="s">
        <v>7263</v>
      </c>
      <c r="H232" s="208"/>
      <c r="I232" s="201" t="s">
        <v>7122</v>
      </c>
      <c r="J232" s="203" t="s">
        <v>7427</v>
      </c>
      <c r="K232" s="204" t="s">
        <v>7428</v>
      </c>
    </row>
    <row r="233" customFormat="false" ht="38.25" hidden="false" customHeight="false" outlineLevel="0" collapsed="false">
      <c r="B233" s="207" t="s">
        <v>0</v>
      </c>
      <c r="C233" s="203" t="s">
        <v>5989</v>
      </c>
      <c r="D233" s="194" t="n">
        <f aca="false">IFERROR(VLOOKUP(C233,'Input data'!$C:$D,2,0),0)/IF(G233 = "VAL",coef!$I$3,1)</f>
        <v>0</v>
      </c>
      <c r="E233" s="203" t="s">
        <v>7433</v>
      </c>
      <c r="F233" s="203" t="s">
        <v>7434</v>
      </c>
      <c r="G233" s="208" t="s">
        <v>7263</v>
      </c>
      <c r="H233" s="208"/>
      <c r="I233" s="201" t="s">
        <v>7122</v>
      </c>
      <c r="J233" s="203" t="s">
        <v>7427</v>
      </c>
      <c r="K233" s="204" t="s">
        <v>7428</v>
      </c>
    </row>
    <row r="234" customFormat="false" ht="38.25" hidden="false" customHeight="false" outlineLevel="0" collapsed="false">
      <c r="B234" s="207" t="s">
        <v>0</v>
      </c>
      <c r="C234" s="203" t="s">
        <v>5990</v>
      </c>
      <c r="D234" s="194" t="n">
        <f aca="false">IFERROR(VLOOKUP(C234,'Input data'!$C:$D,2,0),0)/IF(G234 = "VAL",coef!$I$3,1)</f>
        <v>0</v>
      </c>
      <c r="E234" s="203" t="s">
        <v>7435</v>
      </c>
      <c r="F234" s="203" t="s">
        <v>7436</v>
      </c>
      <c r="G234" s="208" t="s">
        <v>7263</v>
      </c>
      <c r="H234" s="208"/>
      <c r="I234" s="201" t="s">
        <v>7122</v>
      </c>
      <c r="J234" s="203" t="s">
        <v>7437</v>
      </c>
      <c r="K234" s="204" t="s">
        <v>7438</v>
      </c>
    </row>
    <row r="235" customFormat="false" ht="38.25" hidden="false" customHeight="false" outlineLevel="0" collapsed="false">
      <c r="B235" s="207" t="s">
        <v>0</v>
      </c>
      <c r="C235" s="203" t="s">
        <v>5991</v>
      </c>
      <c r="D235" s="194" t="n">
        <f aca="false">IFERROR(VLOOKUP(C235,'Input data'!$C:$D,2,0),0)/IF(G235 = "VAL",coef!$I$3,1)</f>
        <v>0</v>
      </c>
      <c r="E235" s="203" t="s">
        <v>7439</v>
      </c>
      <c r="F235" s="203" t="s">
        <v>7440</v>
      </c>
      <c r="G235" s="208" t="s">
        <v>7263</v>
      </c>
      <c r="H235" s="208"/>
      <c r="I235" s="201" t="s">
        <v>7122</v>
      </c>
      <c r="J235" s="203" t="s">
        <v>7437</v>
      </c>
      <c r="K235" s="204" t="s">
        <v>7438</v>
      </c>
    </row>
    <row r="236" customFormat="false" ht="12.75" hidden="false" customHeight="false" outlineLevel="0" collapsed="false">
      <c r="B236" s="207" t="s">
        <v>0</v>
      </c>
      <c r="C236" s="203" t="s">
        <v>5992</v>
      </c>
      <c r="D236" s="194" t="n">
        <f aca="false">IFERROR(VLOOKUP(C236,'Input data'!$C:$D,2,0),0)/IF(G236 = "VAL",coef!$I$3,1)</f>
        <v>0</v>
      </c>
      <c r="E236" s="203" t="s">
        <v>7441</v>
      </c>
      <c r="F236" s="203" t="s">
        <v>7442</v>
      </c>
      <c r="G236" s="208" t="s">
        <v>7107</v>
      </c>
      <c r="H236" s="208" t="s">
        <v>7086</v>
      </c>
      <c r="I236" s="201" t="s">
        <v>7122</v>
      </c>
      <c r="J236" s="203" t="s">
        <v>7443</v>
      </c>
      <c r="K236" s="204" t="s">
        <v>7444</v>
      </c>
    </row>
    <row r="237" customFormat="false" ht="25.5" hidden="false" customHeight="false" outlineLevel="0" collapsed="false">
      <c r="B237" s="207" t="s">
        <v>0</v>
      </c>
      <c r="C237" s="203" t="s">
        <v>6091</v>
      </c>
      <c r="D237" s="194" t="n">
        <f aca="false">IFERROR(VLOOKUP(C237,'Input data'!$C:$D,2,0),0)/IF(G237 = "VAL",coef!$I$3,1)</f>
        <v>0</v>
      </c>
      <c r="E237" s="203" t="s">
        <v>7441</v>
      </c>
      <c r="F237" s="203" t="s">
        <v>7445</v>
      </c>
      <c r="G237" s="208" t="s">
        <v>7107</v>
      </c>
      <c r="H237" s="208" t="s">
        <v>7108</v>
      </c>
      <c r="I237" s="201" t="s">
        <v>7122</v>
      </c>
      <c r="J237" s="203" t="s">
        <v>7443</v>
      </c>
      <c r="K237" s="204" t="s">
        <v>7444</v>
      </c>
    </row>
    <row r="238" customFormat="false" ht="12.75" hidden="false" customHeight="false" outlineLevel="0" collapsed="false">
      <c r="B238" s="207" t="s">
        <v>0</v>
      </c>
      <c r="C238" s="203" t="s">
        <v>5993</v>
      </c>
      <c r="D238" s="194" t="n">
        <f aca="false">IFERROR(VLOOKUP(C238,'Input data'!$C:$D,2,0),0)/IF(G238 = "VAL",coef!$I$3,1)</f>
        <v>0</v>
      </c>
      <c r="E238" s="203" t="s">
        <v>7446</v>
      </c>
      <c r="F238" s="203" t="s">
        <v>7447</v>
      </c>
      <c r="G238" s="208" t="s">
        <v>7107</v>
      </c>
      <c r="H238" s="208" t="s">
        <v>7086</v>
      </c>
      <c r="I238" s="201" t="s">
        <v>7122</v>
      </c>
      <c r="J238" s="203" t="s">
        <v>7443</v>
      </c>
      <c r="K238" s="204" t="s">
        <v>7444</v>
      </c>
    </row>
    <row r="239" customFormat="false" ht="25.5" hidden="false" customHeight="false" outlineLevel="0" collapsed="false">
      <c r="B239" s="207" t="s">
        <v>0</v>
      </c>
      <c r="C239" s="203" t="s">
        <v>6092</v>
      </c>
      <c r="D239" s="194" t="n">
        <f aca="false">IFERROR(VLOOKUP(C239,'Input data'!$C:$D,2,0),0)/IF(G239 = "VAL",coef!$I$3,1)</f>
        <v>0</v>
      </c>
      <c r="E239" s="203" t="s">
        <v>7446</v>
      </c>
      <c r="F239" s="203" t="s">
        <v>7448</v>
      </c>
      <c r="G239" s="208" t="s">
        <v>7107</v>
      </c>
      <c r="H239" s="208" t="s">
        <v>7108</v>
      </c>
      <c r="I239" s="201" t="s">
        <v>7122</v>
      </c>
      <c r="J239" s="203" t="s">
        <v>7443</v>
      </c>
      <c r="K239" s="204" t="s">
        <v>7444</v>
      </c>
    </row>
    <row r="240" customFormat="false" ht="12.75" hidden="false" customHeight="false" outlineLevel="0" collapsed="false">
      <c r="B240" s="207" t="s">
        <v>0</v>
      </c>
      <c r="C240" s="203" t="s">
        <v>5994</v>
      </c>
      <c r="D240" s="194" t="n">
        <f aca="false">IFERROR(VLOOKUP(C240,'Input data'!$C:$D,2,0),0)/IF(G240 = "VAL",coef!$I$3,1)</f>
        <v>0</v>
      </c>
      <c r="E240" s="203" t="s">
        <v>7449</v>
      </c>
      <c r="F240" s="203" t="s">
        <v>7450</v>
      </c>
      <c r="G240" s="208" t="s">
        <v>7107</v>
      </c>
      <c r="H240" s="208" t="s">
        <v>7086</v>
      </c>
      <c r="I240" s="201" t="s">
        <v>7122</v>
      </c>
      <c r="J240" s="203" t="s">
        <v>7443</v>
      </c>
      <c r="K240" s="204" t="s">
        <v>7444</v>
      </c>
    </row>
    <row r="241" customFormat="false" ht="25.5" hidden="false" customHeight="false" outlineLevel="0" collapsed="false">
      <c r="B241" s="207" t="s">
        <v>0</v>
      </c>
      <c r="C241" s="203" t="s">
        <v>6093</v>
      </c>
      <c r="D241" s="194" t="n">
        <f aca="false">IFERROR(VLOOKUP(C241,'Input data'!$C:$D,2,0),0)/IF(G241 = "VAL",coef!$I$3,1)</f>
        <v>0</v>
      </c>
      <c r="E241" s="203" t="s">
        <v>7449</v>
      </c>
      <c r="F241" s="203" t="s">
        <v>7451</v>
      </c>
      <c r="G241" s="208" t="s">
        <v>7107</v>
      </c>
      <c r="H241" s="208" t="s">
        <v>7108</v>
      </c>
      <c r="I241" s="201" t="s">
        <v>7122</v>
      </c>
      <c r="J241" s="203" t="s">
        <v>7443</v>
      </c>
      <c r="K241" s="204" t="s">
        <v>7444</v>
      </c>
    </row>
    <row r="242" customFormat="false" ht="12.75" hidden="false" customHeight="false" outlineLevel="0" collapsed="false">
      <c r="B242" s="207" t="s">
        <v>0</v>
      </c>
      <c r="C242" s="203" t="s">
        <v>5995</v>
      </c>
      <c r="D242" s="194" t="n">
        <f aca="false">IFERROR(VLOOKUP(C242,'Input data'!$C:$D,2,0),0)/IF(G242 = "VAL",coef!$I$3,1)</f>
        <v>0</v>
      </c>
      <c r="E242" s="203" t="s">
        <v>7452</v>
      </c>
      <c r="F242" s="203" t="s">
        <v>7453</v>
      </c>
      <c r="G242" s="208" t="s">
        <v>7107</v>
      </c>
      <c r="H242" s="208" t="s">
        <v>7086</v>
      </c>
      <c r="I242" s="201" t="s">
        <v>7122</v>
      </c>
      <c r="J242" s="203" t="s">
        <v>7443</v>
      </c>
      <c r="K242" s="204" t="s">
        <v>7444</v>
      </c>
    </row>
    <row r="243" customFormat="false" ht="38.25" hidden="false" customHeight="false" outlineLevel="0" collapsed="false">
      <c r="B243" s="207" t="s">
        <v>0</v>
      </c>
      <c r="C243" s="203" t="s">
        <v>5996</v>
      </c>
      <c r="D243" s="194" t="n">
        <f aca="false">IFERROR(VLOOKUP(C243,'Input data'!$C:$D,2,0),0)/IF(G243 = "VAL",coef!$I$3,1)</f>
        <v>0</v>
      </c>
      <c r="E243" s="203" t="s">
        <v>7454</v>
      </c>
      <c r="F243" s="202" t="s">
        <v>7455</v>
      </c>
      <c r="G243" s="208" t="s">
        <v>7107</v>
      </c>
      <c r="H243" s="208" t="s">
        <v>7086</v>
      </c>
      <c r="I243" s="201" t="s">
        <v>7122</v>
      </c>
      <c r="J243" s="203" t="s">
        <v>7443</v>
      </c>
      <c r="K243" s="204" t="s">
        <v>7444</v>
      </c>
    </row>
    <row r="244" customFormat="false" ht="25.5" hidden="false" customHeight="false" outlineLevel="0" collapsed="false">
      <c r="B244" s="207" t="s">
        <v>0</v>
      </c>
      <c r="C244" s="203" t="s">
        <v>5997</v>
      </c>
      <c r="D244" s="194" t="n">
        <f aca="false">IFERROR(VLOOKUP(C244,'Input data'!$C:$D,2,0),0)/IF(G244 = "VAL",coef!$I$3,1)</f>
        <v>0</v>
      </c>
      <c r="E244" s="203" t="s">
        <v>7456</v>
      </c>
      <c r="F244" s="203" t="s">
        <v>7457</v>
      </c>
      <c r="G244" s="208" t="s">
        <v>7263</v>
      </c>
      <c r="H244" s="208"/>
      <c r="I244" s="201" t="s">
        <v>7122</v>
      </c>
      <c r="J244" s="203" t="s">
        <v>7443</v>
      </c>
      <c r="K244" s="204" t="s">
        <v>7444</v>
      </c>
    </row>
    <row r="245" customFormat="false" ht="25.5" hidden="false" customHeight="false" outlineLevel="0" collapsed="false">
      <c r="B245" s="207" t="s">
        <v>0</v>
      </c>
      <c r="C245" s="203" t="s">
        <v>5998</v>
      </c>
      <c r="D245" s="194" t="n">
        <f aca="false">IFERROR(VLOOKUP(C245,'Input data'!$C:$D,2,0),0)/IF(G245 = "VAL",coef!$I$3,1)</f>
        <v>0</v>
      </c>
      <c r="E245" s="203" t="s">
        <v>7458</v>
      </c>
      <c r="F245" s="203" t="s">
        <v>7459</v>
      </c>
      <c r="G245" s="208" t="s">
        <v>7263</v>
      </c>
      <c r="H245" s="208"/>
      <c r="I245" s="201" t="s">
        <v>7122</v>
      </c>
      <c r="J245" s="203" t="s">
        <v>7443</v>
      </c>
      <c r="K245" s="204" t="s">
        <v>7444</v>
      </c>
    </row>
    <row r="246" customFormat="false" ht="25.5" hidden="false" customHeight="false" outlineLevel="0" collapsed="false">
      <c r="B246" s="207" t="s">
        <v>0</v>
      </c>
      <c r="C246" s="203" t="s">
        <v>5999</v>
      </c>
      <c r="D246" s="194" t="n">
        <f aca="false">IFERROR(VLOOKUP(C246,'Input data'!$C:$D,2,0),0)/IF(G246 = "VAL",coef!$I$3,1)</f>
        <v>0</v>
      </c>
      <c r="E246" s="203" t="s">
        <v>7460</v>
      </c>
      <c r="F246" s="203" t="s">
        <v>7461</v>
      </c>
      <c r="G246" s="208" t="s">
        <v>7120</v>
      </c>
      <c r="H246" s="208" t="s">
        <v>7462</v>
      </c>
      <c r="I246" s="201" t="s">
        <v>7122</v>
      </c>
      <c r="J246" s="203" t="s">
        <v>7443</v>
      </c>
      <c r="K246" s="204" t="s">
        <v>7444</v>
      </c>
    </row>
    <row r="247" customFormat="false" ht="25.5" hidden="false" customHeight="false" outlineLevel="0" collapsed="false">
      <c r="B247" s="207" t="s">
        <v>0</v>
      </c>
      <c r="C247" s="203" t="s">
        <v>6000</v>
      </c>
      <c r="D247" s="194" t="n">
        <f aca="false">IFERROR(VLOOKUP(C247,'Input data'!$C:$D,2,0),0)/IF(G247 = "VAL",coef!$I$3,1)</f>
        <v>0</v>
      </c>
      <c r="E247" s="203" t="s">
        <v>7463</v>
      </c>
      <c r="F247" s="203" t="s">
        <v>7464</v>
      </c>
      <c r="G247" s="208" t="s">
        <v>7120</v>
      </c>
      <c r="H247" s="208" t="s">
        <v>7462</v>
      </c>
      <c r="I247" s="201" t="s">
        <v>7122</v>
      </c>
      <c r="J247" s="203" t="s">
        <v>7443</v>
      </c>
      <c r="K247" s="204" t="s">
        <v>7444</v>
      </c>
    </row>
    <row r="248" customFormat="false" ht="25.5" hidden="false" customHeight="false" outlineLevel="0" collapsed="false">
      <c r="B248" s="207" t="s">
        <v>0</v>
      </c>
      <c r="C248" s="203" t="s">
        <v>6001</v>
      </c>
      <c r="D248" s="194" t="n">
        <f aca="false">IFERROR(VLOOKUP(C248,'Input data'!$C:$D,2,0),0)/IF(G248 = "VAL",coef!$I$3,1)</f>
        <v>0</v>
      </c>
      <c r="E248" s="203" t="s">
        <v>7465</v>
      </c>
      <c r="F248" s="203" t="s">
        <v>7466</v>
      </c>
      <c r="G248" s="208" t="s">
        <v>7120</v>
      </c>
      <c r="H248" s="208" t="s">
        <v>7462</v>
      </c>
      <c r="I248" s="201" t="s">
        <v>7122</v>
      </c>
      <c r="J248" s="203" t="s">
        <v>7443</v>
      </c>
      <c r="K248" s="204" t="s">
        <v>7444</v>
      </c>
    </row>
    <row r="249" customFormat="false" ht="25.5" hidden="false" customHeight="false" outlineLevel="0" collapsed="false">
      <c r="B249" s="207" t="s">
        <v>0</v>
      </c>
      <c r="C249" s="203" t="s">
        <v>6002</v>
      </c>
      <c r="D249" s="194" t="n">
        <f aca="false">IFERROR(VLOOKUP(C249,'Input data'!$C:$D,2,0),0)/IF(G249 = "VAL",coef!$I$3,1)</f>
        <v>0</v>
      </c>
      <c r="E249" s="203" t="s">
        <v>7467</v>
      </c>
      <c r="F249" s="203" t="s">
        <v>7468</v>
      </c>
      <c r="G249" s="208" t="s">
        <v>7263</v>
      </c>
      <c r="H249" s="208"/>
      <c r="I249" s="201" t="s">
        <v>7122</v>
      </c>
      <c r="J249" s="203" t="s">
        <v>7443</v>
      </c>
      <c r="K249" s="204" t="s">
        <v>7444</v>
      </c>
    </row>
    <row r="250" customFormat="false" ht="12.75" hidden="false" customHeight="false" outlineLevel="0" collapsed="false">
      <c r="B250" s="207" t="s">
        <v>0</v>
      </c>
      <c r="C250" s="203" t="s">
        <v>6003</v>
      </c>
      <c r="D250" s="194" t="n">
        <f aca="false">IFERROR(VLOOKUP(C250,'Input data'!$C:$D,2,0),0)/IF(G250 = "VAL",coef!$I$3,1)</f>
        <v>0</v>
      </c>
      <c r="E250" s="203" t="s">
        <v>7469</v>
      </c>
      <c r="F250" s="203" t="s">
        <v>7470</v>
      </c>
      <c r="G250" s="208" t="s">
        <v>7263</v>
      </c>
      <c r="H250" s="208"/>
      <c r="I250" s="201" t="s">
        <v>7122</v>
      </c>
      <c r="J250" s="203" t="s">
        <v>7443</v>
      </c>
      <c r="K250" s="204" t="s">
        <v>7444</v>
      </c>
    </row>
    <row r="251" customFormat="false" ht="25.5" hidden="false" customHeight="false" outlineLevel="0" collapsed="false">
      <c r="B251" s="207" t="s">
        <v>0</v>
      </c>
      <c r="C251" s="203" t="s">
        <v>6004</v>
      </c>
      <c r="D251" s="194" t="n">
        <f aca="false">IFERROR(VLOOKUP(C251,'Input data'!$C:$D,2,0),0)/IF(G251 = "VAL",coef!$I$3,1)</f>
        <v>0</v>
      </c>
      <c r="E251" s="210" t="s">
        <v>7471</v>
      </c>
      <c r="F251" s="210" t="s">
        <v>7472</v>
      </c>
      <c r="G251" s="208" t="s">
        <v>7374</v>
      </c>
      <c r="H251" s="208"/>
      <c r="I251" s="201" t="s">
        <v>7122</v>
      </c>
      <c r="J251" s="203" t="s">
        <v>7443</v>
      </c>
      <c r="K251" s="204" t="s">
        <v>7444</v>
      </c>
    </row>
    <row r="252" customFormat="false" ht="25.5" hidden="false" customHeight="false" outlineLevel="0" collapsed="false">
      <c r="B252" s="207" t="s">
        <v>0</v>
      </c>
      <c r="C252" s="145" t="s">
        <v>5549</v>
      </c>
      <c r="D252" s="194" t="n">
        <f aca="false">IFERROR(VLOOKUP(C252,'Input data'!$C:$D,2,0),0)/IF(G252 = "VAL",coef!$I$3,1)</f>
        <v>0</v>
      </c>
      <c r="E252" s="145" t="s">
        <v>7473</v>
      </c>
      <c r="F252" s="145" t="s">
        <v>7474</v>
      </c>
      <c r="G252" s="145" t="s">
        <v>7374</v>
      </c>
      <c r="H252" s="208"/>
      <c r="I252" s="201" t="s">
        <v>7475</v>
      </c>
      <c r="J252" s="203"/>
      <c r="K252" s="204"/>
      <c r="L252" s="231"/>
    </row>
    <row r="253" customFormat="false" ht="38.25" hidden="false" customHeight="false" outlineLevel="0" collapsed="false">
      <c r="B253" s="207" t="s">
        <v>0</v>
      </c>
      <c r="C253" s="145" t="s">
        <v>4690</v>
      </c>
      <c r="D253" s="194" t="n">
        <f aca="false">IFERROR(VLOOKUP(C253,'Input data'!$C:$D,2,0),0)/IF(G253 = "VAL",coef!$I$3,1)</f>
        <v>0</v>
      </c>
      <c r="E253" s="145" t="s">
        <v>7476</v>
      </c>
      <c r="F253" s="145" t="s">
        <v>7477</v>
      </c>
      <c r="G253" s="145" t="s">
        <v>7263</v>
      </c>
      <c r="H253" s="208"/>
      <c r="I253" s="201" t="s">
        <v>7475</v>
      </c>
      <c r="J253" s="203"/>
      <c r="K253" s="204"/>
      <c r="L253" s="231"/>
    </row>
    <row r="254" customFormat="false" ht="38.25" hidden="false" customHeight="false" outlineLevel="0" collapsed="false">
      <c r="B254" s="207" t="s">
        <v>0</v>
      </c>
      <c r="C254" s="145" t="s">
        <v>5550</v>
      </c>
      <c r="D254" s="194" t="n">
        <f aca="false">IFERROR(VLOOKUP(C254,'Input data'!$C:$D,2,0),0)/IF(G254 = "VAL",coef!$I$3,1)</f>
        <v>0</v>
      </c>
      <c r="E254" s="145" t="s">
        <v>7478</v>
      </c>
      <c r="F254" s="232" t="s">
        <v>7479</v>
      </c>
      <c r="G254" s="145" t="s">
        <v>7263</v>
      </c>
      <c r="H254" s="208"/>
      <c r="I254" s="201" t="s">
        <v>7475</v>
      </c>
      <c r="J254" s="203"/>
      <c r="K254" s="204"/>
      <c r="L254" s="231"/>
    </row>
    <row r="255" customFormat="false" ht="25.5" hidden="false" customHeight="false" outlineLevel="0" collapsed="false">
      <c r="B255" s="207" t="s">
        <v>0</v>
      </c>
      <c r="C255" s="145" t="s">
        <v>5551</v>
      </c>
      <c r="D255" s="194" t="n">
        <f aca="false">IFERROR(VLOOKUP(C255,'Input data'!$C:$D,2,0),0)/IF(G255 = "VAL",coef!$I$3,1)</f>
        <v>0</v>
      </c>
      <c r="E255" s="145" t="s">
        <v>7480</v>
      </c>
      <c r="F255" s="145" t="s">
        <v>7481</v>
      </c>
      <c r="G255" s="145" t="s">
        <v>7263</v>
      </c>
      <c r="H255" s="208"/>
      <c r="I255" s="201" t="s">
        <v>7475</v>
      </c>
      <c r="J255" s="203"/>
      <c r="K255" s="204"/>
      <c r="L255" s="231"/>
    </row>
    <row r="256" customFormat="false" ht="38.25" hidden="false" customHeight="false" outlineLevel="0" collapsed="false">
      <c r="B256" s="207" t="s">
        <v>0</v>
      </c>
      <c r="C256" s="145" t="s">
        <v>7482</v>
      </c>
      <c r="D256" s="194" t="n">
        <f aca="false">IFERROR(VLOOKUP(C256,'Input data'!$C:$D,2,0),0)/IF(G256 = "VAL",coef!$I$3,1)</f>
        <v>0</v>
      </c>
      <c r="E256" s="145" t="s">
        <v>7483</v>
      </c>
      <c r="F256" s="145" t="s">
        <v>7484</v>
      </c>
      <c r="G256" s="145" t="s">
        <v>7263</v>
      </c>
      <c r="H256" s="208"/>
      <c r="I256" s="201" t="s">
        <v>7475</v>
      </c>
      <c r="J256" s="203"/>
      <c r="K256" s="204"/>
      <c r="L256" s="231"/>
    </row>
    <row r="257" customFormat="false" ht="25.5" hidden="false" customHeight="false" outlineLevel="0" collapsed="false">
      <c r="B257" s="207" t="s">
        <v>0</v>
      </c>
      <c r="C257" s="145" t="s">
        <v>5552</v>
      </c>
      <c r="D257" s="194" t="n">
        <f aca="false">IFERROR(VLOOKUP(C257,'Input data'!$C:$D,2,0),0)/IF(G257 = "VAL",coef!$I$3,1)</f>
        <v>0</v>
      </c>
      <c r="E257" s="145" t="s">
        <v>7485</v>
      </c>
      <c r="F257" s="145" t="s">
        <v>5188</v>
      </c>
      <c r="G257" s="145" t="s">
        <v>7263</v>
      </c>
      <c r="H257" s="208"/>
      <c r="I257" s="201" t="s">
        <v>7475</v>
      </c>
      <c r="J257" s="203"/>
      <c r="K257" s="204"/>
      <c r="L257" s="231"/>
    </row>
    <row r="258" customFormat="false" ht="25.5" hidden="false" customHeight="false" outlineLevel="0" collapsed="false">
      <c r="B258" s="207" t="s">
        <v>0</v>
      </c>
      <c r="C258" s="145" t="s">
        <v>7486</v>
      </c>
      <c r="D258" s="194" t="n">
        <f aca="false">IFERROR(VLOOKUP(C258,'Input data'!$C:$D,2,0),0)/IF(G258 = "VAL",coef!$I$3,1)</f>
        <v>0</v>
      </c>
      <c r="E258" s="145" t="s">
        <v>7487</v>
      </c>
      <c r="F258" s="145" t="s">
        <v>5190</v>
      </c>
      <c r="G258" s="145" t="s">
        <v>7263</v>
      </c>
      <c r="H258" s="208"/>
      <c r="I258" s="201" t="s">
        <v>7475</v>
      </c>
      <c r="J258" s="203"/>
      <c r="K258" s="204"/>
      <c r="L258" s="231"/>
    </row>
    <row r="259" customFormat="false" ht="38.25" hidden="false" customHeight="false" outlineLevel="0" collapsed="false">
      <c r="B259" s="207" t="s">
        <v>0</v>
      </c>
      <c r="C259" s="145" t="s">
        <v>7488</v>
      </c>
      <c r="D259" s="194" t="n">
        <f aca="false">IFERROR(VLOOKUP(C259,'Input data'!$C:$D,2,0),0)/IF(G259 = "VAL",coef!$I$3,1)</f>
        <v>0</v>
      </c>
      <c r="E259" s="145" t="s">
        <v>7489</v>
      </c>
      <c r="F259" s="145" t="s">
        <v>5180</v>
      </c>
      <c r="G259" s="145" t="s">
        <v>7263</v>
      </c>
      <c r="H259" s="208"/>
      <c r="I259" s="201" t="s">
        <v>7475</v>
      </c>
      <c r="J259" s="203"/>
      <c r="K259" s="204"/>
      <c r="L259" s="231"/>
    </row>
    <row r="260" customFormat="false" ht="38.25" hidden="false" customHeight="false" outlineLevel="0" collapsed="false">
      <c r="B260" s="207" t="s">
        <v>0</v>
      </c>
      <c r="C260" s="145" t="s">
        <v>7490</v>
      </c>
      <c r="D260" s="194" t="n">
        <f aca="false">IFERROR(VLOOKUP(C260,'Input data'!$C:$D,2,0),0)/IF(G260 = "VAL",coef!$I$3,1)</f>
        <v>0</v>
      </c>
      <c r="E260" s="145" t="s">
        <v>7491</v>
      </c>
      <c r="F260" s="145" t="s">
        <v>7492</v>
      </c>
      <c r="G260" s="145" t="s">
        <v>7263</v>
      </c>
      <c r="H260" s="208"/>
      <c r="I260" s="201" t="s">
        <v>7475</v>
      </c>
      <c r="J260" s="203"/>
      <c r="K260" s="204"/>
      <c r="L260" s="231"/>
    </row>
    <row r="261" customFormat="false" ht="25.5" hidden="false" customHeight="false" outlineLevel="0" collapsed="false">
      <c r="B261" s="207" t="s">
        <v>0</v>
      </c>
      <c r="C261" s="145" t="s">
        <v>7493</v>
      </c>
      <c r="D261" s="194" t="n">
        <f aca="false">IFERROR(VLOOKUP(C261,'Input data'!$C:$D,2,0),0)/IF(G261 = "VAL",coef!$I$3,1)</f>
        <v>0</v>
      </c>
      <c r="E261" s="145" t="s">
        <v>7494</v>
      </c>
      <c r="F261" s="145" t="s">
        <v>7495</v>
      </c>
      <c r="G261" s="145" t="s">
        <v>7263</v>
      </c>
      <c r="H261" s="208"/>
      <c r="I261" s="201" t="s">
        <v>7475</v>
      </c>
      <c r="J261" s="203"/>
      <c r="K261" s="204"/>
      <c r="L261" s="231"/>
    </row>
    <row r="262" customFormat="false" ht="38.25" hidden="false" customHeight="false" outlineLevel="0" collapsed="false">
      <c r="B262" s="207" t="s">
        <v>0</v>
      </c>
      <c r="C262" s="145" t="s">
        <v>7496</v>
      </c>
      <c r="D262" s="194" t="n">
        <f aca="false">IFERROR(VLOOKUP(C262,'Input data'!$C:$D,2,0),0)/IF(G262 = "VAL",coef!$I$3,1)</f>
        <v>0</v>
      </c>
      <c r="E262" s="145" t="s">
        <v>7497</v>
      </c>
      <c r="F262" s="145" t="s">
        <v>7498</v>
      </c>
      <c r="G262" s="145" t="s">
        <v>7263</v>
      </c>
      <c r="H262" s="208"/>
      <c r="I262" s="201" t="s">
        <v>7475</v>
      </c>
      <c r="J262" s="203"/>
      <c r="K262" s="204"/>
      <c r="L262" s="231"/>
    </row>
    <row r="263" customFormat="false" ht="38.25" hidden="false" customHeight="false" outlineLevel="0" collapsed="false">
      <c r="B263" s="207" t="s">
        <v>0</v>
      </c>
      <c r="C263" s="145" t="s">
        <v>7499</v>
      </c>
      <c r="D263" s="194" t="n">
        <f aca="false">IFERROR(VLOOKUP(C263,'Input data'!$C:$D,2,0),0)/IF(G263 = "VAL",coef!$I$3,1)</f>
        <v>0</v>
      </c>
      <c r="E263" s="145" t="s">
        <v>7500</v>
      </c>
      <c r="F263" s="145" t="s">
        <v>7501</v>
      </c>
      <c r="G263" s="145" t="s">
        <v>7263</v>
      </c>
      <c r="H263" s="208"/>
      <c r="I263" s="201" t="s">
        <v>7475</v>
      </c>
      <c r="J263" s="203"/>
      <c r="K263" s="204"/>
      <c r="L263" s="231"/>
    </row>
    <row r="264" customFormat="false" ht="38.25" hidden="false" customHeight="false" outlineLevel="0" collapsed="false">
      <c r="B264" s="207" t="s">
        <v>0</v>
      </c>
      <c r="C264" s="145" t="s">
        <v>7502</v>
      </c>
      <c r="D264" s="194" t="n">
        <f aca="false">IFERROR(VLOOKUP(C264,'Input data'!$C:$D,2,0),0)/IF(G264 = "VAL",coef!$I$3,1)</f>
        <v>0</v>
      </c>
      <c r="E264" s="145" t="s">
        <v>7503</v>
      </c>
      <c r="F264" s="145" t="s">
        <v>7504</v>
      </c>
      <c r="G264" s="145" t="s">
        <v>7263</v>
      </c>
      <c r="H264" s="208"/>
      <c r="I264" s="201" t="s">
        <v>7475</v>
      </c>
      <c r="J264" s="203"/>
      <c r="K264" s="204"/>
      <c r="L264" s="231"/>
    </row>
    <row r="265" customFormat="false" ht="76.5" hidden="false" customHeight="false" outlineLevel="0" collapsed="false">
      <c r="B265" s="207" t="s">
        <v>0</v>
      </c>
      <c r="C265" s="145" t="s">
        <v>7505</v>
      </c>
      <c r="D265" s="194" t="n">
        <f aca="false">IFERROR(VLOOKUP(C265,'Input data'!$C:$D,2,0),0)/IF(G265 = "VAL",coef!$I$3,1)</f>
        <v>0</v>
      </c>
      <c r="E265" s="145" t="s">
        <v>7506</v>
      </c>
      <c r="F265" s="145" t="s">
        <v>7507</v>
      </c>
      <c r="G265" s="145" t="s">
        <v>7263</v>
      </c>
      <c r="H265" s="208"/>
      <c r="I265" s="201" t="s">
        <v>7475</v>
      </c>
      <c r="J265" s="203"/>
      <c r="K265" s="204"/>
      <c r="L265" s="231"/>
    </row>
    <row r="266" customFormat="false" ht="76.5" hidden="false" customHeight="false" outlineLevel="0" collapsed="false">
      <c r="B266" s="207" t="s">
        <v>0</v>
      </c>
      <c r="C266" s="145" t="s">
        <v>7508</v>
      </c>
      <c r="D266" s="194" t="n">
        <f aca="false">IFERROR(VLOOKUP(C266,'Input data'!$C:$D,2,0),0)/IF(G266 = "VAL",coef!$I$3,1)</f>
        <v>0</v>
      </c>
      <c r="E266" s="145" t="s">
        <v>7509</v>
      </c>
      <c r="F266" s="145" t="s">
        <v>7510</v>
      </c>
      <c r="G266" s="145" t="s">
        <v>7263</v>
      </c>
      <c r="H266" s="208"/>
      <c r="I266" s="201" t="s">
        <v>7475</v>
      </c>
      <c r="J266" s="203"/>
      <c r="K266" s="204"/>
      <c r="L266" s="231"/>
    </row>
    <row r="267" customFormat="false" ht="51" hidden="false" customHeight="false" outlineLevel="0" collapsed="false">
      <c r="B267" s="207" t="s">
        <v>0</v>
      </c>
      <c r="C267" s="145" t="s">
        <v>4677</v>
      </c>
      <c r="D267" s="194" t="n">
        <f aca="false">IFERROR(VLOOKUP(C267,'Input data'!$C:$D,2,0),0)/IF(G267 = "VAL",coef!$I$3,1)</f>
        <v>0</v>
      </c>
      <c r="E267" s="145" t="s">
        <v>7511</v>
      </c>
      <c r="F267" s="145" t="s">
        <v>7512</v>
      </c>
      <c r="G267" s="145" t="s">
        <v>7263</v>
      </c>
      <c r="H267" s="208"/>
      <c r="I267" s="201" t="s">
        <v>7475</v>
      </c>
      <c r="J267" s="203"/>
      <c r="K267" s="204"/>
      <c r="L267" s="231"/>
    </row>
    <row r="268" customFormat="false" ht="25.5" hidden="false" customHeight="false" outlineLevel="0" collapsed="false">
      <c r="B268" s="207" t="s">
        <v>0</v>
      </c>
      <c r="C268" s="145" t="s">
        <v>5553</v>
      </c>
      <c r="D268" s="194" t="n">
        <f aca="false">IFERROR(VLOOKUP(C268,'Input data'!$C:$D,2,0),0)/IF(G268 = "VAL",coef!$I$3,1)</f>
        <v>0</v>
      </c>
      <c r="E268" s="145" t="s">
        <v>7513</v>
      </c>
      <c r="F268" s="145" t="s">
        <v>5196</v>
      </c>
      <c r="G268" s="145" t="s">
        <v>7263</v>
      </c>
      <c r="H268" s="208"/>
      <c r="I268" s="201" t="s">
        <v>7475</v>
      </c>
      <c r="J268" s="203"/>
      <c r="K268" s="204"/>
      <c r="L268" s="231"/>
    </row>
    <row r="269" customFormat="false" ht="51" hidden="false" customHeight="false" outlineLevel="0" collapsed="false">
      <c r="B269" s="207" t="s">
        <v>0</v>
      </c>
      <c r="C269" s="145" t="s">
        <v>5055</v>
      </c>
      <c r="D269" s="194" t="n">
        <f aca="false">IFERROR(VLOOKUP(C269,'Input data'!$C:$D,2,0),0)/IF(G269 = "VAL",coef!$I$3,1)</f>
        <v>0</v>
      </c>
      <c r="E269" s="145" t="s">
        <v>7514</v>
      </c>
      <c r="F269" s="145" t="s">
        <v>7515</v>
      </c>
      <c r="G269" s="145" t="s">
        <v>7263</v>
      </c>
      <c r="H269" s="208"/>
      <c r="I269" s="201" t="s">
        <v>7475</v>
      </c>
      <c r="J269" s="203"/>
      <c r="K269" s="204"/>
      <c r="L269" s="231"/>
    </row>
    <row r="270" customFormat="false" ht="38.25" hidden="false" customHeight="false" outlineLevel="0" collapsed="false">
      <c r="B270" s="207" t="s">
        <v>0</v>
      </c>
      <c r="C270" s="145" t="s">
        <v>5554</v>
      </c>
      <c r="D270" s="194" t="n">
        <f aca="false">IFERROR(VLOOKUP(C270,'Input data'!$C:$D,2,0),0)/IF(G270 = "VAL",coef!$I$3,1)</f>
        <v>0</v>
      </c>
      <c r="E270" s="145" t="s">
        <v>7516</v>
      </c>
      <c r="F270" s="145" t="s">
        <v>7517</v>
      </c>
      <c r="G270" s="145" t="s">
        <v>7263</v>
      </c>
      <c r="H270" s="208"/>
      <c r="I270" s="201" t="s">
        <v>7475</v>
      </c>
      <c r="J270" s="203"/>
      <c r="K270" s="204"/>
      <c r="L270" s="231"/>
    </row>
    <row r="271" customFormat="false" ht="76.5" hidden="false" customHeight="false" outlineLevel="0" collapsed="false">
      <c r="B271" s="207" t="s">
        <v>0</v>
      </c>
      <c r="C271" s="145" t="s">
        <v>5555</v>
      </c>
      <c r="D271" s="194" t="n">
        <f aca="false">IFERROR(VLOOKUP(C271,'Input data'!$C:$D,2,0),0)/IF(G271 = "VAL",coef!$I$3,1)</f>
        <v>0</v>
      </c>
      <c r="E271" s="145" t="s">
        <v>7518</v>
      </c>
      <c r="F271" s="145" t="s">
        <v>7519</v>
      </c>
      <c r="G271" s="145" t="s">
        <v>7263</v>
      </c>
      <c r="H271" s="208"/>
      <c r="I271" s="201" t="s">
        <v>7475</v>
      </c>
      <c r="J271" s="203"/>
      <c r="K271" s="204"/>
      <c r="L271" s="231"/>
    </row>
    <row r="272" customFormat="false" ht="38.25" hidden="false" customHeight="false" outlineLevel="0" collapsed="false">
      <c r="B272" s="207" t="s">
        <v>0</v>
      </c>
      <c r="C272" s="145" t="s">
        <v>5556</v>
      </c>
      <c r="D272" s="194" t="n">
        <f aca="false">IFERROR(VLOOKUP(C272,'Input data'!$C:$D,2,0),0)/IF(G272 = "VAL",coef!$I$3,1)</f>
        <v>0</v>
      </c>
      <c r="E272" s="145" t="s">
        <v>7520</v>
      </c>
      <c r="F272" s="145" t="s">
        <v>7521</v>
      </c>
      <c r="G272" s="145" t="s">
        <v>7263</v>
      </c>
      <c r="H272" s="208"/>
      <c r="I272" s="201" t="s">
        <v>7475</v>
      </c>
      <c r="J272" s="203"/>
      <c r="K272" s="204"/>
      <c r="L272" s="231"/>
    </row>
    <row r="273" customFormat="false" ht="25.5" hidden="false" customHeight="false" outlineLevel="0" collapsed="false">
      <c r="B273" s="207" t="s">
        <v>0</v>
      </c>
      <c r="C273" s="145" t="s">
        <v>5557</v>
      </c>
      <c r="D273" s="194" t="n">
        <f aca="false">IFERROR(VLOOKUP(C273,'Input data'!$C:$D,2,0),0)/IF(G273 = "VAL",coef!$I$3,1)</f>
        <v>0</v>
      </c>
      <c r="E273" s="145" t="s">
        <v>7522</v>
      </c>
      <c r="F273" s="145" t="s">
        <v>7523</v>
      </c>
      <c r="G273" s="145" t="s">
        <v>7263</v>
      </c>
      <c r="H273" s="208"/>
      <c r="I273" s="201" t="s">
        <v>7475</v>
      </c>
      <c r="J273" s="203"/>
      <c r="K273" s="204"/>
      <c r="L273" s="231"/>
    </row>
    <row r="274" customFormat="false" ht="38.25" hidden="false" customHeight="false" outlineLevel="0" collapsed="false">
      <c r="B274" s="207" t="s">
        <v>0</v>
      </c>
      <c r="C274" s="145" t="s">
        <v>5558</v>
      </c>
      <c r="D274" s="194" t="n">
        <f aca="false">IFERROR(VLOOKUP(C274,'Input data'!$C:$D,2,0),0)/IF(G274 = "VAL",coef!$I$3,1)</f>
        <v>0</v>
      </c>
      <c r="E274" s="145" t="s">
        <v>7524</v>
      </c>
      <c r="F274" s="145" t="s">
        <v>7525</v>
      </c>
      <c r="G274" s="145" t="s">
        <v>7263</v>
      </c>
      <c r="H274" s="208"/>
      <c r="I274" s="201" t="s">
        <v>7475</v>
      </c>
      <c r="J274" s="203"/>
      <c r="K274" s="204"/>
      <c r="L274" s="231"/>
    </row>
    <row r="275" customFormat="false" ht="38.25" hidden="false" customHeight="false" outlineLevel="0" collapsed="false">
      <c r="B275" s="207" t="s">
        <v>0</v>
      </c>
      <c r="C275" s="145" t="s">
        <v>5559</v>
      </c>
      <c r="D275" s="194" t="n">
        <f aca="false">IFERROR(VLOOKUP(C275,'Input data'!$C:$D,2,0),0)/IF(G275 = "VAL",coef!$I$3,1)</f>
        <v>0</v>
      </c>
      <c r="E275" s="145" t="s">
        <v>7526</v>
      </c>
      <c r="F275" s="145" t="s">
        <v>7527</v>
      </c>
      <c r="G275" s="145" t="s">
        <v>7263</v>
      </c>
      <c r="H275" s="208"/>
      <c r="I275" s="201" t="s">
        <v>7475</v>
      </c>
      <c r="J275" s="203"/>
      <c r="K275" s="204"/>
      <c r="L275" s="231"/>
    </row>
    <row r="276" customFormat="false" ht="38.25" hidden="false" customHeight="false" outlineLevel="0" collapsed="false">
      <c r="B276" s="207" t="s">
        <v>0</v>
      </c>
      <c r="C276" s="145" t="s">
        <v>5060</v>
      </c>
      <c r="D276" s="194" t="n">
        <f aca="false">IFERROR(VLOOKUP(C276,'Input data'!$C:$D,2,0),0)/IF(G276 = "VAL",coef!$I$3,1)</f>
        <v>0</v>
      </c>
      <c r="E276" s="145" t="s">
        <v>7528</v>
      </c>
      <c r="F276" s="145" t="s">
        <v>7529</v>
      </c>
      <c r="G276" s="145" t="s">
        <v>7263</v>
      </c>
      <c r="H276" s="208"/>
      <c r="I276" s="201" t="s">
        <v>7475</v>
      </c>
      <c r="J276" s="203"/>
      <c r="K276" s="204"/>
      <c r="L276" s="231"/>
    </row>
    <row r="277" customFormat="false" ht="25.5" hidden="false" customHeight="false" outlineLevel="0" collapsed="false">
      <c r="B277" s="207" t="s">
        <v>0</v>
      </c>
      <c r="C277" s="145" t="s">
        <v>5560</v>
      </c>
      <c r="D277" s="194" t="n">
        <f aca="false">IFERROR(VLOOKUP(C277,'Input data'!$C:$D,2,0),0)/IF(G277 = "VAL",coef!$I$3,1)</f>
        <v>0</v>
      </c>
      <c r="E277" s="145" t="s">
        <v>7530</v>
      </c>
      <c r="F277" s="145" t="s">
        <v>7531</v>
      </c>
      <c r="G277" s="145" t="s">
        <v>7263</v>
      </c>
      <c r="H277" s="208"/>
      <c r="I277" s="201" t="s">
        <v>7475</v>
      </c>
      <c r="J277" s="203"/>
      <c r="K277" s="204"/>
      <c r="L277" s="231"/>
    </row>
    <row r="278" customFormat="false" ht="38.25" hidden="false" customHeight="false" outlineLevel="0" collapsed="false">
      <c r="B278" s="207" t="s">
        <v>0</v>
      </c>
      <c r="C278" s="145" t="s">
        <v>5561</v>
      </c>
      <c r="D278" s="194" t="n">
        <f aca="false">IFERROR(VLOOKUP(C278,'Input data'!$C:$D,2,0),0)/IF(G278 = "VAL",coef!$I$3,1)</f>
        <v>0</v>
      </c>
      <c r="E278" s="145" t="s">
        <v>7532</v>
      </c>
      <c r="F278" s="145" t="s">
        <v>7533</v>
      </c>
      <c r="G278" s="145" t="s">
        <v>7263</v>
      </c>
      <c r="H278" s="208"/>
      <c r="I278" s="201" t="s">
        <v>7475</v>
      </c>
      <c r="J278" s="203"/>
      <c r="K278" s="204"/>
      <c r="L278" s="231"/>
    </row>
    <row r="279" customFormat="false" ht="25.5" hidden="false" customHeight="false" outlineLevel="0" collapsed="false">
      <c r="B279" s="207" t="s">
        <v>0</v>
      </c>
      <c r="C279" s="145" t="s">
        <v>5562</v>
      </c>
      <c r="D279" s="194" t="n">
        <f aca="false">IFERROR(VLOOKUP(C279,'Input data'!$C:$D,2,0),0)/IF(G279 = "VAL",coef!$I$3,1)</f>
        <v>0</v>
      </c>
      <c r="E279" s="145" t="s">
        <v>7534</v>
      </c>
      <c r="F279" s="145" t="s">
        <v>7535</v>
      </c>
      <c r="G279" s="145" t="s">
        <v>7263</v>
      </c>
      <c r="H279" s="208"/>
      <c r="I279" s="201" t="s">
        <v>7475</v>
      </c>
      <c r="J279" s="203"/>
      <c r="K279" s="204"/>
      <c r="L279" s="231"/>
    </row>
    <row r="280" customFormat="false" ht="51" hidden="false" customHeight="false" outlineLevel="0" collapsed="false">
      <c r="B280" s="207" t="s">
        <v>0</v>
      </c>
      <c r="C280" s="145" t="s">
        <v>7536</v>
      </c>
      <c r="D280" s="194" t="n">
        <f aca="false">IFERROR(VLOOKUP(C280,'Input data'!$C:$D,2,0),0)/IF(G280 = "VAL",coef!$I$3,1)</f>
        <v>0</v>
      </c>
      <c r="E280" s="145" t="s">
        <v>7537</v>
      </c>
      <c r="F280" s="145" t="s">
        <v>7538</v>
      </c>
      <c r="G280" s="145" t="s">
        <v>7263</v>
      </c>
      <c r="H280" s="208"/>
      <c r="I280" s="201" t="s">
        <v>7475</v>
      </c>
      <c r="J280" s="203"/>
      <c r="K280" s="204"/>
      <c r="L280" s="231"/>
    </row>
    <row r="281" customFormat="false" ht="12.75" hidden="false" customHeight="false" outlineLevel="0" collapsed="false">
      <c r="B281" s="207" t="s">
        <v>0</v>
      </c>
      <c r="C281" s="145" t="s">
        <v>5563</v>
      </c>
      <c r="D281" s="194" t="n">
        <f aca="false">IFERROR(VLOOKUP(C281,'Input data'!$C:$D,2,0),0)/IF(G281 = "VAL",coef!$I$3,1)</f>
        <v>0</v>
      </c>
      <c r="E281" s="145" t="s">
        <v>7539</v>
      </c>
      <c r="F281" s="145" t="s">
        <v>7540</v>
      </c>
      <c r="G281" s="145" t="s">
        <v>7263</v>
      </c>
      <c r="H281" s="208"/>
      <c r="I281" s="201" t="s">
        <v>7475</v>
      </c>
      <c r="J281" s="203"/>
      <c r="K281" s="204"/>
      <c r="L281" s="231"/>
    </row>
    <row r="282" customFormat="false" ht="25.5" hidden="false" customHeight="false" outlineLevel="0" collapsed="false">
      <c r="B282" s="207" t="s">
        <v>0</v>
      </c>
      <c r="C282" s="145" t="s">
        <v>5564</v>
      </c>
      <c r="D282" s="194" t="n">
        <f aca="false">IFERROR(VLOOKUP(C282,'Input data'!$C:$D,2,0),0)/IF(G282 = "VAL",coef!$I$3,1)</f>
        <v>0</v>
      </c>
      <c r="E282" s="145" t="s">
        <v>7541</v>
      </c>
      <c r="F282" s="145" t="s">
        <v>7542</v>
      </c>
      <c r="G282" s="145" t="s">
        <v>7263</v>
      </c>
      <c r="H282" s="208"/>
      <c r="I282" s="201" t="s">
        <v>7475</v>
      </c>
      <c r="J282" s="203"/>
      <c r="K282" s="204"/>
      <c r="L282" s="231"/>
    </row>
    <row r="283" customFormat="false" ht="25.5" hidden="false" customHeight="false" outlineLevel="0" collapsed="false">
      <c r="B283" s="207" t="s">
        <v>0</v>
      </c>
      <c r="C283" s="145" t="s">
        <v>5565</v>
      </c>
      <c r="D283" s="194" t="n">
        <f aca="false">IFERROR(VLOOKUP(C283,'Input data'!$C:$D,2,0),0)/IF(G283 = "VAL",coef!$I$3,1)</f>
        <v>0</v>
      </c>
      <c r="E283" s="145" t="s">
        <v>7543</v>
      </c>
      <c r="F283" s="145" t="s">
        <v>7544</v>
      </c>
      <c r="G283" s="145" t="s">
        <v>7263</v>
      </c>
      <c r="H283" s="208"/>
      <c r="I283" s="201" t="s">
        <v>7475</v>
      </c>
      <c r="J283" s="203"/>
      <c r="K283" s="204"/>
      <c r="L283" s="231"/>
    </row>
    <row r="284" customFormat="false" ht="12.75" hidden="false" customHeight="false" outlineLevel="0" collapsed="false">
      <c r="B284" s="207" t="s">
        <v>0</v>
      </c>
      <c r="C284" s="145" t="s">
        <v>4681</v>
      </c>
      <c r="D284" s="194" t="n">
        <f aca="false">IFERROR(VLOOKUP(C284,'Input data'!$C:$D,2,0),0)/IF(G284 = "VAL",coef!$I$3,1)</f>
        <v>0</v>
      </c>
      <c r="E284" s="145" t="s">
        <v>7545</v>
      </c>
      <c r="F284" s="145" t="s">
        <v>7546</v>
      </c>
      <c r="G284" s="145" t="s">
        <v>7263</v>
      </c>
      <c r="H284" s="208"/>
      <c r="I284" s="201" t="s">
        <v>7475</v>
      </c>
      <c r="J284" s="203"/>
      <c r="K284" s="204"/>
      <c r="L284" s="231"/>
    </row>
    <row r="285" customFormat="false" ht="38.25" hidden="false" customHeight="false" outlineLevel="0" collapsed="false">
      <c r="B285" s="207" t="s">
        <v>0</v>
      </c>
      <c r="C285" s="145" t="s">
        <v>7547</v>
      </c>
      <c r="D285" s="194" t="n">
        <f aca="false">IFERROR(VLOOKUP(C285,'Input data'!$C:$D,2,0),0)/IF(G285 = "VAL",coef!$I$3,1)</f>
        <v>0</v>
      </c>
      <c r="E285" s="145" t="s">
        <v>7548</v>
      </c>
      <c r="F285" s="145" t="s">
        <v>7549</v>
      </c>
      <c r="G285" s="145" t="s">
        <v>7263</v>
      </c>
      <c r="H285" s="208"/>
      <c r="I285" s="201" t="s">
        <v>7475</v>
      </c>
      <c r="J285" s="203"/>
      <c r="K285" s="204"/>
      <c r="L285" s="231"/>
    </row>
    <row r="286" customFormat="false" ht="25.5" hidden="false" customHeight="false" outlineLevel="0" collapsed="false">
      <c r="B286" s="207" t="s">
        <v>0</v>
      </c>
      <c r="C286" s="145" t="s">
        <v>7550</v>
      </c>
      <c r="D286" s="194" t="n">
        <f aca="false">IFERROR(VLOOKUP(C286,'Input data'!$C:$D,2,0),0)/IF(G286 = "VAL",coef!$I$3,1)</f>
        <v>0</v>
      </c>
      <c r="E286" s="145" t="s">
        <v>7551</v>
      </c>
      <c r="F286" s="145" t="s">
        <v>7552</v>
      </c>
      <c r="G286" s="145" t="s">
        <v>7263</v>
      </c>
      <c r="H286" s="208"/>
      <c r="I286" s="201" t="s">
        <v>7475</v>
      </c>
      <c r="J286" s="203"/>
      <c r="K286" s="204"/>
      <c r="L286" s="231"/>
    </row>
    <row r="287" customFormat="false" ht="12.75" hidden="false" customHeight="false" outlineLevel="0" collapsed="false">
      <c r="B287" s="207" t="s">
        <v>0</v>
      </c>
      <c r="C287" s="145" t="s">
        <v>7553</v>
      </c>
      <c r="D287" s="194" t="n">
        <f aca="false">IFERROR(VLOOKUP(C287,'Input data'!$C:$D,2,0),0)/IF(G287 = "VAL",coef!$I$3,1)</f>
        <v>0</v>
      </c>
      <c r="E287" s="145" t="s">
        <v>7554</v>
      </c>
      <c r="F287" s="145" t="s">
        <v>7555</v>
      </c>
      <c r="G287" s="145" t="s">
        <v>7263</v>
      </c>
      <c r="H287" s="208"/>
      <c r="I287" s="201" t="s">
        <v>7475</v>
      </c>
      <c r="J287" s="203"/>
      <c r="K287" s="204"/>
      <c r="L287" s="231"/>
    </row>
    <row r="288" customFormat="false" ht="12.75" hidden="false" customHeight="false" outlineLevel="0" collapsed="false">
      <c r="B288" s="207" t="s">
        <v>0</v>
      </c>
      <c r="C288" s="145" t="s">
        <v>7556</v>
      </c>
      <c r="D288" s="194" t="n">
        <f aca="false">IFERROR(VLOOKUP(C288,'Input data'!$C:$D,2,0),0)/IF(G288 = "VAL",coef!$I$3,1)</f>
        <v>0</v>
      </c>
      <c r="E288" s="145" t="s">
        <v>7557</v>
      </c>
      <c r="F288" s="145" t="s">
        <v>7558</v>
      </c>
      <c r="G288" s="145" t="s">
        <v>7263</v>
      </c>
      <c r="H288" s="208"/>
      <c r="I288" s="201" t="s">
        <v>7475</v>
      </c>
      <c r="J288" s="203"/>
      <c r="K288" s="204"/>
      <c r="L288" s="231"/>
    </row>
    <row r="289" customFormat="false" ht="25.5" hidden="false" customHeight="false" outlineLevel="0" collapsed="false">
      <c r="B289" s="207" t="s">
        <v>0</v>
      </c>
      <c r="C289" s="145" t="s">
        <v>7559</v>
      </c>
      <c r="D289" s="194" t="n">
        <f aca="false">IFERROR(VLOOKUP(C289,'Input data'!$C:$D,2,0),0)/IF(G289 = "VAL",coef!$I$3,1)</f>
        <v>0</v>
      </c>
      <c r="E289" s="145" t="s">
        <v>7560</v>
      </c>
      <c r="F289" s="145" t="s">
        <v>7561</v>
      </c>
      <c r="G289" s="145" t="s">
        <v>7263</v>
      </c>
      <c r="H289" s="208"/>
      <c r="I289" s="201" t="s">
        <v>7475</v>
      </c>
      <c r="J289" s="203"/>
      <c r="K289" s="204"/>
      <c r="L289" s="231"/>
    </row>
    <row r="290" customFormat="false" ht="51" hidden="false" customHeight="false" outlineLevel="0" collapsed="false">
      <c r="B290" s="207" t="s">
        <v>0</v>
      </c>
      <c r="C290" s="145" t="s">
        <v>7562</v>
      </c>
      <c r="D290" s="194" t="n">
        <f aca="false">IFERROR(VLOOKUP(C290,'Input data'!$C:$D,2,0),0)/IF(G290 = "VAL",coef!$I$3,1)</f>
        <v>0</v>
      </c>
      <c r="E290" s="145" t="s">
        <v>7563</v>
      </c>
      <c r="F290" s="145" t="s">
        <v>7564</v>
      </c>
      <c r="G290" s="145" t="s">
        <v>7263</v>
      </c>
      <c r="H290" s="208"/>
      <c r="I290" s="201" t="s">
        <v>7475</v>
      </c>
      <c r="J290" s="203"/>
      <c r="K290" s="204"/>
      <c r="L290" s="231"/>
    </row>
    <row r="291" customFormat="false" ht="12.75" hidden="false" customHeight="false" outlineLevel="0" collapsed="false">
      <c r="B291" s="207" t="s">
        <v>0</v>
      </c>
      <c r="C291" s="145" t="s">
        <v>7565</v>
      </c>
      <c r="D291" s="194" t="n">
        <f aca="false">IFERROR(VLOOKUP(C291,'Input data'!$C:$D,2,0),0)/IF(G291 = "VAL",coef!$I$3,1)</f>
        <v>0</v>
      </c>
      <c r="E291" s="145" t="s">
        <v>7566</v>
      </c>
      <c r="F291" s="145" t="s">
        <v>7567</v>
      </c>
      <c r="G291" s="145" t="s">
        <v>7263</v>
      </c>
      <c r="H291" s="208"/>
      <c r="I291" s="201" t="s">
        <v>7475</v>
      </c>
      <c r="J291" s="203"/>
      <c r="K291" s="204"/>
      <c r="L291" s="231"/>
    </row>
    <row r="292" customFormat="false" ht="12.75" hidden="false" customHeight="false" outlineLevel="0" collapsed="false">
      <c r="B292" s="207" t="s">
        <v>0</v>
      </c>
      <c r="C292" s="145" t="s">
        <v>5566</v>
      </c>
      <c r="D292" s="194" t="n">
        <f aca="false">IFERROR(VLOOKUP(C292,'Input data'!$C:$D,2,0),0)/IF(G292 = "VAL",coef!$I$3,1)</f>
        <v>0</v>
      </c>
      <c r="E292" s="145" t="s">
        <v>7568</v>
      </c>
      <c r="F292" s="145" t="s">
        <v>7569</v>
      </c>
      <c r="G292" s="145" t="s">
        <v>7263</v>
      </c>
      <c r="H292" s="208"/>
      <c r="I292" s="201" t="s">
        <v>7475</v>
      </c>
      <c r="J292" s="203"/>
      <c r="K292" s="204"/>
      <c r="L292" s="231"/>
    </row>
    <row r="293" customFormat="false" ht="12.75" hidden="false" customHeight="false" outlineLevel="0" collapsed="false">
      <c r="B293" s="207" t="s">
        <v>0</v>
      </c>
      <c r="C293" s="145" t="s">
        <v>7570</v>
      </c>
      <c r="D293" s="194" t="n">
        <f aca="false">IFERROR(VLOOKUP(C293,'Input data'!$C:$D,2,0),0)/IF(G293 = "VAL",coef!$I$3,1)</f>
        <v>0</v>
      </c>
      <c r="E293" s="145" t="s">
        <v>7571</v>
      </c>
      <c r="F293" s="145" t="s">
        <v>7572</v>
      </c>
      <c r="G293" s="145" t="s">
        <v>7573</v>
      </c>
      <c r="H293" s="208"/>
      <c r="I293" s="201" t="s">
        <v>7475</v>
      </c>
      <c r="J293" s="203"/>
      <c r="K293" s="204"/>
      <c r="L293" s="231"/>
    </row>
    <row r="294" customFormat="false" ht="25.5" hidden="false" customHeight="false" outlineLevel="0" collapsed="false">
      <c r="B294" s="207" t="s">
        <v>0</v>
      </c>
      <c r="C294" s="145" t="s">
        <v>7574</v>
      </c>
      <c r="D294" s="194" t="n">
        <f aca="false">IFERROR(VLOOKUP(C294,'Input data'!$C:$D,2,0),0)/IF(G294 = "VAL",coef!$I$3,1)</f>
        <v>0</v>
      </c>
      <c r="E294" s="145" t="s">
        <v>7575</v>
      </c>
      <c r="F294" s="145" t="s">
        <v>7576</v>
      </c>
      <c r="G294" s="145" t="s">
        <v>7263</v>
      </c>
      <c r="H294" s="208"/>
      <c r="I294" s="201" t="s">
        <v>7475</v>
      </c>
      <c r="J294" s="203"/>
      <c r="K294" s="204"/>
      <c r="L294" s="231"/>
    </row>
    <row r="295" customFormat="false" ht="12.75" hidden="false" customHeight="false" outlineLevel="0" collapsed="false">
      <c r="B295" s="207" t="s">
        <v>0</v>
      </c>
      <c r="C295" s="145" t="s">
        <v>5567</v>
      </c>
      <c r="D295" s="194" t="n">
        <f aca="false">IFERROR(VLOOKUP(C295,'Input data'!$C:$D,2,0),0)/IF(G295 = "VAL",coef!$I$3,1)</f>
        <v>0</v>
      </c>
      <c r="E295" s="145" t="s">
        <v>7577</v>
      </c>
      <c r="F295" s="145" t="s">
        <v>5176</v>
      </c>
      <c r="G295" s="145" t="s">
        <v>7263</v>
      </c>
      <c r="H295" s="208"/>
      <c r="I295" s="201" t="s">
        <v>7475</v>
      </c>
      <c r="J295" s="203"/>
      <c r="K295" s="204"/>
      <c r="L295" s="231"/>
    </row>
    <row r="296" customFormat="false" ht="12.75" hidden="false" customHeight="false" outlineLevel="0" collapsed="false">
      <c r="B296" s="207" t="s">
        <v>0</v>
      </c>
      <c r="C296" s="145" t="s">
        <v>5568</v>
      </c>
      <c r="D296" s="194" t="n">
        <f aca="false">IFERROR(VLOOKUP(C296,'Input data'!$C:$D,2,0),0)/IF(G296 = "VAL",coef!$I$3,1)</f>
        <v>0</v>
      </c>
      <c r="E296" s="145" t="s">
        <v>7578</v>
      </c>
      <c r="F296" s="145" t="s">
        <v>7579</v>
      </c>
      <c r="G296" s="145" t="s">
        <v>7263</v>
      </c>
      <c r="H296" s="208"/>
      <c r="I296" s="201" t="s">
        <v>7475</v>
      </c>
      <c r="J296" s="203"/>
      <c r="K296" s="204"/>
      <c r="L296" s="231"/>
    </row>
    <row r="297" customFormat="false" ht="12.75" hidden="false" customHeight="false" outlineLevel="0" collapsed="false">
      <c r="B297" s="207" t="s">
        <v>0</v>
      </c>
      <c r="C297" s="145" t="s">
        <v>5569</v>
      </c>
      <c r="D297" s="194" t="n">
        <f aca="false">IFERROR(VLOOKUP(C297,'Input data'!$C:$D,2,0),0)/IF(G297 = "VAL",coef!$I$3,1)</f>
        <v>0</v>
      </c>
      <c r="E297" s="145" t="s">
        <v>7580</v>
      </c>
      <c r="F297" s="145" t="s">
        <v>7581</v>
      </c>
      <c r="G297" s="145" t="s">
        <v>7263</v>
      </c>
      <c r="H297" s="208"/>
      <c r="I297" s="201" t="s">
        <v>7475</v>
      </c>
      <c r="J297" s="203"/>
      <c r="K297" s="204"/>
      <c r="L297" s="231"/>
    </row>
    <row r="298" customFormat="false" ht="38.25" hidden="false" customHeight="false" outlineLevel="0" collapsed="false">
      <c r="B298" s="207" t="s">
        <v>0</v>
      </c>
      <c r="C298" s="145" t="s">
        <v>5570</v>
      </c>
      <c r="D298" s="194" t="n">
        <f aca="false">IFERROR(VLOOKUP(C298,'Input data'!$C:$D,2,0),0)/IF(G298 = "VAL",coef!$I$3,1)</f>
        <v>0</v>
      </c>
      <c r="E298" s="145" t="s">
        <v>7582</v>
      </c>
      <c r="F298" s="145" t="s">
        <v>7583</v>
      </c>
      <c r="G298" s="145" t="s">
        <v>7573</v>
      </c>
      <c r="H298" s="208"/>
      <c r="I298" s="201" t="s">
        <v>7475</v>
      </c>
      <c r="J298" s="203"/>
      <c r="K298" s="204"/>
      <c r="L298" s="231"/>
    </row>
    <row r="299" customFormat="false" ht="25.5" hidden="false" customHeight="false" outlineLevel="0" collapsed="false">
      <c r="B299" s="207" t="s">
        <v>0</v>
      </c>
      <c r="C299" s="145" t="s">
        <v>5571</v>
      </c>
      <c r="D299" s="194" t="n">
        <f aca="false">IFERROR(VLOOKUP(C299,'Input data'!$C:$D,2,0),0)/IF(G299 = "VAL",coef!$I$3,1)</f>
        <v>0</v>
      </c>
      <c r="E299" s="145" t="s">
        <v>7584</v>
      </c>
      <c r="F299" s="145" t="s">
        <v>7585</v>
      </c>
      <c r="G299" s="145" t="s">
        <v>7263</v>
      </c>
      <c r="H299" s="208"/>
      <c r="I299" s="201" t="s">
        <v>7475</v>
      </c>
      <c r="J299" s="203"/>
      <c r="K299" s="204"/>
      <c r="L299" s="231"/>
    </row>
    <row r="300" customFormat="false" ht="25.5" hidden="false" customHeight="false" outlineLevel="0" collapsed="false">
      <c r="B300" s="207" t="s">
        <v>0</v>
      </c>
      <c r="C300" s="145" t="s">
        <v>5572</v>
      </c>
      <c r="D300" s="194" t="n">
        <f aca="false">IFERROR(VLOOKUP(C300,'Input data'!$C:$D,2,0),0)/IF(G300 = "VAL",coef!$I$3,1)</f>
        <v>0</v>
      </c>
      <c r="E300" s="145" t="s">
        <v>7586</v>
      </c>
      <c r="F300" s="145" t="s">
        <v>7587</v>
      </c>
      <c r="G300" s="145" t="s">
        <v>7263</v>
      </c>
      <c r="H300" s="208"/>
      <c r="I300" s="201" t="s">
        <v>7475</v>
      </c>
      <c r="J300" s="203"/>
      <c r="K300" s="204"/>
      <c r="L300" s="231"/>
    </row>
    <row r="301" customFormat="false" ht="25.5" hidden="false" customHeight="false" outlineLevel="0" collapsed="false">
      <c r="B301" s="207" t="s">
        <v>0</v>
      </c>
      <c r="C301" s="145" t="s">
        <v>5573</v>
      </c>
      <c r="D301" s="194" t="n">
        <f aca="false">IFERROR(VLOOKUP(C301,'Input data'!$C:$D,2,0),0)/IF(G301 = "VAL",coef!$I$3,1)</f>
        <v>0</v>
      </c>
      <c r="E301" s="145" t="s">
        <v>7588</v>
      </c>
      <c r="F301" s="145" t="s">
        <v>7589</v>
      </c>
      <c r="G301" s="145" t="s">
        <v>7263</v>
      </c>
      <c r="H301" s="208"/>
      <c r="I301" s="201" t="s">
        <v>7475</v>
      </c>
      <c r="J301" s="203"/>
      <c r="K301" s="204"/>
      <c r="L301" s="231"/>
    </row>
    <row r="302" customFormat="false" ht="38.25" hidden="false" customHeight="false" outlineLevel="0" collapsed="false">
      <c r="B302" s="207" t="s">
        <v>0</v>
      </c>
      <c r="C302" s="145" t="s">
        <v>7590</v>
      </c>
      <c r="D302" s="194" t="n">
        <f aca="false">IFERROR(VLOOKUP(C302,'Input data'!$C:$D,2,0),0)/IF(G302 = "VAL",coef!$I$3,1)</f>
        <v>0</v>
      </c>
      <c r="E302" s="145" t="s">
        <v>7591</v>
      </c>
      <c r="F302" s="145" t="s">
        <v>7592</v>
      </c>
      <c r="G302" s="145" t="s">
        <v>7374</v>
      </c>
      <c r="H302" s="208"/>
      <c r="I302" s="201" t="s">
        <v>7475</v>
      </c>
      <c r="J302" s="203"/>
      <c r="K302" s="204"/>
      <c r="L302" s="231"/>
    </row>
    <row r="303" customFormat="false" ht="12.75" hidden="false" customHeight="false" outlineLevel="0" collapsed="false">
      <c r="B303" s="207" t="s">
        <v>0</v>
      </c>
      <c r="C303" s="145" t="s">
        <v>5574</v>
      </c>
      <c r="D303" s="194" t="n">
        <f aca="false">IFERROR(VLOOKUP(C303,'Input data'!$C:$D,2,0),0)/IF(G303 = "VAL",coef!$I$3,1)</f>
        <v>0</v>
      </c>
      <c r="E303" s="145" t="s">
        <v>7593</v>
      </c>
      <c r="F303" s="145" t="s">
        <v>7594</v>
      </c>
      <c r="G303" s="145" t="s">
        <v>7263</v>
      </c>
      <c r="H303" s="208"/>
      <c r="I303" s="201" t="s">
        <v>7475</v>
      </c>
      <c r="J303" s="203"/>
      <c r="K303" s="204"/>
      <c r="L303" s="231"/>
    </row>
    <row r="304" customFormat="false" ht="12.75" hidden="false" customHeight="false" outlineLevel="0" collapsed="false">
      <c r="B304" s="207" t="s">
        <v>0</v>
      </c>
      <c r="C304" s="145" t="s">
        <v>7595</v>
      </c>
      <c r="D304" s="194" t="n">
        <f aca="false">IFERROR(VLOOKUP(C304,'Input data'!$C:$D,2,0),0)/IF(G304 = "VAL",coef!$I$3,1)</f>
        <v>0</v>
      </c>
      <c r="E304" s="145" t="s">
        <v>7596</v>
      </c>
      <c r="F304" s="145" t="s">
        <v>7597</v>
      </c>
      <c r="G304" s="145" t="s">
        <v>7263</v>
      </c>
      <c r="H304" s="208"/>
      <c r="I304" s="201" t="s">
        <v>7475</v>
      </c>
      <c r="J304" s="203"/>
      <c r="K304" s="204"/>
      <c r="L304" s="231"/>
    </row>
    <row r="305" customFormat="false" ht="51" hidden="false" customHeight="false" outlineLevel="0" collapsed="false">
      <c r="B305" s="207" t="s">
        <v>0</v>
      </c>
      <c r="C305" s="145" t="s">
        <v>7598</v>
      </c>
      <c r="D305" s="194" t="n">
        <f aca="false">IFERROR(VLOOKUP(C305,'Input data'!$C:$D,2,0),0)/IF(G305 = "VAL",coef!$I$3,1)</f>
        <v>0</v>
      </c>
      <c r="E305" s="145" t="s">
        <v>7599</v>
      </c>
      <c r="F305" s="145" t="s">
        <v>7600</v>
      </c>
      <c r="G305" s="145" t="s">
        <v>7263</v>
      </c>
      <c r="H305" s="208"/>
      <c r="I305" s="201" t="s">
        <v>7475</v>
      </c>
      <c r="J305" s="203"/>
      <c r="K305" s="204"/>
      <c r="L305" s="231"/>
    </row>
    <row r="306" customFormat="false" ht="38.25" hidden="false" customHeight="false" outlineLevel="0" collapsed="false">
      <c r="B306" s="207" t="s">
        <v>0</v>
      </c>
      <c r="C306" s="145" t="s">
        <v>5575</v>
      </c>
      <c r="D306" s="194" t="n">
        <f aca="false">IFERROR(VLOOKUP(C306,'Input data'!$C:$D,2,0),0)/IF(G306 = "VAL",coef!$I$3,1)</f>
        <v>0</v>
      </c>
      <c r="E306" s="145" t="s">
        <v>7601</v>
      </c>
      <c r="F306" s="145" t="s">
        <v>7602</v>
      </c>
      <c r="G306" s="145" t="s">
        <v>7263</v>
      </c>
      <c r="H306" s="208"/>
      <c r="I306" s="201" t="s">
        <v>7475</v>
      </c>
      <c r="J306" s="203"/>
      <c r="K306" s="204"/>
      <c r="L306" s="231"/>
    </row>
    <row r="307" customFormat="false" ht="38.25" hidden="false" customHeight="false" outlineLevel="0" collapsed="false">
      <c r="B307" s="207" t="s">
        <v>0</v>
      </c>
      <c r="C307" s="145" t="s">
        <v>7603</v>
      </c>
      <c r="D307" s="194" t="n">
        <f aca="false">IFERROR(VLOOKUP(C307,'Input data'!$C:$D,2,0),0)/IF(G307 = "VAL",coef!$I$3,1)</f>
        <v>0</v>
      </c>
      <c r="E307" s="145" t="s">
        <v>7604</v>
      </c>
      <c r="F307" s="145" t="s">
        <v>7605</v>
      </c>
      <c r="G307" s="145" t="s">
        <v>7263</v>
      </c>
      <c r="H307" s="208"/>
      <c r="I307" s="201" t="s">
        <v>7475</v>
      </c>
      <c r="J307" s="203"/>
      <c r="K307" s="204"/>
      <c r="L307" s="231"/>
    </row>
    <row r="308" customFormat="false" ht="12.75" hidden="false" customHeight="false" outlineLevel="0" collapsed="false">
      <c r="B308" s="207" t="s">
        <v>0</v>
      </c>
      <c r="C308" s="145" t="s">
        <v>7606</v>
      </c>
      <c r="D308" s="194" t="n">
        <f aca="false">IFERROR(VLOOKUP(C308,'Input data'!$C:$D,2,0),0)/IF(G308 = "VAL",coef!$I$3,1)</f>
        <v>0</v>
      </c>
      <c r="E308" s="145" t="s">
        <v>7607</v>
      </c>
      <c r="F308" s="145" t="s">
        <v>7608</v>
      </c>
      <c r="G308" s="145" t="s">
        <v>7263</v>
      </c>
      <c r="H308" s="208"/>
      <c r="I308" s="201" t="s">
        <v>7475</v>
      </c>
      <c r="J308" s="203"/>
      <c r="K308" s="204"/>
      <c r="L308" s="231"/>
    </row>
    <row r="309" customFormat="false" ht="38.25" hidden="false" customHeight="false" outlineLevel="0" collapsed="false">
      <c r="B309" s="207" t="s">
        <v>0</v>
      </c>
      <c r="C309" s="145" t="s">
        <v>5576</v>
      </c>
      <c r="D309" s="194" t="n">
        <f aca="false">IFERROR(VLOOKUP(C309,'Input data'!$C:$D,2,0),0)/IF(G309 = "VAL",coef!$I$3,1)</f>
        <v>0</v>
      </c>
      <c r="E309" s="145" t="s">
        <v>7609</v>
      </c>
      <c r="F309" s="145" t="s">
        <v>7610</v>
      </c>
      <c r="G309" s="145" t="s">
        <v>7263</v>
      </c>
      <c r="H309" s="208"/>
      <c r="I309" s="201" t="s">
        <v>7475</v>
      </c>
      <c r="J309" s="203"/>
      <c r="K309" s="204"/>
      <c r="L309" s="231"/>
    </row>
    <row r="310" customFormat="false" ht="12.75" hidden="false" customHeight="false" outlineLevel="0" collapsed="false">
      <c r="C310" s="233"/>
      <c r="E310" s="233"/>
      <c r="F310" s="233"/>
      <c r="G310" s="234"/>
      <c r="H310" s="234"/>
      <c r="I310" s="233"/>
      <c r="J310" s="233"/>
      <c r="K310" s="233"/>
    </row>
    <row r="311" customFormat="false" ht="12.75" hidden="false" customHeight="false" outlineLevel="0" collapsed="false">
      <c r="C311" s="233"/>
      <c r="E311" s="233"/>
      <c r="F311" s="233"/>
      <c r="G311" s="234"/>
      <c r="H311" s="234"/>
      <c r="I311" s="233"/>
      <c r="J311" s="233"/>
      <c r="K311" s="233"/>
    </row>
    <row r="312" customFormat="false" ht="12.75" hidden="false" customHeight="false" outlineLevel="0" collapsed="false">
      <c r="C312" s="233"/>
      <c r="E312" s="233"/>
      <c r="F312" s="233"/>
      <c r="G312" s="234"/>
      <c r="H312" s="234"/>
      <c r="I312" s="233"/>
      <c r="J312" s="233"/>
      <c r="K312" s="233"/>
    </row>
    <row r="313" customFormat="false" ht="12.75" hidden="false" customHeight="false" outlineLevel="0" collapsed="false">
      <c r="C313" s="233"/>
      <c r="E313" s="233"/>
      <c r="F313" s="233"/>
      <c r="G313" s="234"/>
      <c r="H313" s="234"/>
      <c r="I313" s="233"/>
      <c r="J313" s="233"/>
      <c r="K313" s="233"/>
    </row>
    <row r="314" customFormat="false" ht="12.75" hidden="false" customHeight="false" outlineLevel="0" collapsed="false">
      <c r="C314" s="233"/>
      <c r="E314" s="233"/>
      <c r="F314" s="233"/>
      <c r="G314" s="234"/>
      <c r="H314" s="234"/>
      <c r="I314" s="233"/>
      <c r="J314" s="233"/>
      <c r="K314" s="233"/>
    </row>
    <row r="315" customFormat="false" ht="12.75" hidden="false" customHeight="false" outlineLevel="0" collapsed="false">
      <c r="C315" s="233"/>
      <c r="E315" s="233"/>
      <c r="F315" s="233"/>
      <c r="G315" s="234"/>
      <c r="H315" s="234"/>
      <c r="I315" s="233"/>
      <c r="J315" s="233"/>
      <c r="K315" s="233"/>
    </row>
    <row r="316" customFormat="false" ht="12.75" hidden="false" customHeight="false" outlineLevel="0" collapsed="false">
      <c r="C316" s="233"/>
      <c r="E316" s="233"/>
      <c r="F316" s="233"/>
      <c r="G316" s="234"/>
      <c r="H316" s="234"/>
      <c r="I316" s="233"/>
      <c r="J316" s="233"/>
      <c r="K316" s="233"/>
    </row>
    <row r="317" customFormat="false" ht="12.75" hidden="false" customHeight="false" outlineLevel="0" collapsed="false">
      <c r="C317" s="233"/>
      <c r="E317" s="233"/>
      <c r="F317" s="233"/>
      <c r="G317" s="234"/>
      <c r="H317" s="234"/>
      <c r="I317" s="233"/>
      <c r="J317" s="233"/>
      <c r="K317" s="233"/>
    </row>
    <row r="318" customFormat="false" ht="12.75" hidden="false" customHeight="false" outlineLevel="0" collapsed="false">
      <c r="C318" s="233"/>
      <c r="E318" s="233"/>
      <c r="F318" s="233"/>
      <c r="G318" s="234"/>
      <c r="H318" s="234"/>
      <c r="I318" s="233"/>
      <c r="J318" s="233"/>
      <c r="K318" s="233"/>
    </row>
    <row r="319" customFormat="false" ht="12.75" hidden="false" customHeight="false" outlineLevel="0" collapsed="false">
      <c r="C319" s="233"/>
      <c r="E319" s="233"/>
      <c r="F319" s="233"/>
      <c r="G319" s="234"/>
      <c r="H319" s="234"/>
      <c r="I319" s="233"/>
      <c r="J319" s="233"/>
      <c r="K319" s="233"/>
    </row>
    <row r="320" customFormat="false" ht="12.75" hidden="false" customHeight="false" outlineLevel="0" collapsed="false">
      <c r="C320" s="233"/>
      <c r="E320" s="233"/>
      <c r="F320" s="233"/>
      <c r="G320" s="234"/>
      <c r="H320" s="234"/>
      <c r="I320" s="233"/>
      <c r="J320" s="233"/>
      <c r="K320" s="233"/>
    </row>
    <row r="321" customFormat="false" ht="12.75" hidden="false" customHeight="false" outlineLevel="0" collapsed="false">
      <c r="C321" s="233"/>
      <c r="E321" s="233"/>
      <c r="F321" s="233"/>
      <c r="G321" s="234"/>
      <c r="H321" s="234"/>
      <c r="I321" s="233"/>
      <c r="J321" s="233"/>
      <c r="K321" s="233"/>
    </row>
    <row r="322" customFormat="false" ht="12.75" hidden="false" customHeight="false" outlineLevel="0" collapsed="false">
      <c r="C322" s="233"/>
      <c r="E322" s="233"/>
      <c r="F322" s="233"/>
      <c r="G322" s="234"/>
      <c r="H322" s="234"/>
      <c r="I322" s="233"/>
      <c r="J322" s="233"/>
      <c r="K322" s="233"/>
    </row>
    <row r="323" customFormat="false" ht="12.75" hidden="false" customHeight="false" outlineLevel="0" collapsed="false">
      <c r="C323" s="233"/>
      <c r="E323" s="233"/>
      <c r="F323" s="233"/>
      <c r="G323" s="234"/>
      <c r="H323" s="234"/>
      <c r="I323" s="233"/>
      <c r="J323" s="233"/>
      <c r="K323" s="233"/>
    </row>
    <row r="324" customFormat="false" ht="12.75" hidden="false" customHeight="false" outlineLevel="0" collapsed="false">
      <c r="C324" s="233"/>
      <c r="E324" s="233"/>
      <c r="F324" s="233"/>
      <c r="G324" s="234"/>
      <c r="H324" s="234"/>
      <c r="I324" s="233"/>
      <c r="J324" s="233"/>
      <c r="K324" s="233"/>
    </row>
    <row r="325" customFormat="false" ht="12.75" hidden="false" customHeight="false" outlineLevel="0" collapsed="false">
      <c r="C325" s="233"/>
      <c r="E325" s="233"/>
      <c r="F325" s="233"/>
      <c r="G325" s="234"/>
      <c r="H325" s="234"/>
      <c r="I325" s="233"/>
      <c r="J325" s="233"/>
      <c r="K325" s="233"/>
    </row>
    <row r="326" customFormat="false" ht="12.75" hidden="false" customHeight="false" outlineLevel="0" collapsed="false">
      <c r="C326" s="233"/>
      <c r="E326" s="233"/>
      <c r="F326" s="233"/>
      <c r="G326" s="234"/>
      <c r="H326" s="234"/>
      <c r="I326" s="233"/>
      <c r="J326" s="233"/>
      <c r="K326" s="233"/>
    </row>
    <row r="327" customFormat="false" ht="12.75" hidden="false" customHeight="false" outlineLevel="0" collapsed="false">
      <c r="C327" s="233"/>
      <c r="E327" s="233"/>
      <c r="F327" s="233"/>
      <c r="G327" s="234"/>
      <c r="H327" s="234"/>
      <c r="I327" s="233"/>
      <c r="J327" s="233"/>
      <c r="K327" s="233"/>
    </row>
    <row r="328" customFormat="false" ht="12.75" hidden="false" customHeight="false" outlineLevel="0" collapsed="false">
      <c r="C328" s="233"/>
      <c r="E328" s="233"/>
      <c r="F328" s="233"/>
      <c r="G328" s="234"/>
      <c r="H328" s="234"/>
      <c r="I328" s="233"/>
      <c r="J328" s="233"/>
      <c r="K328" s="233"/>
    </row>
    <row r="329" customFormat="false" ht="12.75" hidden="false" customHeight="false" outlineLevel="0" collapsed="false">
      <c r="C329" s="233"/>
      <c r="E329" s="233"/>
      <c r="F329" s="233"/>
      <c r="G329" s="234"/>
      <c r="H329" s="234"/>
      <c r="I329" s="233"/>
      <c r="J329" s="233"/>
      <c r="K329" s="233"/>
    </row>
    <row r="330" customFormat="false" ht="12.75" hidden="false" customHeight="false" outlineLevel="0" collapsed="false">
      <c r="C330" s="233"/>
      <c r="E330" s="233"/>
      <c r="F330" s="233"/>
      <c r="G330" s="234"/>
      <c r="H330" s="234"/>
      <c r="I330" s="233"/>
      <c r="J330" s="233"/>
      <c r="K330" s="233"/>
    </row>
    <row r="331" customFormat="false" ht="12.75" hidden="false" customHeight="false" outlineLevel="0" collapsed="false">
      <c r="C331" s="233"/>
      <c r="E331" s="233"/>
      <c r="F331" s="233"/>
      <c r="G331" s="234"/>
      <c r="H331" s="234"/>
      <c r="I331" s="233"/>
      <c r="J331" s="233"/>
      <c r="K331" s="233"/>
    </row>
    <row r="332" customFormat="false" ht="12.75" hidden="false" customHeight="false" outlineLevel="0" collapsed="false">
      <c r="C332" s="233"/>
      <c r="E332" s="233"/>
      <c r="F332" s="233"/>
      <c r="G332" s="234"/>
      <c r="H332" s="234"/>
      <c r="I332" s="233"/>
      <c r="J332" s="233"/>
      <c r="K332" s="233"/>
    </row>
    <row r="333" customFormat="false" ht="12.75" hidden="false" customHeight="false" outlineLevel="0" collapsed="false">
      <c r="C333" s="233"/>
      <c r="E333" s="233"/>
      <c r="F333" s="233"/>
      <c r="G333" s="234"/>
      <c r="H333" s="234"/>
      <c r="I333" s="233"/>
      <c r="J333" s="233"/>
      <c r="K333" s="233"/>
    </row>
    <row r="334" customFormat="false" ht="12.75" hidden="false" customHeight="false" outlineLevel="0" collapsed="false">
      <c r="C334" s="233"/>
      <c r="E334" s="233"/>
      <c r="F334" s="233"/>
      <c r="G334" s="234"/>
      <c r="H334" s="234"/>
      <c r="I334" s="233"/>
      <c r="J334" s="233"/>
      <c r="K334" s="233"/>
    </row>
    <row r="335" customFormat="false" ht="12.75" hidden="false" customHeight="false" outlineLevel="0" collapsed="false">
      <c r="C335" s="233"/>
      <c r="E335" s="233"/>
      <c r="F335" s="233"/>
      <c r="G335" s="234"/>
      <c r="H335" s="234"/>
      <c r="I335" s="233"/>
      <c r="J335" s="233"/>
      <c r="K335" s="233"/>
    </row>
    <row r="336" customFormat="false" ht="12.75" hidden="false" customHeight="false" outlineLevel="0" collapsed="false">
      <c r="C336" s="233"/>
      <c r="E336" s="233"/>
      <c r="F336" s="233"/>
      <c r="G336" s="234"/>
      <c r="H336" s="234"/>
      <c r="I336" s="233"/>
      <c r="J336" s="233"/>
      <c r="K336" s="233"/>
    </row>
    <row r="337" customFormat="false" ht="12.75" hidden="false" customHeight="false" outlineLevel="0" collapsed="false">
      <c r="C337" s="233"/>
      <c r="E337" s="233"/>
      <c r="F337" s="233"/>
      <c r="G337" s="234"/>
      <c r="H337" s="234"/>
      <c r="I337" s="233"/>
      <c r="J337" s="233"/>
      <c r="K337" s="233"/>
    </row>
    <row r="338" customFormat="false" ht="12.75" hidden="false" customHeight="false" outlineLevel="0" collapsed="false">
      <c r="C338" s="233"/>
      <c r="E338" s="233"/>
      <c r="F338" s="233"/>
      <c r="G338" s="234"/>
      <c r="H338" s="234"/>
      <c r="I338" s="233"/>
      <c r="J338" s="233"/>
      <c r="K338" s="233"/>
    </row>
    <row r="339" customFormat="false" ht="12.75" hidden="false" customHeight="false" outlineLevel="0" collapsed="false">
      <c r="C339" s="233"/>
      <c r="E339" s="233"/>
      <c r="F339" s="233"/>
      <c r="G339" s="234"/>
      <c r="H339" s="234"/>
      <c r="I339" s="233"/>
      <c r="J339" s="233"/>
      <c r="K339" s="233"/>
    </row>
    <row r="340" customFormat="false" ht="12.75" hidden="false" customHeight="false" outlineLevel="0" collapsed="false">
      <c r="C340" s="233"/>
      <c r="E340" s="233"/>
      <c r="F340" s="233"/>
      <c r="G340" s="234"/>
      <c r="H340" s="234"/>
      <c r="I340" s="233"/>
      <c r="J340" s="233"/>
      <c r="K340" s="233"/>
    </row>
    <row r="341" customFormat="false" ht="12.75" hidden="false" customHeight="false" outlineLevel="0" collapsed="false">
      <c r="C341" s="233"/>
      <c r="E341" s="233"/>
      <c r="F341" s="233"/>
      <c r="G341" s="234"/>
      <c r="H341" s="234"/>
      <c r="I341" s="233"/>
      <c r="J341" s="233"/>
      <c r="K341" s="233"/>
    </row>
    <row r="342" customFormat="false" ht="12.75" hidden="false" customHeight="false" outlineLevel="0" collapsed="false">
      <c r="C342" s="233"/>
      <c r="E342" s="233"/>
      <c r="F342" s="233"/>
      <c r="G342" s="234"/>
      <c r="H342" s="234"/>
      <c r="I342" s="233"/>
      <c r="J342" s="233"/>
      <c r="K342" s="233"/>
    </row>
    <row r="343" customFormat="false" ht="12.75" hidden="false" customHeight="false" outlineLevel="0" collapsed="false">
      <c r="C343" s="233"/>
      <c r="E343" s="233"/>
      <c r="F343" s="233"/>
      <c r="G343" s="234"/>
      <c r="H343" s="234"/>
      <c r="I343" s="233"/>
      <c r="J343" s="233"/>
      <c r="K343" s="233"/>
    </row>
    <row r="344" customFormat="false" ht="12.75" hidden="false" customHeight="false" outlineLevel="0" collapsed="false">
      <c r="C344" s="233"/>
      <c r="E344" s="233"/>
      <c r="F344" s="233"/>
      <c r="G344" s="234"/>
      <c r="H344" s="234"/>
      <c r="I344" s="233"/>
      <c r="J344" s="233"/>
      <c r="K344" s="233"/>
    </row>
    <row r="345" customFormat="false" ht="12.75" hidden="false" customHeight="false" outlineLevel="0" collapsed="false">
      <c r="C345" s="233"/>
      <c r="E345" s="233"/>
      <c r="F345" s="233"/>
      <c r="G345" s="234"/>
      <c r="H345" s="234"/>
      <c r="I345" s="233"/>
      <c r="J345" s="233"/>
      <c r="K345" s="233"/>
    </row>
    <row r="346" customFormat="false" ht="12.75" hidden="false" customHeight="false" outlineLevel="0" collapsed="false">
      <c r="C346" s="233"/>
      <c r="E346" s="233"/>
      <c r="F346" s="233"/>
      <c r="G346" s="234"/>
      <c r="H346" s="234"/>
      <c r="I346" s="233"/>
      <c r="J346" s="233"/>
      <c r="K346" s="233"/>
    </row>
    <row r="347" customFormat="false" ht="12.75" hidden="false" customHeight="false" outlineLevel="0" collapsed="false">
      <c r="C347" s="233"/>
      <c r="E347" s="233"/>
      <c r="F347" s="233"/>
      <c r="G347" s="234"/>
      <c r="H347" s="234"/>
      <c r="I347" s="233"/>
      <c r="J347" s="233"/>
      <c r="K347" s="233"/>
    </row>
    <row r="348" customFormat="false" ht="12.75" hidden="false" customHeight="false" outlineLevel="0" collapsed="false">
      <c r="C348" s="233"/>
      <c r="E348" s="233"/>
      <c r="F348" s="233"/>
      <c r="G348" s="234"/>
      <c r="H348" s="234"/>
      <c r="I348" s="233"/>
      <c r="J348" s="233"/>
      <c r="K348" s="233"/>
    </row>
    <row r="349" customFormat="false" ht="12.75" hidden="false" customHeight="false" outlineLevel="0" collapsed="false">
      <c r="C349" s="233"/>
      <c r="E349" s="233"/>
      <c r="F349" s="233"/>
      <c r="G349" s="234"/>
      <c r="H349" s="234"/>
      <c r="I349" s="233"/>
      <c r="J349" s="233"/>
      <c r="K349" s="233"/>
    </row>
    <row r="350" customFormat="false" ht="12.75" hidden="false" customHeight="false" outlineLevel="0" collapsed="false">
      <c r="C350" s="233"/>
      <c r="E350" s="233"/>
      <c r="F350" s="233"/>
      <c r="G350" s="234"/>
      <c r="H350" s="234"/>
      <c r="I350" s="233"/>
      <c r="J350" s="233"/>
      <c r="K350" s="233"/>
    </row>
    <row r="351" customFormat="false" ht="12.75" hidden="false" customHeight="false" outlineLevel="0" collapsed="false">
      <c r="C351" s="233"/>
      <c r="E351" s="233"/>
      <c r="F351" s="233"/>
      <c r="G351" s="234"/>
      <c r="H351" s="234"/>
      <c r="I351" s="233"/>
      <c r="J351" s="233"/>
      <c r="K351" s="233"/>
    </row>
    <row r="352" customFormat="false" ht="12.75" hidden="false" customHeight="false" outlineLevel="0" collapsed="false">
      <c r="C352" s="233"/>
      <c r="E352" s="233"/>
      <c r="F352" s="233"/>
      <c r="G352" s="234"/>
      <c r="H352" s="234"/>
      <c r="I352" s="233"/>
      <c r="J352" s="233"/>
      <c r="K352" s="233"/>
    </row>
    <row r="353" customFormat="false" ht="12.75" hidden="false" customHeight="false" outlineLevel="0" collapsed="false">
      <c r="C353" s="233"/>
      <c r="E353" s="233"/>
      <c r="F353" s="233"/>
      <c r="G353" s="234"/>
      <c r="H353" s="234"/>
      <c r="I353" s="233"/>
      <c r="J353" s="233"/>
      <c r="K353" s="233"/>
    </row>
    <row r="354" customFormat="false" ht="12.75" hidden="false" customHeight="false" outlineLevel="0" collapsed="false">
      <c r="C354" s="233"/>
      <c r="E354" s="233"/>
      <c r="F354" s="233"/>
      <c r="G354" s="234"/>
      <c r="H354" s="234"/>
      <c r="I354" s="233"/>
      <c r="J354" s="233"/>
      <c r="K354" s="233"/>
    </row>
    <row r="355" customFormat="false" ht="12.75" hidden="false" customHeight="false" outlineLevel="0" collapsed="false">
      <c r="C355" s="233"/>
      <c r="E355" s="233"/>
      <c r="F355" s="233"/>
      <c r="G355" s="234"/>
      <c r="H355" s="234"/>
      <c r="I355" s="233"/>
      <c r="J355" s="233"/>
      <c r="K355" s="233"/>
    </row>
    <row r="356" customFormat="false" ht="12.75" hidden="false" customHeight="false" outlineLevel="0" collapsed="false">
      <c r="C356" s="233"/>
      <c r="E356" s="233"/>
      <c r="F356" s="233"/>
      <c r="G356" s="234"/>
      <c r="H356" s="234"/>
      <c r="I356" s="233"/>
      <c r="J356" s="233"/>
      <c r="K356" s="233"/>
    </row>
    <row r="357" customFormat="false" ht="12.75" hidden="false" customHeight="false" outlineLevel="0" collapsed="false">
      <c r="C357" s="233"/>
      <c r="E357" s="233"/>
      <c r="F357" s="233"/>
      <c r="G357" s="234"/>
      <c r="H357" s="234"/>
      <c r="I357" s="233"/>
      <c r="J357" s="233"/>
      <c r="K357" s="233"/>
    </row>
    <row r="358" customFormat="false" ht="12.75" hidden="false" customHeight="false" outlineLevel="0" collapsed="false">
      <c r="C358" s="233"/>
      <c r="E358" s="233"/>
      <c r="F358" s="233"/>
      <c r="G358" s="234"/>
      <c r="H358" s="234"/>
      <c r="I358" s="233"/>
      <c r="J358" s="233"/>
      <c r="K358" s="233"/>
    </row>
    <row r="359" customFormat="false" ht="12.75" hidden="false" customHeight="false" outlineLevel="0" collapsed="false">
      <c r="C359" s="233"/>
      <c r="E359" s="233"/>
      <c r="F359" s="233"/>
      <c r="G359" s="234"/>
      <c r="H359" s="234"/>
      <c r="I359" s="233"/>
      <c r="J359" s="233"/>
      <c r="K359" s="233"/>
    </row>
    <row r="360" customFormat="false" ht="12.75" hidden="false" customHeight="false" outlineLevel="0" collapsed="false">
      <c r="C360" s="233"/>
      <c r="E360" s="233"/>
      <c r="F360" s="233"/>
      <c r="G360" s="234"/>
      <c r="H360" s="234"/>
      <c r="I360" s="233"/>
      <c r="J360" s="233"/>
      <c r="K360" s="233"/>
    </row>
    <row r="361" customFormat="false" ht="12.75" hidden="false" customHeight="false" outlineLevel="0" collapsed="false">
      <c r="C361" s="233"/>
      <c r="E361" s="233"/>
      <c r="F361" s="233"/>
      <c r="G361" s="234"/>
      <c r="H361" s="234"/>
      <c r="I361" s="233"/>
      <c r="J361" s="233"/>
      <c r="K361" s="233"/>
    </row>
    <row r="362" customFormat="false" ht="12.75" hidden="false" customHeight="false" outlineLevel="0" collapsed="false">
      <c r="C362" s="233"/>
      <c r="E362" s="233"/>
      <c r="F362" s="233"/>
      <c r="G362" s="234"/>
      <c r="H362" s="234"/>
      <c r="I362" s="233"/>
      <c r="J362" s="233"/>
      <c r="K362" s="233"/>
    </row>
    <row r="363" customFormat="false" ht="12.75" hidden="false" customHeight="false" outlineLevel="0" collapsed="false">
      <c r="C363" s="233"/>
      <c r="E363" s="233"/>
      <c r="F363" s="233"/>
      <c r="G363" s="234"/>
      <c r="H363" s="234"/>
      <c r="I363" s="233"/>
      <c r="J363" s="233"/>
      <c r="K363" s="233"/>
    </row>
    <row r="364" customFormat="false" ht="12.75" hidden="false" customHeight="false" outlineLevel="0" collapsed="false">
      <c r="C364" s="233"/>
      <c r="E364" s="233"/>
      <c r="F364" s="233"/>
      <c r="G364" s="234"/>
      <c r="H364" s="234"/>
      <c r="I364" s="233"/>
      <c r="J364" s="233"/>
      <c r="K364" s="233"/>
    </row>
    <row r="365" customFormat="false" ht="12.75" hidden="false" customHeight="false" outlineLevel="0" collapsed="false">
      <c r="C365" s="233"/>
      <c r="E365" s="233"/>
      <c r="F365" s="233"/>
      <c r="G365" s="234"/>
      <c r="H365" s="234"/>
      <c r="I365" s="233"/>
      <c r="J365" s="233"/>
      <c r="K365" s="233"/>
    </row>
    <row r="366" customFormat="false" ht="12.75" hidden="false" customHeight="false" outlineLevel="0" collapsed="false">
      <c r="C366" s="233"/>
      <c r="E366" s="233"/>
      <c r="F366" s="233"/>
      <c r="G366" s="234"/>
      <c r="H366" s="234"/>
      <c r="I366" s="233"/>
      <c r="J366" s="233"/>
      <c r="K366" s="233"/>
    </row>
    <row r="367" customFormat="false" ht="12.75" hidden="false" customHeight="false" outlineLevel="0" collapsed="false">
      <c r="C367" s="233"/>
      <c r="E367" s="233"/>
      <c r="F367" s="233"/>
      <c r="G367" s="234"/>
      <c r="H367" s="234"/>
      <c r="I367" s="233"/>
      <c r="J367" s="233"/>
      <c r="K367" s="233"/>
    </row>
    <row r="368" customFormat="false" ht="12.75" hidden="false" customHeight="false" outlineLevel="0" collapsed="false">
      <c r="C368" s="233"/>
      <c r="E368" s="233"/>
      <c r="F368" s="233"/>
      <c r="G368" s="234"/>
      <c r="H368" s="234"/>
      <c r="I368" s="233"/>
      <c r="J368" s="233"/>
      <c r="K368" s="233"/>
    </row>
    <row r="369" customFormat="false" ht="12.75" hidden="false" customHeight="false" outlineLevel="0" collapsed="false">
      <c r="C369" s="233"/>
      <c r="E369" s="233"/>
      <c r="F369" s="233"/>
      <c r="G369" s="234"/>
      <c r="H369" s="234"/>
      <c r="I369" s="233"/>
      <c r="J369" s="233"/>
      <c r="K369" s="233"/>
    </row>
    <row r="370" customFormat="false" ht="12.75" hidden="false" customHeight="false" outlineLevel="0" collapsed="false">
      <c r="C370" s="233"/>
      <c r="E370" s="233"/>
      <c r="F370" s="233"/>
      <c r="G370" s="234"/>
      <c r="H370" s="234"/>
      <c r="I370" s="233"/>
      <c r="J370" s="233"/>
      <c r="K370" s="233"/>
    </row>
    <row r="371" customFormat="false" ht="12.75" hidden="false" customHeight="false" outlineLevel="0" collapsed="false">
      <c r="C371" s="233"/>
      <c r="E371" s="233"/>
      <c r="F371" s="233"/>
      <c r="G371" s="234"/>
      <c r="H371" s="234"/>
      <c r="I371" s="233"/>
      <c r="J371" s="233"/>
      <c r="K371" s="233"/>
    </row>
    <row r="372" customFormat="false" ht="12.75" hidden="false" customHeight="false" outlineLevel="0" collapsed="false">
      <c r="C372" s="233"/>
      <c r="E372" s="233"/>
      <c r="F372" s="233"/>
      <c r="G372" s="234"/>
      <c r="H372" s="234"/>
      <c r="I372" s="233"/>
      <c r="J372" s="233"/>
      <c r="K372" s="233"/>
    </row>
    <row r="373" customFormat="false" ht="12.75" hidden="false" customHeight="false" outlineLevel="0" collapsed="false">
      <c r="C373" s="233"/>
      <c r="E373" s="233"/>
      <c r="F373" s="233"/>
      <c r="G373" s="234"/>
      <c r="H373" s="234"/>
      <c r="I373" s="233"/>
      <c r="J373" s="233"/>
      <c r="K373" s="233"/>
    </row>
    <row r="374" customFormat="false" ht="12.75" hidden="false" customHeight="false" outlineLevel="0" collapsed="false">
      <c r="C374" s="233"/>
      <c r="E374" s="233"/>
      <c r="F374" s="233"/>
      <c r="G374" s="234"/>
      <c r="H374" s="234"/>
      <c r="I374" s="233"/>
      <c r="J374" s="233"/>
      <c r="K374" s="233"/>
    </row>
    <row r="375" customFormat="false" ht="12.75" hidden="false" customHeight="false" outlineLevel="0" collapsed="false">
      <c r="C375" s="233"/>
      <c r="E375" s="233"/>
      <c r="F375" s="233"/>
      <c r="G375" s="234"/>
      <c r="H375" s="234"/>
      <c r="I375" s="233"/>
      <c r="J375" s="233"/>
      <c r="K375" s="233"/>
    </row>
    <row r="376" customFormat="false" ht="12.75" hidden="false" customHeight="false" outlineLevel="0" collapsed="false">
      <c r="C376" s="233"/>
      <c r="E376" s="233"/>
      <c r="F376" s="233"/>
      <c r="G376" s="234"/>
      <c r="H376" s="234"/>
      <c r="I376" s="233"/>
      <c r="J376" s="233"/>
      <c r="K376" s="233"/>
    </row>
    <row r="377" customFormat="false" ht="12.75" hidden="false" customHeight="false" outlineLevel="0" collapsed="false">
      <c r="C377" s="233"/>
      <c r="E377" s="233"/>
      <c r="F377" s="233"/>
      <c r="G377" s="234"/>
      <c r="H377" s="234"/>
      <c r="I377" s="233"/>
      <c r="J377" s="233"/>
      <c r="K377" s="233"/>
    </row>
    <row r="378" customFormat="false" ht="12.75" hidden="false" customHeight="false" outlineLevel="0" collapsed="false">
      <c r="C378" s="233"/>
      <c r="E378" s="233"/>
      <c r="F378" s="233"/>
      <c r="G378" s="234"/>
      <c r="H378" s="234"/>
      <c r="I378" s="233"/>
      <c r="J378" s="233"/>
      <c r="K378" s="233"/>
    </row>
    <row r="379" customFormat="false" ht="12.75" hidden="false" customHeight="false" outlineLevel="0" collapsed="false">
      <c r="C379" s="233"/>
      <c r="E379" s="233"/>
      <c r="F379" s="233"/>
      <c r="G379" s="234"/>
      <c r="H379" s="234"/>
      <c r="I379" s="233"/>
      <c r="J379" s="233"/>
      <c r="K379" s="233"/>
    </row>
    <row r="380" customFormat="false" ht="12.75" hidden="false" customHeight="false" outlineLevel="0" collapsed="false">
      <c r="C380" s="233"/>
      <c r="E380" s="233"/>
      <c r="F380" s="233"/>
      <c r="G380" s="234"/>
      <c r="H380" s="234"/>
      <c r="I380" s="233"/>
      <c r="J380" s="233"/>
      <c r="K380" s="233"/>
    </row>
    <row r="381" customFormat="false" ht="12.75" hidden="false" customHeight="false" outlineLevel="0" collapsed="false">
      <c r="C381" s="233"/>
      <c r="E381" s="233"/>
      <c r="F381" s="233"/>
      <c r="G381" s="234"/>
      <c r="H381" s="234"/>
      <c r="I381" s="233"/>
      <c r="J381" s="233"/>
      <c r="K381" s="233"/>
    </row>
    <row r="382" customFormat="false" ht="12.75" hidden="false" customHeight="false" outlineLevel="0" collapsed="false">
      <c r="C382" s="233"/>
      <c r="E382" s="233"/>
      <c r="F382" s="233"/>
      <c r="G382" s="234"/>
      <c r="H382" s="234"/>
      <c r="I382" s="233"/>
      <c r="J382" s="233"/>
      <c r="K382" s="233"/>
    </row>
    <row r="383" customFormat="false" ht="12.75" hidden="false" customHeight="false" outlineLevel="0" collapsed="false">
      <c r="C383" s="233"/>
      <c r="E383" s="233"/>
      <c r="F383" s="233"/>
      <c r="G383" s="234"/>
      <c r="H383" s="234"/>
      <c r="I383" s="233"/>
      <c r="J383" s="233"/>
      <c r="K383" s="233"/>
    </row>
    <row r="384" customFormat="false" ht="12.75" hidden="false" customHeight="false" outlineLevel="0" collapsed="false">
      <c r="C384" s="233"/>
      <c r="E384" s="233"/>
      <c r="F384" s="233"/>
      <c r="G384" s="234"/>
      <c r="H384" s="234"/>
      <c r="I384" s="233"/>
      <c r="J384" s="233"/>
      <c r="K384" s="233"/>
    </row>
    <row r="385" customFormat="false" ht="12.75" hidden="false" customHeight="false" outlineLevel="0" collapsed="false">
      <c r="C385" s="233"/>
      <c r="E385" s="233"/>
      <c r="F385" s="233"/>
      <c r="G385" s="234"/>
      <c r="H385" s="234"/>
      <c r="I385" s="233"/>
      <c r="J385" s="233"/>
      <c r="K385" s="233"/>
    </row>
    <row r="386" customFormat="false" ht="12.75" hidden="false" customHeight="false" outlineLevel="0" collapsed="false">
      <c r="C386" s="233"/>
      <c r="E386" s="233"/>
      <c r="F386" s="233"/>
      <c r="G386" s="234"/>
      <c r="H386" s="234"/>
      <c r="I386" s="233"/>
      <c r="J386" s="233"/>
      <c r="K386" s="233"/>
    </row>
    <row r="387" customFormat="false" ht="12.75" hidden="false" customHeight="false" outlineLevel="0" collapsed="false">
      <c r="C387" s="233"/>
      <c r="E387" s="233"/>
      <c r="F387" s="233"/>
      <c r="G387" s="234"/>
      <c r="H387" s="234"/>
      <c r="I387" s="233"/>
      <c r="J387" s="233"/>
      <c r="K387" s="233"/>
    </row>
    <row r="388" customFormat="false" ht="12.75" hidden="false" customHeight="false" outlineLevel="0" collapsed="false">
      <c r="C388" s="233"/>
      <c r="E388" s="233"/>
      <c r="F388" s="233"/>
      <c r="G388" s="234"/>
      <c r="H388" s="234"/>
      <c r="I388" s="233"/>
      <c r="J388" s="233"/>
      <c r="K388" s="233"/>
    </row>
    <row r="389" customFormat="false" ht="12.75" hidden="false" customHeight="false" outlineLevel="0" collapsed="false">
      <c r="C389" s="233"/>
      <c r="E389" s="233"/>
      <c r="F389" s="233"/>
      <c r="G389" s="234"/>
      <c r="H389" s="234"/>
      <c r="I389" s="233"/>
      <c r="J389" s="233"/>
      <c r="K389" s="233"/>
    </row>
    <row r="390" customFormat="false" ht="12.75" hidden="false" customHeight="false" outlineLevel="0" collapsed="false">
      <c r="C390" s="233"/>
      <c r="E390" s="233"/>
      <c r="F390" s="233"/>
      <c r="G390" s="234"/>
      <c r="H390" s="234"/>
      <c r="I390" s="233"/>
      <c r="J390" s="233"/>
      <c r="K390" s="233"/>
    </row>
    <row r="391" customFormat="false" ht="12.75" hidden="false" customHeight="false" outlineLevel="0" collapsed="false">
      <c r="C391" s="233"/>
      <c r="E391" s="233"/>
      <c r="F391" s="233"/>
      <c r="G391" s="234"/>
      <c r="H391" s="234"/>
      <c r="I391" s="233"/>
      <c r="J391" s="233"/>
      <c r="K391" s="233"/>
    </row>
    <row r="392" customFormat="false" ht="12.75" hidden="false" customHeight="false" outlineLevel="0" collapsed="false">
      <c r="C392" s="233"/>
      <c r="E392" s="233"/>
      <c r="F392" s="233"/>
      <c r="G392" s="234"/>
      <c r="H392" s="234"/>
      <c r="I392" s="233"/>
      <c r="J392" s="233"/>
      <c r="K392" s="233"/>
    </row>
    <row r="393" customFormat="false" ht="12.75" hidden="false" customHeight="false" outlineLevel="0" collapsed="false">
      <c r="C393" s="233"/>
      <c r="E393" s="233"/>
      <c r="F393" s="233"/>
      <c r="G393" s="234"/>
      <c r="H393" s="234"/>
      <c r="I393" s="233"/>
      <c r="J393" s="233"/>
      <c r="K393" s="233"/>
    </row>
    <row r="394" customFormat="false" ht="12.75" hidden="false" customHeight="false" outlineLevel="0" collapsed="false">
      <c r="C394" s="233"/>
      <c r="E394" s="233"/>
      <c r="F394" s="233"/>
      <c r="G394" s="234"/>
      <c r="H394" s="234"/>
      <c r="I394" s="233"/>
      <c r="J394" s="233"/>
      <c r="K394" s="233"/>
    </row>
    <row r="395" customFormat="false" ht="12.75" hidden="false" customHeight="false" outlineLevel="0" collapsed="false">
      <c r="C395" s="233"/>
      <c r="E395" s="233"/>
      <c r="F395" s="233"/>
      <c r="G395" s="234"/>
      <c r="H395" s="234"/>
      <c r="I395" s="233"/>
      <c r="J395" s="233"/>
      <c r="K395" s="233"/>
    </row>
    <row r="396" customFormat="false" ht="12.75" hidden="false" customHeight="false" outlineLevel="0" collapsed="false">
      <c r="C396" s="233"/>
      <c r="E396" s="233"/>
      <c r="F396" s="233"/>
      <c r="G396" s="234"/>
      <c r="H396" s="234"/>
      <c r="I396" s="233"/>
      <c r="J396" s="233"/>
      <c r="K396" s="233"/>
    </row>
    <row r="397" customFormat="false" ht="12.75" hidden="false" customHeight="false" outlineLevel="0" collapsed="false">
      <c r="C397" s="233"/>
      <c r="E397" s="233"/>
      <c r="F397" s="233"/>
      <c r="G397" s="234"/>
      <c r="H397" s="234"/>
      <c r="I397" s="233"/>
      <c r="J397" s="233"/>
      <c r="K397" s="233"/>
    </row>
    <row r="398" customFormat="false" ht="12.75" hidden="false" customHeight="false" outlineLevel="0" collapsed="false">
      <c r="C398" s="233"/>
      <c r="E398" s="233"/>
      <c r="F398" s="233"/>
      <c r="G398" s="234"/>
      <c r="H398" s="234"/>
      <c r="I398" s="233"/>
      <c r="J398" s="233"/>
      <c r="K398" s="233"/>
    </row>
    <row r="399" customFormat="false" ht="12.75" hidden="false" customHeight="false" outlineLevel="0" collapsed="false">
      <c r="C399" s="233"/>
      <c r="E399" s="233"/>
      <c r="F399" s="233"/>
      <c r="G399" s="234"/>
      <c r="H399" s="234"/>
      <c r="I399" s="233"/>
      <c r="J399" s="233"/>
      <c r="K399" s="233"/>
    </row>
    <row r="400" customFormat="false" ht="12.75" hidden="false" customHeight="false" outlineLevel="0" collapsed="false">
      <c r="C400" s="233"/>
      <c r="E400" s="233"/>
      <c r="F400" s="233"/>
      <c r="G400" s="234"/>
      <c r="H400" s="234"/>
      <c r="I400" s="233"/>
      <c r="J400" s="233"/>
      <c r="K400" s="233"/>
    </row>
    <row r="401" customFormat="false" ht="12.75" hidden="false" customHeight="false" outlineLevel="0" collapsed="false">
      <c r="C401" s="233"/>
      <c r="E401" s="233"/>
      <c r="F401" s="233"/>
      <c r="G401" s="234"/>
      <c r="H401" s="234"/>
      <c r="I401" s="233"/>
      <c r="J401" s="233"/>
      <c r="K401" s="233"/>
    </row>
    <row r="402" customFormat="false" ht="12.75" hidden="false" customHeight="false" outlineLevel="0" collapsed="false">
      <c r="C402" s="233"/>
      <c r="E402" s="233"/>
      <c r="F402" s="233"/>
      <c r="G402" s="234"/>
      <c r="H402" s="234"/>
      <c r="I402" s="233"/>
      <c r="J402" s="233"/>
      <c r="K402" s="233"/>
    </row>
    <row r="403" customFormat="false" ht="12.75" hidden="false" customHeight="false" outlineLevel="0" collapsed="false">
      <c r="C403" s="233"/>
      <c r="E403" s="233"/>
      <c r="F403" s="233"/>
      <c r="G403" s="234"/>
      <c r="H403" s="234"/>
      <c r="I403" s="233"/>
      <c r="J403" s="233"/>
      <c r="K403" s="233"/>
    </row>
    <row r="404" customFormat="false" ht="12.75" hidden="false" customHeight="false" outlineLevel="0" collapsed="false">
      <c r="C404" s="233"/>
      <c r="E404" s="233"/>
      <c r="F404" s="233"/>
      <c r="G404" s="234"/>
      <c r="H404" s="234"/>
      <c r="I404" s="233"/>
      <c r="J404" s="233"/>
      <c r="K404" s="233"/>
    </row>
    <row r="405" customFormat="false" ht="12.75" hidden="false" customHeight="false" outlineLevel="0" collapsed="false">
      <c r="C405" s="233"/>
      <c r="E405" s="233"/>
      <c r="F405" s="233"/>
      <c r="G405" s="234"/>
      <c r="H405" s="234"/>
      <c r="I405" s="233"/>
      <c r="J405" s="233"/>
      <c r="K405" s="233"/>
    </row>
    <row r="406" customFormat="false" ht="12.75" hidden="false" customHeight="false" outlineLevel="0" collapsed="false">
      <c r="C406" s="233"/>
      <c r="E406" s="233"/>
      <c r="F406" s="233"/>
      <c r="G406" s="234"/>
      <c r="H406" s="234"/>
      <c r="I406" s="233"/>
      <c r="J406" s="233"/>
      <c r="K406" s="233"/>
    </row>
    <row r="407" customFormat="false" ht="12.75" hidden="false" customHeight="false" outlineLevel="0" collapsed="false">
      <c r="C407" s="233"/>
      <c r="E407" s="233"/>
      <c r="F407" s="233"/>
      <c r="G407" s="234"/>
      <c r="H407" s="234"/>
      <c r="I407" s="233"/>
      <c r="J407" s="233"/>
      <c r="K407" s="233"/>
    </row>
    <row r="408" customFormat="false" ht="12.75" hidden="false" customHeight="false" outlineLevel="0" collapsed="false">
      <c r="C408" s="233"/>
      <c r="E408" s="233"/>
      <c r="F408" s="233"/>
      <c r="G408" s="234"/>
      <c r="H408" s="234"/>
      <c r="I408" s="233"/>
      <c r="J408" s="233"/>
      <c r="K408" s="233"/>
    </row>
    <row r="409" customFormat="false" ht="12.75" hidden="false" customHeight="false" outlineLevel="0" collapsed="false">
      <c r="C409" s="233"/>
      <c r="E409" s="233"/>
      <c r="F409" s="233"/>
      <c r="G409" s="234"/>
      <c r="H409" s="234"/>
      <c r="I409" s="233"/>
      <c r="J409" s="233"/>
      <c r="K409" s="233"/>
    </row>
    <row r="410" customFormat="false" ht="12.75" hidden="false" customHeight="false" outlineLevel="0" collapsed="false">
      <c r="C410" s="233"/>
      <c r="E410" s="233"/>
      <c r="F410" s="233"/>
      <c r="G410" s="234"/>
      <c r="H410" s="234"/>
      <c r="I410" s="233"/>
      <c r="J410" s="233"/>
      <c r="K410" s="233"/>
    </row>
    <row r="411" customFormat="false" ht="12.75" hidden="false" customHeight="false" outlineLevel="0" collapsed="false">
      <c r="C411" s="233"/>
      <c r="E411" s="233"/>
      <c r="F411" s="233"/>
      <c r="G411" s="234"/>
      <c r="H411" s="234"/>
      <c r="I411" s="233"/>
      <c r="J411" s="233"/>
      <c r="K411" s="233"/>
    </row>
    <row r="412" customFormat="false" ht="12.75" hidden="false" customHeight="false" outlineLevel="0" collapsed="false">
      <c r="C412" s="233"/>
      <c r="E412" s="233"/>
      <c r="F412" s="233"/>
      <c r="G412" s="234"/>
      <c r="H412" s="234"/>
      <c r="I412" s="233"/>
      <c r="J412" s="233"/>
      <c r="K412" s="233"/>
    </row>
    <row r="413" customFormat="false" ht="12.75" hidden="false" customHeight="false" outlineLevel="0" collapsed="false">
      <c r="C413" s="233"/>
      <c r="E413" s="233"/>
      <c r="F413" s="233"/>
      <c r="G413" s="234"/>
      <c r="H413" s="234"/>
      <c r="I413" s="233"/>
      <c r="J413" s="233"/>
      <c r="K413" s="233"/>
    </row>
    <row r="414" customFormat="false" ht="12.75" hidden="false" customHeight="false" outlineLevel="0" collapsed="false">
      <c r="C414" s="233"/>
      <c r="E414" s="233"/>
      <c r="F414" s="233"/>
      <c r="G414" s="234"/>
      <c r="H414" s="234"/>
      <c r="I414" s="233"/>
      <c r="J414" s="233"/>
      <c r="K414" s="233"/>
    </row>
    <row r="415" customFormat="false" ht="12.75" hidden="false" customHeight="false" outlineLevel="0" collapsed="false">
      <c r="C415" s="233"/>
      <c r="E415" s="233"/>
      <c r="F415" s="233"/>
      <c r="G415" s="234"/>
      <c r="H415" s="234"/>
      <c r="I415" s="233"/>
      <c r="J415" s="233"/>
      <c r="K415" s="233"/>
    </row>
    <row r="416" customFormat="false" ht="12.75" hidden="false" customHeight="false" outlineLevel="0" collapsed="false">
      <c r="C416" s="233"/>
      <c r="E416" s="233"/>
      <c r="F416" s="233"/>
      <c r="G416" s="234"/>
      <c r="H416" s="234"/>
      <c r="I416" s="233"/>
      <c r="J416" s="233"/>
      <c r="K416" s="233"/>
    </row>
    <row r="417" customFormat="false" ht="12.75" hidden="false" customHeight="false" outlineLevel="0" collapsed="false">
      <c r="C417" s="233"/>
      <c r="E417" s="233"/>
      <c r="F417" s="233"/>
      <c r="G417" s="234"/>
      <c r="H417" s="234"/>
      <c r="I417" s="233"/>
      <c r="J417" s="233"/>
      <c r="K417" s="233"/>
    </row>
    <row r="418" customFormat="false" ht="12.75" hidden="false" customHeight="false" outlineLevel="0" collapsed="false">
      <c r="C418" s="233"/>
      <c r="E418" s="233"/>
      <c r="F418" s="233"/>
      <c r="G418" s="234"/>
      <c r="H418" s="234"/>
      <c r="I418" s="233"/>
      <c r="J418" s="233"/>
      <c r="K418" s="233"/>
    </row>
    <row r="419" customFormat="false" ht="12.75" hidden="false" customHeight="false" outlineLevel="0" collapsed="false">
      <c r="C419" s="233"/>
      <c r="E419" s="233"/>
      <c r="F419" s="233"/>
      <c r="G419" s="234"/>
      <c r="H419" s="234"/>
      <c r="I419" s="233"/>
      <c r="J419" s="233"/>
      <c r="K419" s="233"/>
    </row>
    <row r="420" customFormat="false" ht="12.75" hidden="false" customHeight="false" outlineLevel="0" collapsed="false">
      <c r="C420" s="233"/>
      <c r="E420" s="233"/>
      <c r="F420" s="233"/>
      <c r="G420" s="234"/>
      <c r="H420" s="234"/>
      <c r="I420" s="233"/>
      <c r="J420" s="233"/>
      <c r="K420" s="233"/>
    </row>
    <row r="421" customFormat="false" ht="12.75" hidden="false" customHeight="false" outlineLevel="0" collapsed="false">
      <c r="C421" s="233"/>
      <c r="E421" s="233"/>
      <c r="F421" s="233"/>
      <c r="G421" s="234"/>
      <c r="H421" s="234"/>
      <c r="I421" s="233"/>
      <c r="J421" s="233"/>
      <c r="K421" s="233"/>
    </row>
    <row r="422" customFormat="false" ht="12.75" hidden="false" customHeight="false" outlineLevel="0" collapsed="false">
      <c r="C422" s="233"/>
      <c r="E422" s="233"/>
      <c r="F422" s="233"/>
      <c r="G422" s="234"/>
      <c r="H422" s="234"/>
      <c r="I422" s="233"/>
      <c r="J422" s="233"/>
      <c r="K422" s="233"/>
    </row>
    <row r="423" customFormat="false" ht="12.75" hidden="false" customHeight="false" outlineLevel="0" collapsed="false">
      <c r="C423" s="233"/>
      <c r="E423" s="233"/>
      <c r="F423" s="233"/>
      <c r="G423" s="234"/>
      <c r="H423" s="234"/>
      <c r="I423" s="233"/>
      <c r="J423" s="233"/>
      <c r="K423" s="233"/>
    </row>
    <row r="424" customFormat="false" ht="12.75" hidden="false" customHeight="false" outlineLevel="0" collapsed="false">
      <c r="C424" s="233"/>
      <c r="E424" s="233"/>
      <c r="F424" s="233"/>
      <c r="G424" s="234"/>
      <c r="H424" s="234"/>
      <c r="I424" s="233"/>
      <c r="J424" s="233"/>
      <c r="K424" s="233"/>
    </row>
    <row r="425" customFormat="false" ht="12.75" hidden="false" customHeight="false" outlineLevel="0" collapsed="false">
      <c r="C425" s="233"/>
      <c r="E425" s="233"/>
      <c r="F425" s="233"/>
      <c r="G425" s="234"/>
      <c r="H425" s="234"/>
      <c r="I425" s="233"/>
      <c r="J425" s="233"/>
      <c r="K425" s="233"/>
    </row>
    <row r="426" customFormat="false" ht="12.75" hidden="false" customHeight="false" outlineLevel="0" collapsed="false">
      <c r="C426" s="233"/>
      <c r="E426" s="233"/>
      <c r="F426" s="233"/>
      <c r="G426" s="234"/>
      <c r="H426" s="234"/>
      <c r="I426" s="233"/>
      <c r="J426" s="233"/>
      <c r="K426" s="233"/>
    </row>
    <row r="427" customFormat="false" ht="12.75" hidden="false" customHeight="false" outlineLevel="0" collapsed="false">
      <c r="C427" s="233"/>
      <c r="E427" s="233"/>
      <c r="F427" s="233"/>
      <c r="G427" s="234"/>
      <c r="H427" s="234"/>
      <c r="I427" s="233"/>
      <c r="J427" s="233"/>
      <c r="K427" s="233"/>
    </row>
    <row r="428" customFormat="false" ht="12.75" hidden="false" customHeight="false" outlineLevel="0" collapsed="false">
      <c r="C428" s="233"/>
      <c r="E428" s="233"/>
      <c r="F428" s="233"/>
      <c r="G428" s="234"/>
      <c r="H428" s="234"/>
      <c r="I428" s="233"/>
      <c r="J428" s="233"/>
      <c r="K428" s="233"/>
    </row>
    <row r="429" customFormat="false" ht="12.75" hidden="false" customHeight="false" outlineLevel="0" collapsed="false">
      <c r="C429" s="233"/>
      <c r="E429" s="233"/>
      <c r="F429" s="233"/>
      <c r="G429" s="234"/>
      <c r="H429" s="234"/>
      <c r="I429" s="233"/>
      <c r="J429" s="233"/>
      <c r="K429" s="233"/>
    </row>
    <row r="430" customFormat="false" ht="12.75" hidden="false" customHeight="false" outlineLevel="0" collapsed="false">
      <c r="C430" s="233"/>
      <c r="E430" s="233"/>
      <c r="F430" s="233"/>
      <c r="G430" s="234"/>
      <c r="H430" s="234"/>
      <c r="I430" s="233"/>
      <c r="J430" s="233"/>
      <c r="K430" s="233"/>
    </row>
    <row r="431" customFormat="false" ht="12.75" hidden="false" customHeight="false" outlineLevel="0" collapsed="false">
      <c r="C431" s="233"/>
      <c r="E431" s="233"/>
      <c r="F431" s="233"/>
      <c r="G431" s="234"/>
      <c r="H431" s="234"/>
      <c r="I431" s="233"/>
      <c r="J431" s="233"/>
      <c r="K431" s="233"/>
    </row>
    <row r="432" customFormat="false" ht="12.75" hidden="false" customHeight="false" outlineLevel="0" collapsed="false">
      <c r="C432" s="233"/>
      <c r="E432" s="233"/>
      <c r="F432" s="233"/>
      <c r="G432" s="234"/>
      <c r="H432" s="234"/>
      <c r="I432" s="233"/>
      <c r="J432" s="233"/>
      <c r="K432" s="233"/>
    </row>
    <row r="433" customFormat="false" ht="12.75" hidden="false" customHeight="false" outlineLevel="0" collapsed="false">
      <c r="C433" s="233"/>
      <c r="E433" s="233"/>
      <c r="F433" s="233"/>
      <c r="G433" s="234"/>
      <c r="H433" s="234"/>
      <c r="I433" s="233"/>
      <c r="J433" s="233"/>
      <c r="K433" s="233"/>
    </row>
    <row r="434" customFormat="false" ht="12.75" hidden="false" customHeight="false" outlineLevel="0" collapsed="false">
      <c r="C434" s="233"/>
      <c r="E434" s="233"/>
      <c r="F434" s="233"/>
      <c r="G434" s="234"/>
      <c r="H434" s="234"/>
      <c r="I434" s="233"/>
      <c r="J434" s="233"/>
      <c r="K434" s="233"/>
    </row>
    <row r="435" customFormat="false" ht="12.75" hidden="false" customHeight="false" outlineLevel="0" collapsed="false">
      <c r="C435" s="233"/>
      <c r="E435" s="233"/>
      <c r="F435" s="233"/>
      <c r="G435" s="234"/>
      <c r="H435" s="234"/>
      <c r="I435" s="233"/>
      <c r="J435" s="233"/>
      <c r="K435" s="233"/>
    </row>
    <row r="436" customFormat="false" ht="12.75" hidden="false" customHeight="false" outlineLevel="0" collapsed="false">
      <c r="C436" s="233"/>
      <c r="E436" s="233"/>
      <c r="F436" s="233"/>
      <c r="G436" s="234"/>
      <c r="H436" s="234"/>
      <c r="I436" s="233"/>
      <c r="J436" s="233"/>
      <c r="K436" s="233"/>
    </row>
    <row r="437" customFormat="false" ht="12.75" hidden="false" customHeight="false" outlineLevel="0" collapsed="false">
      <c r="C437" s="233"/>
      <c r="E437" s="233"/>
      <c r="F437" s="233"/>
      <c r="G437" s="234"/>
      <c r="H437" s="234"/>
      <c r="I437" s="233"/>
      <c r="J437" s="233"/>
      <c r="K437" s="233"/>
    </row>
    <row r="438" customFormat="false" ht="12.75" hidden="false" customHeight="false" outlineLevel="0" collapsed="false">
      <c r="C438" s="233"/>
      <c r="E438" s="233"/>
      <c r="F438" s="233"/>
      <c r="G438" s="234"/>
      <c r="H438" s="234"/>
      <c r="I438" s="233"/>
      <c r="J438" s="233"/>
      <c r="K438" s="233"/>
    </row>
    <row r="439" customFormat="false" ht="12.75" hidden="false" customHeight="false" outlineLevel="0" collapsed="false">
      <c r="C439" s="233"/>
      <c r="E439" s="233"/>
      <c r="F439" s="233"/>
      <c r="G439" s="234"/>
      <c r="H439" s="234"/>
      <c r="I439" s="233"/>
      <c r="J439" s="233"/>
      <c r="K439" s="233"/>
    </row>
    <row r="440" customFormat="false" ht="12.75" hidden="false" customHeight="false" outlineLevel="0" collapsed="false">
      <c r="C440" s="233"/>
      <c r="E440" s="233"/>
      <c r="F440" s="233"/>
      <c r="G440" s="234"/>
      <c r="H440" s="234"/>
      <c r="I440" s="233"/>
      <c r="J440" s="233"/>
      <c r="K440" s="233"/>
    </row>
    <row r="441" customFormat="false" ht="12.75" hidden="false" customHeight="false" outlineLevel="0" collapsed="false">
      <c r="C441" s="233"/>
      <c r="E441" s="233"/>
      <c r="F441" s="233"/>
      <c r="G441" s="234"/>
      <c r="H441" s="234"/>
      <c r="I441" s="233"/>
      <c r="J441" s="233"/>
      <c r="K441" s="233"/>
    </row>
    <row r="442" customFormat="false" ht="12.75" hidden="false" customHeight="false" outlineLevel="0" collapsed="false">
      <c r="C442" s="233"/>
      <c r="E442" s="233"/>
      <c r="F442" s="233"/>
      <c r="G442" s="234"/>
      <c r="H442" s="234"/>
      <c r="I442" s="233"/>
      <c r="J442" s="233"/>
      <c r="K442" s="233"/>
    </row>
    <row r="443" customFormat="false" ht="12.75" hidden="false" customHeight="false" outlineLevel="0" collapsed="false">
      <c r="C443" s="233"/>
      <c r="E443" s="233"/>
      <c r="F443" s="233"/>
      <c r="G443" s="234"/>
      <c r="H443" s="234"/>
      <c r="I443" s="233"/>
      <c r="J443" s="233"/>
      <c r="K443" s="233"/>
    </row>
    <row r="444" customFormat="false" ht="12.75" hidden="false" customHeight="false" outlineLevel="0" collapsed="false">
      <c r="C444" s="233"/>
      <c r="E444" s="233"/>
      <c r="F444" s="233"/>
      <c r="G444" s="234"/>
      <c r="H444" s="234"/>
      <c r="I444" s="233"/>
      <c r="J444" s="233"/>
      <c r="K444" s="233"/>
    </row>
    <row r="445" customFormat="false" ht="12.75" hidden="false" customHeight="false" outlineLevel="0" collapsed="false">
      <c r="C445" s="233"/>
      <c r="E445" s="233"/>
      <c r="F445" s="233"/>
      <c r="G445" s="234"/>
      <c r="H445" s="234"/>
      <c r="I445" s="233"/>
      <c r="J445" s="233"/>
      <c r="K445" s="233"/>
    </row>
    <row r="446" customFormat="false" ht="12.75" hidden="false" customHeight="false" outlineLevel="0" collapsed="false">
      <c r="C446" s="233"/>
      <c r="E446" s="233"/>
      <c r="F446" s="233"/>
      <c r="G446" s="234"/>
      <c r="H446" s="234"/>
      <c r="I446" s="233"/>
      <c r="J446" s="233"/>
      <c r="K446" s="233"/>
    </row>
    <row r="447" customFormat="false" ht="12.75" hidden="false" customHeight="false" outlineLevel="0" collapsed="false">
      <c r="C447" s="233"/>
      <c r="E447" s="233"/>
      <c r="F447" s="233"/>
      <c r="G447" s="234"/>
      <c r="H447" s="234"/>
      <c r="I447" s="233"/>
      <c r="J447" s="233"/>
      <c r="K447" s="233"/>
    </row>
    <row r="448" customFormat="false" ht="12.75" hidden="false" customHeight="false" outlineLevel="0" collapsed="false">
      <c r="C448" s="233"/>
      <c r="E448" s="233"/>
      <c r="F448" s="233"/>
      <c r="G448" s="234"/>
      <c r="H448" s="234"/>
      <c r="I448" s="233"/>
      <c r="J448" s="233"/>
      <c r="K448" s="233"/>
    </row>
    <row r="449" customFormat="false" ht="12.75" hidden="false" customHeight="false" outlineLevel="0" collapsed="false">
      <c r="C449" s="233"/>
      <c r="E449" s="233"/>
      <c r="F449" s="233"/>
      <c r="G449" s="234"/>
      <c r="H449" s="234"/>
      <c r="I449" s="233"/>
      <c r="J449" s="233"/>
      <c r="K449" s="233"/>
    </row>
    <row r="450" customFormat="false" ht="12.75" hidden="false" customHeight="false" outlineLevel="0" collapsed="false">
      <c r="C450" s="233"/>
      <c r="E450" s="233"/>
      <c r="F450" s="233"/>
      <c r="G450" s="234"/>
      <c r="H450" s="234"/>
      <c r="I450" s="233"/>
      <c r="J450" s="233"/>
      <c r="K450" s="233"/>
    </row>
    <row r="451" customFormat="false" ht="12.75" hidden="false" customHeight="false" outlineLevel="0" collapsed="false">
      <c r="C451" s="233"/>
      <c r="E451" s="233"/>
      <c r="F451" s="233"/>
      <c r="G451" s="234"/>
      <c r="H451" s="234"/>
      <c r="I451" s="233"/>
      <c r="J451" s="233"/>
      <c r="K451" s="233"/>
    </row>
    <row r="452" customFormat="false" ht="12.75" hidden="false" customHeight="false" outlineLevel="0" collapsed="false">
      <c r="C452" s="233"/>
      <c r="E452" s="233"/>
      <c r="F452" s="233"/>
      <c r="G452" s="234"/>
      <c r="H452" s="234"/>
      <c r="I452" s="233"/>
      <c r="J452" s="233"/>
      <c r="K452" s="233"/>
    </row>
    <row r="453" customFormat="false" ht="12.75" hidden="false" customHeight="false" outlineLevel="0" collapsed="false">
      <c r="C453" s="233"/>
      <c r="E453" s="233"/>
      <c r="F453" s="233"/>
      <c r="G453" s="234"/>
      <c r="H453" s="234"/>
      <c r="I453" s="233"/>
      <c r="J453" s="233"/>
      <c r="K453" s="233"/>
    </row>
    <row r="454" customFormat="false" ht="12.75" hidden="false" customHeight="false" outlineLevel="0" collapsed="false">
      <c r="C454" s="233"/>
      <c r="E454" s="233"/>
      <c r="F454" s="233"/>
      <c r="G454" s="234"/>
      <c r="H454" s="234"/>
      <c r="I454" s="233"/>
      <c r="J454" s="233"/>
      <c r="K454" s="233"/>
    </row>
    <row r="455" customFormat="false" ht="12.75" hidden="false" customHeight="false" outlineLevel="0" collapsed="false">
      <c r="C455" s="233"/>
      <c r="E455" s="233"/>
      <c r="F455" s="233"/>
      <c r="G455" s="234"/>
      <c r="H455" s="234"/>
      <c r="I455" s="233"/>
      <c r="J455" s="233"/>
      <c r="K455" s="233"/>
    </row>
    <row r="456" customFormat="false" ht="12.75" hidden="false" customHeight="false" outlineLevel="0" collapsed="false">
      <c r="C456" s="233"/>
      <c r="E456" s="233"/>
      <c r="F456" s="233"/>
      <c r="G456" s="234"/>
      <c r="H456" s="234"/>
      <c r="I456" s="233"/>
      <c r="J456" s="233"/>
      <c r="K456" s="233"/>
    </row>
    <row r="457" customFormat="false" ht="12.75" hidden="false" customHeight="false" outlineLevel="0" collapsed="false">
      <c r="C457" s="233"/>
      <c r="E457" s="233"/>
      <c r="F457" s="233"/>
      <c r="G457" s="234"/>
      <c r="H457" s="234"/>
      <c r="I457" s="233"/>
      <c r="J457" s="233"/>
      <c r="K457" s="233"/>
    </row>
    <row r="458" customFormat="false" ht="12.75" hidden="false" customHeight="false" outlineLevel="0" collapsed="false">
      <c r="C458" s="233"/>
      <c r="E458" s="233"/>
      <c r="F458" s="233"/>
      <c r="G458" s="234"/>
      <c r="H458" s="234"/>
      <c r="I458" s="233"/>
      <c r="J458" s="233"/>
      <c r="K458" s="233"/>
    </row>
    <row r="459" customFormat="false" ht="12.75" hidden="false" customHeight="false" outlineLevel="0" collapsed="false">
      <c r="C459" s="233"/>
      <c r="E459" s="233"/>
      <c r="F459" s="233"/>
      <c r="G459" s="234"/>
      <c r="H459" s="234"/>
      <c r="I459" s="233"/>
      <c r="J459" s="233"/>
      <c r="K459" s="233"/>
    </row>
    <row r="460" customFormat="false" ht="12.75" hidden="false" customHeight="false" outlineLevel="0" collapsed="false">
      <c r="C460" s="233"/>
      <c r="E460" s="233"/>
      <c r="F460" s="233"/>
      <c r="G460" s="234"/>
      <c r="H460" s="234"/>
      <c r="I460" s="233"/>
      <c r="J460" s="233"/>
      <c r="K460" s="233"/>
    </row>
    <row r="461" customFormat="false" ht="12.75" hidden="false" customHeight="false" outlineLevel="0" collapsed="false">
      <c r="C461" s="233"/>
      <c r="E461" s="233"/>
      <c r="F461" s="233"/>
      <c r="G461" s="234"/>
      <c r="H461" s="234"/>
      <c r="I461" s="233"/>
      <c r="J461" s="233"/>
      <c r="K461" s="233"/>
    </row>
    <row r="462" customFormat="false" ht="12.75" hidden="false" customHeight="false" outlineLevel="0" collapsed="false">
      <c r="C462" s="233"/>
      <c r="E462" s="233"/>
      <c r="F462" s="233"/>
      <c r="G462" s="234"/>
      <c r="H462" s="234"/>
      <c r="I462" s="233"/>
      <c r="J462" s="233"/>
      <c r="K462" s="233"/>
    </row>
    <row r="463" customFormat="false" ht="12.75" hidden="false" customHeight="false" outlineLevel="0" collapsed="false">
      <c r="C463" s="233"/>
      <c r="E463" s="233"/>
      <c r="F463" s="233"/>
      <c r="G463" s="234"/>
      <c r="H463" s="234"/>
      <c r="I463" s="233"/>
      <c r="J463" s="233"/>
      <c r="K463" s="233"/>
    </row>
    <row r="464" customFormat="false" ht="12.75" hidden="false" customHeight="false" outlineLevel="0" collapsed="false">
      <c r="C464" s="233"/>
      <c r="E464" s="233"/>
      <c r="F464" s="233"/>
      <c r="G464" s="234"/>
      <c r="H464" s="234"/>
      <c r="I464" s="233"/>
      <c r="J464" s="233"/>
      <c r="K464" s="233"/>
    </row>
    <row r="465" customFormat="false" ht="12.75" hidden="false" customHeight="false" outlineLevel="0" collapsed="false">
      <c r="C465" s="233"/>
      <c r="E465" s="233"/>
      <c r="F465" s="233"/>
      <c r="G465" s="234"/>
      <c r="H465" s="234"/>
      <c r="I465" s="233"/>
      <c r="J465" s="233"/>
      <c r="K465" s="233"/>
    </row>
    <row r="466" customFormat="false" ht="12.75" hidden="false" customHeight="false" outlineLevel="0" collapsed="false">
      <c r="C466" s="233"/>
      <c r="E466" s="233"/>
      <c r="F466" s="233"/>
      <c r="G466" s="234"/>
      <c r="H466" s="234"/>
      <c r="I466" s="233"/>
      <c r="J466" s="233"/>
      <c r="K466" s="233"/>
    </row>
    <row r="467" customFormat="false" ht="12.75" hidden="false" customHeight="false" outlineLevel="0" collapsed="false">
      <c r="C467" s="233"/>
      <c r="E467" s="233"/>
      <c r="F467" s="233"/>
      <c r="G467" s="234"/>
      <c r="H467" s="234"/>
      <c r="I467" s="233"/>
      <c r="J467" s="233"/>
      <c r="K467" s="233"/>
    </row>
    <row r="468" customFormat="false" ht="12.75" hidden="false" customHeight="false" outlineLevel="0" collapsed="false">
      <c r="C468" s="233"/>
      <c r="E468" s="233"/>
      <c r="F468" s="233"/>
      <c r="G468" s="234"/>
      <c r="H468" s="234"/>
      <c r="I468" s="233"/>
      <c r="J468" s="233"/>
      <c r="K468" s="233"/>
    </row>
    <row r="469" customFormat="false" ht="12.75" hidden="false" customHeight="false" outlineLevel="0" collapsed="false">
      <c r="C469" s="233"/>
      <c r="E469" s="233"/>
      <c r="F469" s="233"/>
      <c r="G469" s="234"/>
      <c r="H469" s="234"/>
      <c r="I469" s="233"/>
      <c r="J469" s="233"/>
      <c r="K469" s="233"/>
    </row>
    <row r="470" customFormat="false" ht="12.75" hidden="false" customHeight="false" outlineLevel="0" collapsed="false">
      <c r="C470" s="233"/>
      <c r="E470" s="233"/>
      <c r="F470" s="233"/>
      <c r="G470" s="234"/>
      <c r="H470" s="234"/>
      <c r="I470" s="233"/>
      <c r="J470" s="233"/>
      <c r="K470" s="233"/>
    </row>
    <row r="471" customFormat="false" ht="12.75" hidden="false" customHeight="false" outlineLevel="0" collapsed="false">
      <c r="C471" s="233"/>
      <c r="E471" s="233"/>
      <c r="F471" s="233"/>
      <c r="G471" s="234"/>
      <c r="H471" s="234"/>
      <c r="I471" s="233"/>
      <c r="J471" s="233"/>
      <c r="K471" s="233"/>
    </row>
    <row r="472" customFormat="false" ht="12.75" hidden="false" customHeight="false" outlineLevel="0" collapsed="false">
      <c r="C472" s="233"/>
      <c r="E472" s="233"/>
      <c r="F472" s="233"/>
      <c r="G472" s="234"/>
      <c r="H472" s="234"/>
      <c r="I472" s="233"/>
      <c r="J472" s="233"/>
      <c r="K472" s="233"/>
    </row>
    <row r="473" customFormat="false" ht="12.75" hidden="false" customHeight="false" outlineLevel="0" collapsed="false">
      <c r="C473" s="233"/>
      <c r="E473" s="233"/>
      <c r="F473" s="233"/>
      <c r="G473" s="234"/>
      <c r="H473" s="234"/>
      <c r="I473" s="233"/>
      <c r="J473" s="233"/>
      <c r="K473" s="233"/>
    </row>
    <row r="474" customFormat="false" ht="12.75" hidden="false" customHeight="false" outlineLevel="0" collapsed="false">
      <c r="C474" s="233"/>
      <c r="E474" s="233"/>
      <c r="F474" s="233"/>
      <c r="G474" s="234"/>
      <c r="H474" s="234"/>
      <c r="I474" s="233"/>
      <c r="J474" s="233"/>
      <c r="K474" s="233"/>
    </row>
    <row r="475" customFormat="false" ht="12.75" hidden="false" customHeight="false" outlineLevel="0" collapsed="false">
      <c r="C475" s="233"/>
      <c r="E475" s="233"/>
      <c r="F475" s="233"/>
      <c r="G475" s="234"/>
      <c r="H475" s="234"/>
      <c r="I475" s="233"/>
      <c r="J475" s="233"/>
      <c r="K475" s="233"/>
    </row>
    <row r="476" customFormat="false" ht="12.75" hidden="false" customHeight="false" outlineLevel="0" collapsed="false">
      <c r="C476" s="233"/>
      <c r="E476" s="233"/>
      <c r="F476" s="233"/>
      <c r="G476" s="234"/>
      <c r="H476" s="234"/>
      <c r="I476" s="233"/>
      <c r="J476" s="233"/>
      <c r="K476" s="233"/>
    </row>
    <row r="477" customFormat="false" ht="12.75" hidden="false" customHeight="false" outlineLevel="0" collapsed="false">
      <c r="C477" s="233"/>
      <c r="E477" s="233"/>
      <c r="F477" s="233"/>
      <c r="G477" s="234"/>
      <c r="H477" s="234"/>
      <c r="I477" s="233"/>
      <c r="J477" s="233"/>
      <c r="K477" s="233"/>
    </row>
    <row r="478" customFormat="false" ht="12.75" hidden="false" customHeight="false" outlineLevel="0" collapsed="false">
      <c r="C478" s="233"/>
      <c r="E478" s="233"/>
      <c r="F478" s="233"/>
      <c r="G478" s="234"/>
      <c r="H478" s="234"/>
      <c r="I478" s="233"/>
      <c r="J478" s="233"/>
      <c r="K478" s="233"/>
    </row>
    <row r="479" customFormat="false" ht="12.75" hidden="false" customHeight="false" outlineLevel="0" collapsed="false">
      <c r="C479" s="233"/>
      <c r="E479" s="233"/>
      <c r="F479" s="233"/>
      <c r="G479" s="234"/>
      <c r="H479" s="234"/>
      <c r="I479" s="233"/>
      <c r="J479" s="233"/>
      <c r="K479" s="233"/>
    </row>
    <row r="480" customFormat="false" ht="12.75" hidden="false" customHeight="false" outlineLevel="0" collapsed="false">
      <c r="C480" s="233"/>
      <c r="E480" s="233"/>
      <c r="F480" s="233"/>
      <c r="G480" s="234"/>
      <c r="H480" s="234"/>
      <c r="I480" s="233"/>
      <c r="J480" s="233"/>
      <c r="K480" s="233"/>
    </row>
    <row r="481" customFormat="false" ht="12.75" hidden="false" customHeight="false" outlineLevel="0" collapsed="false">
      <c r="C481" s="233"/>
      <c r="E481" s="233"/>
      <c r="F481" s="233"/>
      <c r="G481" s="234"/>
      <c r="H481" s="234"/>
      <c r="I481" s="233"/>
      <c r="J481" s="233"/>
      <c r="K481" s="233"/>
    </row>
    <row r="482" customFormat="false" ht="12.75" hidden="false" customHeight="false" outlineLevel="0" collapsed="false">
      <c r="C482" s="233"/>
      <c r="E482" s="233"/>
      <c r="F482" s="233"/>
      <c r="G482" s="234"/>
      <c r="H482" s="234"/>
      <c r="I482" s="233"/>
      <c r="J482" s="233"/>
      <c r="K482" s="233"/>
    </row>
    <row r="483" customFormat="false" ht="12.75" hidden="false" customHeight="false" outlineLevel="0" collapsed="false">
      <c r="C483" s="233"/>
      <c r="E483" s="233"/>
      <c r="F483" s="233"/>
      <c r="G483" s="234"/>
      <c r="H483" s="234"/>
      <c r="I483" s="233"/>
      <c r="J483" s="233"/>
      <c r="K483" s="233"/>
    </row>
    <row r="484" customFormat="false" ht="12.75" hidden="false" customHeight="false" outlineLevel="0" collapsed="false">
      <c r="C484" s="233"/>
      <c r="E484" s="233"/>
      <c r="F484" s="233"/>
      <c r="G484" s="234"/>
      <c r="H484" s="234"/>
      <c r="I484" s="233"/>
      <c r="J484" s="233"/>
      <c r="K484" s="233"/>
    </row>
    <row r="485" customFormat="false" ht="12.75" hidden="false" customHeight="false" outlineLevel="0" collapsed="false">
      <c r="C485" s="233"/>
      <c r="E485" s="233"/>
      <c r="F485" s="233"/>
      <c r="G485" s="234"/>
      <c r="H485" s="234"/>
      <c r="I485" s="233"/>
      <c r="J485" s="233"/>
      <c r="K485" s="233"/>
    </row>
    <row r="486" customFormat="false" ht="12.75" hidden="false" customHeight="false" outlineLevel="0" collapsed="false">
      <c r="C486" s="233"/>
      <c r="E486" s="233"/>
      <c r="F486" s="233"/>
      <c r="G486" s="234"/>
      <c r="H486" s="234"/>
      <c r="I486" s="233"/>
      <c r="J486" s="233"/>
      <c r="K486" s="233"/>
    </row>
    <row r="487" customFormat="false" ht="12.75" hidden="false" customHeight="false" outlineLevel="0" collapsed="false">
      <c r="C487" s="233"/>
      <c r="E487" s="233"/>
      <c r="F487" s="233"/>
      <c r="G487" s="234"/>
      <c r="H487" s="234"/>
      <c r="I487" s="233"/>
      <c r="J487" s="233"/>
      <c r="K487" s="233"/>
    </row>
    <row r="488" customFormat="false" ht="12.75" hidden="false" customHeight="false" outlineLevel="0" collapsed="false">
      <c r="C488" s="233"/>
      <c r="E488" s="233"/>
      <c r="F488" s="233"/>
      <c r="G488" s="234"/>
      <c r="H488" s="234"/>
      <c r="I488" s="233"/>
      <c r="J488" s="233"/>
      <c r="K488" s="233"/>
    </row>
    <row r="489" customFormat="false" ht="12.75" hidden="false" customHeight="false" outlineLevel="0" collapsed="false">
      <c r="C489" s="233"/>
      <c r="E489" s="233"/>
      <c r="F489" s="233"/>
      <c r="G489" s="234"/>
      <c r="H489" s="234"/>
      <c r="I489" s="233"/>
      <c r="J489" s="233"/>
      <c r="K489" s="233"/>
    </row>
    <row r="490" customFormat="false" ht="12.75" hidden="false" customHeight="false" outlineLevel="0" collapsed="false">
      <c r="C490" s="233"/>
      <c r="E490" s="233"/>
      <c r="F490" s="233"/>
      <c r="G490" s="234"/>
      <c r="H490" s="234"/>
      <c r="I490" s="233"/>
      <c r="J490" s="233"/>
      <c r="K490" s="233"/>
    </row>
    <row r="491" customFormat="false" ht="12.75" hidden="false" customHeight="false" outlineLevel="0" collapsed="false">
      <c r="C491" s="233"/>
      <c r="E491" s="233"/>
      <c r="F491" s="233"/>
      <c r="G491" s="234"/>
      <c r="H491" s="234"/>
      <c r="I491" s="233"/>
      <c r="J491" s="233"/>
      <c r="K491" s="233"/>
    </row>
    <row r="492" customFormat="false" ht="12.75" hidden="false" customHeight="false" outlineLevel="0" collapsed="false">
      <c r="C492" s="233"/>
      <c r="E492" s="233"/>
      <c r="F492" s="233"/>
      <c r="G492" s="234"/>
      <c r="H492" s="234"/>
      <c r="I492" s="233"/>
      <c r="J492" s="233"/>
      <c r="K492" s="233"/>
    </row>
    <row r="493" customFormat="false" ht="12.75" hidden="false" customHeight="false" outlineLevel="0" collapsed="false">
      <c r="C493" s="233"/>
      <c r="E493" s="233"/>
      <c r="F493" s="233"/>
      <c r="G493" s="234"/>
      <c r="H493" s="234"/>
      <c r="I493" s="233"/>
      <c r="J493" s="233"/>
      <c r="K493" s="233"/>
    </row>
    <row r="494" customFormat="false" ht="12.75" hidden="false" customHeight="false" outlineLevel="0" collapsed="false">
      <c r="C494" s="233"/>
      <c r="E494" s="233"/>
      <c r="F494" s="233"/>
      <c r="G494" s="234"/>
      <c r="H494" s="234"/>
      <c r="I494" s="233"/>
      <c r="J494" s="233"/>
      <c r="K494" s="233"/>
    </row>
    <row r="495" customFormat="false" ht="12.75" hidden="false" customHeight="false" outlineLevel="0" collapsed="false">
      <c r="C495" s="233"/>
      <c r="E495" s="233"/>
      <c r="F495" s="233"/>
      <c r="G495" s="234"/>
      <c r="H495" s="234"/>
      <c r="I495" s="233"/>
      <c r="J495" s="233"/>
      <c r="K495" s="233"/>
    </row>
    <row r="496" customFormat="false" ht="12.75" hidden="false" customHeight="false" outlineLevel="0" collapsed="false">
      <c r="C496" s="233"/>
      <c r="E496" s="233"/>
      <c r="F496" s="233"/>
      <c r="G496" s="234"/>
      <c r="H496" s="234"/>
      <c r="I496" s="233"/>
      <c r="J496" s="233"/>
      <c r="K496" s="233"/>
    </row>
    <row r="497" customFormat="false" ht="12.75" hidden="false" customHeight="false" outlineLevel="0" collapsed="false">
      <c r="C497" s="233"/>
      <c r="E497" s="233"/>
      <c r="F497" s="233"/>
      <c r="G497" s="234"/>
      <c r="H497" s="234"/>
      <c r="I497" s="233"/>
      <c r="J497" s="233"/>
      <c r="K497" s="233"/>
    </row>
    <row r="498" customFormat="false" ht="12.75" hidden="false" customHeight="false" outlineLevel="0" collapsed="false">
      <c r="C498" s="233"/>
      <c r="E498" s="233"/>
      <c r="F498" s="233"/>
      <c r="G498" s="234"/>
      <c r="H498" s="234"/>
      <c r="I498" s="233"/>
      <c r="J498" s="233"/>
      <c r="K498" s="233"/>
    </row>
    <row r="499" customFormat="false" ht="12.75" hidden="false" customHeight="false" outlineLevel="0" collapsed="false">
      <c r="C499" s="233"/>
      <c r="E499" s="233"/>
      <c r="F499" s="233"/>
      <c r="G499" s="234"/>
      <c r="H499" s="234"/>
      <c r="I499" s="233"/>
      <c r="J499" s="233"/>
      <c r="K499" s="233"/>
    </row>
    <row r="500" customFormat="false" ht="12.75" hidden="false" customHeight="false" outlineLevel="0" collapsed="false">
      <c r="C500" s="233"/>
      <c r="E500" s="233"/>
      <c r="F500" s="233"/>
      <c r="G500" s="234"/>
      <c r="H500" s="234"/>
      <c r="I500" s="233"/>
      <c r="J500" s="233"/>
      <c r="K500" s="233"/>
    </row>
    <row r="501" customFormat="false" ht="12.75" hidden="false" customHeight="false" outlineLevel="0" collapsed="false">
      <c r="C501" s="233"/>
      <c r="E501" s="233"/>
      <c r="F501" s="233"/>
      <c r="G501" s="234"/>
      <c r="H501" s="234"/>
      <c r="I501" s="233"/>
      <c r="J501" s="233"/>
      <c r="K501" s="233"/>
    </row>
    <row r="502" customFormat="false" ht="12.75" hidden="false" customHeight="false" outlineLevel="0" collapsed="false">
      <c r="C502" s="233"/>
      <c r="E502" s="233"/>
      <c r="F502" s="233"/>
      <c r="G502" s="234"/>
      <c r="H502" s="234"/>
      <c r="I502" s="233"/>
      <c r="J502" s="233"/>
      <c r="K502" s="233"/>
    </row>
    <row r="503" customFormat="false" ht="12.75" hidden="false" customHeight="false" outlineLevel="0" collapsed="false">
      <c r="C503" s="233"/>
      <c r="E503" s="233"/>
      <c r="F503" s="233"/>
      <c r="G503" s="234"/>
      <c r="H503" s="234"/>
      <c r="I503" s="233"/>
      <c r="J503" s="233"/>
      <c r="K503" s="233"/>
    </row>
    <row r="504" customFormat="false" ht="12.75" hidden="false" customHeight="false" outlineLevel="0" collapsed="false">
      <c r="C504" s="233"/>
      <c r="E504" s="233"/>
      <c r="F504" s="233"/>
      <c r="G504" s="234"/>
      <c r="H504" s="234"/>
      <c r="I504" s="233"/>
      <c r="J504" s="233"/>
      <c r="K504" s="233"/>
    </row>
    <row r="505" customFormat="false" ht="12.75" hidden="false" customHeight="false" outlineLevel="0" collapsed="false">
      <c r="C505" s="233"/>
      <c r="E505" s="233"/>
      <c r="F505" s="233"/>
      <c r="G505" s="234"/>
      <c r="H505" s="234"/>
      <c r="I505" s="233"/>
      <c r="J505" s="233"/>
      <c r="K505" s="233"/>
    </row>
    <row r="506" customFormat="false" ht="12.75" hidden="false" customHeight="false" outlineLevel="0" collapsed="false">
      <c r="C506" s="233"/>
      <c r="E506" s="233"/>
      <c r="F506" s="233"/>
      <c r="G506" s="234"/>
      <c r="H506" s="234"/>
      <c r="I506" s="233"/>
      <c r="J506" s="233"/>
      <c r="K506" s="233"/>
    </row>
    <row r="507" customFormat="false" ht="12.75" hidden="false" customHeight="false" outlineLevel="0" collapsed="false">
      <c r="C507" s="233"/>
      <c r="E507" s="233"/>
      <c r="F507" s="233"/>
      <c r="G507" s="234"/>
      <c r="H507" s="234"/>
      <c r="I507" s="233"/>
      <c r="J507" s="233"/>
      <c r="K507" s="233"/>
    </row>
    <row r="508" customFormat="false" ht="12.75" hidden="false" customHeight="false" outlineLevel="0" collapsed="false">
      <c r="C508" s="233"/>
      <c r="E508" s="233"/>
      <c r="F508" s="233"/>
      <c r="G508" s="234"/>
      <c r="H508" s="234"/>
      <c r="I508" s="233"/>
      <c r="J508" s="233"/>
      <c r="K508" s="233"/>
    </row>
    <row r="509" customFormat="false" ht="12.75" hidden="false" customHeight="false" outlineLevel="0" collapsed="false">
      <c r="C509" s="233"/>
      <c r="E509" s="233"/>
      <c r="F509" s="233"/>
      <c r="G509" s="234"/>
      <c r="H509" s="234"/>
      <c r="I509" s="233"/>
      <c r="J509" s="233"/>
      <c r="K509" s="233"/>
    </row>
    <row r="510" customFormat="false" ht="12.75" hidden="false" customHeight="false" outlineLevel="0" collapsed="false">
      <c r="C510" s="233"/>
      <c r="E510" s="233"/>
      <c r="F510" s="233"/>
      <c r="G510" s="234"/>
      <c r="H510" s="234"/>
      <c r="I510" s="233"/>
      <c r="J510" s="233"/>
      <c r="K510" s="233"/>
    </row>
    <row r="511" customFormat="false" ht="12.75" hidden="false" customHeight="false" outlineLevel="0" collapsed="false">
      <c r="C511" s="233"/>
      <c r="E511" s="233"/>
      <c r="F511" s="233"/>
      <c r="G511" s="234"/>
      <c r="H511" s="234"/>
      <c r="I511" s="233"/>
      <c r="J511" s="233"/>
      <c r="K511" s="233"/>
    </row>
    <row r="512" customFormat="false" ht="12.75" hidden="false" customHeight="false" outlineLevel="0" collapsed="false">
      <c r="C512" s="233"/>
      <c r="E512" s="233"/>
      <c r="F512" s="233"/>
      <c r="G512" s="234"/>
      <c r="H512" s="234"/>
      <c r="I512" s="233"/>
      <c r="J512" s="233"/>
      <c r="K512" s="233"/>
    </row>
    <row r="513" customFormat="false" ht="12.75" hidden="false" customHeight="false" outlineLevel="0" collapsed="false">
      <c r="C513" s="233"/>
      <c r="E513" s="233"/>
      <c r="F513" s="233"/>
      <c r="G513" s="234"/>
      <c r="H513" s="234"/>
      <c r="I513" s="233"/>
      <c r="J513" s="233"/>
      <c r="K513" s="233"/>
    </row>
    <row r="514" customFormat="false" ht="12.75" hidden="false" customHeight="false" outlineLevel="0" collapsed="false">
      <c r="C514" s="233"/>
      <c r="E514" s="233"/>
      <c r="F514" s="233"/>
      <c r="G514" s="234"/>
      <c r="H514" s="234"/>
      <c r="I514" s="233"/>
      <c r="J514" s="233"/>
      <c r="K514" s="233"/>
    </row>
    <row r="515" customFormat="false" ht="12.75" hidden="false" customHeight="false" outlineLevel="0" collapsed="false">
      <c r="C515" s="233"/>
      <c r="E515" s="233"/>
      <c r="F515" s="233"/>
      <c r="G515" s="234"/>
      <c r="H515" s="234"/>
      <c r="I515" s="233"/>
      <c r="J515" s="233"/>
      <c r="K515" s="233"/>
    </row>
    <row r="516" customFormat="false" ht="12.75" hidden="false" customHeight="false" outlineLevel="0" collapsed="false">
      <c r="C516" s="233"/>
      <c r="E516" s="233"/>
      <c r="F516" s="233"/>
      <c r="G516" s="234"/>
      <c r="H516" s="234"/>
      <c r="I516" s="233"/>
      <c r="J516" s="233"/>
      <c r="K516" s="233"/>
    </row>
    <row r="517" customFormat="false" ht="12.75" hidden="false" customHeight="false" outlineLevel="0" collapsed="false">
      <c r="C517" s="233"/>
      <c r="E517" s="233"/>
      <c r="F517" s="233"/>
      <c r="G517" s="234"/>
      <c r="H517" s="234"/>
      <c r="I517" s="233"/>
      <c r="J517" s="233"/>
      <c r="K517" s="233"/>
    </row>
    <row r="518" customFormat="false" ht="12.75" hidden="false" customHeight="false" outlineLevel="0" collapsed="false">
      <c r="C518" s="233"/>
      <c r="E518" s="233"/>
      <c r="F518" s="233"/>
      <c r="G518" s="234"/>
      <c r="H518" s="234"/>
      <c r="I518" s="233"/>
      <c r="J518" s="233"/>
      <c r="K518" s="233"/>
    </row>
    <row r="519" customFormat="false" ht="12.75" hidden="false" customHeight="false" outlineLevel="0" collapsed="false">
      <c r="C519" s="233"/>
      <c r="E519" s="233"/>
      <c r="F519" s="233"/>
      <c r="G519" s="234"/>
      <c r="H519" s="234"/>
      <c r="I519" s="233"/>
      <c r="J519" s="233"/>
      <c r="K519" s="233"/>
    </row>
    <row r="520" customFormat="false" ht="12.75" hidden="false" customHeight="false" outlineLevel="0" collapsed="false">
      <c r="C520" s="233"/>
      <c r="E520" s="233"/>
      <c r="F520" s="233"/>
      <c r="G520" s="234"/>
      <c r="H520" s="234"/>
      <c r="I520" s="233"/>
      <c r="J520" s="233"/>
      <c r="K520" s="233"/>
    </row>
    <row r="521" customFormat="false" ht="12.75" hidden="false" customHeight="false" outlineLevel="0" collapsed="false">
      <c r="C521" s="233"/>
      <c r="E521" s="233"/>
      <c r="F521" s="233"/>
      <c r="G521" s="234"/>
      <c r="H521" s="234"/>
      <c r="I521" s="233"/>
      <c r="J521" s="233"/>
      <c r="K521" s="233"/>
    </row>
    <row r="522" customFormat="false" ht="12.75" hidden="false" customHeight="false" outlineLevel="0" collapsed="false">
      <c r="C522" s="233"/>
      <c r="E522" s="233"/>
      <c r="F522" s="233"/>
      <c r="G522" s="234"/>
      <c r="H522" s="234"/>
      <c r="I522" s="233"/>
      <c r="J522" s="233"/>
      <c r="K522" s="233"/>
    </row>
    <row r="523" customFormat="false" ht="12.75" hidden="false" customHeight="false" outlineLevel="0" collapsed="false">
      <c r="C523" s="233"/>
      <c r="E523" s="233"/>
      <c r="F523" s="233"/>
      <c r="G523" s="234"/>
      <c r="H523" s="234"/>
      <c r="I523" s="233"/>
      <c r="J523" s="233"/>
      <c r="K523" s="233"/>
    </row>
    <row r="524" customFormat="false" ht="12.75" hidden="false" customHeight="false" outlineLevel="0" collapsed="false">
      <c r="C524" s="233"/>
      <c r="E524" s="233"/>
      <c r="F524" s="233"/>
      <c r="G524" s="234"/>
      <c r="H524" s="234"/>
      <c r="I524" s="233"/>
      <c r="J524" s="233"/>
      <c r="K524" s="233"/>
    </row>
    <row r="525" customFormat="false" ht="12.75" hidden="false" customHeight="false" outlineLevel="0" collapsed="false">
      <c r="C525" s="233"/>
      <c r="E525" s="233"/>
      <c r="F525" s="233"/>
      <c r="G525" s="234"/>
      <c r="H525" s="234"/>
      <c r="I525" s="233"/>
      <c r="J525" s="233"/>
      <c r="K525" s="233"/>
    </row>
    <row r="526" customFormat="false" ht="12.75" hidden="false" customHeight="false" outlineLevel="0" collapsed="false">
      <c r="C526" s="233"/>
      <c r="E526" s="233"/>
      <c r="F526" s="233"/>
      <c r="G526" s="234"/>
      <c r="H526" s="234"/>
      <c r="I526" s="233"/>
      <c r="J526" s="233"/>
      <c r="K526" s="233"/>
    </row>
    <row r="527" customFormat="false" ht="12.75" hidden="false" customHeight="false" outlineLevel="0" collapsed="false">
      <c r="C527" s="233"/>
      <c r="E527" s="233"/>
      <c r="F527" s="233"/>
      <c r="G527" s="234"/>
      <c r="H527" s="234"/>
      <c r="I527" s="233"/>
      <c r="J527" s="233"/>
      <c r="K527" s="233"/>
    </row>
    <row r="528" customFormat="false" ht="12.75" hidden="false" customHeight="false" outlineLevel="0" collapsed="false">
      <c r="C528" s="233"/>
      <c r="E528" s="233"/>
      <c r="F528" s="233"/>
      <c r="G528" s="234"/>
      <c r="H528" s="234"/>
      <c r="I528" s="233"/>
      <c r="J528" s="233"/>
      <c r="K528" s="233"/>
    </row>
    <row r="529" customFormat="false" ht="12.75" hidden="false" customHeight="false" outlineLevel="0" collapsed="false">
      <c r="C529" s="233"/>
      <c r="E529" s="233"/>
      <c r="F529" s="233"/>
      <c r="G529" s="234"/>
      <c r="H529" s="234"/>
      <c r="I529" s="233"/>
      <c r="J529" s="233"/>
      <c r="K529" s="233"/>
    </row>
    <row r="530" customFormat="false" ht="12.75" hidden="false" customHeight="false" outlineLevel="0" collapsed="false">
      <c r="C530" s="233"/>
      <c r="E530" s="233"/>
      <c r="F530" s="233"/>
      <c r="G530" s="234"/>
      <c r="H530" s="234"/>
      <c r="I530" s="233"/>
      <c r="J530" s="233"/>
      <c r="K530" s="233"/>
    </row>
    <row r="531" customFormat="false" ht="12.75" hidden="false" customHeight="false" outlineLevel="0" collapsed="false">
      <c r="C531" s="233"/>
      <c r="E531" s="233"/>
      <c r="F531" s="233"/>
      <c r="G531" s="234"/>
      <c r="H531" s="234"/>
      <c r="I531" s="233"/>
      <c r="J531" s="233"/>
      <c r="K531" s="233"/>
    </row>
    <row r="532" customFormat="false" ht="12.75" hidden="false" customHeight="false" outlineLevel="0" collapsed="false">
      <c r="C532" s="233"/>
      <c r="E532" s="233"/>
      <c r="F532" s="233"/>
      <c r="G532" s="234"/>
      <c r="H532" s="234"/>
      <c r="I532" s="233"/>
      <c r="J532" s="233"/>
      <c r="K532" s="233"/>
    </row>
    <row r="533" customFormat="false" ht="12.75" hidden="false" customHeight="false" outlineLevel="0" collapsed="false">
      <c r="C533" s="233"/>
      <c r="E533" s="233"/>
      <c r="F533" s="233"/>
      <c r="G533" s="234"/>
      <c r="H533" s="234"/>
      <c r="I533" s="233"/>
      <c r="J533" s="233"/>
      <c r="K533" s="233"/>
    </row>
    <row r="534" customFormat="false" ht="12.75" hidden="false" customHeight="false" outlineLevel="0" collapsed="false">
      <c r="C534" s="233"/>
      <c r="E534" s="233"/>
      <c r="F534" s="233"/>
      <c r="G534" s="234"/>
      <c r="H534" s="234"/>
      <c r="I534" s="233"/>
      <c r="J534" s="233"/>
      <c r="K534" s="233"/>
    </row>
    <row r="535" customFormat="false" ht="12.75" hidden="false" customHeight="false" outlineLevel="0" collapsed="false">
      <c r="C535" s="233"/>
      <c r="E535" s="233"/>
      <c r="F535" s="233"/>
      <c r="G535" s="234"/>
      <c r="H535" s="234"/>
      <c r="I535" s="233"/>
      <c r="J535" s="233"/>
      <c r="K535" s="233"/>
    </row>
    <row r="536" customFormat="false" ht="12.75" hidden="false" customHeight="false" outlineLevel="0" collapsed="false">
      <c r="C536" s="233"/>
      <c r="E536" s="233"/>
      <c r="F536" s="233"/>
      <c r="G536" s="234"/>
      <c r="H536" s="234"/>
      <c r="I536" s="233"/>
      <c r="J536" s="233"/>
      <c r="K536" s="233"/>
    </row>
    <row r="537" customFormat="false" ht="12.75" hidden="false" customHeight="false" outlineLevel="0" collapsed="false">
      <c r="C537" s="233"/>
      <c r="E537" s="233"/>
      <c r="F537" s="233"/>
      <c r="G537" s="234"/>
      <c r="H537" s="234"/>
      <c r="I537" s="233"/>
      <c r="J537" s="233"/>
      <c r="K537" s="233"/>
    </row>
    <row r="538" customFormat="false" ht="12.75" hidden="false" customHeight="false" outlineLevel="0" collapsed="false">
      <c r="C538" s="233"/>
      <c r="E538" s="233"/>
      <c r="F538" s="233"/>
      <c r="G538" s="234"/>
      <c r="H538" s="234"/>
      <c r="I538" s="233"/>
      <c r="J538" s="233"/>
      <c r="K538" s="233"/>
    </row>
    <row r="539" customFormat="false" ht="12.75" hidden="false" customHeight="false" outlineLevel="0" collapsed="false">
      <c r="C539" s="233"/>
      <c r="E539" s="233"/>
      <c r="F539" s="233"/>
      <c r="G539" s="234"/>
      <c r="H539" s="234"/>
      <c r="I539" s="233"/>
      <c r="J539" s="233"/>
      <c r="K539" s="233"/>
    </row>
    <row r="540" customFormat="false" ht="12.75" hidden="false" customHeight="false" outlineLevel="0" collapsed="false">
      <c r="C540" s="233"/>
      <c r="E540" s="233"/>
      <c r="F540" s="233"/>
      <c r="G540" s="234"/>
      <c r="H540" s="234"/>
      <c r="I540" s="233"/>
      <c r="J540" s="233"/>
      <c r="K540" s="233"/>
    </row>
    <row r="541" customFormat="false" ht="12.75" hidden="false" customHeight="false" outlineLevel="0" collapsed="false">
      <c r="C541" s="233"/>
      <c r="E541" s="233"/>
      <c r="F541" s="233"/>
      <c r="G541" s="234"/>
      <c r="H541" s="234"/>
      <c r="I541" s="233"/>
      <c r="J541" s="233"/>
      <c r="K541" s="233"/>
    </row>
    <row r="542" customFormat="false" ht="12.75" hidden="false" customHeight="false" outlineLevel="0" collapsed="false">
      <c r="C542" s="233"/>
      <c r="E542" s="233"/>
      <c r="F542" s="233"/>
      <c r="G542" s="234"/>
      <c r="H542" s="234"/>
      <c r="I542" s="233"/>
      <c r="J542" s="233"/>
      <c r="K542" s="233"/>
    </row>
    <row r="543" customFormat="false" ht="12.75" hidden="false" customHeight="false" outlineLevel="0" collapsed="false">
      <c r="C543" s="233"/>
      <c r="E543" s="233"/>
      <c r="F543" s="233"/>
      <c r="G543" s="234"/>
      <c r="H543" s="234"/>
      <c r="I543" s="233"/>
      <c r="J543" s="233"/>
      <c r="K543" s="233"/>
    </row>
    <row r="544" customFormat="false" ht="12.75" hidden="false" customHeight="false" outlineLevel="0" collapsed="false">
      <c r="C544" s="233"/>
      <c r="E544" s="233"/>
      <c r="F544" s="233"/>
      <c r="G544" s="234"/>
      <c r="H544" s="234"/>
      <c r="I544" s="233"/>
      <c r="J544" s="233"/>
      <c r="K544" s="233"/>
    </row>
    <row r="545" customFormat="false" ht="12.75" hidden="false" customHeight="false" outlineLevel="0" collapsed="false">
      <c r="C545" s="233"/>
      <c r="E545" s="233"/>
      <c r="F545" s="233"/>
      <c r="G545" s="234"/>
      <c r="H545" s="234"/>
      <c r="I545" s="233"/>
      <c r="J545" s="233"/>
      <c r="K545" s="233"/>
    </row>
    <row r="546" customFormat="false" ht="12.75" hidden="false" customHeight="false" outlineLevel="0" collapsed="false">
      <c r="C546" s="233"/>
      <c r="E546" s="233"/>
      <c r="F546" s="233"/>
      <c r="G546" s="234"/>
      <c r="H546" s="234"/>
      <c r="I546" s="233"/>
      <c r="J546" s="233"/>
      <c r="K546" s="233"/>
    </row>
    <row r="547" customFormat="false" ht="12.75" hidden="false" customHeight="false" outlineLevel="0" collapsed="false">
      <c r="C547" s="233"/>
      <c r="E547" s="233"/>
      <c r="F547" s="233"/>
      <c r="G547" s="234"/>
      <c r="H547" s="234"/>
      <c r="I547" s="233"/>
      <c r="J547" s="233"/>
      <c r="K547" s="233"/>
    </row>
    <row r="548" customFormat="false" ht="12.75" hidden="false" customHeight="false" outlineLevel="0" collapsed="false">
      <c r="C548" s="233"/>
      <c r="E548" s="233"/>
      <c r="F548" s="233"/>
      <c r="G548" s="234"/>
      <c r="H548" s="234"/>
      <c r="I548" s="233"/>
      <c r="J548" s="233"/>
      <c r="K548" s="233"/>
    </row>
    <row r="549" customFormat="false" ht="12.75" hidden="false" customHeight="false" outlineLevel="0" collapsed="false">
      <c r="C549" s="233"/>
      <c r="E549" s="233"/>
      <c r="F549" s="233"/>
      <c r="G549" s="234"/>
      <c r="H549" s="234"/>
      <c r="I549" s="233"/>
      <c r="J549" s="233"/>
      <c r="K549" s="233"/>
    </row>
    <row r="550" customFormat="false" ht="12.75" hidden="false" customHeight="false" outlineLevel="0" collapsed="false">
      <c r="C550" s="233"/>
      <c r="E550" s="233"/>
      <c r="F550" s="233"/>
      <c r="G550" s="234"/>
      <c r="H550" s="234"/>
      <c r="I550" s="233"/>
      <c r="J550" s="233"/>
      <c r="K550" s="233"/>
    </row>
    <row r="551" customFormat="false" ht="12.75" hidden="false" customHeight="false" outlineLevel="0" collapsed="false">
      <c r="C551" s="233"/>
      <c r="E551" s="233"/>
      <c r="F551" s="233"/>
      <c r="G551" s="234"/>
      <c r="H551" s="234"/>
      <c r="I551" s="233"/>
      <c r="J551" s="233"/>
      <c r="K551" s="233"/>
    </row>
    <row r="552" customFormat="false" ht="12.75" hidden="false" customHeight="false" outlineLevel="0" collapsed="false">
      <c r="C552" s="233"/>
      <c r="E552" s="233"/>
      <c r="F552" s="233"/>
      <c r="G552" s="234"/>
      <c r="H552" s="234"/>
      <c r="I552" s="233"/>
      <c r="J552" s="233"/>
      <c r="K552" s="233"/>
    </row>
    <row r="553" customFormat="false" ht="12.75" hidden="false" customHeight="false" outlineLevel="0" collapsed="false">
      <c r="C553" s="233"/>
      <c r="E553" s="233"/>
      <c r="F553" s="233"/>
      <c r="G553" s="234"/>
      <c r="H553" s="234"/>
      <c r="I553" s="233"/>
      <c r="J553" s="233"/>
      <c r="K553" s="233"/>
    </row>
    <row r="554" customFormat="false" ht="12.75" hidden="false" customHeight="false" outlineLevel="0" collapsed="false">
      <c r="C554" s="233"/>
      <c r="E554" s="233"/>
      <c r="F554" s="233"/>
      <c r="G554" s="234"/>
      <c r="H554" s="234"/>
      <c r="I554" s="233"/>
      <c r="J554" s="233"/>
      <c r="K554" s="233"/>
    </row>
    <row r="555" customFormat="false" ht="12.75" hidden="false" customHeight="false" outlineLevel="0" collapsed="false">
      <c r="C555" s="233"/>
      <c r="E555" s="233"/>
      <c r="F555" s="233"/>
      <c r="G555" s="234"/>
      <c r="H555" s="234"/>
      <c r="I555" s="233"/>
      <c r="J555" s="233"/>
      <c r="K555" s="233"/>
    </row>
    <row r="556" customFormat="false" ht="12.75" hidden="false" customHeight="false" outlineLevel="0" collapsed="false">
      <c r="C556" s="233"/>
      <c r="E556" s="233"/>
      <c r="F556" s="233"/>
      <c r="G556" s="234"/>
      <c r="H556" s="234"/>
      <c r="I556" s="233"/>
      <c r="J556" s="233"/>
      <c r="K556" s="233"/>
    </row>
    <row r="557" customFormat="false" ht="12.75" hidden="false" customHeight="false" outlineLevel="0" collapsed="false">
      <c r="C557" s="233"/>
      <c r="E557" s="233"/>
      <c r="F557" s="233"/>
      <c r="G557" s="234"/>
      <c r="H557" s="234"/>
      <c r="I557" s="233"/>
      <c r="J557" s="233"/>
      <c r="K557" s="233"/>
    </row>
    <row r="558" customFormat="false" ht="12.75" hidden="false" customHeight="false" outlineLevel="0" collapsed="false">
      <c r="C558" s="233"/>
      <c r="E558" s="233"/>
      <c r="F558" s="233"/>
      <c r="G558" s="234"/>
      <c r="H558" s="234"/>
      <c r="I558" s="233"/>
      <c r="J558" s="233"/>
      <c r="K558" s="233"/>
    </row>
    <row r="559" customFormat="false" ht="12.75" hidden="false" customHeight="false" outlineLevel="0" collapsed="false">
      <c r="C559" s="233"/>
      <c r="E559" s="233"/>
      <c r="F559" s="233"/>
      <c r="G559" s="234"/>
      <c r="H559" s="234"/>
      <c r="I559" s="233"/>
      <c r="J559" s="233"/>
      <c r="K559" s="233"/>
    </row>
    <row r="560" customFormat="false" ht="12.75" hidden="false" customHeight="false" outlineLevel="0" collapsed="false">
      <c r="C560" s="233"/>
      <c r="E560" s="233"/>
      <c r="F560" s="233"/>
      <c r="G560" s="234"/>
      <c r="H560" s="234"/>
      <c r="I560" s="233"/>
      <c r="J560" s="233"/>
      <c r="K560" s="233"/>
    </row>
    <row r="561" customFormat="false" ht="12.75" hidden="false" customHeight="false" outlineLevel="0" collapsed="false">
      <c r="C561" s="233"/>
      <c r="E561" s="233"/>
      <c r="F561" s="233"/>
      <c r="G561" s="234"/>
      <c r="H561" s="234"/>
      <c r="I561" s="233"/>
      <c r="J561" s="233"/>
      <c r="K561" s="233"/>
    </row>
    <row r="562" customFormat="false" ht="12.75" hidden="false" customHeight="false" outlineLevel="0" collapsed="false">
      <c r="C562" s="233"/>
      <c r="E562" s="233"/>
      <c r="F562" s="233"/>
      <c r="G562" s="234"/>
      <c r="H562" s="234"/>
      <c r="I562" s="233"/>
      <c r="J562" s="233"/>
      <c r="K562" s="233"/>
    </row>
    <row r="563" customFormat="false" ht="12.75" hidden="false" customHeight="false" outlineLevel="0" collapsed="false">
      <c r="C563" s="233"/>
      <c r="E563" s="233"/>
      <c r="F563" s="233"/>
      <c r="G563" s="234"/>
      <c r="H563" s="234"/>
      <c r="I563" s="233"/>
      <c r="J563" s="233"/>
      <c r="K563" s="233"/>
    </row>
    <row r="564" customFormat="false" ht="12.75" hidden="false" customHeight="false" outlineLevel="0" collapsed="false">
      <c r="C564" s="233"/>
      <c r="E564" s="233"/>
      <c r="F564" s="233"/>
      <c r="G564" s="234"/>
      <c r="H564" s="234"/>
      <c r="I564" s="233"/>
      <c r="J564" s="233"/>
      <c r="K564" s="233"/>
    </row>
    <row r="565" customFormat="false" ht="12.75" hidden="false" customHeight="false" outlineLevel="0" collapsed="false">
      <c r="C565" s="233"/>
      <c r="E565" s="233"/>
      <c r="F565" s="233"/>
      <c r="G565" s="234"/>
      <c r="H565" s="234"/>
      <c r="I565" s="233"/>
      <c r="J565" s="233"/>
      <c r="K565" s="233"/>
    </row>
    <row r="566" customFormat="false" ht="12.75" hidden="false" customHeight="false" outlineLevel="0" collapsed="false">
      <c r="C566" s="233"/>
      <c r="E566" s="233"/>
      <c r="F566" s="233"/>
      <c r="G566" s="234"/>
      <c r="H566" s="234"/>
      <c r="I566" s="233"/>
      <c r="J566" s="233"/>
      <c r="K566" s="233"/>
    </row>
    <row r="567" customFormat="false" ht="12.75" hidden="false" customHeight="false" outlineLevel="0" collapsed="false">
      <c r="C567" s="233"/>
      <c r="E567" s="233"/>
      <c r="F567" s="233"/>
      <c r="G567" s="234"/>
      <c r="H567" s="234"/>
      <c r="I567" s="233"/>
      <c r="J567" s="233"/>
      <c r="K567" s="233"/>
    </row>
    <row r="568" customFormat="false" ht="12.75" hidden="false" customHeight="false" outlineLevel="0" collapsed="false">
      <c r="C568" s="233"/>
      <c r="E568" s="233"/>
      <c r="F568" s="233"/>
      <c r="G568" s="234"/>
      <c r="H568" s="234"/>
      <c r="I568" s="233"/>
      <c r="J568" s="233"/>
      <c r="K568" s="233"/>
    </row>
    <row r="569" customFormat="false" ht="12.75" hidden="false" customHeight="false" outlineLevel="0" collapsed="false">
      <c r="C569" s="233"/>
      <c r="E569" s="233"/>
      <c r="F569" s="233"/>
      <c r="G569" s="234"/>
      <c r="H569" s="234"/>
      <c r="I569" s="233"/>
      <c r="J569" s="233"/>
      <c r="K569" s="233"/>
    </row>
    <row r="570" customFormat="false" ht="12.75" hidden="false" customHeight="false" outlineLevel="0" collapsed="false">
      <c r="C570" s="233"/>
      <c r="E570" s="233"/>
      <c r="F570" s="233"/>
      <c r="G570" s="234"/>
      <c r="H570" s="234"/>
      <c r="I570" s="233"/>
      <c r="J570" s="233"/>
      <c r="K570" s="233"/>
    </row>
    <row r="571" customFormat="false" ht="12.75" hidden="false" customHeight="false" outlineLevel="0" collapsed="false">
      <c r="C571" s="233"/>
      <c r="E571" s="233"/>
      <c r="F571" s="233"/>
      <c r="G571" s="234"/>
      <c r="H571" s="234"/>
      <c r="I571" s="233"/>
      <c r="J571" s="233"/>
      <c r="K571" s="233"/>
    </row>
    <row r="572" customFormat="false" ht="12.75" hidden="false" customHeight="false" outlineLevel="0" collapsed="false">
      <c r="C572" s="233"/>
      <c r="E572" s="233"/>
      <c r="F572" s="233"/>
      <c r="G572" s="234"/>
      <c r="H572" s="234"/>
      <c r="I572" s="233"/>
      <c r="J572" s="233"/>
      <c r="K572" s="233"/>
    </row>
    <row r="573" customFormat="false" ht="12.75" hidden="false" customHeight="false" outlineLevel="0" collapsed="false">
      <c r="C573" s="233"/>
      <c r="E573" s="233"/>
      <c r="F573" s="233"/>
      <c r="G573" s="234"/>
      <c r="H573" s="234"/>
      <c r="I573" s="233"/>
      <c r="J573" s="233"/>
      <c r="K573" s="233"/>
    </row>
    <row r="574" customFormat="false" ht="12.75" hidden="false" customHeight="false" outlineLevel="0" collapsed="false">
      <c r="C574" s="233"/>
      <c r="E574" s="233"/>
      <c r="F574" s="233"/>
      <c r="G574" s="234"/>
      <c r="H574" s="234"/>
      <c r="I574" s="233"/>
      <c r="J574" s="233"/>
      <c r="K574" s="233"/>
    </row>
    <row r="575" customFormat="false" ht="12.75" hidden="false" customHeight="false" outlineLevel="0" collapsed="false">
      <c r="C575" s="233"/>
      <c r="E575" s="233"/>
      <c r="F575" s="233"/>
      <c r="G575" s="234"/>
      <c r="H575" s="234"/>
      <c r="I575" s="233"/>
      <c r="J575" s="233"/>
      <c r="K575" s="233"/>
    </row>
    <row r="576" customFormat="false" ht="12.75" hidden="false" customHeight="false" outlineLevel="0" collapsed="false">
      <c r="C576" s="233"/>
      <c r="E576" s="233"/>
      <c r="F576" s="233"/>
      <c r="G576" s="234"/>
      <c r="H576" s="234"/>
      <c r="I576" s="233"/>
      <c r="J576" s="233"/>
      <c r="K576" s="233"/>
    </row>
    <row r="577" customFormat="false" ht="12.75" hidden="false" customHeight="false" outlineLevel="0" collapsed="false">
      <c r="C577" s="233"/>
      <c r="E577" s="233"/>
      <c r="F577" s="233"/>
      <c r="G577" s="234"/>
      <c r="H577" s="234"/>
      <c r="I577" s="233"/>
      <c r="J577" s="233"/>
      <c r="K577" s="233"/>
    </row>
    <row r="578" customFormat="false" ht="12.75" hidden="false" customHeight="false" outlineLevel="0" collapsed="false">
      <c r="C578" s="233"/>
      <c r="E578" s="233"/>
      <c r="F578" s="233"/>
      <c r="G578" s="234"/>
      <c r="H578" s="234"/>
      <c r="I578" s="233"/>
      <c r="J578" s="233"/>
      <c r="K578" s="233"/>
    </row>
    <row r="579" customFormat="false" ht="12.75" hidden="false" customHeight="false" outlineLevel="0" collapsed="false">
      <c r="C579" s="233"/>
      <c r="E579" s="233"/>
      <c r="F579" s="233"/>
      <c r="G579" s="234"/>
      <c r="H579" s="234"/>
      <c r="I579" s="233"/>
      <c r="J579" s="233"/>
      <c r="K579" s="233"/>
    </row>
    <row r="580" customFormat="false" ht="12.75" hidden="false" customHeight="false" outlineLevel="0" collapsed="false">
      <c r="C580" s="233"/>
      <c r="E580" s="233"/>
      <c r="F580" s="233"/>
      <c r="G580" s="234"/>
      <c r="H580" s="234"/>
      <c r="I580" s="233"/>
      <c r="J580" s="233"/>
      <c r="K580" s="233"/>
    </row>
    <row r="581" customFormat="false" ht="12.75" hidden="false" customHeight="false" outlineLevel="0" collapsed="false">
      <c r="C581" s="233"/>
      <c r="E581" s="233"/>
      <c r="F581" s="233"/>
      <c r="G581" s="234"/>
      <c r="H581" s="234"/>
      <c r="I581" s="233"/>
      <c r="J581" s="233"/>
      <c r="K581" s="233"/>
    </row>
    <row r="582" customFormat="false" ht="12.75" hidden="false" customHeight="false" outlineLevel="0" collapsed="false">
      <c r="C582" s="233"/>
      <c r="E582" s="233"/>
      <c r="F582" s="233"/>
      <c r="G582" s="234"/>
      <c r="H582" s="234"/>
      <c r="I582" s="233"/>
      <c r="J582" s="233"/>
      <c r="K582" s="233"/>
    </row>
    <row r="583" customFormat="false" ht="12.75" hidden="false" customHeight="false" outlineLevel="0" collapsed="false">
      <c r="C583" s="233"/>
      <c r="E583" s="233"/>
      <c r="F583" s="233"/>
      <c r="G583" s="234"/>
      <c r="H583" s="234"/>
      <c r="I583" s="233"/>
      <c r="J583" s="233"/>
      <c r="K583" s="233"/>
    </row>
    <row r="584" customFormat="false" ht="12.75" hidden="false" customHeight="false" outlineLevel="0" collapsed="false">
      <c r="C584" s="233"/>
      <c r="E584" s="233"/>
      <c r="F584" s="233"/>
      <c r="G584" s="234"/>
      <c r="H584" s="234"/>
      <c r="I584" s="233"/>
      <c r="J584" s="233"/>
      <c r="K584" s="233"/>
    </row>
    <row r="585" customFormat="false" ht="12.75" hidden="false" customHeight="false" outlineLevel="0" collapsed="false">
      <c r="C585" s="233"/>
      <c r="E585" s="233"/>
      <c r="F585" s="233"/>
      <c r="G585" s="234"/>
      <c r="H585" s="234"/>
      <c r="I585" s="233"/>
      <c r="J585" s="233"/>
      <c r="K585" s="233"/>
    </row>
    <row r="586" customFormat="false" ht="12.75" hidden="false" customHeight="false" outlineLevel="0" collapsed="false">
      <c r="C586" s="233"/>
      <c r="E586" s="233"/>
      <c r="F586" s="233"/>
      <c r="G586" s="234"/>
      <c r="H586" s="234"/>
      <c r="I586" s="233"/>
      <c r="J586" s="233"/>
      <c r="K586" s="233"/>
    </row>
    <row r="587" customFormat="false" ht="12.75" hidden="false" customHeight="false" outlineLevel="0" collapsed="false">
      <c r="C587" s="233"/>
      <c r="E587" s="233"/>
      <c r="F587" s="233"/>
      <c r="G587" s="234"/>
      <c r="H587" s="234"/>
      <c r="I587" s="233"/>
      <c r="J587" s="233"/>
      <c r="K587" s="233"/>
    </row>
    <row r="588" customFormat="false" ht="12.75" hidden="false" customHeight="false" outlineLevel="0" collapsed="false">
      <c r="C588" s="233"/>
      <c r="E588" s="233"/>
      <c r="F588" s="233"/>
      <c r="G588" s="234"/>
      <c r="H588" s="234"/>
      <c r="I588" s="233"/>
      <c r="J588" s="233"/>
      <c r="K588" s="233"/>
    </row>
    <row r="589" customFormat="false" ht="12.75" hidden="false" customHeight="false" outlineLevel="0" collapsed="false">
      <c r="C589" s="233"/>
      <c r="E589" s="233"/>
      <c r="F589" s="233"/>
      <c r="G589" s="234"/>
      <c r="H589" s="234"/>
      <c r="I589" s="233"/>
      <c r="J589" s="233"/>
      <c r="K589" s="233"/>
    </row>
    <row r="590" customFormat="false" ht="12.75" hidden="false" customHeight="false" outlineLevel="0" collapsed="false">
      <c r="C590" s="233"/>
      <c r="E590" s="233"/>
      <c r="F590" s="233"/>
      <c r="G590" s="234"/>
      <c r="H590" s="234"/>
      <c r="I590" s="233"/>
      <c r="J590" s="233"/>
      <c r="K590" s="233"/>
    </row>
    <row r="591" customFormat="false" ht="12.75" hidden="false" customHeight="false" outlineLevel="0" collapsed="false">
      <c r="C591" s="233"/>
      <c r="E591" s="233"/>
      <c r="F591" s="233"/>
      <c r="G591" s="234"/>
      <c r="H591" s="234"/>
      <c r="I591" s="233"/>
      <c r="J591" s="233"/>
      <c r="K591" s="233"/>
    </row>
    <row r="592" customFormat="false" ht="12.75" hidden="false" customHeight="false" outlineLevel="0" collapsed="false">
      <c r="C592" s="233"/>
      <c r="E592" s="233"/>
      <c r="F592" s="233"/>
      <c r="G592" s="234"/>
      <c r="H592" s="234"/>
      <c r="I592" s="233"/>
      <c r="J592" s="233"/>
      <c r="K592" s="233"/>
    </row>
    <row r="593" customFormat="false" ht="12.75" hidden="false" customHeight="false" outlineLevel="0" collapsed="false">
      <c r="C593" s="233"/>
      <c r="E593" s="233"/>
      <c r="F593" s="233"/>
      <c r="G593" s="234"/>
      <c r="H593" s="234"/>
      <c r="I593" s="233"/>
      <c r="J593" s="233"/>
      <c r="K593" s="233"/>
    </row>
    <row r="594" customFormat="false" ht="12.75" hidden="false" customHeight="false" outlineLevel="0" collapsed="false">
      <c r="C594" s="233"/>
      <c r="E594" s="233"/>
      <c r="F594" s="233"/>
      <c r="G594" s="234"/>
      <c r="H594" s="234"/>
      <c r="I594" s="233"/>
      <c r="J594" s="233"/>
      <c r="K594" s="233"/>
    </row>
    <row r="595" customFormat="false" ht="12.75" hidden="false" customHeight="false" outlineLevel="0" collapsed="false">
      <c r="C595" s="233"/>
      <c r="E595" s="233"/>
      <c r="F595" s="233"/>
      <c r="G595" s="234"/>
      <c r="H595" s="234"/>
      <c r="I595" s="233"/>
      <c r="J595" s="233"/>
      <c r="K595" s="233"/>
    </row>
    <row r="596" customFormat="false" ht="12.75" hidden="false" customHeight="false" outlineLevel="0" collapsed="false">
      <c r="C596" s="233"/>
      <c r="E596" s="233"/>
      <c r="F596" s="233"/>
      <c r="G596" s="234"/>
      <c r="H596" s="234"/>
      <c r="I596" s="233"/>
      <c r="J596" s="233"/>
      <c r="K596" s="233"/>
    </row>
    <row r="597" customFormat="false" ht="12.75" hidden="false" customHeight="false" outlineLevel="0" collapsed="false">
      <c r="C597" s="233"/>
      <c r="E597" s="233"/>
      <c r="F597" s="233"/>
      <c r="G597" s="234"/>
      <c r="H597" s="234"/>
      <c r="I597" s="233"/>
      <c r="J597" s="233"/>
      <c r="K597" s="233"/>
    </row>
    <row r="598" customFormat="false" ht="12.75" hidden="false" customHeight="false" outlineLevel="0" collapsed="false">
      <c r="C598" s="233"/>
      <c r="E598" s="233"/>
      <c r="F598" s="233"/>
      <c r="G598" s="234"/>
      <c r="H598" s="234"/>
      <c r="I598" s="233"/>
      <c r="J598" s="233"/>
      <c r="K598" s="233"/>
    </row>
    <row r="599" customFormat="false" ht="12.75" hidden="false" customHeight="false" outlineLevel="0" collapsed="false">
      <c r="C599" s="233"/>
      <c r="E599" s="233"/>
      <c r="F599" s="233"/>
      <c r="G599" s="234"/>
      <c r="H599" s="234"/>
      <c r="I599" s="233"/>
      <c r="J599" s="233"/>
      <c r="K599" s="233"/>
    </row>
    <row r="600" customFormat="false" ht="12.75" hidden="false" customHeight="false" outlineLevel="0" collapsed="false">
      <c r="C600" s="233"/>
      <c r="E600" s="233"/>
      <c r="F600" s="233"/>
      <c r="G600" s="234"/>
      <c r="H600" s="234"/>
      <c r="I600" s="233"/>
      <c r="J600" s="233"/>
      <c r="K600" s="233"/>
    </row>
    <row r="601" customFormat="false" ht="12.75" hidden="false" customHeight="false" outlineLevel="0" collapsed="false">
      <c r="C601" s="233"/>
      <c r="E601" s="233"/>
      <c r="F601" s="233"/>
      <c r="G601" s="234"/>
      <c r="H601" s="234"/>
      <c r="I601" s="233"/>
      <c r="J601" s="233"/>
      <c r="K601" s="233"/>
    </row>
    <row r="602" customFormat="false" ht="12.75" hidden="false" customHeight="false" outlineLevel="0" collapsed="false">
      <c r="C602" s="233"/>
      <c r="E602" s="233"/>
      <c r="F602" s="233"/>
      <c r="G602" s="234"/>
      <c r="H602" s="234"/>
      <c r="I602" s="233"/>
      <c r="J602" s="233"/>
      <c r="K602" s="233"/>
    </row>
    <row r="603" customFormat="false" ht="12.75" hidden="false" customHeight="false" outlineLevel="0" collapsed="false">
      <c r="C603" s="233"/>
      <c r="E603" s="233"/>
      <c r="F603" s="233"/>
      <c r="G603" s="234"/>
      <c r="H603" s="234"/>
      <c r="I603" s="233"/>
      <c r="J603" s="233"/>
      <c r="K603" s="233"/>
    </row>
    <row r="604" customFormat="false" ht="12.75" hidden="false" customHeight="false" outlineLevel="0" collapsed="false">
      <c r="C604" s="233"/>
      <c r="E604" s="233"/>
      <c r="F604" s="233"/>
      <c r="G604" s="234"/>
      <c r="H604" s="234"/>
      <c r="I604" s="233"/>
      <c r="J604" s="233"/>
      <c r="K604" s="233"/>
    </row>
    <row r="605" customFormat="false" ht="12.75" hidden="false" customHeight="false" outlineLevel="0" collapsed="false">
      <c r="C605" s="233"/>
      <c r="E605" s="233"/>
      <c r="F605" s="233"/>
      <c r="G605" s="234"/>
      <c r="H605" s="234"/>
      <c r="I605" s="233"/>
      <c r="J605" s="233"/>
      <c r="K605" s="233"/>
    </row>
    <row r="606" customFormat="false" ht="12.75" hidden="false" customHeight="false" outlineLevel="0" collapsed="false">
      <c r="C606" s="233"/>
      <c r="E606" s="233"/>
      <c r="F606" s="233"/>
      <c r="G606" s="234"/>
      <c r="H606" s="234"/>
      <c r="I606" s="233"/>
      <c r="J606" s="233"/>
      <c r="K606" s="233"/>
    </row>
    <row r="607" customFormat="false" ht="12.75" hidden="false" customHeight="false" outlineLevel="0" collapsed="false">
      <c r="C607" s="233"/>
      <c r="E607" s="233"/>
      <c r="F607" s="233"/>
      <c r="G607" s="234"/>
      <c r="H607" s="234"/>
      <c r="I607" s="233"/>
      <c r="J607" s="233"/>
      <c r="K607" s="233"/>
    </row>
    <row r="608" customFormat="false" ht="12.75" hidden="false" customHeight="false" outlineLevel="0" collapsed="false">
      <c r="C608" s="233"/>
      <c r="E608" s="233"/>
      <c r="F608" s="233"/>
      <c r="G608" s="234"/>
      <c r="H608" s="234"/>
      <c r="I608" s="233"/>
      <c r="J608" s="233"/>
      <c r="K608" s="233"/>
    </row>
    <row r="609" customFormat="false" ht="12.75" hidden="false" customHeight="false" outlineLevel="0" collapsed="false">
      <c r="C609" s="233"/>
      <c r="E609" s="233"/>
      <c r="F609" s="233"/>
      <c r="G609" s="234"/>
      <c r="H609" s="234"/>
      <c r="I609" s="233"/>
      <c r="J609" s="233"/>
      <c r="K609" s="233"/>
    </row>
    <row r="610" customFormat="false" ht="12.75" hidden="false" customHeight="false" outlineLevel="0" collapsed="false">
      <c r="C610" s="233"/>
      <c r="E610" s="233"/>
      <c r="F610" s="233"/>
      <c r="G610" s="234"/>
      <c r="H610" s="234"/>
      <c r="I610" s="233"/>
      <c r="J610" s="233"/>
      <c r="K610" s="233"/>
    </row>
    <row r="611" customFormat="false" ht="12.75" hidden="false" customHeight="false" outlineLevel="0" collapsed="false">
      <c r="C611" s="233"/>
      <c r="E611" s="233"/>
      <c r="F611" s="233"/>
      <c r="G611" s="234"/>
      <c r="H611" s="234"/>
      <c r="I611" s="233"/>
      <c r="J611" s="233"/>
      <c r="K611" s="233"/>
    </row>
    <row r="612" customFormat="false" ht="12.75" hidden="false" customHeight="false" outlineLevel="0" collapsed="false">
      <c r="C612" s="233"/>
      <c r="E612" s="233"/>
      <c r="F612" s="233"/>
      <c r="G612" s="234"/>
      <c r="H612" s="234"/>
      <c r="I612" s="233"/>
      <c r="J612" s="233"/>
      <c r="K612" s="233"/>
    </row>
    <row r="613" customFormat="false" ht="12.75" hidden="false" customHeight="false" outlineLevel="0" collapsed="false">
      <c r="C613" s="233"/>
      <c r="E613" s="233"/>
      <c r="F613" s="233"/>
      <c r="G613" s="234"/>
      <c r="H613" s="234"/>
      <c r="I613" s="233"/>
      <c r="J613" s="233"/>
      <c r="K613" s="233"/>
    </row>
    <row r="614" customFormat="false" ht="12.75" hidden="false" customHeight="false" outlineLevel="0" collapsed="false">
      <c r="C614" s="233"/>
      <c r="E614" s="233"/>
      <c r="F614" s="233"/>
      <c r="G614" s="234"/>
      <c r="H614" s="234"/>
      <c r="I614" s="233"/>
      <c r="J614" s="233"/>
      <c r="K614" s="233"/>
    </row>
    <row r="615" customFormat="false" ht="12.75" hidden="false" customHeight="false" outlineLevel="0" collapsed="false">
      <c r="C615" s="233"/>
      <c r="E615" s="233"/>
      <c r="F615" s="233"/>
      <c r="G615" s="234"/>
      <c r="H615" s="234"/>
      <c r="I615" s="233"/>
      <c r="J615" s="233"/>
      <c r="K615" s="233"/>
    </row>
    <row r="616" customFormat="false" ht="12.75" hidden="false" customHeight="false" outlineLevel="0" collapsed="false">
      <c r="C616" s="233"/>
      <c r="E616" s="233"/>
      <c r="F616" s="233"/>
      <c r="G616" s="234"/>
      <c r="H616" s="234"/>
      <c r="I616" s="233"/>
      <c r="J616" s="233"/>
      <c r="K616" s="233"/>
    </row>
    <row r="617" customFormat="false" ht="12.75" hidden="false" customHeight="false" outlineLevel="0" collapsed="false">
      <c r="C617" s="233"/>
      <c r="E617" s="233"/>
      <c r="F617" s="233"/>
      <c r="G617" s="234"/>
      <c r="H617" s="234"/>
      <c r="I617" s="233"/>
      <c r="J617" s="233"/>
      <c r="K617" s="233"/>
    </row>
    <row r="618" customFormat="false" ht="12.75" hidden="false" customHeight="false" outlineLevel="0" collapsed="false">
      <c r="C618" s="233"/>
      <c r="E618" s="233"/>
      <c r="F618" s="233"/>
      <c r="G618" s="234"/>
      <c r="H618" s="234"/>
      <c r="I618" s="233"/>
      <c r="J618" s="233"/>
      <c r="K618" s="233"/>
    </row>
    <row r="619" customFormat="false" ht="12.75" hidden="false" customHeight="false" outlineLevel="0" collapsed="false">
      <c r="C619" s="233"/>
      <c r="E619" s="233"/>
      <c r="F619" s="233"/>
      <c r="G619" s="234"/>
      <c r="H619" s="234"/>
      <c r="I619" s="233"/>
      <c r="J619" s="233"/>
      <c r="K619" s="233"/>
    </row>
    <row r="620" customFormat="false" ht="12.75" hidden="false" customHeight="false" outlineLevel="0" collapsed="false">
      <c r="C620" s="233"/>
      <c r="E620" s="233"/>
      <c r="F620" s="233"/>
      <c r="G620" s="234"/>
      <c r="H620" s="234"/>
      <c r="I620" s="233"/>
      <c r="J620" s="233"/>
      <c r="K620" s="233"/>
    </row>
    <row r="621" customFormat="false" ht="12.75" hidden="false" customHeight="false" outlineLevel="0" collapsed="false">
      <c r="C621" s="233"/>
      <c r="E621" s="233"/>
      <c r="F621" s="233"/>
      <c r="G621" s="234"/>
      <c r="H621" s="234"/>
      <c r="I621" s="233"/>
      <c r="J621" s="233"/>
      <c r="K621" s="233"/>
    </row>
    <row r="622" customFormat="false" ht="12.75" hidden="false" customHeight="false" outlineLevel="0" collapsed="false">
      <c r="C622" s="233"/>
      <c r="E622" s="233"/>
      <c r="F622" s="233"/>
      <c r="G622" s="234"/>
      <c r="H622" s="234"/>
      <c r="I622" s="233"/>
      <c r="J622" s="233"/>
      <c r="K622" s="233"/>
    </row>
    <row r="623" customFormat="false" ht="12.75" hidden="false" customHeight="false" outlineLevel="0" collapsed="false">
      <c r="C623" s="233"/>
      <c r="E623" s="233"/>
      <c r="F623" s="233"/>
      <c r="G623" s="234"/>
      <c r="H623" s="234"/>
      <c r="I623" s="233"/>
      <c r="J623" s="233"/>
      <c r="K623" s="233"/>
    </row>
    <row r="624" customFormat="false" ht="12.75" hidden="false" customHeight="false" outlineLevel="0" collapsed="false">
      <c r="C624" s="233"/>
      <c r="E624" s="233"/>
      <c r="F624" s="233"/>
      <c r="G624" s="234"/>
      <c r="H624" s="234"/>
      <c r="I624" s="233"/>
      <c r="J624" s="233"/>
      <c r="K624" s="233"/>
    </row>
    <row r="625" customFormat="false" ht="12.75" hidden="false" customHeight="false" outlineLevel="0" collapsed="false">
      <c r="C625" s="233"/>
      <c r="E625" s="233"/>
      <c r="F625" s="233"/>
      <c r="G625" s="234"/>
      <c r="H625" s="234"/>
      <c r="I625" s="233"/>
      <c r="J625" s="233"/>
      <c r="K625" s="233"/>
    </row>
    <row r="626" customFormat="false" ht="12.75" hidden="false" customHeight="false" outlineLevel="0" collapsed="false">
      <c r="C626" s="233"/>
      <c r="E626" s="233"/>
      <c r="F626" s="233"/>
      <c r="G626" s="234"/>
      <c r="H626" s="234"/>
      <c r="I626" s="233"/>
      <c r="J626" s="233"/>
      <c r="K626" s="233"/>
    </row>
    <row r="627" customFormat="false" ht="12.75" hidden="false" customHeight="false" outlineLevel="0" collapsed="false">
      <c r="C627" s="233"/>
      <c r="E627" s="233"/>
      <c r="F627" s="233"/>
      <c r="G627" s="234"/>
      <c r="H627" s="234"/>
      <c r="I627" s="233"/>
      <c r="J627" s="233"/>
      <c r="K627" s="233"/>
    </row>
    <row r="628" customFormat="false" ht="12.75" hidden="false" customHeight="false" outlineLevel="0" collapsed="false">
      <c r="C628" s="233"/>
      <c r="E628" s="233"/>
      <c r="F628" s="233"/>
      <c r="G628" s="234"/>
      <c r="H628" s="234"/>
      <c r="I628" s="233"/>
      <c r="J628" s="233"/>
      <c r="K628" s="233"/>
    </row>
    <row r="629" customFormat="false" ht="12.75" hidden="false" customHeight="false" outlineLevel="0" collapsed="false">
      <c r="C629" s="233"/>
      <c r="E629" s="233"/>
      <c r="F629" s="233"/>
      <c r="G629" s="234"/>
      <c r="H629" s="234"/>
      <c r="I629" s="233"/>
      <c r="J629" s="233"/>
      <c r="K629" s="233"/>
    </row>
    <row r="630" customFormat="false" ht="12.75" hidden="false" customHeight="false" outlineLevel="0" collapsed="false">
      <c r="C630" s="233"/>
      <c r="E630" s="233"/>
      <c r="F630" s="233"/>
      <c r="G630" s="234"/>
      <c r="H630" s="234"/>
      <c r="I630" s="233"/>
      <c r="J630" s="233"/>
      <c r="K630" s="233"/>
    </row>
    <row r="631" customFormat="false" ht="12.75" hidden="false" customHeight="false" outlineLevel="0" collapsed="false">
      <c r="C631" s="233"/>
      <c r="E631" s="233"/>
      <c r="F631" s="233"/>
      <c r="G631" s="234"/>
      <c r="H631" s="234"/>
      <c r="I631" s="233"/>
      <c r="J631" s="233"/>
      <c r="K631" s="233"/>
    </row>
    <row r="632" customFormat="false" ht="12.75" hidden="false" customHeight="false" outlineLevel="0" collapsed="false">
      <c r="C632" s="233"/>
      <c r="E632" s="233"/>
      <c r="F632" s="233"/>
      <c r="G632" s="234"/>
      <c r="H632" s="234"/>
      <c r="I632" s="233"/>
      <c r="J632" s="233"/>
      <c r="K632" s="233"/>
    </row>
    <row r="633" customFormat="false" ht="12.75" hidden="false" customHeight="false" outlineLevel="0" collapsed="false">
      <c r="C633" s="233"/>
      <c r="E633" s="233"/>
      <c r="F633" s="233"/>
      <c r="G633" s="234"/>
      <c r="H633" s="234"/>
      <c r="I633" s="233"/>
      <c r="J633" s="233"/>
      <c r="K633" s="233"/>
    </row>
    <row r="634" customFormat="false" ht="12.75" hidden="false" customHeight="false" outlineLevel="0" collapsed="false">
      <c r="C634" s="233"/>
      <c r="E634" s="233"/>
      <c r="F634" s="233"/>
      <c r="G634" s="234"/>
      <c r="H634" s="234"/>
      <c r="I634" s="233"/>
      <c r="J634" s="233"/>
      <c r="K634" s="233"/>
    </row>
    <row r="635" customFormat="false" ht="12.75" hidden="false" customHeight="false" outlineLevel="0" collapsed="false">
      <c r="C635" s="233"/>
      <c r="E635" s="233"/>
      <c r="F635" s="233"/>
      <c r="G635" s="234"/>
      <c r="H635" s="234"/>
      <c r="I635" s="233"/>
      <c r="J635" s="233"/>
      <c r="K635" s="233"/>
    </row>
    <row r="636" customFormat="false" ht="12.75" hidden="false" customHeight="false" outlineLevel="0" collapsed="false">
      <c r="C636" s="233"/>
      <c r="E636" s="233"/>
      <c r="F636" s="233"/>
      <c r="G636" s="234"/>
      <c r="H636" s="234"/>
      <c r="I636" s="233"/>
      <c r="J636" s="233"/>
      <c r="K636" s="233"/>
    </row>
    <row r="637" customFormat="false" ht="12.75" hidden="false" customHeight="false" outlineLevel="0" collapsed="false">
      <c r="C637" s="233"/>
      <c r="E637" s="233"/>
      <c r="F637" s="233"/>
      <c r="G637" s="234"/>
      <c r="H637" s="234"/>
      <c r="I637" s="233"/>
      <c r="J637" s="233"/>
      <c r="K637" s="233"/>
    </row>
    <row r="638" customFormat="false" ht="12.75" hidden="false" customHeight="false" outlineLevel="0" collapsed="false">
      <c r="C638" s="233"/>
      <c r="E638" s="233"/>
      <c r="F638" s="233"/>
      <c r="G638" s="234"/>
      <c r="H638" s="234"/>
      <c r="I638" s="233"/>
      <c r="J638" s="233"/>
      <c r="K638" s="233"/>
    </row>
    <row r="639" customFormat="false" ht="12.75" hidden="false" customHeight="false" outlineLevel="0" collapsed="false">
      <c r="C639" s="233"/>
      <c r="E639" s="233"/>
      <c r="F639" s="233"/>
      <c r="G639" s="234"/>
      <c r="H639" s="234"/>
      <c r="I639" s="233"/>
      <c r="J639" s="233"/>
      <c r="K639" s="233"/>
    </row>
    <row r="640" customFormat="false" ht="12.75" hidden="false" customHeight="false" outlineLevel="0" collapsed="false">
      <c r="C640" s="233"/>
      <c r="E640" s="233"/>
      <c r="F640" s="233"/>
      <c r="G640" s="234"/>
      <c r="H640" s="234"/>
      <c r="I640" s="233"/>
      <c r="J640" s="233"/>
      <c r="K640" s="233"/>
    </row>
    <row r="641" customFormat="false" ht="12.75" hidden="false" customHeight="false" outlineLevel="0" collapsed="false">
      <c r="C641" s="233"/>
      <c r="E641" s="233"/>
      <c r="F641" s="233"/>
      <c r="G641" s="234"/>
      <c r="H641" s="234"/>
      <c r="I641" s="233"/>
      <c r="J641" s="233"/>
      <c r="K641" s="233"/>
    </row>
    <row r="642" customFormat="false" ht="12.75" hidden="false" customHeight="false" outlineLevel="0" collapsed="false">
      <c r="C642" s="233"/>
      <c r="E642" s="233"/>
      <c r="F642" s="233"/>
      <c r="G642" s="234"/>
      <c r="H642" s="234"/>
      <c r="I642" s="233"/>
      <c r="J642" s="233"/>
      <c r="K642" s="233"/>
    </row>
    <row r="643" customFormat="false" ht="12.75" hidden="false" customHeight="false" outlineLevel="0" collapsed="false">
      <c r="C643" s="233"/>
      <c r="E643" s="233"/>
      <c r="F643" s="233"/>
      <c r="G643" s="234"/>
      <c r="H643" s="234"/>
      <c r="I643" s="233"/>
      <c r="J643" s="233"/>
      <c r="K643" s="233"/>
    </row>
    <row r="644" customFormat="false" ht="12.75" hidden="false" customHeight="false" outlineLevel="0" collapsed="false">
      <c r="C644" s="233"/>
      <c r="E644" s="233"/>
      <c r="F644" s="233"/>
      <c r="G644" s="234"/>
      <c r="H644" s="234"/>
      <c r="I644" s="233"/>
      <c r="J644" s="233"/>
      <c r="K644" s="233"/>
    </row>
    <row r="645" customFormat="false" ht="12.75" hidden="false" customHeight="false" outlineLevel="0" collapsed="false">
      <c r="C645" s="233"/>
      <c r="E645" s="233"/>
      <c r="F645" s="233"/>
      <c r="G645" s="234"/>
      <c r="H645" s="234"/>
      <c r="I645" s="233"/>
      <c r="J645" s="233"/>
      <c r="K645" s="233"/>
    </row>
    <row r="646" customFormat="false" ht="12.75" hidden="false" customHeight="false" outlineLevel="0" collapsed="false">
      <c r="C646" s="233"/>
      <c r="E646" s="233"/>
      <c r="F646" s="233"/>
      <c r="G646" s="234"/>
      <c r="H646" s="234"/>
      <c r="I646" s="233"/>
      <c r="J646" s="233"/>
      <c r="K646" s="233"/>
    </row>
    <row r="647" customFormat="false" ht="12.75" hidden="false" customHeight="false" outlineLevel="0" collapsed="false">
      <c r="C647" s="233"/>
      <c r="E647" s="233"/>
      <c r="F647" s="233"/>
      <c r="G647" s="234"/>
      <c r="H647" s="234"/>
      <c r="I647" s="233"/>
      <c r="J647" s="233"/>
      <c r="K647" s="233"/>
    </row>
    <row r="648" customFormat="false" ht="12.75" hidden="false" customHeight="false" outlineLevel="0" collapsed="false">
      <c r="C648" s="233"/>
      <c r="E648" s="233"/>
      <c r="F648" s="233"/>
      <c r="G648" s="234"/>
      <c r="H648" s="234"/>
      <c r="I648" s="233"/>
      <c r="J648" s="233"/>
      <c r="K648" s="233"/>
    </row>
    <row r="649" customFormat="false" ht="12.75" hidden="false" customHeight="false" outlineLevel="0" collapsed="false">
      <c r="C649" s="233"/>
      <c r="E649" s="233"/>
      <c r="F649" s="233"/>
      <c r="G649" s="234"/>
      <c r="H649" s="234"/>
      <c r="I649" s="233"/>
      <c r="J649" s="233"/>
      <c r="K649" s="233"/>
    </row>
    <row r="650" customFormat="false" ht="12.75" hidden="false" customHeight="false" outlineLevel="0" collapsed="false">
      <c r="C650" s="233"/>
      <c r="E650" s="233"/>
      <c r="F650" s="233"/>
      <c r="G650" s="234"/>
      <c r="H650" s="234"/>
      <c r="I650" s="233"/>
      <c r="J650" s="233"/>
      <c r="K650" s="233"/>
    </row>
    <row r="651" customFormat="false" ht="12.75" hidden="false" customHeight="false" outlineLevel="0" collapsed="false">
      <c r="C651" s="233"/>
      <c r="E651" s="233"/>
      <c r="F651" s="233"/>
      <c r="G651" s="234"/>
      <c r="H651" s="234"/>
      <c r="I651" s="233"/>
      <c r="J651" s="233"/>
      <c r="K651" s="233"/>
    </row>
    <row r="652" customFormat="false" ht="12.75" hidden="false" customHeight="false" outlineLevel="0" collapsed="false">
      <c r="C652" s="233"/>
      <c r="E652" s="233"/>
      <c r="F652" s="233"/>
      <c r="G652" s="234"/>
      <c r="H652" s="234"/>
      <c r="I652" s="233"/>
      <c r="J652" s="233"/>
      <c r="K652" s="233"/>
    </row>
    <row r="653" customFormat="false" ht="12.75" hidden="false" customHeight="false" outlineLevel="0" collapsed="false">
      <c r="C653" s="233"/>
      <c r="E653" s="233"/>
      <c r="F653" s="233"/>
      <c r="G653" s="234"/>
      <c r="H653" s="234"/>
      <c r="I653" s="233"/>
      <c r="J653" s="233"/>
      <c r="K653" s="233"/>
    </row>
    <row r="654" customFormat="false" ht="12.75" hidden="false" customHeight="false" outlineLevel="0" collapsed="false">
      <c r="C654" s="233"/>
      <c r="E654" s="233"/>
      <c r="F654" s="233"/>
      <c r="G654" s="234"/>
      <c r="H654" s="234"/>
      <c r="I654" s="233"/>
      <c r="J654" s="233"/>
      <c r="K654" s="233"/>
    </row>
    <row r="655" customFormat="false" ht="12.75" hidden="false" customHeight="false" outlineLevel="0" collapsed="false">
      <c r="C655" s="233"/>
      <c r="E655" s="233"/>
      <c r="F655" s="233"/>
      <c r="G655" s="234"/>
      <c r="H655" s="234"/>
      <c r="I655" s="233"/>
      <c r="J655" s="233"/>
      <c r="K655" s="233"/>
    </row>
    <row r="656" customFormat="false" ht="12.75" hidden="false" customHeight="false" outlineLevel="0" collapsed="false">
      <c r="C656" s="233"/>
      <c r="E656" s="233"/>
      <c r="F656" s="233"/>
      <c r="G656" s="234"/>
      <c r="H656" s="234"/>
      <c r="I656" s="233"/>
      <c r="J656" s="233"/>
      <c r="K656" s="233"/>
    </row>
    <row r="657" customFormat="false" ht="12.75" hidden="false" customHeight="false" outlineLevel="0" collapsed="false">
      <c r="C657" s="233"/>
      <c r="E657" s="233"/>
      <c r="F657" s="233"/>
      <c r="G657" s="234"/>
      <c r="H657" s="234"/>
      <c r="I657" s="233"/>
      <c r="J657" s="233"/>
      <c r="K657" s="233"/>
    </row>
    <row r="658" customFormat="false" ht="12.75" hidden="false" customHeight="false" outlineLevel="0" collapsed="false">
      <c r="C658" s="233"/>
      <c r="E658" s="233"/>
      <c r="F658" s="233"/>
      <c r="G658" s="234"/>
      <c r="H658" s="234"/>
      <c r="I658" s="233"/>
      <c r="J658" s="233"/>
      <c r="K658" s="233"/>
    </row>
    <row r="659" customFormat="false" ht="12.75" hidden="false" customHeight="false" outlineLevel="0" collapsed="false">
      <c r="C659" s="233"/>
      <c r="E659" s="233"/>
      <c r="F659" s="233"/>
      <c r="G659" s="234"/>
      <c r="H659" s="234"/>
      <c r="I659" s="233"/>
      <c r="J659" s="233"/>
      <c r="K659" s="233"/>
    </row>
    <row r="660" customFormat="false" ht="12.75" hidden="false" customHeight="false" outlineLevel="0" collapsed="false">
      <c r="C660" s="233"/>
      <c r="E660" s="233"/>
      <c r="F660" s="233"/>
      <c r="G660" s="234"/>
      <c r="H660" s="234"/>
      <c r="I660" s="233"/>
      <c r="J660" s="233"/>
      <c r="K660" s="233"/>
    </row>
    <row r="661" customFormat="false" ht="12.75" hidden="false" customHeight="false" outlineLevel="0" collapsed="false">
      <c r="C661" s="233"/>
      <c r="E661" s="233"/>
      <c r="F661" s="233"/>
      <c r="G661" s="234"/>
      <c r="H661" s="234"/>
      <c r="I661" s="233"/>
      <c r="J661" s="233"/>
      <c r="K661" s="233"/>
    </row>
    <row r="662" customFormat="false" ht="12.75" hidden="false" customHeight="false" outlineLevel="0" collapsed="false">
      <c r="C662" s="233"/>
      <c r="E662" s="233"/>
      <c r="F662" s="233"/>
      <c r="G662" s="234"/>
      <c r="H662" s="234"/>
      <c r="I662" s="233"/>
      <c r="J662" s="233"/>
      <c r="K662" s="233"/>
    </row>
    <row r="663" customFormat="false" ht="12.75" hidden="false" customHeight="false" outlineLevel="0" collapsed="false">
      <c r="C663" s="233"/>
      <c r="E663" s="233"/>
      <c r="F663" s="233"/>
      <c r="G663" s="234"/>
      <c r="H663" s="234"/>
      <c r="I663" s="233"/>
      <c r="J663" s="233"/>
      <c r="K663" s="2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4453125" defaultRowHeight="15" zeroHeight="false" outlineLevelRow="0" outlineLevelCol="0"/>
  <cols>
    <col collapsed="false" customWidth="false" hidden="false" outlineLevel="0" max="4" min="1" style="1" width="10.66"/>
    <col collapsed="false" customWidth="true" hidden="false" outlineLevel="0" max="5" min="5" style="1" width="37.5"/>
    <col collapsed="false" customWidth="true" hidden="false" outlineLevel="0" max="6" min="6" style="1" width="40.83"/>
    <col collapsed="false" customWidth="true" hidden="false" outlineLevel="0" max="7" min="7" style="1" width="6.34"/>
    <col collapsed="false" customWidth="true" hidden="false" outlineLevel="0" max="8" min="8" style="1" width="6.66"/>
    <col collapsed="false" customWidth="false" hidden="false" outlineLevel="0" max="9" min="9" style="1" width="10.66"/>
    <col collapsed="false" customWidth="true" hidden="false" outlineLevel="0" max="10" min="10" style="1" width="15.99"/>
    <col collapsed="false" customWidth="true" hidden="false" outlineLevel="0" max="11" min="11" style="1" width="26.33"/>
    <col collapsed="false" customWidth="false" hidden="false" outlineLevel="0" max="1024" min="12" style="1" width="10.66"/>
  </cols>
  <sheetData>
    <row r="1" s="236" customFormat="true" ht="28.5" hidden="false" customHeight="false" outlineLevel="0" collapsed="false">
      <c r="A1" s="235" t="s">
        <v>7611</v>
      </c>
    </row>
    <row r="3" customFormat="false" ht="25.5" hidden="false" customHeight="false" outlineLevel="0" collapsed="false">
      <c r="B3" s="237" t="s">
        <v>7066</v>
      </c>
      <c r="C3" s="237" t="s">
        <v>7067</v>
      </c>
      <c r="D3" s="237" t="s">
        <v>4728</v>
      </c>
      <c r="E3" s="237" t="s">
        <v>7068</v>
      </c>
      <c r="F3" s="237" t="s">
        <v>7069</v>
      </c>
      <c r="G3" s="237" t="s">
        <v>7070</v>
      </c>
      <c r="H3" s="237" t="s">
        <v>7071</v>
      </c>
      <c r="I3" s="237" t="s">
        <v>7072</v>
      </c>
      <c r="J3" s="237" t="s">
        <v>7073</v>
      </c>
      <c r="K3" s="237" t="s">
        <v>7074</v>
      </c>
    </row>
    <row r="4" customFormat="false" ht="76.5" hidden="false" customHeight="false" outlineLevel="0" collapsed="false">
      <c r="B4" s="238" t="s">
        <v>7612</v>
      </c>
      <c r="C4" s="238" t="s">
        <v>7613</v>
      </c>
      <c r="D4" s="238"/>
      <c r="E4" s="61" t="s">
        <v>7293</v>
      </c>
      <c r="F4" s="47" t="s">
        <v>7614</v>
      </c>
      <c r="G4" s="238" t="s">
        <v>7107</v>
      </c>
      <c r="H4" s="238" t="s">
        <v>7086</v>
      </c>
      <c r="I4" s="238" t="s">
        <v>7122</v>
      </c>
      <c r="J4" s="238" t="s">
        <v>7249</v>
      </c>
      <c r="K4" s="238" t="s">
        <v>7615</v>
      </c>
      <c r="L4" s="239"/>
    </row>
    <row r="5" customFormat="false" ht="76.5" hidden="false" customHeight="false" outlineLevel="0" collapsed="false">
      <c r="B5" s="238" t="s">
        <v>7612</v>
      </c>
      <c r="C5" s="238" t="s">
        <v>5094</v>
      </c>
      <c r="D5" s="238"/>
      <c r="E5" s="61" t="s">
        <v>7293</v>
      </c>
      <c r="F5" s="47" t="s">
        <v>7614</v>
      </c>
      <c r="G5" s="238" t="s">
        <v>7107</v>
      </c>
      <c r="H5" s="238" t="s">
        <v>7108</v>
      </c>
      <c r="I5" s="238" t="s">
        <v>7122</v>
      </c>
      <c r="J5" s="238" t="s">
        <v>7249</v>
      </c>
      <c r="K5" s="238" t="s">
        <v>7616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9.3125" defaultRowHeight="15" zeroHeight="false" outlineLevelRow="0" outlineLevelCol="0"/>
  <cols>
    <col collapsed="false" customWidth="true" hidden="false" outlineLevel="0" max="1" min="1" style="240" width="73.84"/>
    <col collapsed="false" customWidth="true" hidden="false" outlineLevel="0" max="2" min="2" style="240" width="26.17"/>
    <col collapsed="false" customWidth="true" hidden="false" outlineLevel="0" max="3" min="3" style="240" width="28.66"/>
    <col collapsed="false" customWidth="true" hidden="false" outlineLevel="0" max="4" min="4" style="240" width="25.32"/>
    <col collapsed="false" customWidth="true" hidden="false" outlineLevel="0" max="5" min="5" style="240" width="18.16"/>
    <col collapsed="false" customWidth="true" hidden="false" outlineLevel="0" max="6" min="6" style="240" width="22"/>
    <col collapsed="false" customWidth="false" hidden="false" outlineLevel="0" max="7" min="7" style="240" width="9.33"/>
    <col collapsed="false" customWidth="true" hidden="false" outlineLevel="0" max="8" min="8" style="240" width="12.33"/>
    <col collapsed="false" customWidth="false" hidden="false" outlineLevel="0" max="1024" min="9" style="240" width="9.33"/>
  </cols>
  <sheetData>
    <row r="1" s="241" customFormat="true" ht="29.25" hidden="false" customHeight="false" outlineLevel="0" collapsed="false">
      <c r="A1" s="241" t="s">
        <v>7617</v>
      </c>
      <c r="J1" s="17" t="s">
        <v>7618</v>
      </c>
      <c r="K1" s="17" t="n">
        <v>8</v>
      </c>
    </row>
    <row r="2" customFormat="false" ht="30.75" hidden="false" customHeight="false" outlineLevel="0" collapsed="false">
      <c r="A2" s="240" t="s">
        <v>7619</v>
      </c>
      <c r="C2" s="242" t="s">
        <v>7620</v>
      </c>
      <c r="D2" s="242" t="s">
        <v>7621</v>
      </c>
    </row>
    <row r="3" customFormat="false" ht="30.75" hidden="false" customHeight="false" outlineLevel="0" collapsed="false">
      <c r="B3" s="242" t="s">
        <v>7622</v>
      </c>
      <c r="C3" s="242" t="s">
        <v>4963</v>
      </c>
      <c r="D3" s="242" t="s">
        <v>4964</v>
      </c>
      <c r="E3" s="243" t="s">
        <v>7623</v>
      </c>
      <c r="F3" s="244"/>
    </row>
    <row r="4" customFormat="false" ht="30.75" hidden="false" customHeight="false" outlineLevel="0" collapsed="false">
      <c r="A4" s="107" t="s">
        <v>4711</v>
      </c>
      <c r="B4" s="245" t="str">
        <f aca="false">VLOOKUP(A4,Indicators!B:F,4,0)</f>
        <v>не заполнено</v>
      </c>
      <c r="C4" s="0" t="str">
        <f aca="false">IF(INDEX(Normalita!$B$3:$J$32,3,MATCH($A4,Normalita!$B$3:$J$3,0)) = C$3,INDEX(Normalita!$B$3:$J$32,'Cluster determination'!$D$1+3,MATCH($A4,Normalita!$B$3:$J$3,0)),"")</f>
        <v/>
      </c>
      <c r="D4" s="0" t="n">
        <f aca="false">IF(INDEX(Normalita!$B$3:$J$32,3,MATCH($A4,Normalita!$B$3:$J$3,0)) = D$3,INDEX(Normalita!$B$3:$J$32,'Cluster determination'!$D$1+3,MATCH($A4,Normalita!$B$3:$J$3,0)),"")</f>
        <v>20</v>
      </c>
      <c r="E4" s="0" t="str">
        <f aca="false">IF(B4="не заполнено","",IF(AND(C4&lt;&gt;"",D4&lt;&gt;""),    IF(AND(B4&gt;=C4,B4&lt;=D4),1,0),    IF(AND(C4&lt;&gt;"",D4=""),    IF(B4&gt;=C4,1,0),    IF(AND(C4="",D4&lt;&gt;""),    IF(B4&lt;=D4,1,0),0   )  )  ))</f>
        <v/>
      </c>
      <c r="F4" s="244" t="str">
        <f aca="false">VLOOKUP(A4,Indicators!B:C,2,0)</f>
        <v>Индекс амортизация на стоимость амортизируемого оборудования</v>
      </c>
    </row>
    <row r="5" customFormat="false" ht="30.75" hidden="false" customHeight="false" outlineLevel="0" collapsed="false">
      <c r="A5" s="107" t="s">
        <v>4714</v>
      </c>
      <c r="B5" s="245" t="str">
        <f aca="false">VLOOKUP(A5,Indicators!B:F,4,0)</f>
        <v>не заполнено</v>
      </c>
      <c r="C5" s="0" t="str">
        <f aca="false">IF(INDEX(Normalita!$B$3:$J$32,3,MATCH($A5,Normalita!$B$3:$J$3,0)) = C$3,INDEX(Normalita!$B$3:$J$32,'Cluster determination'!$D$1+3,MATCH($A5,Normalita!$B$3:$J$3,0)),"")</f>
        <v/>
      </c>
      <c r="D5" s="0" t="n">
        <f aca="false">IF(INDEX(Normalita!$B$3:$J$32,3,MATCH($A5,Normalita!$B$3:$J$3,0)) = D$3,INDEX(Normalita!$B$3:$J$32,'Cluster determination'!$D$1+3,MATCH($A5,Normalita!$B$3:$J$3,0)),"")</f>
        <v>45</v>
      </c>
      <c r="E5" s="0" t="str">
        <f aca="false">IF(B5="не заполнено","",IF(AND(C5&lt;&gt;"",D5&lt;&gt;""),    IF(AND(B5&gt;=C5,B5&lt;=D5),1,0),    IF(AND(C5&lt;&gt;"",D5=""),    IF(B5&gt;=C5,1,0),    IF(AND(C5="",D5&lt;&gt;""),    IF(B5&lt;=D5,1,0),0   )  )  ))</f>
        <v/>
      </c>
      <c r="F5" s="244" t="str">
        <f aca="false">VLOOKUP(A5,Indicators!B:C,2,0)</f>
        <v>Индекс расходов на лизинг оборудования на стоимость этого оборудования</v>
      </c>
    </row>
    <row r="6" customFormat="false" ht="15.75" hidden="false" customHeight="false" outlineLevel="0" collapsed="false">
      <c r="A6" s="107" t="s">
        <v>4717</v>
      </c>
      <c r="B6" s="245" t="e">
        <f aca="false">VLOOKUP(A6,Indicators!B:F,4,0)</f>
        <v>#DIV/0!</v>
      </c>
      <c r="C6" s="0" t="str">
        <f aca="false">IF(INDEX(Normalita!$B$3:$J$32,3,MATCH($A6,Normalita!$B$3:$J$3,0)) = C$3,INDEX(Normalita!$B$3:$J$32,'Cluster determination'!$D$1+3,MATCH($A6,Normalita!$B$3:$J$3,0)),"")</f>
        <v/>
      </c>
      <c r="D6" s="0" t="n">
        <f aca="false">IF(INDEX(Normalita!$B$3:$J$32,3,MATCH($A6,Normalita!$B$3:$J$3,0)) = D$3,INDEX(Normalita!$B$3:$J$32,'Cluster determination'!$D$1+3,MATCH($A6,Normalita!$B$3:$J$3,0)),"")</f>
        <v>13.12</v>
      </c>
      <c r="E6" s="0" t="e">
        <f aca="false">IF(B6="не заполнено","",IF(AND(C6&lt;&gt;"",D6&lt;&gt;""),    IF(AND(B6&gt;=C6,B6&lt;=D6),1,0),    IF(AND(C6&lt;&gt;"",D6=""),    IF(B6&gt;=C6,1,0),    IF(AND(C6="",D6&lt;&gt;""),    IF(B6&lt;=D6,1,0),0   )  )  ))</f>
        <v>#DIV/0!</v>
      </c>
      <c r="F6" s="244" t="str">
        <f aca="false">VLOOKUP(A6,Indicators!B:C,2,0)</f>
        <v>Индекс прочих расходов на стоимость производства</v>
      </c>
    </row>
    <row r="7" customFormat="false" ht="12.75" hidden="false" customHeight="false" outlineLevel="0" collapsed="false"/>
    <row r="8" customFormat="false" ht="15" hidden="false" customHeight="false" outlineLevel="0" collapsed="false">
      <c r="E8" s="245"/>
    </row>
    <row r="9" customFormat="false" ht="15.75" hidden="false" customHeight="false" outlineLevel="0" collapsed="false">
      <c r="E9" s="245"/>
    </row>
    <row r="10" customFormat="false" ht="30.75" hidden="false" customHeight="false" outlineLevel="0" collapsed="false">
      <c r="A10" s="240" t="s">
        <v>7624</v>
      </c>
      <c r="E10" s="246" t="s">
        <v>7625</v>
      </c>
      <c r="F10" s="242" t="s">
        <v>7626</v>
      </c>
      <c r="G10" s="0"/>
      <c r="H10" s="0"/>
      <c r="I10" s="0"/>
      <c r="J10" s="0"/>
      <c r="K10" s="0"/>
    </row>
    <row r="11" customFormat="false" ht="30.75" hidden="false" customHeight="false" outlineLevel="0" collapsed="false">
      <c r="A11" s="247" t="s">
        <v>4695</v>
      </c>
      <c r="B11" s="248" t="str">
        <f aca="false">IF(VLOOKUP(A11,Indicators!B:E,4,0) = "не заполнено", "не заполнено", VLOOKUP(A11,Indicators!B:E,4,0)*coef!$I$3)</f>
        <v>не заполнено</v>
      </c>
      <c r="C11" s="249" t="n">
        <f aca="false">INDEX(Coerenza!$C$3:$CE$40,'Cluster determination'!$D$1+3,MATCH($A11,Coerenza!$C$3:$CE$3,0))</f>
        <v>1</v>
      </c>
      <c r="D11" s="249" t="n">
        <f aca="false">INDEX(Coerenza!$C$3:$CE$40,'Cluster determination'!$D$1+3,MATCH($A11,Coerenza!$C$3:$CE$3,0)+1)</f>
        <v>99999</v>
      </c>
      <c r="E11" s="0" t="str">
        <f aca="false">IF(B11 = "не заполнено", "", IF(AND(C11&lt;&gt;"",D11&lt;&gt;""),    IF(AND(B11&gt;=C11,B11&lt;=D11),1,0),    IF(AND(C11&lt;&gt;"",D11=""),    IF(B11&gt;=C11,1,0),    IF(AND(C11="",D11&lt;&gt;""),    IF(B11&lt;=D11,1,0),0   )  )  ))</f>
        <v/>
      </c>
      <c r="F11" s="250" t="str">
        <f aca="false">IF(E11=1,1,IF(B11="не заполнено","",IF(D11&gt;=999999,B11/C11,(D11-C11)/MAX(ABS(C11-B11),ABS(D11-B11)))))</f>
        <v/>
      </c>
      <c r="G11" s="244" t="str">
        <f aca="false">VLOOKUP(A11,Indicators!B:C,2,0)</f>
        <v>Индекс покрытия маржой затрат на аренду и амортизацию основных средств</v>
      </c>
      <c r="H11" s="0"/>
      <c r="I11" s="0"/>
      <c r="J11" s="0"/>
      <c r="K11" s="0"/>
    </row>
    <row r="12" customFormat="false" ht="15.75" hidden="false" customHeight="false" outlineLevel="0" collapsed="false">
      <c r="A12" s="247" t="s">
        <v>4698</v>
      </c>
      <c r="B12" s="248" t="e">
        <f aca="false">VLOOKUP(A12,Indicators!B:E,4,0)</f>
        <v>#DIV/0!</v>
      </c>
      <c r="C12" s="248" t="n">
        <f aca="false">INDEX(Coerenza!$C$3:$CE$40,'Cluster determination'!$D$1+3,MATCH($A12,Coerenza!$C$3:$CE$3,0))</f>
        <v>7.61</v>
      </c>
      <c r="D12" s="248" t="n">
        <f aca="false">INDEX(Coerenza!$C$3:$CE$40,'Cluster determination'!$D$1+3,MATCH($A12,Coerenza!$C$3:$CE$3,0)+1)</f>
        <v>94.95</v>
      </c>
      <c r="E12" s="0" t="e">
        <f aca="false">IF(B12 = "не заполнено", "", IF(AND(C12&lt;&gt;"",D12&lt;&gt;""),    IF(AND(B12&gt;=C12,B12&lt;=D12),1,0),    IF(AND(C12&lt;&gt;"",D12=""),    IF(B12&gt;=C12,1,0),    IF(AND(C12="",D12&lt;&gt;""),    IF(B12&lt;=D12,1,0),0   )  )  ))</f>
        <v>#DIV/0!</v>
      </c>
      <c r="F12" s="250" t="e">
        <f aca="false">IF(E12=1,1,IF(B12="не заполнено","",IF(D12&gt;=999999,B12/C12,(D12-C12)/MAX(ABS(C12-B12),ABS(D12-B12)))))</f>
        <v>#DIV/0!</v>
      </c>
      <c r="G12" s="244" t="str">
        <f aca="false">VLOOKUP(A12,Indicators!B:C,2,0)</f>
        <v>Валовая прибыль на доход</v>
      </c>
      <c r="H12" s="0"/>
      <c r="I12" s="0"/>
      <c r="J12" s="0"/>
      <c r="K12" s="0"/>
    </row>
    <row r="13" customFormat="false" ht="15.75" hidden="false" customHeight="false" outlineLevel="0" collapsed="false">
      <c r="A13" s="251" t="s">
        <v>4701</v>
      </c>
      <c r="B13" s="248" t="n">
        <f aca="false">VLOOKUP(A13,Indicators!B:E,4,0)*coef!$I$3</f>
        <v>5999940</v>
      </c>
      <c r="C13" s="248" t="n">
        <f aca="false">INDEX(Coerenza!$C$3:$CE$40,'Cluster determination'!$D$1+3,MATCH($A13,Coerenza!$C$3:$CE$3,0))*coef!$I$3</f>
        <v>905.330652919416</v>
      </c>
      <c r="D13" s="248" t="n">
        <f aca="false">INDEX(Coerenza!$C$3:$CE$40,'Cluster determination'!$D$1+3,MATCH($A13,Coerenza!$C$3:$CE$3,0)+1)*coef!$I$3</f>
        <v>15744.8809203377</v>
      </c>
      <c r="E13" s="0" t="n">
        <f aca="false">IF(B13 = "не заполнено", "", IF(AND(C13&lt;&gt;"",D13&lt;&gt;""),    IF(AND(B13&gt;=C13,B13&lt;=D13),1,0),    IF(AND(C13&lt;&gt;"",D13=""),    IF(B13&gt;=C13,1,0),    IF(AND(C13="",D13&lt;&gt;""),    IF(B13&lt;=D13,1,0),0   )  )  ))</f>
        <v>0</v>
      </c>
      <c r="F13" s="250" t="n">
        <f aca="false">IF(E13=1,1,IF(B13="не заполнено","",IF(D13&gt;=999999,B13/C13,(D13-C13)/MAX(ABS(C13-B13),ABS(D13-B13)))))</f>
        <v>0.00247365636062133</v>
      </c>
      <c r="G13" s="244" t="str">
        <f aca="false">VLOOKUP(A13,Indicators!B:C,2,0)</f>
        <v>Валовая добавленная стоимость  на сотрудника</v>
      </c>
      <c r="H13" s="0"/>
      <c r="I13" s="0"/>
      <c r="J13" s="0"/>
      <c r="K13" s="0"/>
    </row>
    <row r="14" customFormat="false" ht="15.75" hidden="false" customHeight="false" outlineLevel="0" collapsed="false">
      <c r="A14" s="247" t="s">
        <v>4704</v>
      </c>
      <c r="B14" s="248" t="str">
        <f aca="false">IF(VLOOKUP(A14,Indicators!B:E,4,0) = "не заполнено", "не заполнено", VLOOKUP(A14,Indicators!B:E,4,0)*coef!$I$3)</f>
        <v>не заполнено</v>
      </c>
      <c r="C14" s="248" t="n">
        <f aca="false">INDEX(Coerenza!$C$3:$CE$40,'Cluster determination'!$D$1+3,MATCH($A14,Coerenza!$C$3:$CE$3,0))*coef!$I$3</f>
        <v>1800</v>
      </c>
      <c r="D14" s="248" t="n">
        <f aca="false">INDEX(Coerenza!$C$3:$CE$40,'Cluster determination'!$D$1+3,MATCH($A14,Coerenza!$C$3:$CE$3,0)+1)*coef!$I$3</f>
        <v>36000</v>
      </c>
      <c r="E14" s="0" t="str">
        <f aca="false">IF(B14 = "не заполнено", "", IF(AND(C14&lt;&gt;"",D14&lt;&gt;""),    IF(AND(B14&gt;=C14,B14&lt;=D14),1,0),    IF(AND(C14&lt;&gt;"",D14=""),    IF(B14&gt;=C14,1,0),    IF(AND(C14="",D14&lt;&gt;""),    IF(B14&lt;=D14,1,0),0   )  )  ))</f>
        <v/>
      </c>
      <c r="F14" s="250" t="str">
        <f aca="false">IF(E14=1,1,IF(B14="не заполнено","",IF(D14&gt;=999999,B14/C14,(D14-C14)/MAX(ABS(C14-B14),ABS(D14-B14)))))</f>
        <v/>
      </c>
      <c r="G14" s="244" t="str">
        <f aca="false">VLOOKUP(A14,Indicators!B:C,2,0)</f>
        <v>Доход от 1кв.м, сданного в аренду</v>
      </c>
    </row>
    <row r="15" customFormat="false" ht="15.75" hidden="false" customHeight="false" outlineLevel="0" collapsed="false">
      <c r="A15" s="247" t="s">
        <v>4707</v>
      </c>
      <c r="B15" s="248" t="str">
        <f aca="false">IF(VLOOKUP(A15,Indicators!B:E,4,0) = "не заполнено", "не заполнено", VLOOKUP(A15,Indicators!B:E,4,0)*coef!$I$3)</f>
        <v>не заполнено</v>
      </c>
      <c r="C15" s="248" t="n">
        <f aca="false">INDEX(Coerenza!$C$3:$CE$40,'Cluster determination'!$D$1+3,MATCH($A15,Coerenza!$C$3:$CE$3,0))*coef!$I$3</f>
        <v>40666.8</v>
      </c>
      <c r="D15" s="248" t="n">
        <f aca="false">INDEX(Coerenza!$C$3:$CE$40,'Cluster determination'!$D$1+3,MATCH($A15,Coerenza!$C$3:$CE$3,0)+1)*coef!$I$3</f>
        <v>295999.8</v>
      </c>
      <c r="E15" s="0" t="str">
        <f aca="false">IF(B15 = "не заполнено", "", IF(AND(C15&lt;&gt;"",D15&lt;&gt;""),    IF(AND(B15&gt;=C15,B15&lt;=D15),1,0),    IF(AND(C15&lt;&gt;"",D15=""),    IF(B15&gt;=C15,1,0),    IF(AND(C15="",D15&lt;&gt;""),    IF(B15&lt;=D15,1,0),0   )  )  ))</f>
        <v/>
      </c>
      <c r="F15" s="250" t="str">
        <f aca="false">IF(E15=1,1,IF(B15="не заполнено","",IF(D15&gt;=999999,B15/C15,(D15-C15)/MAX(ABS(C15-B15),ABS(D15-B15)))))</f>
        <v/>
      </c>
      <c r="G15" s="244" t="str">
        <f aca="false">VLOOKUP(A15,Indicators!B:C,2,0)</f>
        <v>Доход от проданного 1кв.м</v>
      </c>
    </row>
    <row r="16" customFormat="false" ht="15.75" hidden="false" customHeight="false" outlineLevel="0" collapsed="false">
      <c r="A16" s="251" t="s">
        <v>4721</v>
      </c>
      <c r="B16" s="248" t="str">
        <f aca="false">IF(VLOOKUP(A16,Indicators!B:E,4,0) = "не заполнено", "не заполнено", VLOOKUP(A16,Indicators!B:E,4,0)*coef!$I$3)</f>
        <v>не заполнено</v>
      </c>
      <c r="C16" s="248" t="n">
        <f aca="false">INDEX(Coerenza!$C$3:$CE$40,'Cluster determination'!$D$1+3,MATCH($A16,Coerenza!$C$3:$CE$3,0))*coef!$I$3</f>
        <v>25626.2226497981</v>
      </c>
      <c r="D16" s="248" t="n">
        <f aca="false">INDEX(Coerenza!$C$3:$CE$40,'Cluster determination'!$D$1+3,MATCH($A16,Coerenza!$C$3:$CE$3,0)+1)*coef!$I$3</f>
        <v>59999940</v>
      </c>
      <c r="E16" s="0" t="str">
        <f aca="false">IF(B16 = "не заполнено", "", IF(AND(C16&lt;&gt;"",D16&lt;&gt;""),    IF(AND(B16&gt;=C16,B16&lt;=D16),1,0),    IF(AND(C16&lt;&gt;"",D16=""),    IF(B16&gt;=C16,1,0),    IF(AND(C16="",D16&lt;&gt;""),    IF(B16&lt;=D16,1,0),0   )  )  ))</f>
        <v/>
      </c>
      <c r="F16" s="250" t="str">
        <f aca="false">IF(E16=1,1,IF(B16="не заполнено","",IF(D16&gt;=999999,B16/C16,(D16-C16)/MAX(ABS(C16-B16),ABS(D16-B16)))))</f>
        <v/>
      </c>
      <c r="G16" s="244" t="n">
        <f aca="false">VLOOKUP(A16,Indicators!B:C,2,0)</f>
        <v>0</v>
      </c>
    </row>
    <row r="17" customFormat="false" ht="15.75" hidden="false" customHeight="false" outlineLevel="0" collapsed="false">
      <c r="A17" s="247" t="s">
        <v>4723</v>
      </c>
      <c r="B17" s="240" t="e">
        <f aca="false">VLOOKUP(A17,Indicators!B:E,4,0)</f>
        <v>#DIV/0!</v>
      </c>
      <c r="C17" s="249" t="n">
        <f aca="false">INDEX(Coerenza!$C$3:$CE$40,'Cluster determination'!$D$1+3,MATCH($A17,Coerenza!$C$3:$CE$3,0))</f>
        <v>0.95</v>
      </c>
      <c r="D17" s="249" t="n">
        <f aca="false">INDEX(Coerenza!$C$3:$CE$40,'Cluster determination'!$D$1+3,MATCH($A17,Coerenza!$C$3:$CE$3,0)+1)</f>
        <v>1.05</v>
      </c>
      <c r="E17" s="0" t="e">
        <f aca="false">IF(B17 = "не заполнено", "", IF(AND(C17&lt;&gt;"",D17&lt;&gt;""),    IF(AND(B17&gt;=C17,B17&lt;=D17),1,0),    IF(AND(C17&lt;&gt;"",D17=""),    IF(B17&gt;=C17,1,0),    IF(AND(C17="",D17&lt;&gt;""),    IF(B17&lt;=D17,1,0),0   )  )  ))</f>
        <v>#DIV/0!</v>
      </c>
      <c r="F17" s="250" t="e">
        <f aca="false">IF(E17=1,1,IF(B17="не заполнено","",IF(D17&gt;=999999,B17/C17,(D17-C17)/MAX(ABS(C17-B17),ABS(D17-B17)))))</f>
        <v>#DIV/0!</v>
      </c>
      <c r="G17" s="244" t="n">
        <f aca="false">VLOOKUP(A17,Indicators!B:C,2,0)</f>
        <v>0</v>
      </c>
    </row>
    <row r="18" customFormat="false" ht="15.75" hidden="false" customHeight="false" outlineLevel="0" collapsed="false">
      <c r="A18" s="247" t="s">
        <v>4725</v>
      </c>
      <c r="B18" s="240" t="e">
        <f aca="false">VLOOKUP(A18,Indicators!B:E,4,0)</f>
        <v>#DIV/0!</v>
      </c>
      <c r="C18" s="0" t="e">
        <f aca="false">($B25*$C30-VLOOKUP("F02501",'Q fields (current)'!$C:$D,2,0))/$B25 - 0.06</f>
        <v>#DIV/0!</v>
      </c>
      <c r="D18" s="0" t="e">
        <f aca="false">($B25*$C30-VLOOKUP("F02501",'Q fields (current)'!$C:$D,2,0))/$B25 + 0.06</f>
        <v>#DIV/0!</v>
      </c>
      <c r="E18" s="0" t="e">
        <f aca="false">IF(B18 = "не заполнено", "", IF(AND(C18&lt;&gt;"",D18&lt;&gt;""),    IF(AND(B18&gt;=C18,B18&lt;=D18),1,0),    IF(AND(C18&lt;&gt;"",D18=""),    IF(B18&gt;=C18,1,0),    IF(AND(C18="",D18&lt;&gt;""),    IF(B18&lt;=D18,1,0),0   )  )  ))</f>
        <v>#DIV/0!</v>
      </c>
      <c r="F18" s="250" t="e">
        <f aca="false">IF(E18=1,1,IF(B18="не заполнено","",IF(D18&gt;=999999,B18/C18,(D18-C18)/MAX(ABS(C18-B18),ABS(D18-B18)))))</f>
        <v>#DIV/0!</v>
      </c>
      <c r="G18" s="244" t="str">
        <f aca="false">VLOOKUP(A18,Indicators!B:C,2,0)</f>
        <v>Рентабельность клиента vs Рентабельность кластера</v>
      </c>
    </row>
    <row r="20" customFormat="false" ht="15.75" hidden="false" customHeight="false" outlineLevel="0" collapsed="false">
      <c r="A20" s="252" t="s">
        <v>7623</v>
      </c>
      <c r="B20" s="253" t="e">
        <f aca="false">SUM(E4:E7,E11:E18)/COUNT(E4:E7,E11:E18)</f>
        <v>#DIV/0!</v>
      </c>
      <c r="C20" s="254" t="n">
        <f aca="false">Settings!$N$4</f>
        <v>0.7</v>
      </c>
    </row>
    <row r="21" customFormat="false" ht="15" hidden="false" customHeight="false" outlineLevel="0" collapsed="false">
      <c r="A21" s="252" t="s">
        <v>7625</v>
      </c>
      <c r="B21" s="253" t="e">
        <f aca="false">AVERAGE(F11:F18)</f>
        <v>#DIV/0!</v>
      </c>
      <c r="C21" s="254" t="n">
        <f aca="false">Settings!$N$5</f>
        <v>0.7</v>
      </c>
    </row>
    <row r="22" customFormat="false" ht="15" hidden="false" customHeight="false" outlineLevel="0" collapsed="false">
      <c r="C22" s="0"/>
    </row>
    <row r="23" customFormat="false" ht="12.75" hidden="false" customHeight="false" outlineLevel="0" collapsed="false"/>
    <row r="24" customFormat="false" ht="13.5" hidden="false" customHeight="false" outlineLevel="0" collapsed="false"/>
    <row r="25" customFormat="false" ht="15.75" hidden="false" customHeight="false" outlineLevel="0" collapsed="false">
      <c r="A25" s="255" t="s">
        <v>7627</v>
      </c>
      <c r="B25" s="256" t="n">
        <f aca="false">Ricavo!$D$1*E25*coef!$I$3</f>
        <v>0</v>
      </c>
      <c r="C25" s="0"/>
      <c r="D25" s="255" t="s">
        <v>7628</v>
      </c>
      <c r="E25" s="0" t="n">
        <f aca="false">VLOOKUP(coef!$G$2,coef!$C$3:$D$2394,2,0)*F25</f>
        <v>1.77129910353799</v>
      </c>
      <c r="F25" s="240" t="n">
        <v>1.35</v>
      </c>
    </row>
    <row r="26" customFormat="false" ht="15.75" hidden="false" customHeight="false" outlineLevel="0" collapsed="false">
      <c r="A26" s="106" t="s">
        <v>7629</v>
      </c>
      <c r="B26" s="91" t="e">
        <f aca="false">LOG(LOG(B25,0.899)+197,SUM(B20:B21)*1.5)</f>
        <v>#VALUE!</v>
      </c>
      <c r="C26" s="0"/>
      <c r="D26" s="0"/>
      <c r="E26" s="0"/>
    </row>
    <row r="27" customFormat="false" ht="15.75" hidden="false" customHeight="false" outlineLevel="0" collapsed="false">
      <c r="A27" s="106" t="s">
        <v>7630</v>
      </c>
      <c r="B27" s="257" t="e">
        <f aca="false">B25*(100-B26)/100</f>
        <v>#VALUE!</v>
      </c>
      <c r="C27" s="0"/>
      <c r="D27" s="0"/>
      <c r="E27" s="0"/>
    </row>
    <row r="28" customFormat="false" ht="15.75" hidden="false" customHeight="false" outlineLevel="0" collapsed="false">
      <c r="A28" s="106" t="s">
        <v>7631</v>
      </c>
      <c r="B28" s="257" t="e">
        <f aca="false">B25*(100+B26)/100</f>
        <v>#VALUE!</v>
      </c>
      <c r="C28" s="258"/>
      <c r="D28" s="0"/>
      <c r="E28" s="0"/>
    </row>
    <row r="29" customFormat="false" ht="13.5" hidden="false" customHeight="false" outlineLevel="0" collapsed="false">
      <c r="A29" s="0"/>
      <c r="B29" s="258"/>
      <c r="C29" s="258"/>
      <c r="D29" s="0"/>
      <c r="E29" s="0"/>
    </row>
    <row r="30" customFormat="false" ht="15.75" hidden="false" customHeight="false" outlineLevel="0" collapsed="false">
      <c r="A30" s="106" t="s">
        <v>7632</v>
      </c>
      <c r="B30" s="259" t="n">
        <f aca="false">C30</f>
        <v>0.899788653015217</v>
      </c>
      <c r="C30" s="260" t="n">
        <f aca="false">_xlfn.IFS(B25&gt;D40*coef!$I$3,D45,B25&lt;B40*coef!$I$3,B45,B44=MIN(B44:D44),B45+B44*ABS(B45-D45),D44=MIN(B44:D44),D45+D44*ABS(B45-D45),C44=MIN(B44:D44),C45+C44*ABS(B45-D45))</f>
        <v>0.899788653015217</v>
      </c>
      <c r="D30" s="0"/>
      <c r="E30" s="0"/>
    </row>
    <row r="31" customFormat="false" ht="15.75" hidden="false" customHeight="false" outlineLevel="0" collapsed="false">
      <c r="A31" s="106" t="s">
        <v>7633</v>
      </c>
      <c r="B31" s="258" t="e">
        <f aca="false">B27*B30*0.975-VLOOKUP("F02501",'Q fields (current)'!$C:$D,2,0)</f>
        <v>#VALUE!</v>
      </c>
      <c r="C31" s="261"/>
      <c r="D31" s="0"/>
      <c r="E31" s="0"/>
    </row>
    <row r="32" customFormat="false" ht="15.75" hidden="false" customHeight="false" outlineLevel="0" collapsed="false">
      <c r="A32" s="106" t="s">
        <v>7634</v>
      </c>
      <c r="B32" s="258" t="e">
        <f aca="false">B28*B30*1.025-VLOOKUP("F02501",'Q fields (current)'!$C:$D,2,0)</f>
        <v>#VALUE!</v>
      </c>
      <c r="C32" s="261"/>
      <c r="D32" s="0"/>
      <c r="E32" s="0"/>
    </row>
    <row r="33" customFormat="false" ht="13.5" hidden="false" customHeight="false" outlineLevel="0" collapsed="false">
      <c r="A33" s="0"/>
      <c r="B33" s="0"/>
      <c r="C33" s="261"/>
      <c r="D33" s="0"/>
      <c r="E33" s="0"/>
    </row>
    <row r="34" customFormat="false" ht="15.75" hidden="false" customHeight="false" outlineLevel="0" collapsed="false">
      <c r="A34" s="0"/>
      <c r="B34" s="262" t="s">
        <v>7635</v>
      </c>
      <c r="C34" s="262" t="s">
        <v>7636</v>
      </c>
      <c r="D34" s="106" t="s">
        <v>7637</v>
      </c>
      <c r="E34" s="0"/>
    </row>
    <row r="35" customFormat="false" ht="15.75" hidden="false" customHeight="false" outlineLevel="0" collapsed="false">
      <c r="A35" s="255" t="s">
        <v>7638</v>
      </c>
      <c r="B35" s="261" t="e">
        <f aca="false">B27</f>
        <v>#VALUE!</v>
      </c>
      <c r="C35" s="261" t="e">
        <f aca="false">B28</f>
        <v>#VALUE!</v>
      </c>
      <c r="D35" s="261" t="n">
        <f aca="false">(VLOOKUP("F00101",'Q fields (current)'!$C:$D,2,0)+VLOOKUP("F00201",'Q fields (current)'!$C:$D,2,0))*coef!$I$3</f>
        <v>0</v>
      </c>
      <c r="E35" s="0"/>
    </row>
    <row r="36" customFormat="false" ht="15.75" hidden="false" customHeight="false" outlineLevel="0" collapsed="false">
      <c r="A36" s="106" t="s">
        <v>7639</v>
      </c>
      <c r="B36" s="261" t="e">
        <f aca="false">B31</f>
        <v>#VALUE!</v>
      </c>
      <c r="C36" s="261" t="e">
        <f aca="false">B32</f>
        <v>#VALUE!</v>
      </c>
      <c r="D36" s="261" t="n">
        <f aca="false">VLOOKUP("F02801",'Q fields (current)'!$C:$D,2,0)*coef!$I$3</f>
        <v>0</v>
      </c>
      <c r="E36" s="0"/>
    </row>
    <row r="37" customFormat="false" ht="15.75" hidden="false" customHeight="false" outlineLevel="0" collapsed="false">
      <c r="A37" s="0"/>
      <c r="B37" s="0"/>
      <c r="C37" s="0"/>
      <c r="D37" s="0"/>
      <c r="E37" s="0"/>
    </row>
    <row r="38" customFormat="false" ht="27" hidden="false" customHeight="false" outlineLevel="0" collapsed="false">
      <c r="A38" s="263" t="s">
        <v>7640</v>
      </c>
      <c r="B38" s="264" t="s">
        <v>7641</v>
      </c>
      <c r="C38" s="264" t="s">
        <v>7642</v>
      </c>
      <c r="D38" s="264" t="s">
        <v>7643</v>
      </c>
      <c r="E38" s="264" t="s">
        <v>7644</v>
      </c>
    </row>
    <row r="39" customFormat="false" ht="15" hidden="false" customHeight="false" outlineLevel="0" collapsed="false">
      <c r="A39" s="265" t="s">
        <v>7645</v>
      </c>
      <c r="B39" s="266"/>
      <c r="C39" s="266"/>
      <c r="D39" s="266"/>
      <c r="E39" s="266"/>
    </row>
    <row r="40" customFormat="false" ht="15.75" hidden="false" customHeight="false" outlineLevel="0" collapsed="false">
      <c r="A40" s="267" t="s">
        <v>7646</v>
      </c>
      <c r="B40" s="268" t="n">
        <v>42584</v>
      </c>
      <c r="C40" s="268" t="n">
        <v>58025</v>
      </c>
      <c r="D40" s="268" t="n">
        <v>167840</v>
      </c>
      <c r="E40" s="268" t="n">
        <v>124141</v>
      </c>
    </row>
    <row r="41" customFormat="false" ht="15" hidden="false" customHeight="false" outlineLevel="0" collapsed="false">
      <c r="A41" s="265" t="s">
        <v>7647</v>
      </c>
      <c r="B41" s="266"/>
      <c r="C41" s="266"/>
      <c r="D41" s="266"/>
      <c r="E41" s="266"/>
    </row>
    <row r="42" customFormat="false" ht="15.75" hidden="false" customHeight="false" outlineLevel="0" collapsed="false">
      <c r="A42" s="267" t="s">
        <v>7648</v>
      </c>
      <c r="B42" s="268" t="n">
        <v>27369</v>
      </c>
      <c r="C42" s="268" t="n">
        <v>35798</v>
      </c>
      <c r="D42" s="268" t="n">
        <v>66634</v>
      </c>
      <c r="E42" s="268" t="n">
        <v>65162</v>
      </c>
    </row>
    <row r="43" customFormat="false" ht="15" hidden="false" customHeight="false" outlineLevel="0" collapsed="false">
      <c r="A43" s="0"/>
      <c r="B43" s="269" t="n">
        <f aca="false">$B$25/(B40*66.1)</f>
        <v>0</v>
      </c>
      <c r="C43" s="0" t="n">
        <f aca="false">$B$25/(C40*66.1)</f>
        <v>0</v>
      </c>
      <c r="D43" s="0" t="n">
        <f aca="false">$B$25/(D40*66.1)</f>
        <v>0</v>
      </c>
      <c r="E43" s="0"/>
    </row>
    <row r="44" customFormat="false" ht="15" hidden="false" customHeight="false" outlineLevel="0" collapsed="false">
      <c r="A44" s="0"/>
      <c r="B44" s="0" t="n">
        <f aca="false">ABS(B43-1)</f>
        <v>1</v>
      </c>
      <c r="C44" s="0" t="n">
        <f aca="false">ABS(C43-1)</f>
        <v>1</v>
      </c>
      <c r="D44" s="0" t="n">
        <f aca="false">ABS(D43-1)</f>
        <v>1</v>
      </c>
      <c r="E44" s="0"/>
    </row>
    <row r="45" customFormat="false" ht="18.75" hidden="false" customHeight="false" outlineLevel="0" collapsed="false">
      <c r="A45" s="270" t="s">
        <v>7649</v>
      </c>
      <c r="B45" s="16" t="n">
        <f aca="false">B42/B40*1.4</f>
        <v>0.899788653015217</v>
      </c>
      <c r="C45" s="16" t="n">
        <f aca="false">C42/C40*1.4</f>
        <v>0.863717363205515</v>
      </c>
      <c r="D45" s="16" t="n">
        <f aca="false">D42/D40*1.4</f>
        <v>0.555812678741659</v>
      </c>
      <c r="E45" s="0"/>
    </row>
    <row r="48" customFormat="false" ht="15.75" hidden="false" customHeight="false" outlineLevel="0" collapsed="false">
      <c r="B48" s="268" t="n">
        <v>42584</v>
      </c>
      <c r="C48" s="268" t="n">
        <v>58025</v>
      </c>
      <c r="D48" s="268" t="n">
        <v>167840</v>
      </c>
      <c r="E48" s="268" t="n">
        <v>124141</v>
      </c>
    </row>
    <row r="49" customFormat="false" ht="15.75" hidden="false" customHeight="false" outlineLevel="0" collapsed="false">
      <c r="B49" s="268" t="n">
        <v>27369</v>
      </c>
      <c r="C49" s="268" t="n">
        <v>35798</v>
      </c>
      <c r="D49" s="268" t="n">
        <v>84634</v>
      </c>
      <c r="E49" s="268" t="n">
        <v>65162</v>
      </c>
    </row>
    <row r="50" customFormat="false" ht="15" hidden="false" customHeight="false" outlineLevel="0" collapsed="false">
      <c r="B50" s="0"/>
      <c r="C50" s="0"/>
      <c r="D50" s="0"/>
      <c r="E50" s="0"/>
    </row>
    <row r="51" customFormat="false" ht="15" hidden="false" customHeight="false" outlineLevel="0" collapsed="false">
      <c r="B51" s="0" t="str">
        <f aca="false">SUBSTITUTE(B48,".","")</f>
        <v>42584</v>
      </c>
      <c r="C51" s="0" t="str">
        <f aca="false">SUBSTITUTE(C48,".","")</f>
        <v>58025</v>
      </c>
      <c r="D51" s="0" t="str">
        <f aca="false">SUBSTITUTE(D48,".","")</f>
        <v>167840</v>
      </c>
      <c r="E51" s="0" t="str">
        <f aca="false">SUBSTITUTE(E48,".","")</f>
        <v>124141</v>
      </c>
    </row>
    <row r="52" customFormat="false" ht="15" hidden="false" customHeight="false" outlineLevel="0" collapsed="false">
      <c r="B52" s="0"/>
      <c r="C52" s="0"/>
      <c r="D52" s="0"/>
      <c r="E52" s="0"/>
    </row>
    <row r="53" customFormat="false" ht="15" hidden="false" customHeight="false" outlineLevel="0" collapsed="false">
      <c r="B53" s="0" t="str">
        <f aca="false">SUBSTITUTE(B49,".","")</f>
        <v>27369</v>
      </c>
      <c r="C53" s="0" t="str">
        <f aca="false">SUBSTITUTE(C49,".","")</f>
        <v>35798</v>
      </c>
      <c r="D53" s="0" t="str">
        <f aca="false">SUBSTITUTE(D49,".","")</f>
        <v>84634</v>
      </c>
      <c r="E53" s="0" t="str">
        <f aca="false">SUBSTITUTE(E49,".","")</f>
        <v>65162</v>
      </c>
    </row>
    <row r="1048576" customFormat="false" ht="12.8" hidden="false" customHeight="false" outlineLevel="0" collapsed="false"/>
  </sheetData>
  <conditionalFormatting sqref="E11:E18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conditionalFormatting sqref="E4:E6">
    <cfRule type="cellIs" priority="4" operator="equal" aboveAverage="0" equalAverage="0" bottom="0" percent="0" rank="0" text="" dxfId="3">
      <formula>1</formula>
    </cfRule>
    <cfRule type="cellIs" priority="5" operator="equal" aboveAverage="0" equalAverage="0" bottom="0" percent="0" rank="0" text="" dxfId="4">
      <formula>0</formula>
    </cfRule>
  </conditionalFormatting>
  <conditionalFormatting sqref="E4:E6">
    <cfRule type="cellIs" priority="6" operator="equal" aboveAverage="0" equalAverage="0" bottom="0" percent="0" rank="0" text="" dxfId="5">
      <formula>1</formula>
    </cfRule>
    <cfRule type="cellIs" priority="7" operator="equal" aboveAverage="0" equalAverage="0" bottom="0" percent="0" rank="0" text="" dxfId="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8" colorId="64" zoomScale="60" zoomScaleNormal="60" zoomScalePageLayoutView="100" workbookViewId="0">
      <selection pane="topLeft" activeCell="J18" activeCellId="0" sqref="J18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271" width="1.34"/>
    <col collapsed="false" customWidth="true" hidden="false" outlineLevel="0" max="2" min="2" style="271" width="12.67"/>
    <col collapsed="false" customWidth="true" hidden="false" outlineLevel="0" max="3" min="3" style="271" width="31.66"/>
    <col collapsed="false" customWidth="true" hidden="false" outlineLevel="0" max="4" min="4" style="271" width="40.17"/>
    <col collapsed="false" customWidth="true" hidden="false" outlineLevel="0" max="5" min="5" style="271" width="20.99"/>
    <col collapsed="false" customWidth="true" hidden="false" outlineLevel="0" max="6" min="6" style="271" width="20.32"/>
    <col collapsed="false" customWidth="false" hidden="false" outlineLevel="0" max="9" min="7" style="271" width="10.16"/>
    <col collapsed="false" customWidth="true" hidden="false" outlineLevel="0" max="12" min="10" style="271" width="17.67"/>
    <col collapsed="false" customWidth="false" hidden="false" outlineLevel="0" max="256" min="13" style="271" width="10.16"/>
    <col collapsed="false" customWidth="true" hidden="false" outlineLevel="0" max="257" min="257" style="271" width="1.34"/>
    <col collapsed="false" customWidth="true" hidden="false" outlineLevel="0" max="258" min="258" style="271" width="12.67"/>
    <col collapsed="false" customWidth="true" hidden="false" outlineLevel="0" max="259" min="259" style="271" width="31.66"/>
    <col collapsed="false" customWidth="true" hidden="false" outlineLevel="0" max="260" min="260" style="271" width="40.17"/>
    <col collapsed="false" customWidth="true" hidden="false" outlineLevel="0" max="261" min="261" style="271" width="20.99"/>
    <col collapsed="false" customWidth="true" hidden="false" outlineLevel="0" max="262" min="262" style="271" width="20.32"/>
    <col collapsed="false" customWidth="false" hidden="false" outlineLevel="0" max="265" min="263" style="271" width="10.16"/>
    <col collapsed="false" customWidth="true" hidden="false" outlineLevel="0" max="266" min="266" style="271" width="17.33"/>
    <col collapsed="false" customWidth="true" hidden="false" outlineLevel="0" max="267" min="267" style="271" width="16.66"/>
    <col collapsed="false" customWidth="true" hidden="false" outlineLevel="0" max="268" min="268" style="271" width="12.83"/>
    <col collapsed="false" customWidth="false" hidden="false" outlineLevel="0" max="512" min="269" style="271" width="10.16"/>
    <col collapsed="false" customWidth="true" hidden="false" outlineLevel="0" max="513" min="513" style="271" width="1.34"/>
    <col collapsed="false" customWidth="true" hidden="false" outlineLevel="0" max="514" min="514" style="271" width="12.67"/>
    <col collapsed="false" customWidth="true" hidden="false" outlineLevel="0" max="515" min="515" style="271" width="31.66"/>
    <col collapsed="false" customWidth="true" hidden="false" outlineLevel="0" max="516" min="516" style="271" width="40.17"/>
    <col collapsed="false" customWidth="true" hidden="false" outlineLevel="0" max="517" min="517" style="271" width="20.99"/>
    <col collapsed="false" customWidth="true" hidden="false" outlineLevel="0" max="518" min="518" style="271" width="20.32"/>
    <col collapsed="false" customWidth="false" hidden="false" outlineLevel="0" max="521" min="519" style="271" width="10.16"/>
    <col collapsed="false" customWidth="true" hidden="false" outlineLevel="0" max="522" min="522" style="271" width="17.33"/>
    <col collapsed="false" customWidth="true" hidden="false" outlineLevel="0" max="523" min="523" style="271" width="16.66"/>
    <col collapsed="false" customWidth="true" hidden="false" outlineLevel="0" max="524" min="524" style="271" width="12.83"/>
    <col collapsed="false" customWidth="false" hidden="false" outlineLevel="0" max="768" min="525" style="271" width="10.16"/>
    <col collapsed="false" customWidth="true" hidden="false" outlineLevel="0" max="769" min="769" style="271" width="1.34"/>
    <col collapsed="false" customWidth="true" hidden="false" outlineLevel="0" max="770" min="770" style="271" width="12.67"/>
    <col collapsed="false" customWidth="true" hidden="false" outlineLevel="0" max="771" min="771" style="271" width="31.66"/>
    <col collapsed="false" customWidth="true" hidden="false" outlineLevel="0" max="772" min="772" style="271" width="40.17"/>
    <col collapsed="false" customWidth="true" hidden="false" outlineLevel="0" max="773" min="773" style="271" width="20.99"/>
    <col collapsed="false" customWidth="true" hidden="false" outlineLevel="0" max="774" min="774" style="271" width="20.32"/>
    <col collapsed="false" customWidth="false" hidden="false" outlineLevel="0" max="777" min="775" style="271" width="10.16"/>
    <col collapsed="false" customWidth="true" hidden="false" outlineLevel="0" max="778" min="778" style="271" width="17.33"/>
    <col collapsed="false" customWidth="true" hidden="false" outlineLevel="0" max="779" min="779" style="271" width="16.66"/>
    <col collapsed="false" customWidth="true" hidden="false" outlineLevel="0" max="780" min="780" style="271" width="12.83"/>
    <col collapsed="false" customWidth="false" hidden="false" outlineLevel="0" max="1024" min="781" style="271" width="10.16"/>
  </cols>
  <sheetData>
    <row r="1" s="272" customFormat="true" ht="30" hidden="false" customHeight="true" outlineLevel="0" collapsed="false">
      <c r="A1" s="272" t="s">
        <v>7650</v>
      </c>
    </row>
    <row r="2" customFormat="false" ht="93" hidden="false" customHeight="true" outlineLevel="0" collapsed="false"/>
    <row r="3" customFormat="false" ht="40.5" hidden="false" customHeight="true" outlineLevel="0" collapsed="false">
      <c r="B3" s="273" t="s">
        <v>7651</v>
      </c>
      <c r="C3" s="273"/>
      <c r="D3" s="273"/>
      <c r="E3" s="273"/>
      <c r="F3" s="273"/>
    </row>
    <row r="4" customFormat="false" ht="24.75" hidden="false" customHeight="true" outlineLevel="0" collapsed="false">
      <c r="B4" s="274" t="s">
        <v>7652</v>
      </c>
      <c r="C4" s="274"/>
      <c r="D4" s="274"/>
      <c r="E4" s="274"/>
      <c r="F4" s="274"/>
    </row>
    <row r="5" customFormat="false" ht="39.75" hidden="false" customHeight="true" outlineLevel="0" collapsed="false">
      <c r="B5" s="275" t="str">
        <f aca="false">"Имя компании" &amp; "
" &amp; "Регион компании"</f>
        <v>Имя компании
Регион компании</v>
      </c>
      <c r="C5" s="275"/>
      <c r="D5" s="275"/>
      <c r="E5" s="275"/>
      <c r="F5" s="275"/>
    </row>
    <row r="6" customFormat="false" ht="26.25" hidden="false" customHeight="true" outlineLevel="0" collapsed="false">
      <c r="B6" s="275" t="str">
        <f aca="false">"Специализация: Вид деятельности компании"</f>
        <v>Специализация: Вид деятельности компании</v>
      </c>
      <c r="C6" s="275"/>
      <c r="D6" s="275"/>
      <c r="E6" s="275"/>
      <c r="F6" s="275"/>
    </row>
    <row r="7" customFormat="false" ht="9.75" hidden="true" customHeight="true" outlineLevel="0" collapsed="false">
      <c r="B7" s="276"/>
      <c r="C7" s="276"/>
      <c r="D7" s="276"/>
      <c r="E7" s="276"/>
      <c r="F7" s="277"/>
    </row>
    <row r="8" customFormat="false" ht="34.5" hidden="false" customHeight="true" outlineLevel="0" collapsed="false">
      <c r="B8" s="278" t="s">
        <v>7653</v>
      </c>
      <c r="C8" s="278"/>
      <c r="D8" s="278"/>
      <c r="E8" s="278"/>
      <c r="F8" s="278"/>
    </row>
    <row r="9" customFormat="false" ht="32.25" hidden="false" customHeight="true" outlineLevel="0" collapsed="false">
      <c r="F9" s="279" t="s">
        <v>7654</v>
      </c>
    </row>
    <row r="10" customFormat="false" ht="69" hidden="false" customHeight="true" outlineLevel="0" collapsed="false">
      <c r="B10" s="280" t="s">
        <v>7655</v>
      </c>
      <c r="C10" s="280"/>
      <c r="D10" s="280"/>
      <c r="E10" s="281" t="e">
        <f aca="false">VLOOKUP("Нормальность",'Formated results'!$A:$B,2,0)</f>
        <v>#DIV/0!</v>
      </c>
      <c r="F10" s="282" t="n">
        <f aca="false">Settings!$N$4</f>
        <v>0.7</v>
      </c>
    </row>
    <row r="11" customFormat="false" ht="9.75" hidden="false" customHeight="true" outlineLevel="0" collapsed="false">
      <c r="B11" s="283"/>
      <c r="C11" s="283"/>
      <c r="D11" s="283"/>
      <c r="E11" s="283"/>
      <c r="F11" s="283"/>
    </row>
    <row r="12" customFormat="false" ht="68.25" hidden="false" customHeight="true" outlineLevel="0" collapsed="false">
      <c r="B12" s="280" t="s">
        <v>7656</v>
      </c>
      <c r="C12" s="280"/>
      <c r="D12" s="280"/>
      <c r="E12" s="281" t="e">
        <f aca="false">VLOOKUP("Когерентность",'Formated results'!$A:$B,2,0)</f>
        <v>#DIV/0!</v>
      </c>
      <c r="F12" s="282" t="n">
        <f aca="false">Settings!$N$5</f>
        <v>0.7</v>
      </c>
    </row>
    <row r="13" customFormat="false" ht="10.5" hidden="false" customHeight="true" outlineLevel="0" collapsed="false">
      <c r="B13" s="284"/>
      <c r="C13" s="285"/>
      <c r="D13" s="285"/>
      <c r="E13" s="286"/>
      <c r="F13" s="287"/>
    </row>
    <row r="14" customFormat="false" ht="6.75" hidden="false" customHeight="true" outlineLevel="0" collapsed="false">
      <c r="B14" s="288"/>
      <c r="C14" s="288"/>
      <c r="D14" s="288"/>
      <c r="E14" s="289"/>
      <c r="F14" s="282"/>
    </row>
    <row r="15" customFormat="false" ht="93" hidden="false" customHeight="true" outlineLevel="0" collapsed="false">
      <c r="B15" s="290" t="e">
        <f aca="false">IF(OR(E10&lt;F10,E12&lt;F12),1,0)</f>
        <v>#DIV/0!</v>
      </c>
      <c r="C15" s="291" t="e">
        <f aca="false">IF('Input data'!D4 &gt; Settings!A6,Settings!B5,IF(Settings!N7=1,Settings!B2,IF(Settings!N7=0,Settings!B3,Settings!B4)))</f>
        <v>#DIV/0!</v>
      </c>
      <c r="D15" s="291"/>
      <c r="E15" s="291"/>
      <c r="F15" s="291"/>
    </row>
    <row r="16" customFormat="false" ht="6.75" hidden="false" customHeight="true" outlineLevel="0" collapsed="false">
      <c r="B16" s="292"/>
      <c r="C16" s="292"/>
      <c r="D16" s="292"/>
      <c r="E16" s="292"/>
      <c r="F16" s="292"/>
    </row>
    <row r="17" customFormat="false" ht="4.5" hidden="true" customHeight="true" outlineLevel="0" collapsed="false">
      <c r="B17" s="293"/>
      <c r="C17" s="285"/>
      <c r="D17" s="285"/>
      <c r="E17" s="285"/>
      <c r="F17" s="285"/>
    </row>
    <row r="18" customFormat="false" ht="38.25" hidden="false" customHeight="true" outlineLevel="0" collapsed="false">
      <c r="B18" s="294" t="s">
        <v>7657</v>
      </c>
      <c r="C18" s="294"/>
      <c r="D18" s="294"/>
      <c r="E18" s="294"/>
      <c r="F18" s="294"/>
    </row>
    <row r="19" customFormat="false" ht="18" hidden="false" customHeight="true" outlineLevel="0" collapsed="false">
      <c r="B19" s="295"/>
      <c r="C19" s="296" t="s">
        <v>7658</v>
      </c>
      <c r="D19" s="297"/>
      <c r="E19" s="298"/>
      <c r="F19" s="298"/>
    </row>
    <row r="20" customFormat="false" ht="20.25" hidden="false" customHeight="true" outlineLevel="0" collapsed="false">
      <c r="B20" s="299"/>
      <c r="C20" s="299"/>
      <c r="D20" s="300"/>
      <c r="E20" s="301"/>
      <c r="F20" s="302"/>
    </row>
    <row r="21" customFormat="false" ht="26.25" hidden="false" customHeight="true" outlineLevel="0" collapsed="false">
      <c r="B21" s="303"/>
      <c r="C21" s="304"/>
      <c r="D21" s="304"/>
      <c r="E21" s="304"/>
      <c r="F21" s="305"/>
    </row>
    <row r="22" customFormat="false" ht="127.5" hidden="false" customHeight="true" outlineLevel="0" collapsed="false">
      <c r="B22" s="306"/>
      <c r="C22" s="306"/>
      <c r="D22" s="306"/>
      <c r="E22" s="306"/>
      <c r="F22" s="306"/>
    </row>
    <row r="23" customFormat="false" ht="57.75" hidden="false" customHeight="true" outlineLevel="0" collapsed="false">
      <c r="B23" s="307" t="s">
        <v>7659</v>
      </c>
      <c r="C23" s="307"/>
      <c r="D23" s="308" t="s">
        <v>7660</v>
      </c>
      <c r="E23" s="307" t="s">
        <v>7661</v>
      </c>
      <c r="F23" s="307"/>
    </row>
    <row r="24" customFormat="false" ht="12.75" hidden="false" customHeight="true" outlineLevel="0" collapsed="false">
      <c r="E24" s="309"/>
      <c r="F24" s="309"/>
    </row>
    <row r="27" customFormat="false" ht="15" hidden="false" customHeight="false" outlineLevel="0" collapsed="false">
      <c r="I27" s="310"/>
      <c r="J27" s="311" t="s">
        <v>7635</v>
      </c>
      <c r="K27" s="311" t="s">
        <v>7636</v>
      </c>
      <c r="L27" s="310"/>
    </row>
    <row r="28" customFormat="false" ht="15" hidden="false" customHeight="false" outlineLevel="0" collapsed="false">
      <c r="I28" s="310" t="s">
        <v>7638</v>
      </c>
      <c r="J28" s="257" t="e">
        <f aca="false">IF(Settings!N7&lt;&gt;1, VLOOKUP("Estimated revenue",'Formated results'!$A:$D,2,0),0)</f>
        <v>#DIV/0!</v>
      </c>
      <c r="K28" s="257" t="e">
        <f aca="false">IF(Settings!N7&lt;&gt;1,VLOOKUP("Estimated revenue",'Formated results'!$A:$D,3,0),0)</f>
        <v>#DIV/0!</v>
      </c>
      <c r="L28" s="257" t="n">
        <f aca="false">VLOOKUP("Estimated revenue",'Formated results'!$A:$D,4,0)</f>
        <v>0</v>
      </c>
    </row>
    <row r="29" customFormat="false" ht="15" hidden="false" customHeight="false" outlineLevel="0" collapsed="false">
      <c r="I29" s="310" t="s">
        <v>7639</v>
      </c>
      <c r="J29" s="257" t="e">
        <f aca="false">IF(Settings!N7&lt;&gt;1, VLOOKUP("Estimated profit",'Formated results'!$A:$D,2,0),0)</f>
        <v>#DIV/0!</v>
      </c>
      <c r="K29" s="257" t="e">
        <f aca="false">IF(Settings!N7&lt;&gt;1, VLOOKUP("Estimated profit",'Formated results'!$A:$D,3,0),)</f>
        <v>#DIV/0!</v>
      </c>
      <c r="L29" s="257" t="n">
        <f aca="false">VLOOKUP("Estimated profit",'Formated results'!$A:$D,4,0)</f>
        <v>0</v>
      </c>
    </row>
    <row r="92" customFormat="false" ht="12.75" hidden="false" customHeight="false" outlineLevel="0" collapsed="false">
      <c r="J92" s="312"/>
      <c r="K92" s="312"/>
    </row>
    <row r="93" customFormat="false" ht="12.75" hidden="false" customHeight="false" outlineLevel="0" collapsed="false">
      <c r="J93" s="313"/>
      <c r="K93" s="313"/>
      <c r="L93" s="313"/>
    </row>
    <row r="94" customFormat="false" ht="12.75" hidden="false" customHeight="false" outlineLevel="0" collapsed="false">
      <c r="J94" s="313"/>
      <c r="K94" s="313"/>
      <c r="L94" s="313"/>
    </row>
  </sheetData>
  <mergeCells count="15">
    <mergeCell ref="B3:F3"/>
    <mergeCell ref="B4:F4"/>
    <mergeCell ref="B5:F5"/>
    <mergeCell ref="B6:F6"/>
    <mergeCell ref="B7:E7"/>
    <mergeCell ref="B8:F8"/>
    <mergeCell ref="B10:D10"/>
    <mergeCell ref="B12:D12"/>
    <mergeCell ref="B14:D14"/>
    <mergeCell ref="C15:F15"/>
    <mergeCell ref="B16:F16"/>
    <mergeCell ref="B18:F18"/>
    <mergeCell ref="B20:C20"/>
    <mergeCell ref="B23:C23"/>
    <mergeCell ref="E23:F23"/>
  </mergeCells>
  <conditionalFormatting sqref="E14 E12">
    <cfRule type="cellIs" priority="2" operator="greaterThanOrEqual" aboveAverage="0" equalAverage="0" bottom="0" percent="0" rank="0" text="" dxfId="7">
      <formula>F12</formula>
    </cfRule>
  </conditionalFormatting>
  <conditionalFormatting sqref="E10">
    <cfRule type="cellIs" priority="3" operator="greaterThanOrEqual" aboveAverage="0" equalAverage="0" bottom="0" percent="0" rank="0" text="" dxfId="8">
      <formula>F10</formula>
    </cfRule>
  </conditionalFormatting>
  <printOptions headings="false" gridLines="false" gridLinesSet="true" horizontalCentered="false" verticalCentered="false"/>
  <pageMargins left="0.275694444444444" right="0.236111111111111" top="0.0395833333333333" bottom="0.747916666666667" header="0.511811023622047" footer="0.511811023622047"/>
  <pageSetup paperSize="9" scale="9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9.3125" defaultRowHeight="15" zeroHeight="false" outlineLevelRow="0" outlineLevelCol="0"/>
  <cols>
    <col collapsed="false" customWidth="true" hidden="false" outlineLevel="0" max="1" min="1" style="310" width="20.49"/>
    <col collapsed="false" customWidth="true" hidden="false" outlineLevel="0" max="2" min="2" style="310" width="60.84"/>
    <col collapsed="false" customWidth="true" hidden="false" outlineLevel="0" max="3" min="3" style="310" width="21.5"/>
    <col collapsed="false" customWidth="false" hidden="false" outlineLevel="0" max="1024" min="4" style="310" width="9.33"/>
  </cols>
  <sheetData>
    <row r="1" customFormat="false" ht="15" hidden="false" customHeight="false" outlineLevel="0" collapsed="false">
      <c r="D1" s="310" t="n">
        <v>1</v>
      </c>
      <c r="E1" s="310" t="n">
        <v>2</v>
      </c>
      <c r="F1" s="310" t="n">
        <v>3</v>
      </c>
      <c r="G1" s="310" t="n">
        <v>4</v>
      </c>
      <c r="H1" s="310" t="n">
        <v>5</v>
      </c>
      <c r="I1" s="310" t="n">
        <v>6</v>
      </c>
      <c r="J1" s="310" t="n">
        <v>7</v>
      </c>
      <c r="K1" s="310" t="n">
        <v>8</v>
      </c>
      <c r="L1" s="310" t="n">
        <v>9</v>
      </c>
    </row>
    <row r="2" customFormat="false" ht="60" hidden="false" customHeight="false" outlineLevel="0" collapsed="false">
      <c r="B2" s="314" t="s">
        <v>7662</v>
      </c>
      <c r="D2" s="315" t="s">
        <v>7663</v>
      </c>
      <c r="E2" s="315" t="s">
        <v>7664</v>
      </c>
      <c r="F2" s="315" t="s">
        <v>7665</v>
      </c>
      <c r="G2" s="315" t="s">
        <v>7666</v>
      </c>
      <c r="H2" s="315" t="s">
        <v>7667</v>
      </c>
      <c r="I2" s="315" t="s">
        <v>7668</v>
      </c>
      <c r="J2" s="315" t="s">
        <v>7669</v>
      </c>
      <c r="K2" s="315" t="s">
        <v>7670</v>
      </c>
      <c r="L2" s="315" t="s">
        <v>7671</v>
      </c>
      <c r="N2" s="316" t="s">
        <v>7672</v>
      </c>
    </row>
    <row r="3" customFormat="false" ht="45" hidden="false" customHeight="false" outlineLevel="0" collapsed="false">
      <c r="B3" s="314" t="s">
        <v>7673</v>
      </c>
      <c r="C3" s="315"/>
      <c r="D3" s="315" t="s">
        <v>7674</v>
      </c>
      <c r="E3" s="315" t="s">
        <v>7675</v>
      </c>
      <c r="F3" s="315" t="s">
        <v>7676</v>
      </c>
      <c r="G3" s="315" t="s">
        <v>7666</v>
      </c>
      <c r="H3" s="315" t="s">
        <v>7667</v>
      </c>
      <c r="I3" s="315" t="s">
        <v>7668</v>
      </c>
      <c r="J3" s="315" t="s">
        <v>7677</v>
      </c>
      <c r="K3" s="315" t="s">
        <v>7678</v>
      </c>
      <c r="L3" s="315" t="s">
        <v>7679</v>
      </c>
      <c r="N3" s="317" t="str">
        <f aca="false" t="array" ref="N3:N3">INDEX($D$1:$L$6,ROW(),'Formated results'!$K$1)</f>
        <v>KB</v>
      </c>
    </row>
    <row r="4" customFormat="false" ht="60" hidden="false" customHeight="false" outlineLevel="0" collapsed="false">
      <c r="B4" s="314" t="s">
        <v>7680</v>
      </c>
      <c r="C4" s="314" t="s">
        <v>7681</v>
      </c>
      <c r="D4" s="318" t="n">
        <v>0.75</v>
      </c>
      <c r="E4" s="318" t="n">
        <v>0.75</v>
      </c>
      <c r="F4" s="318" t="n">
        <v>0.7</v>
      </c>
      <c r="G4" s="318" t="n">
        <v>0.65</v>
      </c>
      <c r="H4" s="318" t="n">
        <v>0.75</v>
      </c>
      <c r="I4" s="318" t="n">
        <v>0.75</v>
      </c>
      <c r="J4" s="318" t="n">
        <v>0.7</v>
      </c>
      <c r="K4" s="318" t="n">
        <v>0.7</v>
      </c>
      <c r="L4" s="318" t="n">
        <v>0.75</v>
      </c>
      <c r="N4" s="317" t="n">
        <f aca="false" t="array" ref="N4:N4">INDEX($D$1:$L$6,ROW(),'Formated results'!$K$1)</f>
        <v>0.7</v>
      </c>
    </row>
    <row r="5" customFormat="false" ht="60" hidden="false" customHeight="false" outlineLevel="0" collapsed="false">
      <c r="B5" s="314" t="str">
        <f aca="false">"Заявленный клиентом доход составляет более " &amp; B6 &amp; " млн. руб. Расчет не произведен."</f>
        <v>Заявленный клиентом доход составляет более 10000 млн. руб. Расчет не произведен.</v>
      </c>
      <c r="C5" s="314" t="s">
        <v>7682</v>
      </c>
      <c r="D5" s="318" t="n">
        <v>0.75</v>
      </c>
      <c r="E5" s="318" t="n">
        <v>0.75</v>
      </c>
      <c r="F5" s="318" t="n">
        <v>0.7</v>
      </c>
      <c r="G5" s="318" t="n">
        <v>0.65</v>
      </c>
      <c r="H5" s="318" t="n">
        <v>0.75</v>
      </c>
      <c r="I5" s="318" t="n">
        <v>0.75</v>
      </c>
      <c r="J5" s="318" t="n">
        <v>0.7</v>
      </c>
      <c r="K5" s="318" t="n">
        <v>0.7</v>
      </c>
      <c r="L5" s="318" t="n">
        <v>0.75</v>
      </c>
      <c r="N5" s="317" t="n">
        <f aca="false" t="array" ref="N5:N5">INDEX($D$1:$L$6,ROW(),'Formated results'!$K$1)</f>
        <v>0.7</v>
      </c>
    </row>
    <row r="6" customFormat="false" ht="75" hidden="false" customHeight="false" outlineLevel="0" collapsed="false">
      <c r="A6" s="319" t="n">
        <v>10000000000</v>
      </c>
      <c r="B6" s="319" t="n">
        <f aca="false">A6/1000000</f>
        <v>10000</v>
      </c>
      <c r="C6" s="314" t="s">
        <v>7683</v>
      </c>
      <c r="D6" s="318" t="n">
        <v>0.8</v>
      </c>
      <c r="E6" s="318" t="n">
        <v>0.8</v>
      </c>
      <c r="F6" s="318" t="n">
        <v>0.8</v>
      </c>
      <c r="G6" s="318" t="n">
        <v>0.7</v>
      </c>
      <c r="H6" s="318" t="n">
        <v>0.8</v>
      </c>
      <c r="I6" s="318" t="n">
        <v>0.8</v>
      </c>
      <c r="J6" s="318" t="n">
        <v>0.7</v>
      </c>
      <c r="K6" s="318" t="n">
        <v>0.6</v>
      </c>
      <c r="L6" s="318" t="n">
        <v>0.75</v>
      </c>
      <c r="N6" s="317" t="n">
        <f aca="false" t="array" ref="N6:N6">INDEX($D$1:$L$6,ROW(),'Formated results'!$K$1)</f>
        <v>0.6</v>
      </c>
    </row>
    <row r="7" customFormat="false" ht="15" hidden="false" customHeight="false" outlineLevel="0" collapsed="false">
      <c r="N7" s="310" t="e">
        <f aca="false">IF('Formated results'!$K$1&lt;&gt;8,IF(OR('Report '!E10&lt;'Report '!F10,'Report '!E12&lt;'Report '!F12),1,0),IF(OR('Report '!E10&lt;Settings!N6,'Report '!E12&lt;Settings!N6),1,IF(OR('Report '!E10&lt;'Report '!F10,'Report '!E12&lt;'Report '!F12),2,0)))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2021-07-12T15:23:32Z</dcterms:created>
  <dc:creator>aconte</dc:creator>
  <dc:description/>
  <dc:language>en-US</dc:language>
  <cp:lastModifiedBy/>
  <dcterms:modified xsi:type="dcterms:W3CDTF">2022-07-16T15:06:25Z</dcterms:modified>
  <cp:revision>2</cp:revision>
  <dc:subject/>
  <dc:title>Nota tecnica WM11U - Commercio all’ingrosso e al dettaglio di ferramenta ed utensileria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