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330" windowHeight="7530" firstSheet="1" activeTab="1"/>
  </bookViews>
  <sheets>
    <sheet name="main" sheetId="8" state="hidden" r:id="rId1"/>
    <sheet name="econom" sheetId="3" r:id="rId2"/>
    <sheet name="funcț" sheetId="14" r:id="rId3"/>
  </sheets>
  <definedNames>
    <definedName name="_xlnm._FilterDatabase" localSheetId="0" hidden="1">main!#REF!</definedName>
    <definedName name="_xlnm.Print_Titles" localSheetId="1">econom!$6:$9</definedName>
    <definedName name="_xlnm.Print_Titles" localSheetId="0">main!$A:$L</definedName>
    <definedName name="_xlnm.Print_Area" localSheetId="1">econom!$A$1:$N$112</definedName>
    <definedName name="_xlnm.Print_Area" localSheetId="2">funcț!$A$1:$N$33</definedName>
    <definedName name="_xlnm.Print_Area" localSheetId="0">main!$A$1:$BH$204</definedName>
  </definedNames>
  <calcPr calcId="162913" fullCalcOnLoad="1"/>
</workbook>
</file>

<file path=xl/calcChain.xml><?xml version="1.0" encoding="utf-8"?>
<calcChain xmlns="http://schemas.openxmlformats.org/spreadsheetml/2006/main">
  <c r="G127" i="8" l="1"/>
  <c r="G114" i="8"/>
  <c r="BE106" i="8"/>
  <c r="AX65" i="8"/>
  <c r="AW65" i="8"/>
  <c r="AB69" i="8"/>
  <c r="AS70" i="8"/>
  <c r="AT70" i="8"/>
  <c r="AX95" i="8"/>
  <c r="AL65" i="8"/>
  <c r="AL66" i="8"/>
  <c r="BH169" i="8"/>
  <c r="AD112" i="8"/>
  <c r="BA13" i="8"/>
  <c r="BA14" i="8"/>
  <c r="AN106" i="8"/>
  <c r="AO106" i="8"/>
  <c r="N73" i="8"/>
  <c r="D73" i="8"/>
  <c r="I73" i="8"/>
  <c r="O73" i="8"/>
  <c r="Q73" i="8"/>
  <c r="G73" i="8"/>
  <c r="T73" i="8"/>
  <c r="V73" i="8"/>
  <c r="AB73" i="8"/>
  <c r="AD73" i="8"/>
  <c r="AE73" i="8"/>
  <c r="AG73" i="8"/>
  <c r="AH73" i="8"/>
  <c r="AL73" i="8"/>
  <c r="AM73" i="8"/>
  <c r="AO73" i="8"/>
  <c r="AP73" i="8"/>
  <c r="AT73" i="8"/>
  <c r="AU73" i="8"/>
  <c r="AW73" i="8"/>
  <c r="AX73" i="8"/>
  <c r="BA73" i="8"/>
  <c r="BD73" i="8"/>
  <c r="BF73" i="8"/>
  <c r="BG73" i="8"/>
  <c r="BI73" i="8"/>
  <c r="BJ73" i="8"/>
  <c r="BL73" i="8"/>
  <c r="BM73" i="8"/>
  <c r="D74" i="8"/>
  <c r="I74" i="8"/>
  <c r="J74" i="8"/>
  <c r="L74" i="8"/>
  <c r="N74" i="8"/>
  <c r="O74" i="8"/>
  <c r="E74" i="8"/>
  <c r="Q74" i="8"/>
  <c r="G74" i="8"/>
  <c r="S74" i="8"/>
  <c r="T74" i="8"/>
  <c r="V74" i="8"/>
  <c r="U74" i="8"/>
  <c r="AB74" i="8"/>
  <c r="AD74" i="8"/>
  <c r="AE74" i="8"/>
  <c r="AG74" i="8"/>
  <c r="AH74" i="8"/>
  <c r="AL74" i="8"/>
  <c r="AM74" i="8"/>
  <c r="AO74" i="8"/>
  <c r="AP74" i="8"/>
  <c r="AT74" i="8"/>
  <c r="AU74" i="8"/>
  <c r="AW74" i="8"/>
  <c r="AX74" i="8"/>
  <c r="BA74" i="8"/>
  <c r="BD74" i="8"/>
  <c r="BF74" i="8"/>
  <c r="BG74" i="8"/>
  <c r="BI74" i="8"/>
  <c r="BJ74" i="8"/>
  <c r="BM74" i="8"/>
  <c r="BL74" i="8"/>
  <c r="U73" i="8"/>
  <c r="F74" i="8"/>
  <c r="R73" i="8"/>
  <c r="F73" i="8"/>
  <c r="P73" i="8"/>
  <c r="E73" i="8"/>
  <c r="H73" i="8"/>
  <c r="K74" i="8"/>
  <c r="H74" i="8"/>
  <c r="P74" i="8"/>
  <c r="S73" i="8"/>
  <c r="J73" i="8"/>
  <c r="R74" i="8"/>
  <c r="AG159" i="8"/>
  <c r="L73" i="8"/>
  <c r="K73" i="8"/>
  <c r="AO61" i="8"/>
  <c r="AO62" i="8"/>
  <c r="AE170" i="8"/>
  <c r="BF200" i="8"/>
  <c r="AT87" i="8"/>
  <c r="AB66" i="8"/>
  <c r="X43" i="8"/>
  <c r="AA28" i="8"/>
  <c r="AK176" i="8"/>
  <c r="BF199" i="8"/>
  <c r="AZ194" i="8"/>
  <c r="AY174" i="8"/>
  <c r="AJ70" i="8"/>
  <c r="AJ68" i="8"/>
  <c r="Y109" i="8"/>
  <c r="T109" i="8"/>
  <c r="V109" i="8"/>
  <c r="Q109" i="8"/>
  <c r="O109" i="8"/>
  <c r="R109" i="8"/>
  <c r="N109" i="8"/>
  <c r="N107" i="8"/>
  <c r="M109" i="8"/>
  <c r="AH109" i="8"/>
  <c r="AG109" i="8"/>
  <c r="AE109" i="8"/>
  <c r="AD109" i="8"/>
  <c r="AB109" i="8"/>
  <c r="P109" i="8"/>
  <c r="BD84" i="8"/>
  <c r="F84" i="8"/>
  <c r="F80" i="8"/>
  <c r="BG203" i="8"/>
  <c r="BG202" i="8"/>
  <c r="BJ136" i="8"/>
  <c r="BJ175" i="8"/>
  <c r="AP173" i="8"/>
  <c r="AE159" i="8"/>
  <c r="AE136" i="8"/>
  <c r="AH203" i="8"/>
  <c r="AH159" i="8"/>
  <c r="AH145" i="8"/>
  <c r="AF146" i="8"/>
  <c r="BA172" i="8"/>
  <c r="AF91" i="8"/>
  <c r="AF89" i="8"/>
  <c r="AF77" i="8"/>
  <c r="AB13" i="8"/>
  <c r="J172" i="8"/>
  <c r="G172" i="8"/>
  <c r="E172" i="8"/>
  <c r="D172" i="8"/>
  <c r="I172" i="8"/>
  <c r="C172" i="8"/>
  <c r="BJ172" i="8"/>
  <c r="BI172" i="8"/>
  <c r="BG172" i="8"/>
  <c r="BF172" i="8"/>
  <c r="BD172" i="8"/>
  <c r="AZ169" i="8"/>
  <c r="BC169" i="8"/>
  <c r="BE101" i="8"/>
  <c r="BH80" i="8"/>
  <c r="AF80" i="8"/>
  <c r="Z198" i="8"/>
  <c r="AA198" i="8"/>
  <c r="BC80" i="8"/>
  <c r="AP8" i="8"/>
  <c r="AX8" i="8"/>
  <c r="BJ8" i="8"/>
  <c r="BM10" i="8"/>
  <c r="BL10" i="8"/>
  <c r="W11" i="8"/>
  <c r="X11" i="8"/>
  <c r="Z11" i="8"/>
  <c r="AA11" i="8"/>
  <c r="AB11" i="8"/>
  <c r="AC11" i="8"/>
  <c r="AF11" i="8"/>
  <c r="AJ11" i="8"/>
  <c r="AJ10" i="8"/>
  <c r="AK11" i="8"/>
  <c r="AN11" i="8"/>
  <c r="AR11" i="8"/>
  <c r="AR10" i="8"/>
  <c r="AS11" i="8"/>
  <c r="AV11" i="8"/>
  <c r="AV10" i="8"/>
  <c r="AX10" i="8"/>
  <c r="AX11" i="8"/>
  <c r="AY11" i="8"/>
  <c r="AZ11" i="8"/>
  <c r="BA11" i="8"/>
  <c r="BC11" i="8"/>
  <c r="BG11" i="8"/>
  <c r="BF11" i="8"/>
  <c r="BE11" i="8"/>
  <c r="BH11" i="8"/>
  <c r="BM11" i="8"/>
  <c r="BL11" i="8"/>
  <c r="H12" i="8"/>
  <c r="I12" i="8"/>
  <c r="AD12" i="8"/>
  <c r="AE12" i="8"/>
  <c r="AP12" i="8"/>
  <c r="AU12" i="8"/>
  <c r="AX12" i="8"/>
  <c r="BA12" i="8"/>
  <c r="BM12" i="8"/>
  <c r="BL12" i="8"/>
  <c r="M13" i="8"/>
  <c r="C13" i="8"/>
  <c r="N13" i="8"/>
  <c r="O13" i="8"/>
  <c r="E13" i="8"/>
  <c r="Q13" i="8"/>
  <c r="T13" i="8"/>
  <c r="Y13" i="8"/>
  <c r="AD13" i="8"/>
  <c r="AE13" i="8"/>
  <c r="AG13" i="8"/>
  <c r="AH13" i="8"/>
  <c r="AL13" i="8"/>
  <c r="AM13" i="8"/>
  <c r="AO13" i="8"/>
  <c r="AP13" i="8"/>
  <c r="AT13" i="8"/>
  <c r="AU13" i="8"/>
  <c r="AW13" i="8"/>
  <c r="AX13" i="8"/>
  <c r="BD13" i="8"/>
  <c r="BF13" i="8"/>
  <c r="BG13" i="8"/>
  <c r="BI13" i="8"/>
  <c r="BJ13" i="8"/>
  <c r="BM13" i="8"/>
  <c r="BL13" i="8"/>
  <c r="M14" i="8"/>
  <c r="N14" i="8"/>
  <c r="O14" i="8"/>
  <c r="Q14" i="8"/>
  <c r="T14" i="8"/>
  <c r="J14" i="8"/>
  <c r="Y14" i="8"/>
  <c r="AB14" i="8"/>
  <c r="P14" i="8"/>
  <c r="AD14" i="8"/>
  <c r="AE14" i="8"/>
  <c r="AG14" i="8"/>
  <c r="AH14" i="8"/>
  <c r="AL14" i="8"/>
  <c r="AM14" i="8"/>
  <c r="AO14" i="8"/>
  <c r="AP14" i="8"/>
  <c r="AT14" i="8"/>
  <c r="AU14" i="8"/>
  <c r="AW14" i="8"/>
  <c r="AX14" i="8"/>
  <c r="BD14" i="8"/>
  <c r="BF14" i="8"/>
  <c r="BG14" i="8"/>
  <c r="BI14" i="8"/>
  <c r="BJ14" i="8"/>
  <c r="BM14" i="8"/>
  <c r="BL14" i="8"/>
  <c r="W15" i="8"/>
  <c r="X15" i="8"/>
  <c r="N15" i="8"/>
  <c r="Z15" i="8"/>
  <c r="AA15" i="8"/>
  <c r="AD15" i="8"/>
  <c r="AC15" i="8"/>
  <c r="AF15" i="8"/>
  <c r="AK15" i="8"/>
  <c r="AL15" i="8"/>
  <c r="AM15" i="8"/>
  <c r="AN15" i="8"/>
  <c r="AP15" i="8"/>
  <c r="AS15" i="8"/>
  <c r="AU15" i="8"/>
  <c r="AX15" i="8"/>
  <c r="AY15" i="8"/>
  <c r="AZ15" i="8"/>
  <c r="D15" i="8"/>
  <c r="BB15" i="8"/>
  <c r="BC15" i="8"/>
  <c r="BE15" i="8"/>
  <c r="BH15" i="8"/>
  <c r="BM15" i="8"/>
  <c r="BL15" i="8"/>
  <c r="H16" i="8"/>
  <c r="I16" i="8"/>
  <c r="T16" i="8"/>
  <c r="AD16" i="8"/>
  <c r="AE16" i="8"/>
  <c r="AH16" i="8"/>
  <c r="AP16" i="8"/>
  <c r="AU16" i="8"/>
  <c r="AX16" i="8"/>
  <c r="BA16" i="8"/>
  <c r="BI16" i="8"/>
  <c r="BJ16" i="8"/>
  <c r="BM16" i="8"/>
  <c r="BL16" i="8"/>
  <c r="M17" i="8"/>
  <c r="C17" i="8"/>
  <c r="N17" i="8"/>
  <c r="O17" i="8"/>
  <c r="Q17" i="8"/>
  <c r="T17" i="8"/>
  <c r="J17" i="8"/>
  <c r="Y17" i="8"/>
  <c r="AB17" i="8"/>
  <c r="AD17" i="8"/>
  <c r="AE17" i="8"/>
  <c r="AG17" i="8"/>
  <c r="AH17" i="8"/>
  <c r="AP17" i="8"/>
  <c r="AU17" i="8"/>
  <c r="AX17" i="8"/>
  <c r="BA17" i="8"/>
  <c r="BD17" i="8"/>
  <c r="F17" i="8"/>
  <c r="BF17" i="8"/>
  <c r="BG17" i="8"/>
  <c r="BI17" i="8"/>
  <c r="BJ17" i="8"/>
  <c r="BM17" i="8"/>
  <c r="BL17" i="8"/>
  <c r="M18" i="8"/>
  <c r="C18" i="8"/>
  <c r="N18" i="8"/>
  <c r="S18" i="8"/>
  <c r="O18" i="8"/>
  <c r="Q18" i="8"/>
  <c r="G18" i="8"/>
  <c r="T18" i="8"/>
  <c r="J18" i="8"/>
  <c r="Y18" i="8"/>
  <c r="AB18" i="8"/>
  <c r="AD18" i="8"/>
  <c r="AE18" i="8"/>
  <c r="AG18" i="8"/>
  <c r="AH18" i="8"/>
  <c r="AP18" i="8"/>
  <c r="AU18" i="8"/>
  <c r="AX18" i="8"/>
  <c r="BA18" i="8"/>
  <c r="BD18" i="8"/>
  <c r="BF18" i="8"/>
  <c r="BG18" i="8"/>
  <c r="BI18" i="8"/>
  <c r="BJ18" i="8"/>
  <c r="BM18" i="8"/>
  <c r="BL18" i="8"/>
  <c r="M19" i="8"/>
  <c r="N19" i="8"/>
  <c r="D19" i="8"/>
  <c r="O19" i="8"/>
  <c r="E19" i="8"/>
  <c r="L19" i="8"/>
  <c r="Q19" i="8"/>
  <c r="T19" i="8"/>
  <c r="U19" i="8"/>
  <c r="Y19" i="8"/>
  <c r="AB19" i="8"/>
  <c r="AD19" i="8"/>
  <c r="AE19" i="8"/>
  <c r="AG19" i="8"/>
  <c r="AH19" i="8"/>
  <c r="AP19" i="8"/>
  <c r="BA19" i="8"/>
  <c r="BD19" i="8"/>
  <c r="BF19" i="8"/>
  <c r="BG19" i="8"/>
  <c r="BI19" i="8"/>
  <c r="BJ19" i="8"/>
  <c r="BM19" i="8"/>
  <c r="BL19" i="8"/>
  <c r="M20" i="8"/>
  <c r="N20" i="8"/>
  <c r="O20" i="8"/>
  <c r="R20" i="8"/>
  <c r="Q20" i="8"/>
  <c r="T20" i="8"/>
  <c r="Y20" i="8"/>
  <c r="AB20" i="8"/>
  <c r="AD20" i="8"/>
  <c r="AE20" i="8"/>
  <c r="AG20" i="8"/>
  <c r="AH20" i="8"/>
  <c r="AP20" i="8"/>
  <c r="BA20" i="8"/>
  <c r="BJ20" i="8"/>
  <c r="BM20" i="8"/>
  <c r="BL20" i="8"/>
  <c r="AM21" i="8"/>
  <c r="AU21" i="8"/>
  <c r="AX21" i="8"/>
  <c r="BM21" i="8"/>
  <c r="BL21" i="8"/>
  <c r="H22" i="8"/>
  <c r="I22" i="8"/>
  <c r="AD22" i="8"/>
  <c r="AE22" i="8"/>
  <c r="AP22" i="8"/>
  <c r="AU22" i="8"/>
  <c r="AX22" i="8"/>
  <c r="BA22" i="8"/>
  <c r="BM22" i="8"/>
  <c r="BL22" i="8"/>
  <c r="W23" i="8"/>
  <c r="M23" i="8"/>
  <c r="X23" i="8"/>
  <c r="Z23" i="8"/>
  <c r="AA23" i="8"/>
  <c r="AE23" i="8"/>
  <c r="AC23" i="8"/>
  <c r="AF23" i="8"/>
  <c r="AJ23" i="8"/>
  <c r="AM23" i="8"/>
  <c r="AK23" i="8"/>
  <c r="AN23" i="8"/>
  <c r="AN21" i="8"/>
  <c r="AR23" i="8"/>
  <c r="AU23" i="8"/>
  <c r="AS23" i="8"/>
  <c r="AV23" i="8"/>
  <c r="AX23" i="8"/>
  <c r="AY23" i="8"/>
  <c r="AZ23" i="8"/>
  <c r="BB23" i="8"/>
  <c r="BC23" i="8"/>
  <c r="BE23" i="8"/>
  <c r="BH23" i="8"/>
  <c r="BM23" i="8"/>
  <c r="BL23" i="8"/>
  <c r="H24" i="8"/>
  <c r="I24" i="8"/>
  <c r="U24" i="8"/>
  <c r="AD24" i="8"/>
  <c r="AE24" i="8"/>
  <c r="AP24" i="8"/>
  <c r="AU24" i="8"/>
  <c r="AX24" i="8"/>
  <c r="BA24" i="8"/>
  <c r="BM24" i="8"/>
  <c r="BL24" i="8"/>
  <c r="M25" i="8"/>
  <c r="C25" i="8"/>
  <c r="N25" i="8"/>
  <c r="O25" i="8"/>
  <c r="R25" i="8"/>
  <c r="Q25" i="8"/>
  <c r="T25" i="8"/>
  <c r="V25" i="8"/>
  <c r="Y25" i="8"/>
  <c r="AB25" i="8"/>
  <c r="P25" i="8"/>
  <c r="AD25" i="8"/>
  <c r="AE25" i="8"/>
  <c r="AG25" i="8"/>
  <c r="AH25" i="8"/>
  <c r="AL25" i="8"/>
  <c r="AM25" i="8"/>
  <c r="AO25" i="8"/>
  <c r="AP25" i="8"/>
  <c r="AT25" i="8"/>
  <c r="AU25" i="8"/>
  <c r="AW25" i="8"/>
  <c r="AX25" i="8"/>
  <c r="BA25" i="8"/>
  <c r="BD25" i="8"/>
  <c r="BF25" i="8"/>
  <c r="BG25" i="8"/>
  <c r="BI25" i="8"/>
  <c r="BJ25" i="8"/>
  <c r="BM25" i="8"/>
  <c r="BL25" i="8"/>
  <c r="M26" i="8"/>
  <c r="C26" i="8"/>
  <c r="N26" i="8"/>
  <c r="D26" i="8"/>
  <c r="O26" i="8"/>
  <c r="Q26" i="8"/>
  <c r="T26" i="8"/>
  <c r="Y26" i="8"/>
  <c r="AB26" i="8"/>
  <c r="P26" i="8"/>
  <c r="AD26" i="8"/>
  <c r="AE26" i="8"/>
  <c r="AG26" i="8"/>
  <c r="AH26" i="8"/>
  <c r="AL26" i="8"/>
  <c r="AM26" i="8"/>
  <c r="AO26" i="8"/>
  <c r="AP26" i="8"/>
  <c r="AT26" i="8"/>
  <c r="AU26" i="8"/>
  <c r="AW26" i="8"/>
  <c r="AX26" i="8"/>
  <c r="BA26" i="8"/>
  <c r="BD26" i="8"/>
  <c r="BF26" i="8"/>
  <c r="BG26" i="8"/>
  <c r="BI26" i="8"/>
  <c r="BJ26" i="8"/>
  <c r="BM26" i="8"/>
  <c r="BL26" i="8"/>
  <c r="M27" i="8"/>
  <c r="N27" i="8"/>
  <c r="O27" i="8"/>
  <c r="Q27" i="8"/>
  <c r="T27" i="8"/>
  <c r="Y27" i="8"/>
  <c r="AB27" i="8"/>
  <c r="AD27" i="8"/>
  <c r="AE27" i="8"/>
  <c r="AG27" i="8"/>
  <c r="AH27" i="8"/>
  <c r="AL27" i="8"/>
  <c r="AM27" i="8"/>
  <c r="AO27" i="8"/>
  <c r="AP27" i="8"/>
  <c r="AT27" i="8"/>
  <c r="AU27" i="8"/>
  <c r="AW27" i="8"/>
  <c r="AX27" i="8"/>
  <c r="BA27" i="8"/>
  <c r="BD27" i="8"/>
  <c r="BF27" i="8"/>
  <c r="BG27" i="8"/>
  <c r="BI27" i="8"/>
  <c r="BJ27" i="8"/>
  <c r="BM27" i="8"/>
  <c r="BL27" i="8"/>
  <c r="W28" i="8"/>
  <c r="M28" i="8"/>
  <c r="X28" i="8"/>
  <c r="Z28" i="8"/>
  <c r="AC28" i="8"/>
  <c r="AF28" i="8"/>
  <c r="AK28" i="8"/>
  <c r="AM28" i="8"/>
  <c r="AP28" i="8"/>
  <c r="AS28" i="8"/>
  <c r="AU28" i="8"/>
  <c r="AX28" i="8"/>
  <c r="AY28" i="8"/>
  <c r="AY21" i="8"/>
  <c r="AZ28" i="8"/>
  <c r="BB28" i="8"/>
  <c r="BC28" i="8"/>
  <c r="BE28" i="8"/>
  <c r="BH28" i="8"/>
  <c r="BM28" i="8"/>
  <c r="BL28" i="8"/>
  <c r="F29" i="8"/>
  <c r="G29" i="8"/>
  <c r="H29" i="8"/>
  <c r="I29" i="8"/>
  <c r="J29" i="8"/>
  <c r="U29" i="8"/>
  <c r="V29" i="8"/>
  <c r="AH29" i="8"/>
  <c r="AP29" i="8"/>
  <c r="AU29" i="8"/>
  <c r="AX29" i="8"/>
  <c r="BA29" i="8"/>
  <c r="BF29" i="8"/>
  <c r="BG29" i="8"/>
  <c r="BI29" i="8"/>
  <c r="BJ29" i="8"/>
  <c r="BM29" i="8"/>
  <c r="BL29" i="8"/>
  <c r="M30" i="8"/>
  <c r="N30" i="8"/>
  <c r="O30" i="8"/>
  <c r="Q30" i="8"/>
  <c r="T30" i="8"/>
  <c r="Y30" i="8"/>
  <c r="AB30" i="8"/>
  <c r="F30" i="8"/>
  <c r="AD30" i="8"/>
  <c r="AE30" i="8"/>
  <c r="AG30" i="8"/>
  <c r="AH30" i="8"/>
  <c r="AP30" i="8"/>
  <c r="BA30" i="8"/>
  <c r="BD30" i="8"/>
  <c r="BF30" i="8"/>
  <c r="BG30" i="8"/>
  <c r="BI30" i="8"/>
  <c r="BJ30" i="8"/>
  <c r="BM30" i="8"/>
  <c r="BL30" i="8"/>
  <c r="M31" i="8"/>
  <c r="N31" i="8"/>
  <c r="D31" i="8"/>
  <c r="I31" i="8"/>
  <c r="O31" i="8"/>
  <c r="E31" i="8"/>
  <c r="Q31" i="8"/>
  <c r="T31" i="8"/>
  <c r="Y31" i="8"/>
  <c r="AB31" i="8"/>
  <c r="F31" i="8"/>
  <c r="AD31" i="8"/>
  <c r="AE31" i="8"/>
  <c r="AG31" i="8"/>
  <c r="AH31" i="8"/>
  <c r="AP31" i="8"/>
  <c r="BA31" i="8"/>
  <c r="BD31" i="8"/>
  <c r="BF31" i="8"/>
  <c r="BG31" i="8"/>
  <c r="BI31" i="8"/>
  <c r="BJ31" i="8"/>
  <c r="BM31" i="8"/>
  <c r="BL31" i="8"/>
  <c r="N32" i="8"/>
  <c r="O32" i="8"/>
  <c r="Q32" i="8"/>
  <c r="T32" i="8"/>
  <c r="Y32" i="8"/>
  <c r="AB32" i="8"/>
  <c r="AD32" i="8"/>
  <c r="AE32" i="8"/>
  <c r="AG32" i="8"/>
  <c r="AH32" i="8"/>
  <c r="AP32" i="8"/>
  <c r="BA32" i="8"/>
  <c r="BD32" i="8"/>
  <c r="BF32" i="8"/>
  <c r="BG32" i="8"/>
  <c r="BI32" i="8"/>
  <c r="BJ32" i="8"/>
  <c r="BM32" i="8"/>
  <c r="BL32" i="8"/>
  <c r="N33" i="8"/>
  <c r="O33" i="8"/>
  <c r="Q33" i="8"/>
  <c r="G33" i="8"/>
  <c r="T33" i="8"/>
  <c r="Y33" i="8"/>
  <c r="AB33" i="8"/>
  <c r="AD33" i="8"/>
  <c r="AE33" i="8"/>
  <c r="AG33" i="8"/>
  <c r="AH33" i="8"/>
  <c r="AP33" i="8"/>
  <c r="BA33" i="8"/>
  <c r="BD33" i="8"/>
  <c r="BF33" i="8"/>
  <c r="BG33" i="8"/>
  <c r="BI33" i="8"/>
  <c r="BJ33" i="8"/>
  <c r="BM33" i="8"/>
  <c r="BL33" i="8"/>
  <c r="N34" i="8"/>
  <c r="O34" i="8"/>
  <c r="Q34" i="8"/>
  <c r="G34" i="8"/>
  <c r="T34" i="8"/>
  <c r="Y34" i="8"/>
  <c r="AB34" i="8"/>
  <c r="P34" i="8"/>
  <c r="AD34" i="8"/>
  <c r="AE34" i="8"/>
  <c r="AG34" i="8"/>
  <c r="AH34" i="8"/>
  <c r="AP34" i="8"/>
  <c r="BA34" i="8"/>
  <c r="BD34" i="8"/>
  <c r="BF34" i="8"/>
  <c r="BG34" i="8"/>
  <c r="BI34" i="8"/>
  <c r="BJ34" i="8"/>
  <c r="BM34" i="8"/>
  <c r="BL34" i="8"/>
  <c r="N35" i="8"/>
  <c r="O35" i="8"/>
  <c r="Q35" i="8"/>
  <c r="T35" i="8"/>
  <c r="Y35" i="8"/>
  <c r="AB35" i="8"/>
  <c r="AD35" i="8"/>
  <c r="AE35" i="8"/>
  <c r="AG35" i="8"/>
  <c r="AH35" i="8"/>
  <c r="AP35" i="8"/>
  <c r="BA35" i="8"/>
  <c r="BD35" i="8"/>
  <c r="BF35" i="8"/>
  <c r="BG35" i="8"/>
  <c r="BI35" i="8"/>
  <c r="BJ35" i="8"/>
  <c r="BM35" i="8"/>
  <c r="BL35" i="8"/>
  <c r="N36" i="8"/>
  <c r="O36" i="8"/>
  <c r="Q36" i="8"/>
  <c r="T36" i="8"/>
  <c r="Y36" i="8"/>
  <c r="AB36" i="8"/>
  <c r="P36" i="8"/>
  <c r="AD36" i="8"/>
  <c r="AE36" i="8"/>
  <c r="AG36" i="8"/>
  <c r="AH36" i="8"/>
  <c r="AP36" i="8"/>
  <c r="BA36" i="8"/>
  <c r="BD36" i="8"/>
  <c r="BF36" i="8"/>
  <c r="BG36" i="8"/>
  <c r="BI36" i="8"/>
  <c r="BJ36" i="8"/>
  <c r="BM36" i="8"/>
  <c r="BL36" i="8"/>
  <c r="O37" i="8"/>
  <c r="Q37" i="8"/>
  <c r="G37" i="8"/>
  <c r="Y37" i="8"/>
  <c r="AB37" i="8"/>
  <c r="P37" i="8"/>
  <c r="AD37" i="8"/>
  <c r="AE37" i="8"/>
  <c r="AG37" i="8"/>
  <c r="AH37" i="8"/>
  <c r="AJ37" i="8"/>
  <c r="AM37" i="8"/>
  <c r="AN37" i="8"/>
  <c r="AR37" i="8"/>
  <c r="AU37" i="8"/>
  <c r="AV37" i="8"/>
  <c r="AW37" i="8"/>
  <c r="BA37" i="8"/>
  <c r="BD37" i="8"/>
  <c r="F37" i="8"/>
  <c r="BF37" i="8"/>
  <c r="BG37" i="8"/>
  <c r="BM37" i="8"/>
  <c r="BL37" i="8"/>
  <c r="N38" i="8"/>
  <c r="O38" i="8"/>
  <c r="Q38" i="8"/>
  <c r="T38" i="8"/>
  <c r="Y38" i="8"/>
  <c r="AB38" i="8"/>
  <c r="F38" i="8"/>
  <c r="AD38" i="8"/>
  <c r="AE38" i="8"/>
  <c r="AG38" i="8"/>
  <c r="AH38" i="8"/>
  <c r="AP38" i="8"/>
  <c r="BA38" i="8"/>
  <c r="BD38" i="8"/>
  <c r="BF38" i="8"/>
  <c r="BG38" i="8"/>
  <c r="BI38" i="8"/>
  <c r="BJ38" i="8"/>
  <c r="BM38" i="8"/>
  <c r="BL38" i="8"/>
  <c r="M39" i="8"/>
  <c r="N39" i="8"/>
  <c r="O39" i="8"/>
  <c r="Q39" i="8"/>
  <c r="T39" i="8"/>
  <c r="Y39" i="8"/>
  <c r="AB39" i="8"/>
  <c r="AD39" i="8"/>
  <c r="AE39" i="8"/>
  <c r="AG39" i="8"/>
  <c r="AH39" i="8"/>
  <c r="AL39" i="8"/>
  <c r="AM39" i="8"/>
  <c r="AO39" i="8"/>
  <c r="AP39" i="8"/>
  <c r="AT39" i="8"/>
  <c r="AU39" i="8"/>
  <c r="AW39" i="8"/>
  <c r="AX39" i="8"/>
  <c r="BA39" i="8"/>
  <c r="BD39" i="8"/>
  <c r="BF39" i="8"/>
  <c r="BG39" i="8"/>
  <c r="BI39" i="8"/>
  <c r="BJ39" i="8"/>
  <c r="BM39" i="8"/>
  <c r="BL39" i="8"/>
  <c r="M40" i="8"/>
  <c r="N40" i="8"/>
  <c r="O40" i="8"/>
  <c r="E40" i="8"/>
  <c r="Q40" i="8"/>
  <c r="T40" i="8"/>
  <c r="Y40" i="8"/>
  <c r="AB40" i="8"/>
  <c r="AD40" i="8"/>
  <c r="AE40" i="8"/>
  <c r="AG40" i="8"/>
  <c r="AH40" i="8"/>
  <c r="AP40" i="8"/>
  <c r="BA40" i="8"/>
  <c r="BD40" i="8"/>
  <c r="BF40" i="8"/>
  <c r="BG40" i="8"/>
  <c r="BI40" i="8"/>
  <c r="BJ40" i="8"/>
  <c r="BM40" i="8"/>
  <c r="BL40" i="8"/>
  <c r="M41" i="8"/>
  <c r="N41" i="8"/>
  <c r="O41" i="8"/>
  <c r="E41" i="8"/>
  <c r="Q41" i="8"/>
  <c r="T41" i="8"/>
  <c r="J41" i="8"/>
  <c r="Y41" i="8"/>
  <c r="AB41" i="8"/>
  <c r="P41" i="8"/>
  <c r="AD41" i="8"/>
  <c r="AE41" i="8"/>
  <c r="AG41" i="8"/>
  <c r="AH41" i="8"/>
  <c r="AP41" i="8"/>
  <c r="BA41" i="8"/>
  <c r="BD41" i="8"/>
  <c r="F41" i="8"/>
  <c r="BF41" i="8"/>
  <c r="BG41" i="8"/>
  <c r="BI41" i="8"/>
  <c r="BJ41" i="8"/>
  <c r="BM41" i="8"/>
  <c r="BL41" i="8"/>
  <c r="M42" i="8"/>
  <c r="N42" i="8"/>
  <c r="D42" i="8"/>
  <c r="O42" i="8"/>
  <c r="E42" i="8"/>
  <c r="Q42" i="8"/>
  <c r="T42" i="8"/>
  <c r="J42" i="8"/>
  <c r="Y42" i="8"/>
  <c r="AB42" i="8"/>
  <c r="P42" i="8"/>
  <c r="AD42" i="8"/>
  <c r="AE42" i="8"/>
  <c r="AG42" i="8"/>
  <c r="AH42" i="8"/>
  <c r="AP42" i="8"/>
  <c r="BA42" i="8"/>
  <c r="BD42" i="8"/>
  <c r="BF42" i="8"/>
  <c r="BG42" i="8"/>
  <c r="BI42" i="8"/>
  <c r="BJ42" i="8"/>
  <c r="BM42" i="8"/>
  <c r="BL42" i="8"/>
  <c r="W43" i="8"/>
  <c r="Z43" i="8"/>
  <c r="AA43" i="8"/>
  <c r="AE43" i="8"/>
  <c r="O43" i="8"/>
  <c r="E43" i="8"/>
  <c r="AC43" i="8"/>
  <c r="AF43" i="8"/>
  <c r="AL43" i="8"/>
  <c r="AM43" i="8"/>
  <c r="AO43" i="8"/>
  <c r="AP43" i="8"/>
  <c r="AT43" i="8"/>
  <c r="AU43" i="8"/>
  <c r="AW43" i="8"/>
  <c r="AX43" i="8"/>
  <c r="BA43" i="8"/>
  <c r="BD43" i="8"/>
  <c r="BF43" i="8"/>
  <c r="BG43" i="8"/>
  <c r="BI43" i="8"/>
  <c r="BJ43" i="8"/>
  <c r="BM43" i="8"/>
  <c r="BL43" i="8"/>
  <c r="F44" i="8"/>
  <c r="G44" i="8"/>
  <c r="H44" i="8"/>
  <c r="I44" i="8"/>
  <c r="J44" i="8"/>
  <c r="K44" i="8"/>
  <c r="U44" i="8"/>
  <c r="V44" i="8"/>
  <c r="AG44" i="8"/>
  <c r="AH44" i="8"/>
  <c r="AP44" i="8"/>
  <c r="BA44" i="8"/>
  <c r="BJ44" i="8"/>
  <c r="BM44" i="8"/>
  <c r="BL44" i="8"/>
  <c r="M45" i="8"/>
  <c r="N45" i="8"/>
  <c r="O45" i="8"/>
  <c r="E45" i="8"/>
  <c r="I45" i="8"/>
  <c r="Q45" i="8"/>
  <c r="T45" i="8"/>
  <c r="J45" i="8"/>
  <c r="Y45" i="8"/>
  <c r="AB45" i="8"/>
  <c r="AD45" i="8"/>
  <c r="AE45" i="8"/>
  <c r="AG45" i="8"/>
  <c r="AH45" i="8"/>
  <c r="AP45" i="8"/>
  <c r="BA45" i="8"/>
  <c r="BD45" i="8"/>
  <c r="BF45" i="8"/>
  <c r="BG45" i="8"/>
  <c r="BJ45" i="8"/>
  <c r="BM45" i="8"/>
  <c r="BL45" i="8"/>
  <c r="M46" i="8"/>
  <c r="C46" i="8"/>
  <c r="N46" i="8"/>
  <c r="O46" i="8"/>
  <c r="R46" i="8"/>
  <c r="Q46" i="8"/>
  <c r="T46" i="8"/>
  <c r="Y46" i="8"/>
  <c r="AB46" i="8"/>
  <c r="F46" i="8"/>
  <c r="AD46" i="8"/>
  <c r="AE46" i="8"/>
  <c r="AG46" i="8"/>
  <c r="AH46" i="8"/>
  <c r="AP46" i="8"/>
  <c r="BA46" i="8"/>
  <c r="BD46" i="8"/>
  <c r="BF46" i="8"/>
  <c r="BG46" i="8"/>
  <c r="BJ46" i="8"/>
  <c r="BM46" i="8"/>
  <c r="BL46" i="8"/>
  <c r="W47" i="8"/>
  <c r="X47" i="8"/>
  <c r="Y47" i="8"/>
  <c r="Z47" i="8"/>
  <c r="AA47" i="8"/>
  <c r="AD47" i="8"/>
  <c r="AC47" i="8"/>
  <c r="Q47" i="8"/>
  <c r="AE47" i="8"/>
  <c r="AF47" i="8"/>
  <c r="AH47" i="8"/>
  <c r="AI47" i="8"/>
  <c r="AJ47" i="8"/>
  <c r="AK47" i="8"/>
  <c r="AN47" i="8"/>
  <c r="AQ47" i="8"/>
  <c r="M47" i="8"/>
  <c r="AR47" i="8"/>
  <c r="AS47" i="8"/>
  <c r="AV47" i="8"/>
  <c r="AZ47" i="8"/>
  <c r="BA47" i="8"/>
  <c r="BC47" i="8"/>
  <c r="BE47" i="8"/>
  <c r="G47" i="8"/>
  <c r="BH47" i="8"/>
  <c r="BM47" i="8"/>
  <c r="BL47" i="8"/>
  <c r="M48" i="8"/>
  <c r="N48" i="8"/>
  <c r="O48" i="8"/>
  <c r="E48" i="8"/>
  <c r="Q48" i="8"/>
  <c r="T48" i="8"/>
  <c r="J48" i="8"/>
  <c r="Y48" i="8"/>
  <c r="AB48" i="8"/>
  <c r="P48" i="8"/>
  <c r="AD48" i="8"/>
  <c r="AE48" i="8"/>
  <c r="AG48" i="8"/>
  <c r="AH48" i="8"/>
  <c r="AL48" i="8"/>
  <c r="AM48" i="8"/>
  <c r="AO48" i="8"/>
  <c r="AP48" i="8"/>
  <c r="AT48" i="8"/>
  <c r="AU48" i="8"/>
  <c r="AW48" i="8"/>
  <c r="AX48" i="8"/>
  <c r="BA48" i="8"/>
  <c r="BD48" i="8"/>
  <c r="BF48" i="8"/>
  <c r="BG48" i="8"/>
  <c r="BI48" i="8"/>
  <c r="BJ48" i="8"/>
  <c r="BM48" i="8"/>
  <c r="BL48" i="8"/>
  <c r="M49" i="8"/>
  <c r="N49" i="8"/>
  <c r="O49" i="8"/>
  <c r="E49" i="8"/>
  <c r="I49" i="8"/>
  <c r="Q49" i="8"/>
  <c r="T49" i="8"/>
  <c r="Y49" i="8"/>
  <c r="AB49" i="8"/>
  <c r="AD49" i="8"/>
  <c r="AE49" i="8"/>
  <c r="AG49" i="8"/>
  <c r="AH49" i="8"/>
  <c r="AL49" i="8"/>
  <c r="AM49" i="8"/>
  <c r="AO49" i="8"/>
  <c r="AP49" i="8"/>
  <c r="AU49" i="8"/>
  <c r="AW49" i="8"/>
  <c r="AX49" i="8"/>
  <c r="BA49" i="8"/>
  <c r="BD49" i="8"/>
  <c r="BF49" i="8"/>
  <c r="BG49" i="8"/>
  <c r="BI49" i="8"/>
  <c r="BJ49" i="8"/>
  <c r="BM49" i="8"/>
  <c r="BL49" i="8"/>
  <c r="W50" i="8"/>
  <c r="X50" i="8"/>
  <c r="Z50" i="8"/>
  <c r="Y50" i="8"/>
  <c r="AA50" i="8"/>
  <c r="AC50" i="8"/>
  <c r="Q50" i="8"/>
  <c r="AF50" i="8"/>
  <c r="AJ50" i="8"/>
  <c r="AM50" i="8"/>
  <c r="AK50" i="8"/>
  <c r="AO50" i="8"/>
  <c r="AN50" i="8"/>
  <c r="AR50" i="8"/>
  <c r="AS50" i="8"/>
  <c r="AW50" i="8"/>
  <c r="AV50" i="8"/>
  <c r="AY50" i="8"/>
  <c r="AZ50" i="8"/>
  <c r="BB50" i="8"/>
  <c r="BA50" i="8"/>
  <c r="BC50" i="8"/>
  <c r="BE50" i="8"/>
  <c r="BH50" i="8"/>
  <c r="BM50" i="8"/>
  <c r="BL50" i="8"/>
  <c r="M51" i="8"/>
  <c r="N51" i="8"/>
  <c r="D51" i="8"/>
  <c r="I51" i="8"/>
  <c r="O51" i="8"/>
  <c r="E51" i="8"/>
  <c r="Q51" i="8"/>
  <c r="T51" i="8"/>
  <c r="Y51" i="8"/>
  <c r="AB51" i="8"/>
  <c r="AD51" i="8"/>
  <c r="AE51" i="8"/>
  <c r="AG51" i="8"/>
  <c r="AH51" i="8"/>
  <c r="AL51" i="8"/>
  <c r="AM51" i="8"/>
  <c r="AO51" i="8"/>
  <c r="AP51" i="8"/>
  <c r="AT51" i="8"/>
  <c r="AU51" i="8"/>
  <c r="AW51" i="8"/>
  <c r="AX51" i="8"/>
  <c r="BA51" i="8"/>
  <c r="BD51" i="8"/>
  <c r="BF51" i="8"/>
  <c r="BG51" i="8"/>
  <c r="BI51" i="8"/>
  <c r="BJ51" i="8"/>
  <c r="BM51" i="8"/>
  <c r="BL51" i="8"/>
  <c r="M52" i="8"/>
  <c r="C52" i="8"/>
  <c r="N52" i="8"/>
  <c r="D52" i="8"/>
  <c r="O52" i="8"/>
  <c r="Q52" i="8"/>
  <c r="G52" i="8"/>
  <c r="T52" i="8"/>
  <c r="Y52" i="8"/>
  <c r="AB52" i="8"/>
  <c r="P52" i="8"/>
  <c r="AD52" i="8"/>
  <c r="AE52" i="8"/>
  <c r="AG52" i="8"/>
  <c r="AH52" i="8"/>
  <c r="AL52" i="8"/>
  <c r="AM52" i="8"/>
  <c r="AO52" i="8"/>
  <c r="AP52" i="8"/>
  <c r="AT52" i="8"/>
  <c r="AU52" i="8"/>
  <c r="AW52" i="8"/>
  <c r="AX52" i="8"/>
  <c r="BA52" i="8"/>
  <c r="BD52" i="8"/>
  <c r="BF52" i="8"/>
  <c r="BG52" i="8"/>
  <c r="BI52" i="8"/>
  <c r="BJ52" i="8"/>
  <c r="BM52" i="8"/>
  <c r="BL52" i="8"/>
  <c r="BM53" i="8"/>
  <c r="BL53" i="8"/>
  <c r="W54" i="8"/>
  <c r="X54" i="8"/>
  <c r="Z54" i="8"/>
  <c r="AA54" i="8"/>
  <c r="AC54" i="8"/>
  <c r="AF54" i="8"/>
  <c r="AI54" i="8"/>
  <c r="AJ54" i="8"/>
  <c r="AK54" i="8"/>
  <c r="AN54" i="8"/>
  <c r="AP54" i="8"/>
  <c r="AQ54" i="8"/>
  <c r="AR54" i="8"/>
  <c r="AS54" i="8"/>
  <c r="AV54" i="8"/>
  <c r="AY54" i="8"/>
  <c r="AZ54" i="8"/>
  <c r="BB54" i="8"/>
  <c r="BC54" i="8"/>
  <c r="BE54" i="8"/>
  <c r="BH54" i="8"/>
  <c r="BM54" i="8"/>
  <c r="BL54" i="8"/>
  <c r="F55" i="8"/>
  <c r="G55" i="8"/>
  <c r="H55" i="8"/>
  <c r="I55" i="8"/>
  <c r="T55" i="8"/>
  <c r="AD55" i="8"/>
  <c r="AE55" i="8"/>
  <c r="AG55" i="8"/>
  <c r="AH55" i="8"/>
  <c r="AL55" i="8"/>
  <c r="AM55" i="8"/>
  <c r="AO55" i="8"/>
  <c r="AP55" i="8"/>
  <c r="AT55" i="8"/>
  <c r="AU55" i="8"/>
  <c r="AW55" i="8"/>
  <c r="AX55" i="8"/>
  <c r="BA55" i="8"/>
  <c r="BF55" i="8"/>
  <c r="BG55" i="8"/>
  <c r="BI55" i="8"/>
  <c r="BJ55" i="8"/>
  <c r="BM55" i="8"/>
  <c r="BL55" i="8"/>
  <c r="M56" i="8"/>
  <c r="N56" i="8"/>
  <c r="O56" i="8"/>
  <c r="Q56" i="8"/>
  <c r="T56" i="8"/>
  <c r="Y56" i="8"/>
  <c r="AB56" i="8"/>
  <c r="AD56" i="8"/>
  <c r="AE56" i="8"/>
  <c r="AG56" i="8"/>
  <c r="AH56" i="8"/>
  <c r="AL56" i="8"/>
  <c r="AM56" i="8"/>
  <c r="AO56" i="8"/>
  <c r="AP56" i="8"/>
  <c r="AT56" i="8"/>
  <c r="AU56" i="8"/>
  <c r="AW56" i="8"/>
  <c r="AX56" i="8"/>
  <c r="BA56" i="8"/>
  <c r="BD56" i="8"/>
  <c r="BF56" i="8"/>
  <c r="BG56" i="8"/>
  <c r="BI56" i="8"/>
  <c r="BJ56" i="8"/>
  <c r="BM56" i="8"/>
  <c r="BL56" i="8"/>
  <c r="M57" i="8"/>
  <c r="N57" i="8"/>
  <c r="O57" i="8"/>
  <c r="R57" i="8"/>
  <c r="Q57" i="8"/>
  <c r="T57" i="8"/>
  <c r="J57" i="8"/>
  <c r="Y57" i="8"/>
  <c r="AB57" i="8"/>
  <c r="F57" i="8"/>
  <c r="AD57" i="8"/>
  <c r="AE57" i="8"/>
  <c r="AG57" i="8"/>
  <c r="AH57" i="8"/>
  <c r="BA57" i="8"/>
  <c r="M58" i="8"/>
  <c r="N58" i="8"/>
  <c r="O58" i="8"/>
  <c r="R58" i="8"/>
  <c r="E58" i="8"/>
  <c r="Q58" i="8"/>
  <c r="T58" i="8"/>
  <c r="Y58" i="8"/>
  <c r="AB58" i="8"/>
  <c r="AD58" i="8"/>
  <c r="AE58" i="8"/>
  <c r="AG58" i="8"/>
  <c r="AH58" i="8"/>
  <c r="AL58" i="8"/>
  <c r="AM58" i="8"/>
  <c r="AP58" i="8"/>
  <c r="AT58" i="8"/>
  <c r="AU58" i="8"/>
  <c r="BA58" i="8"/>
  <c r="BD58" i="8"/>
  <c r="BF58" i="8"/>
  <c r="BG58" i="8"/>
  <c r="BI58" i="8"/>
  <c r="BJ58" i="8"/>
  <c r="BM58" i="8"/>
  <c r="BL58" i="8"/>
  <c r="M59" i="8"/>
  <c r="N59" i="8"/>
  <c r="O59" i="8"/>
  <c r="R59" i="8"/>
  <c r="Q59" i="8"/>
  <c r="T59" i="8"/>
  <c r="Y59" i="8"/>
  <c r="AB59" i="8"/>
  <c r="P59" i="8"/>
  <c r="AD59" i="8"/>
  <c r="AE59" i="8"/>
  <c r="AG59" i="8"/>
  <c r="AH59" i="8"/>
  <c r="AP59" i="8"/>
  <c r="BA59" i="8"/>
  <c r="BD59" i="8"/>
  <c r="BF59" i="8"/>
  <c r="BG59" i="8"/>
  <c r="BI59" i="8"/>
  <c r="BJ59" i="8"/>
  <c r="BM59" i="8"/>
  <c r="BL59" i="8"/>
  <c r="W60" i="8"/>
  <c r="X60" i="8"/>
  <c r="Z60" i="8"/>
  <c r="AA60" i="8"/>
  <c r="AE60" i="8"/>
  <c r="AC60" i="8"/>
  <c r="AF60" i="8"/>
  <c r="AK60" i="8"/>
  <c r="AL60" i="8"/>
  <c r="AM60" i="8"/>
  <c r="AN60" i="8"/>
  <c r="AQ60" i="8"/>
  <c r="AR60" i="8"/>
  <c r="AS60" i="8"/>
  <c r="AW60" i="8"/>
  <c r="AX60" i="8"/>
  <c r="AY60" i="8"/>
  <c r="C60" i="8"/>
  <c r="AZ60" i="8"/>
  <c r="BF60" i="8"/>
  <c r="BB60" i="8"/>
  <c r="BC60" i="8"/>
  <c r="BE60" i="8"/>
  <c r="BH60" i="8"/>
  <c r="BM60" i="8"/>
  <c r="BL60" i="8"/>
  <c r="F61" i="8"/>
  <c r="G61" i="8"/>
  <c r="H61" i="8"/>
  <c r="I61" i="8"/>
  <c r="J61" i="8"/>
  <c r="V61" i="8"/>
  <c r="AG61" i="8"/>
  <c r="AH61" i="8"/>
  <c r="AL61" i="8"/>
  <c r="AM61" i="8"/>
  <c r="AP61" i="8"/>
  <c r="AT61" i="8"/>
  <c r="AU61" i="8"/>
  <c r="BA61" i="8"/>
  <c r="BF61" i="8"/>
  <c r="BG61" i="8"/>
  <c r="BI61" i="8"/>
  <c r="BJ61" i="8"/>
  <c r="BM61" i="8"/>
  <c r="BL61" i="8"/>
  <c r="M62" i="8"/>
  <c r="N62" i="8"/>
  <c r="O62" i="8"/>
  <c r="Q62" i="8"/>
  <c r="T62" i="8"/>
  <c r="V62" i="8"/>
  <c r="Y62" i="8"/>
  <c r="AB62" i="8"/>
  <c r="AD62" i="8"/>
  <c r="AE62" i="8"/>
  <c r="AG62" i="8"/>
  <c r="AH62" i="8"/>
  <c r="AL62" i="8"/>
  <c r="AM62" i="8"/>
  <c r="AP62" i="8"/>
  <c r="AT62" i="8"/>
  <c r="AU62" i="8"/>
  <c r="BA62" i="8"/>
  <c r="BD62" i="8"/>
  <c r="BF62" i="8"/>
  <c r="BG62" i="8"/>
  <c r="BI62" i="8"/>
  <c r="BJ62" i="8"/>
  <c r="BM62" i="8"/>
  <c r="BL62" i="8"/>
  <c r="M63" i="8"/>
  <c r="N63" i="8"/>
  <c r="D63" i="8"/>
  <c r="O63" i="8"/>
  <c r="E63" i="8"/>
  <c r="Q63" i="8"/>
  <c r="T63" i="8"/>
  <c r="Y63" i="8"/>
  <c r="AB63" i="8"/>
  <c r="P63" i="8"/>
  <c r="AD63" i="8"/>
  <c r="AE63" i="8"/>
  <c r="AG63" i="8"/>
  <c r="AH63" i="8"/>
  <c r="AL63" i="8"/>
  <c r="AM63" i="8"/>
  <c r="AP63" i="8"/>
  <c r="AT63" i="8"/>
  <c r="AU63" i="8"/>
  <c r="BA63" i="8"/>
  <c r="BD63" i="8"/>
  <c r="BF63" i="8"/>
  <c r="BG63" i="8"/>
  <c r="BI63" i="8"/>
  <c r="BJ63" i="8"/>
  <c r="BM63" i="8"/>
  <c r="BL63" i="8"/>
  <c r="M64" i="8"/>
  <c r="N64" i="8"/>
  <c r="O64" i="8"/>
  <c r="E64" i="8"/>
  <c r="Q64" i="8"/>
  <c r="T64" i="8"/>
  <c r="Y64" i="8"/>
  <c r="AB64" i="8"/>
  <c r="P64" i="8"/>
  <c r="AD64" i="8"/>
  <c r="AE64" i="8"/>
  <c r="AG64" i="8"/>
  <c r="AH64" i="8"/>
  <c r="AL64" i="8"/>
  <c r="AM64" i="8"/>
  <c r="AO64" i="8"/>
  <c r="AP64" i="8"/>
  <c r="AT64" i="8"/>
  <c r="AU64" i="8"/>
  <c r="AW64" i="8"/>
  <c r="AX64" i="8"/>
  <c r="BA64" i="8"/>
  <c r="BD64" i="8"/>
  <c r="BF64" i="8"/>
  <c r="BG64" i="8"/>
  <c r="BI64" i="8"/>
  <c r="BJ64" i="8"/>
  <c r="BM64" i="8"/>
  <c r="BL64" i="8"/>
  <c r="M65" i="8"/>
  <c r="C65" i="8"/>
  <c r="N65" i="8"/>
  <c r="D65" i="8"/>
  <c r="O65" i="8"/>
  <c r="R65" i="8"/>
  <c r="Q65" i="8"/>
  <c r="T65" i="8"/>
  <c r="J65" i="8"/>
  <c r="Y65" i="8"/>
  <c r="AB65" i="8"/>
  <c r="P65" i="8"/>
  <c r="AD65" i="8"/>
  <c r="AE65" i="8"/>
  <c r="AG65" i="8"/>
  <c r="AH65" i="8"/>
  <c r="AM65" i="8"/>
  <c r="AO65" i="8"/>
  <c r="AP65" i="8"/>
  <c r="AT65" i="8"/>
  <c r="AU65" i="8"/>
  <c r="BA65" i="8"/>
  <c r="BD65" i="8"/>
  <c r="BF65" i="8"/>
  <c r="BG65" i="8"/>
  <c r="BI65" i="8"/>
  <c r="BJ65" i="8"/>
  <c r="BM65" i="8"/>
  <c r="BL65" i="8"/>
  <c r="M66" i="8"/>
  <c r="N66" i="8"/>
  <c r="D66" i="8"/>
  <c r="O66" i="8"/>
  <c r="Q66" i="8"/>
  <c r="G66" i="8"/>
  <c r="T66" i="8"/>
  <c r="Y66" i="8"/>
  <c r="AD66" i="8"/>
  <c r="AE66" i="8"/>
  <c r="AG66" i="8"/>
  <c r="AH66" i="8"/>
  <c r="AM66" i="8"/>
  <c r="AO66" i="8"/>
  <c r="AP66" i="8"/>
  <c r="AT66" i="8"/>
  <c r="AU66" i="8"/>
  <c r="AW66" i="8"/>
  <c r="AX66" i="8"/>
  <c r="BA66" i="8"/>
  <c r="BD66" i="8"/>
  <c r="BF66" i="8"/>
  <c r="BG66" i="8"/>
  <c r="BI66" i="8"/>
  <c r="BJ66" i="8"/>
  <c r="BM66" i="8"/>
  <c r="BL66" i="8"/>
  <c r="L67" i="8"/>
  <c r="N67" i="8"/>
  <c r="D67" i="8"/>
  <c r="I67" i="8"/>
  <c r="O67" i="8"/>
  <c r="E67" i="8"/>
  <c r="Q67" i="8"/>
  <c r="G67" i="8"/>
  <c r="T67" i="8"/>
  <c r="AB67" i="8"/>
  <c r="P67" i="8"/>
  <c r="AD67" i="8"/>
  <c r="AE67" i="8"/>
  <c r="AG67" i="8"/>
  <c r="AH67" i="8"/>
  <c r="BA67" i="8"/>
  <c r="W68" i="8"/>
  <c r="X68" i="8"/>
  <c r="Z68" i="8"/>
  <c r="Y68" i="8"/>
  <c r="AA68" i="8"/>
  <c r="AD68" i="8"/>
  <c r="AC68" i="8"/>
  <c r="AF68" i="8"/>
  <c r="AY68" i="8"/>
  <c r="AZ68" i="8"/>
  <c r="BB68" i="8"/>
  <c r="BC68" i="8"/>
  <c r="BE68" i="8"/>
  <c r="BH68" i="8"/>
  <c r="BM68" i="8"/>
  <c r="BL68" i="8"/>
  <c r="M69" i="8"/>
  <c r="N69" i="8"/>
  <c r="O69" i="8"/>
  <c r="E69" i="8"/>
  <c r="H69" i="8"/>
  <c r="Q69" i="8"/>
  <c r="T69" i="8"/>
  <c r="J69" i="8"/>
  <c r="Y69" i="8"/>
  <c r="AD69" i="8"/>
  <c r="AE69" i="8"/>
  <c r="AG69" i="8"/>
  <c r="AH69" i="8"/>
  <c r="AL69" i="8"/>
  <c r="AM69" i="8"/>
  <c r="AO69" i="8"/>
  <c r="AP69" i="8"/>
  <c r="AT69" i="8"/>
  <c r="AU69" i="8"/>
  <c r="AW69" i="8"/>
  <c r="AX69" i="8"/>
  <c r="BA69" i="8"/>
  <c r="BD69" i="8"/>
  <c r="BF69" i="8"/>
  <c r="BG69" i="8"/>
  <c r="BI69" i="8"/>
  <c r="BJ69" i="8"/>
  <c r="BM69" i="8"/>
  <c r="BL69" i="8"/>
  <c r="Q70" i="8"/>
  <c r="G70" i="8"/>
  <c r="AB70" i="8"/>
  <c r="AD70" i="8"/>
  <c r="AE70" i="8"/>
  <c r="AG70" i="8"/>
  <c r="AH70" i="8"/>
  <c r="AI70" i="8"/>
  <c r="AK70" i="8"/>
  <c r="AK68" i="8"/>
  <c r="AN70" i="8"/>
  <c r="AN68" i="8"/>
  <c r="AQ70" i="8"/>
  <c r="AQ68" i="8"/>
  <c r="AR70" i="8"/>
  <c r="AR68" i="8"/>
  <c r="AS68" i="8"/>
  <c r="AT68" i="8"/>
  <c r="AV70" i="8"/>
  <c r="AV68" i="8"/>
  <c r="BA70" i="8"/>
  <c r="BD70" i="8"/>
  <c r="BF70" i="8"/>
  <c r="BG70" i="8"/>
  <c r="BI70" i="8"/>
  <c r="BJ70" i="8"/>
  <c r="BM70" i="8"/>
  <c r="M71" i="8"/>
  <c r="C71" i="8"/>
  <c r="N71" i="8"/>
  <c r="D71" i="8"/>
  <c r="O71" i="8"/>
  <c r="P71" i="8"/>
  <c r="F71" i="8"/>
  <c r="Q71" i="8"/>
  <c r="G71" i="8"/>
  <c r="T71" i="8"/>
  <c r="J71" i="8"/>
  <c r="AB71" i="8"/>
  <c r="AD71" i="8"/>
  <c r="AE71" i="8"/>
  <c r="AL71" i="8"/>
  <c r="AM71" i="8"/>
  <c r="AO71" i="8"/>
  <c r="AP71" i="8"/>
  <c r="AT71" i="8"/>
  <c r="AU71" i="8"/>
  <c r="AW71" i="8"/>
  <c r="AX71" i="8"/>
  <c r="BD71" i="8"/>
  <c r="BM71" i="8"/>
  <c r="BL71" i="8"/>
  <c r="M72" i="8"/>
  <c r="C72" i="8"/>
  <c r="N72" i="8"/>
  <c r="D72" i="8"/>
  <c r="O72" i="8"/>
  <c r="S72" i="8"/>
  <c r="P72" i="8"/>
  <c r="F72" i="8"/>
  <c r="Q72" i="8"/>
  <c r="G72" i="8"/>
  <c r="T72" i="8"/>
  <c r="V72" i="8"/>
  <c r="AB72" i="8"/>
  <c r="AD72" i="8"/>
  <c r="AE72" i="8"/>
  <c r="AL72" i="8"/>
  <c r="AM72" i="8"/>
  <c r="AO72" i="8"/>
  <c r="AP72" i="8"/>
  <c r="AT72" i="8"/>
  <c r="AU72" i="8"/>
  <c r="AW72" i="8"/>
  <c r="AX72" i="8"/>
  <c r="BA72" i="8"/>
  <c r="BD72" i="8"/>
  <c r="BF72" i="8"/>
  <c r="BG72" i="8"/>
  <c r="BM72" i="8"/>
  <c r="BL72" i="8"/>
  <c r="H76" i="8"/>
  <c r="I76" i="8"/>
  <c r="L76" i="8"/>
  <c r="S76" i="8"/>
  <c r="AE76" i="8"/>
  <c r="AU76" i="8"/>
  <c r="AX76" i="8"/>
  <c r="BA76" i="8"/>
  <c r="BM76" i="8"/>
  <c r="BL76" i="8"/>
  <c r="AV77" i="8"/>
  <c r="M78" i="8"/>
  <c r="N78" i="8"/>
  <c r="D78" i="8"/>
  <c r="O78" i="8"/>
  <c r="Q78" i="8"/>
  <c r="G78" i="8"/>
  <c r="T78" i="8"/>
  <c r="Y78" i="8"/>
  <c r="AB78" i="8"/>
  <c r="F78" i="8"/>
  <c r="AD78" i="8"/>
  <c r="AE78" i="8"/>
  <c r="AG78" i="8"/>
  <c r="AH78" i="8"/>
  <c r="AL78" i="8"/>
  <c r="AM78" i="8"/>
  <c r="AO78" i="8"/>
  <c r="AP78" i="8"/>
  <c r="AT78" i="8"/>
  <c r="AU78" i="8"/>
  <c r="AW78" i="8"/>
  <c r="AX78" i="8"/>
  <c r="BA78" i="8"/>
  <c r="BD78" i="8"/>
  <c r="BF78" i="8"/>
  <c r="BG78" i="8"/>
  <c r="BI78" i="8"/>
  <c r="BJ78" i="8"/>
  <c r="BM78" i="8"/>
  <c r="BL78" i="8"/>
  <c r="M79" i="8"/>
  <c r="N79" i="8"/>
  <c r="O79" i="8"/>
  <c r="Q79" i="8"/>
  <c r="G79" i="8"/>
  <c r="T79" i="8"/>
  <c r="J79" i="8"/>
  <c r="Y79" i="8"/>
  <c r="AB79" i="8"/>
  <c r="AD79" i="8"/>
  <c r="AE79" i="8"/>
  <c r="AG79" i="8"/>
  <c r="AH79" i="8"/>
  <c r="AL79" i="8"/>
  <c r="AM79" i="8"/>
  <c r="AO79" i="8"/>
  <c r="AP79" i="8"/>
  <c r="AT79" i="8"/>
  <c r="AU79" i="8"/>
  <c r="AW79" i="8"/>
  <c r="AX79" i="8"/>
  <c r="BA79" i="8"/>
  <c r="BD79" i="8"/>
  <c r="BF79" i="8"/>
  <c r="BG79" i="8"/>
  <c r="BI79" i="8"/>
  <c r="BJ79" i="8"/>
  <c r="BM79" i="8"/>
  <c r="BL79" i="8"/>
  <c r="W80" i="8"/>
  <c r="X80" i="8"/>
  <c r="Z80" i="8"/>
  <c r="AA80" i="8"/>
  <c r="AE80" i="8"/>
  <c r="AC80" i="8"/>
  <c r="AI80" i="8"/>
  <c r="AJ80" i="8"/>
  <c r="AK80" i="8"/>
  <c r="AN80" i="8"/>
  <c r="AQ80" i="8"/>
  <c r="AQ77" i="8"/>
  <c r="AR80" i="8"/>
  <c r="AR77" i="8"/>
  <c r="AR75" i="8"/>
  <c r="AS80" i="8"/>
  <c r="AU80" i="8"/>
  <c r="AX80" i="8"/>
  <c r="AY80" i="8"/>
  <c r="AZ80" i="8"/>
  <c r="BB80" i="8"/>
  <c r="BE80" i="8"/>
  <c r="BM80" i="8"/>
  <c r="BL80" i="8"/>
  <c r="G81" i="8"/>
  <c r="H81" i="8"/>
  <c r="I81" i="8"/>
  <c r="S81" i="8"/>
  <c r="Y81" i="8"/>
  <c r="BA81" i="8"/>
  <c r="BD81" i="8"/>
  <c r="F81" i="8"/>
  <c r="BI81" i="8"/>
  <c r="BJ81" i="8"/>
  <c r="BM81" i="8"/>
  <c r="BL81" i="8"/>
  <c r="M82" i="8"/>
  <c r="C82" i="8"/>
  <c r="N82" i="8"/>
  <c r="D82" i="8"/>
  <c r="O82" i="8"/>
  <c r="Q82" i="8"/>
  <c r="T82" i="8"/>
  <c r="J82" i="8"/>
  <c r="Y82" i="8"/>
  <c r="AB82" i="8"/>
  <c r="AD82" i="8"/>
  <c r="AE82" i="8"/>
  <c r="AG82" i="8"/>
  <c r="AH82" i="8"/>
  <c r="AU82" i="8"/>
  <c r="AX82" i="8"/>
  <c r="BA82" i="8"/>
  <c r="BD82" i="8"/>
  <c r="BF82" i="8"/>
  <c r="BG82" i="8"/>
  <c r="BI82" i="8"/>
  <c r="BJ82" i="8"/>
  <c r="BM82" i="8"/>
  <c r="BL82" i="8"/>
  <c r="M83" i="8"/>
  <c r="N83" i="8"/>
  <c r="O83" i="8"/>
  <c r="Q83" i="8"/>
  <c r="T83" i="8"/>
  <c r="J83" i="8"/>
  <c r="Y83" i="8"/>
  <c r="AB83" i="8"/>
  <c r="P83" i="8"/>
  <c r="AD83" i="8"/>
  <c r="AE83" i="8"/>
  <c r="AG83" i="8"/>
  <c r="AH83" i="8"/>
  <c r="AU83" i="8"/>
  <c r="AX83" i="8"/>
  <c r="BA83" i="8"/>
  <c r="BD83" i="8"/>
  <c r="BF83" i="8"/>
  <c r="BG83" i="8"/>
  <c r="BI83" i="8"/>
  <c r="BJ83" i="8"/>
  <c r="BM83" i="8"/>
  <c r="BL83" i="8"/>
  <c r="M84" i="8"/>
  <c r="N84" i="8"/>
  <c r="O84" i="8"/>
  <c r="Q84" i="8"/>
  <c r="S84" i="8"/>
  <c r="T84" i="8"/>
  <c r="J84" i="8"/>
  <c r="Y84" i="8"/>
  <c r="AB84" i="8"/>
  <c r="AD84" i="8"/>
  <c r="AE84" i="8"/>
  <c r="BA84" i="8"/>
  <c r="BF84" i="8"/>
  <c r="BG84" i="8"/>
  <c r="BI84" i="8"/>
  <c r="BJ84" i="8"/>
  <c r="BM84" i="8"/>
  <c r="BL84" i="8"/>
  <c r="M85" i="8"/>
  <c r="N85" i="8"/>
  <c r="O85" i="8"/>
  <c r="E85" i="8"/>
  <c r="Q85" i="8"/>
  <c r="G85" i="8"/>
  <c r="T85" i="8"/>
  <c r="J85" i="8"/>
  <c r="Y85" i="8"/>
  <c r="AB85" i="8"/>
  <c r="P85" i="8"/>
  <c r="AD85" i="8"/>
  <c r="AE85" i="8"/>
  <c r="AG85" i="8"/>
  <c r="AH85" i="8"/>
  <c r="AL85" i="8"/>
  <c r="AM85" i="8"/>
  <c r="AO85" i="8"/>
  <c r="AP85" i="8"/>
  <c r="AT85" i="8"/>
  <c r="AU85" i="8"/>
  <c r="AW85" i="8"/>
  <c r="AX85" i="8"/>
  <c r="BA85" i="8"/>
  <c r="BD85" i="8"/>
  <c r="BF85" i="8"/>
  <c r="BG85" i="8"/>
  <c r="BI85" i="8"/>
  <c r="BJ85" i="8"/>
  <c r="BM85" i="8"/>
  <c r="BL85" i="8"/>
  <c r="M86" i="8"/>
  <c r="N86" i="8"/>
  <c r="D86" i="8"/>
  <c r="O86" i="8"/>
  <c r="E86" i="8"/>
  <c r="Q86" i="8"/>
  <c r="T86" i="8"/>
  <c r="J86" i="8"/>
  <c r="Y86" i="8"/>
  <c r="AB86" i="8"/>
  <c r="F86" i="8"/>
  <c r="AD86" i="8"/>
  <c r="AE86" i="8"/>
  <c r="AG86" i="8"/>
  <c r="AH86" i="8"/>
  <c r="AL86" i="8"/>
  <c r="AM86" i="8"/>
  <c r="AT86" i="8"/>
  <c r="AU86" i="8"/>
  <c r="BA86" i="8"/>
  <c r="BD86" i="8"/>
  <c r="BF86" i="8"/>
  <c r="BG86" i="8"/>
  <c r="BI86" i="8"/>
  <c r="BJ86" i="8"/>
  <c r="BM86" i="8"/>
  <c r="BL86" i="8"/>
  <c r="M87" i="8"/>
  <c r="C87" i="8"/>
  <c r="N87" i="8"/>
  <c r="O87" i="8"/>
  <c r="Q87" i="8"/>
  <c r="T87" i="8"/>
  <c r="Y87" i="8"/>
  <c r="AB87" i="8"/>
  <c r="P87" i="8"/>
  <c r="AD87" i="8"/>
  <c r="AE87" i="8"/>
  <c r="AG87" i="8"/>
  <c r="AH87" i="8"/>
  <c r="AL87" i="8"/>
  <c r="AM87" i="8"/>
  <c r="AO87" i="8"/>
  <c r="AP87" i="8"/>
  <c r="AU87" i="8"/>
  <c r="AW87" i="8"/>
  <c r="AX87" i="8"/>
  <c r="BA87" i="8"/>
  <c r="BD87" i="8"/>
  <c r="BF87" i="8"/>
  <c r="BG87" i="8"/>
  <c r="BI87" i="8"/>
  <c r="BJ87" i="8"/>
  <c r="BM87" i="8"/>
  <c r="BL87" i="8"/>
  <c r="M88" i="8"/>
  <c r="C88" i="8"/>
  <c r="N88" i="8"/>
  <c r="D88" i="8"/>
  <c r="O88" i="8"/>
  <c r="Q88" i="8"/>
  <c r="G88" i="8"/>
  <c r="T88" i="8"/>
  <c r="J88" i="8"/>
  <c r="Y88" i="8"/>
  <c r="AB88" i="8"/>
  <c r="AD88" i="8"/>
  <c r="AE88" i="8"/>
  <c r="AG88" i="8"/>
  <c r="AH88" i="8"/>
  <c r="AL88" i="8"/>
  <c r="AM88" i="8"/>
  <c r="AO88" i="8"/>
  <c r="AP88" i="8"/>
  <c r="AT88" i="8"/>
  <c r="AU88" i="8"/>
  <c r="AW88" i="8"/>
  <c r="AX88" i="8"/>
  <c r="BA88" i="8"/>
  <c r="BD88" i="8"/>
  <c r="BF88" i="8"/>
  <c r="BG88" i="8"/>
  <c r="BI88" i="8"/>
  <c r="BJ88" i="8"/>
  <c r="BM88" i="8"/>
  <c r="BL88" i="8"/>
  <c r="Z89" i="8"/>
  <c r="Z77" i="8"/>
  <c r="AK89" i="8"/>
  <c r="AM89" i="8"/>
  <c r="AP89" i="8"/>
  <c r="AS89" i="8"/>
  <c r="AU89" i="8"/>
  <c r="AX89" i="8"/>
  <c r="AY89" i="8"/>
  <c r="AZ89" i="8"/>
  <c r="BB89" i="8"/>
  <c r="BC89" i="8"/>
  <c r="BD89" i="8"/>
  <c r="BE89" i="8"/>
  <c r="BH89" i="8"/>
  <c r="BM89" i="8"/>
  <c r="BL89" i="8"/>
  <c r="M90" i="8"/>
  <c r="N90" i="8"/>
  <c r="O90" i="8"/>
  <c r="Q90" i="8"/>
  <c r="G90" i="8"/>
  <c r="T90" i="8"/>
  <c r="Y90" i="8"/>
  <c r="AB90" i="8"/>
  <c r="AD90" i="8"/>
  <c r="AE90" i="8"/>
  <c r="AG90" i="8"/>
  <c r="AH90" i="8"/>
  <c r="AP90" i="8"/>
  <c r="AU90" i="8"/>
  <c r="AX90" i="8"/>
  <c r="BA90" i="8"/>
  <c r="BD90" i="8"/>
  <c r="BF90" i="8"/>
  <c r="BG90" i="8"/>
  <c r="BI90" i="8"/>
  <c r="BJ90" i="8"/>
  <c r="BM90" i="8"/>
  <c r="BL90" i="8"/>
  <c r="W91" i="8"/>
  <c r="X91" i="8"/>
  <c r="N91" i="8"/>
  <c r="AA91" i="8"/>
  <c r="AB91" i="8"/>
  <c r="AA89" i="8"/>
  <c r="AC91" i="8"/>
  <c r="Q91" i="8"/>
  <c r="G91" i="8"/>
  <c r="AP91" i="8"/>
  <c r="AU91" i="8"/>
  <c r="AX91" i="8"/>
  <c r="BA91" i="8"/>
  <c r="BD91" i="8"/>
  <c r="BF91" i="8"/>
  <c r="BG91" i="8"/>
  <c r="BM91" i="8"/>
  <c r="M92" i="8"/>
  <c r="C92" i="8"/>
  <c r="N92" i="8"/>
  <c r="D92" i="8"/>
  <c r="O92" i="8"/>
  <c r="E92" i="8"/>
  <c r="Q92" i="8"/>
  <c r="G92" i="8"/>
  <c r="T92" i="8"/>
  <c r="J92" i="8"/>
  <c r="Y92" i="8"/>
  <c r="AB92" i="8"/>
  <c r="AD92" i="8"/>
  <c r="AE92" i="8"/>
  <c r="AG92" i="8"/>
  <c r="AH92" i="8"/>
  <c r="AP92" i="8"/>
  <c r="AU92" i="8"/>
  <c r="AX92" i="8"/>
  <c r="BA92" i="8"/>
  <c r="BD92" i="8"/>
  <c r="BF92" i="8"/>
  <c r="BG92" i="8"/>
  <c r="BM92" i="8"/>
  <c r="BL92" i="8"/>
  <c r="M93" i="8"/>
  <c r="C93" i="8"/>
  <c r="N93" i="8"/>
  <c r="D93" i="8"/>
  <c r="O93" i="8"/>
  <c r="E93" i="8"/>
  <c r="I93" i="8"/>
  <c r="Q93" i="8"/>
  <c r="G93" i="8"/>
  <c r="T93" i="8"/>
  <c r="J93" i="8"/>
  <c r="Y93" i="8"/>
  <c r="AB93" i="8"/>
  <c r="AD93" i="8"/>
  <c r="AE93" i="8"/>
  <c r="AG93" i="8"/>
  <c r="AH93" i="8"/>
  <c r="AP93" i="8"/>
  <c r="AU93" i="8"/>
  <c r="AX93" i="8"/>
  <c r="BA93" i="8"/>
  <c r="BD93" i="8"/>
  <c r="BF93" i="8"/>
  <c r="BG93" i="8"/>
  <c r="BM93" i="8"/>
  <c r="BL93" i="8"/>
  <c r="W94" i="8"/>
  <c r="X94" i="8"/>
  <c r="Z94" i="8"/>
  <c r="AA94" i="8"/>
  <c r="AC94" i="8"/>
  <c r="Q94" i="8"/>
  <c r="AF94" i="8"/>
  <c r="AI94" i="8"/>
  <c r="AJ94" i="8"/>
  <c r="AK94" i="8"/>
  <c r="AN94" i="8"/>
  <c r="AQ94" i="8"/>
  <c r="AR94" i="8"/>
  <c r="AS94" i="8"/>
  <c r="AU94" i="8"/>
  <c r="AV94" i="8"/>
  <c r="AY94" i="8"/>
  <c r="AZ94" i="8"/>
  <c r="BB94" i="8"/>
  <c r="BC94" i="8"/>
  <c r="BE94" i="8"/>
  <c r="BH94" i="8"/>
  <c r="BM94" i="8"/>
  <c r="BL94" i="8"/>
  <c r="M95" i="8"/>
  <c r="N95" i="8"/>
  <c r="O95" i="8"/>
  <c r="Q95" i="8"/>
  <c r="G95" i="8"/>
  <c r="T95" i="8"/>
  <c r="J95" i="8"/>
  <c r="Y95" i="8"/>
  <c r="AB95" i="8"/>
  <c r="P95" i="8"/>
  <c r="AD95" i="8"/>
  <c r="AE95" i="8"/>
  <c r="AG95" i="8"/>
  <c r="AH95" i="8"/>
  <c r="AL95" i="8"/>
  <c r="AM95" i="8"/>
  <c r="AO95" i="8"/>
  <c r="AP95" i="8"/>
  <c r="AT95" i="8"/>
  <c r="AU95" i="8"/>
  <c r="AW95" i="8"/>
  <c r="BA95" i="8"/>
  <c r="BD95" i="8"/>
  <c r="BF95" i="8"/>
  <c r="BG95" i="8"/>
  <c r="BI95" i="8"/>
  <c r="BJ95" i="8"/>
  <c r="BM95" i="8"/>
  <c r="BL95" i="8"/>
  <c r="F96" i="8"/>
  <c r="H96" i="8"/>
  <c r="I96" i="8"/>
  <c r="P96" i="8"/>
  <c r="Q96" i="8"/>
  <c r="G96" i="8"/>
  <c r="R96" i="8"/>
  <c r="S96" i="8"/>
  <c r="V96" i="8"/>
  <c r="AD96" i="8"/>
  <c r="AE96" i="8"/>
  <c r="AG96" i="8"/>
  <c r="AH96" i="8"/>
  <c r="AO96" i="8"/>
  <c r="AP96" i="8"/>
  <c r="AT96" i="8"/>
  <c r="AW96" i="8"/>
  <c r="AX96" i="8"/>
  <c r="BA96" i="8"/>
  <c r="BI96" i="8"/>
  <c r="BJ96" i="8"/>
  <c r="BM96" i="8"/>
  <c r="BL96" i="8"/>
  <c r="M97" i="8"/>
  <c r="N97" i="8"/>
  <c r="D97" i="8"/>
  <c r="O97" i="8"/>
  <c r="Q97" i="8"/>
  <c r="G97" i="8"/>
  <c r="T97" i="8"/>
  <c r="J97" i="8"/>
  <c r="Y97" i="8"/>
  <c r="AB97" i="8"/>
  <c r="P97" i="8"/>
  <c r="AD97" i="8"/>
  <c r="AE97" i="8"/>
  <c r="AG97" i="8"/>
  <c r="AH97" i="8"/>
  <c r="AL97" i="8"/>
  <c r="AM97" i="8"/>
  <c r="AO97" i="8"/>
  <c r="AP97" i="8"/>
  <c r="AT97" i="8"/>
  <c r="AU97" i="8"/>
  <c r="AW97" i="8"/>
  <c r="AX97" i="8"/>
  <c r="BA97" i="8"/>
  <c r="BD97" i="8"/>
  <c r="BF97" i="8"/>
  <c r="BG97" i="8"/>
  <c r="BI97" i="8"/>
  <c r="BJ97" i="8"/>
  <c r="BM97" i="8"/>
  <c r="BL97" i="8"/>
  <c r="W98" i="8"/>
  <c r="X98" i="8"/>
  <c r="Z98" i="8"/>
  <c r="AA98" i="8"/>
  <c r="AC98" i="8"/>
  <c r="Q98" i="8"/>
  <c r="G98" i="8"/>
  <c r="AF98" i="8"/>
  <c r="AI98" i="8"/>
  <c r="AJ98" i="8"/>
  <c r="AK98" i="8"/>
  <c r="AM98" i="8"/>
  <c r="AN98" i="8"/>
  <c r="AQ98" i="8"/>
  <c r="AR98" i="8"/>
  <c r="AS98" i="8"/>
  <c r="AU98" i="8"/>
  <c r="AV98" i="8"/>
  <c r="AY98" i="8"/>
  <c r="AZ98" i="8"/>
  <c r="BB98" i="8"/>
  <c r="BC98" i="8"/>
  <c r="BE98" i="8"/>
  <c r="BH98" i="8"/>
  <c r="BI98" i="8"/>
  <c r="M99" i="8"/>
  <c r="C99" i="8"/>
  <c r="N99" i="8"/>
  <c r="O99" i="8"/>
  <c r="U99" i="8"/>
  <c r="Q99" i="8"/>
  <c r="G99" i="8"/>
  <c r="T99" i="8"/>
  <c r="J99" i="8"/>
  <c r="L99" i="8"/>
  <c r="Y99" i="8"/>
  <c r="AB99" i="8"/>
  <c r="P99" i="8"/>
  <c r="AD99" i="8"/>
  <c r="AE99" i="8"/>
  <c r="AG99" i="8"/>
  <c r="AH99" i="8"/>
  <c r="AL99" i="8"/>
  <c r="AM99" i="8"/>
  <c r="AO99" i="8"/>
  <c r="AP99" i="8"/>
  <c r="AT99" i="8"/>
  <c r="AU99" i="8"/>
  <c r="AW99" i="8"/>
  <c r="AX99" i="8"/>
  <c r="BA99" i="8"/>
  <c r="BD99" i="8"/>
  <c r="BF99" i="8"/>
  <c r="BG99" i="8"/>
  <c r="BI99" i="8"/>
  <c r="BJ99" i="8"/>
  <c r="BM99" i="8"/>
  <c r="BL99" i="8"/>
  <c r="M100" i="8"/>
  <c r="C100" i="8"/>
  <c r="N100" i="8"/>
  <c r="D100" i="8"/>
  <c r="O100" i="8"/>
  <c r="E100" i="8"/>
  <c r="H100" i="8"/>
  <c r="Q100" i="8"/>
  <c r="G100" i="8"/>
  <c r="T100" i="8"/>
  <c r="J100" i="8"/>
  <c r="Y100" i="8"/>
  <c r="AB100" i="8"/>
  <c r="P100" i="8"/>
  <c r="AD100" i="8"/>
  <c r="AE100" i="8"/>
  <c r="AG100" i="8"/>
  <c r="AH100" i="8"/>
  <c r="AL100" i="8"/>
  <c r="AM100" i="8"/>
  <c r="AO100" i="8"/>
  <c r="AP100" i="8"/>
  <c r="AT100" i="8"/>
  <c r="AU100" i="8"/>
  <c r="AW100" i="8"/>
  <c r="AX100" i="8"/>
  <c r="BA100" i="8"/>
  <c r="BD100" i="8"/>
  <c r="F100" i="8"/>
  <c r="BF100" i="8"/>
  <c r="BG100" i="8"/>
  <c r="BI100" i="8"/>
  <c r="BJ100" i="8"/>
  <c r="BM100" i="8"/>
  <c r="BL100" i="8"/>
  <c r="W101" i="8"/>
  <c r="X101" i="8"/>
  <c r="Z101" i="8"/>
  <c r="AA101" i="8"/>
  <c r="AC101" i="8"/>
  <c r="AF101" i="8"/>
  <c r="AI101" i="8"/>
  <c r="AJ101" i="8"/>
  <c r="AK101" i="8"/>
  <c r="O101" i="8"/>
  <c r="AN101" i="8"/>
  <c r="AQ101" i="8"/>
  <c r="AR101" i="8"/>
  <c r="AS101" i="8"/>
  <c r="AY101" i="8"/>
  <c r="AZ101" i="8"/>
  <c r="BB101" i="8"/>
  <c r="BC101" i="8"/>
  <c r="BD101" i="8"/>
  <c r="BH101" i="8"/>
  <c r="BM101" i="8"/>
  <c r="BL101" i="8"/>
  <c r="M102" i="8"/>
  <c r="C102" i="8"/>
  <c r="N102" i="8"/>
  <c r="D102" i="8"/>
  <c r="O102" i="8"/>
  <c r="E102" i="8"/>
  <c r="R102" i="8"/>
  <c r="Q102" i="8"/>
  <c r="G102" i="8"/>
  <c r="T102" i="8"/>
  <c r="J102" i="8"/>
  <c r="Y102" i="8"/>
  <c r="AB102" i="8"/>
  <c r="P102" i="8"/>
  <c r="AD102" i="8"/>
  <c r="AE102" i="8"/>
  <c r="AG102" i="8"/>
  <c r="AH102" i="8"/>
  <c r="AL102" i="8"/>
  <c r="AM102" i="8"/>
  <c r="AO102" i="8"/>
  <c r="AP102" i="8"/>
  <c r="AT102" i="8"/>
  <c r="AU102" i="8"/>
  <c r="AW102" i="8"/>
  <c r="AX102" i="8"/>
  <c r="BA102" i="8"/>
  <c r="BD102" i="8"/>
  <c r="BF102" i="8"/>
  <c r="BG102" i="8"/>
  <c r="BI102" i="8"/>
  <c r="BJ102" i="8"/>
  <c r="BM102" i="8"/>
  <c r="BL102" i="8"/>
  <c r="M103" i="8"/>
  <c r="C103" i="8"/>
  <c r="N103" i="8"/>
  <c r="D103" i="8"/>
  <c r="O103" i="8"/>
  <c r="Q103" i="8"/>
  <c r="G103" i="8"/>
  <c r="T103" i="8"/>
  <c r="Y103" i="8"/>
  <c r="AB103" i="8"/>
  <c r="P103" i="8"/>
  <c r="AD103" i="8"/>
  <c r="AE103" i="8"/>
  <c r="AG103" i="8"/>
  <c r="AH103" i="8"/>
  <c r="AL103" i="8"/>
  <c r="AM103" i="8"/>
  <c r="AO103" i="8"/>
  <c r="AP103" i="8"/>
  <c r="AT103" i="8"/>
  <c r="AU103" i="8"/>
  <c r="AW103" i="8"/>
  <c r="AX103" i="8"/>
  <c r="BA103" i="8"/>
  <c r="BD103" i="8"/>
  <c r="BF103" i="8"/>
  <c r="BG103" i="8"/>
  <c r="BI103" i="8"/>
  <c r="BJ103" i="8"/>
  <c r="BM103" i="8"/>
  <c r="BL103" i="8"/>
  <c r="M104" i="8"/>
  <c r="C104" i="8"/>
  <c r="N104" i="8"/>
  <c r="S104" i="8"/>
  <c r="O104" i="8"/>
  <c r="Q104" i="8"/>
  <c r="G104" i="8"/>
  <c r="T104" i="8"/>
  <c r="J104" i="8"/>
  <c r="L104" i="8"/>
  <c r="Y104" i="8"/>
  <c r="AB104" i="8"/>
  <c r="F104" i="8"/>
  <c r="AD104" i="8"/>
  <c r="AE104" i="8"/>
  <c r="AG104" i="8"/>
  <c r="AH104" i="8"/>
  <c r="AL104" i="8"/>
  <c r="AM104" i="8"/>
  <c r="AO104" i="8"/>
  <c r="AP104" i="8"/>
  <c r="AT104" i="8"/>
  <c r="AU104" i="8"/>
  <c r="AW104" i="8"/>
  <c r="AX104" i="8"/>
  <c r="BA104" i="8"/>
  <c r="BD104" i="8"/>
  <c r="BF104" i="8"/>
  <c r="BG104" i="8"/>
  <c r="BI104" i="8"/>
  <c r="BJ104" i="8"/>
  <c r="BM104" i="8"/>
  <c r="BL104" i="8"/>
  <c r="M105" i="8"/>
  <c r="C105" i="8"/>
  <c r="N105" i="8"/>
  <c r="D105" i="8"/>
  <c r="O105" i="8"/>
  <c r="Q105" i="8"/>
  <c r="G105" i="8"/>
  <c r="T105" i="8"/>
  <c r="Y105" i="8"/>
  <c r="AB105" i="8"/>
  <c r="P105" i="8"/>
  <c r="AD105" i="8"/>
  <c r="AE105" i="8"/>
  <c r="AG105" i="8"/>
  <c r="AH105" i="8"/>
  <c r="AL105" i="8"/>
  <c r="AM105" i="8"/>
  <c r="AO105" i="8"/>
  <c r="AP105" i="8"/>
  <c r="AT105" i="8"/>
  <c r="AU105" i="8"/>
  <c r="AW105" i="8"/>
  <c r="AX105" i="8"/>
  <c r="BA105" i="8"/>
  <c r="BD105" i="8"/>
  <c r="F105" i="8"/>
  <c r="BF105" i="8"/>
  <c r="BG105" i="8"/>
  <c r="BI105" i="8"/>
  <c r="BJ105" i="8"/>
  <c r="BM105" i="8"/>
  <c r="BL105" i="8"/>
  <c r="W106" i="8"/>
  <c r="X106" i="8"/>
  <c r="Z106" i="8"/>
  <c r="AA106" i="8"/>
  <c r="AC106" i="8"/>
  <c r="Q106" i="8"/>
  <c r="AF106" i="8"/>
  <c r="AI106" i="8"/>
  <c r="AJ106" i="8"/>
  <c r="AK106" i="8"/>
  <c r="AQ106" i="8"/>
  <c r="AR106" i="8"/>
  <c r="AS106" i="8"/>
  <c r="AW106" i="8"/>
  <c r="AU106" i="8"/>
  <c r="AV106" i="8"/>
  <c r="AY106" i="8"/>
  <c r="AZ106" i="8"/>
  <c r="BA106" i="8"/>
  <c r="BB106" i="8"/>
  <c r="BC106" i="8"/>
  <c r="BF106" i="8"/>
  <c r="BH106" i="8"/>
  <c r="M107" i="8"/>
  <c r="Q107" i="8"/>
  <c r="G107" i="8"/>
  <c r="T107" i="8"/>
  <c r="Y107" i="8"/>
  <c r="AB107" i="8"/>
  <c r="AD107" i="8"/>
  <c r="AE107" i="8"/>
  <c r="AG107" i="8"/>
  <c r="AH107" i="8"/>
  <c r="AL107" i="8"/>
  <c r="AM107" i="8"/>
  <c r="AO107" i="8"/>
  <c r="AP107" i="8"/>
  <c r="AT107" i="8"/>
  <c r="AU107" i="8"/>
  <c r="AW107" i="8"/>
  <c r="AX107" i="8"/>
  <c r="BA107" i="8"/>
  <c r="BD107" i="8"/>
  <c r="BF107" i="8"/>
  <c r="BG107" i="8"/>
  <c r="BI107" i="8"/>
  <c r="BJ107" i="8"/>
  <c r="BM107" i="8"/>
  <c r="BL107" i="8"/>
  <c r="M108" i="8"/>
  <c r="N108" i="8"/>
  <c r="D108" i="8"/>
  <c r="O108" i="8"/>
  <c r="Q108" i="8"/>
  <c r="T108" i="8"/>
  <c r="Y108" i="8"/>
  <c r="AB108" i="8"/>
  <c r="F108" i="8"/>
  <c r="AD108" i="8"/>
  <c r="AE108" i="8"/>
  <c r="AG108" i="8"/>
  <c r="AH108" i="8"/>
  <c r="AL108" i="8"/>
  <c r="AM108" i="8"/>
  <c r="AO108" i="8"/>
  <c r="AP108" i="8"/>
  <c r="AT108" i="8"/>
  <c r="AU108" i="8"/>
  <c r="AW108" i="8"/>
  <c r="AX108" i="8"/>
  <c r="BA108" i="8"/>
  <c r="BD108" i="8"/>
  <c r="BF108" i="8"/>
  <c r="BG108" i="8"/>
  <c r="BI108" i="8"/>
  <c r="BJ108" i="8"/>
  <c r="BM108" i="8"/>
  <c r="BL108" i="8"/>
  <c r="M110" i="8"/>
  <c r="N110" i="8"/>
  <c r="O110" i="8"/>
  <c r="S110" i="8"/>
  <c r="E110" i="8"/>
  <c r="Q110" i="8"/>
  <c r="T110" i="8"/>
  <c r="Y110" i="8"/>
  <c r="AB110" i="8"/>
  <c r="AD110" i="8"/>
  <c r="AE110" i="8"/>
  <c r="AG110" i="8"/>
  <c r="AH110" i="8"/>
  <c r="AL110" i="8"/>
  <c r="AM110" i="8"/>
  <c r="AO110" i="8"/>
  <c r="AP110" i="8"/>
  <c r="AT110" i="8"/>
  <c r="AU110" i="8"/>
  <c r="AW110" i="8"/>
  <c r="AX110" i="8"/>
  <c r="BA110" i="8"/>
  <c r="BD110" i="8"/>
  <c r="BF110" i="8"/>
  <c r="BG110" i="8"/>
  <c r="BI110" i="8"/>
  <c r="BJ110" i="8"/>
  <c r="BM110" i="8"/>
  <c r="BL110" i="8"/>
  <c r="M111" i="8"/>
  <c r="C111" i="8"/>
  <c r="N111" i="8"/>
  <c r="O111" i="8"/>
  <c r="E111" i="8"/>
  <c r="Q111" i="8"/>
  <c r="T111" i="8"/>
  <c r="J111" i="8"/>
  <c r="L111" i="8"/>
  <c r="AB111" i="8"/>
  <c r="P111" i="8"/>
  <c r="AD111" i="8"/>
  <c r="AE111" i="8"/>
  <c r="AG111" i="8"/>
  <c r="AH111" i="8"/>
  <c r="AL111" i="8"/>
  <c r="AM111" i="8"/>
  <c r="AO111" i="8"/>
  <c r="AP111" i="8"/>
  <c r="AT111" i="8"/>
  <c r="AU111" i="8"/>
  <c r="AW111" i="8"/>
  <c r="AX111" i="8"/>
  <c r="BA111" i="8"/>
  <c r="BD111" i="8"/>
  <c r="BF111" i="8"/>
  <c r="BG111" i="8"/>
  <c r="BI111" i="8"/>
  <c r="BJ111" i="8"/>
  <c r="BM111" i="8"/>
  <c r="BL111" i="8"/>
  <c r="M112" i="8"/>
  <c r="N112" i="8"/>
  <c r="S112" i="8"/>
  <c r="O112" i="8"/>
  <c r="Q112" i="8"/>
  <c r="T112" i="8"/>
  <c r="Y112" i="8"/>
  <c r="AB112" i="8"/>
  <c r="P112" i="8"/>
  <c r="F112" i="8"/>
  <c r="AE112" i="8"/>
  <c r="AG112" i="8"/>
  <c r="AH112" i="8"/>
  <c r="AL112" i="8"/>
  <c r="AM112" i="8"/>
  <c r="AO112" i="8"/>
  <c r="AP112" i="8"/>
  <c r="AT112" i="8"/>
  <c r="AU112" i="8"/>
  <c r="AW112" i="8"/>
  <c r="AX112" i="8"/>
  <c r="BA112" i="8"/>
  <c r="BD112" i="8"/>
  <c r="BF112" i="8"/>
  <c r="BG112" i="8"/>
  <c r="BI112" i="8"/>
  <c r="BJ112" i="8"/>
  <c r="BM112" i="8"/>
  <c r="BL112" i="8"/>
  <c r="M113" i="8"/>
  <c r="N113" i="8"/>
  <c r="O113" i="8"/>
  <c r="Q113" i="8"/>
  <c r="T113" i="8"/>
  <c r="AB113" i="8"/>
  <c r="P113" i="8"/>
  <c r="AD113" i="8"/>
  <c r="AE113" i="8"/>
  <c r="AG113" i="8"/>
  <c r="AH113" i="8"/>
  <c r="AL113" i="8"/>
  <c r="AM113" i="8"/>
  <c r="AO113" i="8"/>
  <c r="AP113" i="8"/>
  <c r="AT113" i="8"/>
  <c r="AU113" i="8"/>
  <c r="AW113" i="8"/>
  <c r="AX113" i="8"/>
  <c r="BA113" i="8"/>
  <c r="BD113" i="8"/>
  <c r="BF113" i="8"/>
  <c r="BG113" i="8"/>
  <c r="BI113" i="8"/>
  <c r="BJ113" i="8"/>
  <c r="BM113" i="8"/>
  <c r="BL113" i="8"/>
  <c r="M114" i="8"/>
  <c r="N114" i="8"/>
  <c r="O114" i="8"/>
  <c r="S114" i="8"/>
  <c r="Q114" i="8"/>
  <c r="T114" i="8"/>
  <c r="Y114" i="8"/>
  <c r="AB114" i="8"/>
  <c r="P114" i="8"/>
  <c r="AD114" i="8"/>
  <c r="AE114" i="8"/>
  <c r="AG114" i="8"/>
  <c r="AH114" i="8"/>
  <c r="AL114" i="8"/>
  <c r="AM114" i="8"/>
  <c r="AO114" i="8"/>
  <c r="AP114" i="8"/>
  <c r="AT114" i="8"/>
  <c r="AU114" i="8"/>
  <c r="AW114" i="8"/>
  <c r="AX114" i="8"/>
  <c r="BA114" i="8"/>
  <c r="BD114" i="8"/>
  <c r="F114" i="8"/>
  <c r="BF114" i="8"/>
  <c r="BG114" i="8"/>
  <c r="BI114" i="8"/>
  <c r="BJ114" i="8"/>
  <c r="BM114" i="8"/>
  <c r="BL114" i="8"/>
  <c r="M115" i="8"/>
  <c r="C115" i="8"/>
  <c r="C114" i="8"/>
  <c r="N115" i="8"/>
  <c r="O115" i="8"/>
  <c r="S115" i="8"/>
  <c r="Q115" i="8"/>
  <c r="G115" i="8"/>
  <c r="T115" i="8"/>
  <c r="J115" i="8"/>
  <c r="Y115" i="8"/>
  <c r="AB115" i="8"/>
  <c r="F115" i="8"/>
  <c r="AD115" i="8"/>
  <c r="AE115" i="8"/>
  <c r="AG115" i="8"/>
  <c r="AH115" i="8"/>
  <c r="AL115" i="8"/>
  <c r="AM115" i="8"/>
  <c r="AO115" i="8"/>
  <c r="AP115" i="8"/>
  <c r="AT115" i="8"/>
  <c r="AU115" i="8"/>
  <c r="AW115" i="8"/>
  <c r="AX115" i="8"/>
  <c r="BA115" i="8"/>
  <c r="BD115" i="8"/>
  <c r="BG115" i="8"/>
  <c r="BI115" i="8"/>
  <c r="BJ115" i="8"/>
  <c r="BM115" i="8"/>
  <c r="BL115" i="8"/>
  <c r="M116" i="8"/>
  <c r="N116" i="8"/>
  <c r="O116" i="8"/>
  <c r="Q116" i="8"/>
  <c r="T116" i="8"/>
  <c r="U116" i="8"/>
  <c r="Y116" i="8"/>
  <c r="AB116" i="8"/>
  <c r="P116" i="8"/>
  <c r="AD116" i="8"/>
  <c r="AE116" i="8"/>
  <c r="AG116" i="8"/>
  <c r="AH116" i="8"/>
  <c r="AL116" i="8"/>
  <c r="AM116" i="8"/>
  <c r="AO116" i="8"/>
  <c r="AP116" i="8"/>
  <c r="AT116" i="8"/>
  <c r="AU116" i="8"/>
  <c r="AW116" i="8"/>
  <c r="AX116" i="8"/>
  <c r="BA116" i="8"/>
  <c r="BD116" i="8"/>
  <c r="BF116" i="8"/>
  <c r="BG116" i="8"/>
  <c r="BI116" i="8"/>
  <c r="BJ116" i="8"/>
  <c r="BM116" i="8"/>
  <c r="BL116" i="8"/>
  <c r="M117" i="8"/>
  <c r="N117" i="8"/>
  <c r="D117" i="8"/>
  <c r="O117" i="8"/>
  <c r="Q117" i="8"/>
  <c r="T117" i="8"/>
  <c r="Y117" i="8"/>
  <c r="AB117" i="8"/>
  <c r="P117" i="8"/>
  <c r="AD117" i="8"/>
  <c r="AE117" i="8"/>
  <c r="AG117" i="8"/>
  <c r="AH117" i="8"/>
  <c r="AL117" i="8"/>
  <c r="AM117" i="8"/>
  <c r="AO117" i="8"/>
  <c r="AP117" i="8"/>
  <c r="AT117" i="8"/>
  <c r="AU117" i="8"/>
  <c r="AW117" i="8"/>
  <c r="AX117" i="8"/>
  <c r="BA117" i="8"/>
  <c r="BD117" i="8"/>
  <c r="BI117" i="8"/>
  <c r="BJ117" i="8"/>
  <c r="BM117" i="8"/>
  <c r="BL117" i="8"/>
  <c r="M118" i="8"/>
  <c r="N118" i="8"/>
  <c r="O118" i="8"/>
  <c r="Q118" i="8"/>
  <c r="T118" i="8"/>
  <c r="Y118" i="8"/>
  <c r="AB118" i="8"/>
  <c r="P118" i="8"/>
  <c r="AD118" i="8"/>
  <c r="AE118" i="8"/>
  <c r="AG118" i="8"/>
  <c r="AH118" i="8"/>
  <c r="AL118" i="8"/>
  <c r="AM118" i="8"/>
  <c r="AO118" i="8"/>
  <c r="AP118" i="8"/>
  <c r="AT118" i="8"/>
  <c r="AU118" i="8"/>
  <c r="AW118" i="8"/>
  <c r="AX118" i="8"/>
  <c r="BA118" i="8"/>
  <c r="BD118" i="8"/>
  <c r="BF118" i="8"/>
  <c r="BG118" i="8"/>
  <c r="BI118" i="8"/>
  <c r="BJ118" i="8"/>
  <c r="BM118" i="8"/>
  <c r="BL118" i="8"/>
  <c r="M119" i="8"/>
  <c r="N119" i="8"/>
  <c r="O119" i="8"/>
  <c r="Q119" i="8"/>
  <c r="T119" i="8"/>
  <c r="Y119" i="8"/>
  <c r="AB119" i="8"/>
  <c r="AD119" i="8"/>
  <c r="AE119" i="8"/>
  <c r="AG119" i="8"/>
  <c r="AH119" i="8"/>
  <c r="AL119" i="8"/>
  <c r="AM119" i="8"/>
  <c r="AO119" i="8"/>
  <c r="AP119" i="8"/>
  <c r="AT119" i="8"/>
  <c r="AU119" i="8"/>
  <c r="AW119" i="8"/>
  <c r="AX119" i="8"/>
  <c r="BA119" i="8"/>
  <c r="BD119" i="8"/>
  <c r="BF119" i="8"/>
  <c r="BG119" i="8"/>
  <c r="BI119" i="8"/>
  <c r="BJ119" i="8"/>
  <c r="BM119" i="8"/>
  <c r="BL119" i="8"/>
  <c r="C120" i="8"/>
  <c r="Q120" i="8"/>
  <c r="Y120" i="8"/>
  <c r="AB120" i="8"/>
  <c r="AD120" i="8"/>
  <c r="AE120" i="8"/>
  <c r="AG120" i="8"/>
  <c r="AH120" i="8"/>
  <c r="AL120" i="8"/>
  <c r="AM120" i="8"/>
  <c r="AO120" i="8"/>
  <c r="AP120" i="8"/>
  <c r="AT120" i="8"/>
  <c r="AU120" i="8"/>
  <c r="AW120" i="8"/>
  <c r="AX120" i="8"/>
  <c r="BA120" i="8"/>
  <c r="BD120" i="8"/>
  <c r="BF120" i="8"/>
  <c r="BG120" i="8"/>
  <c r="BI120" i="8"/>
  <c r="BJ120" i="8"/>
  <c r="BM120" i="8"/>
  <c r="BL120" i="8"/>
  <c r="M121" i="8"/>
  <c r="N121" i="8"/>
  <c r="R121" i="8"/>
  <c r="O121" i="8"/>
  <c r="Q121" i="8"/>
  <c r="T121" i="8"/>
  <c r="AB121" i="8"/>
  <c r="P121" i="8"/>
  <c r="AD121" i="8"/>
  <c r="AE121" i="8"/>
  <c r="AG121" i="8"/>
  <c r="AH121" i="8"/>
  <c r="AL121" i="8"/>
  <c r="AM121" i="8"/>
  <c r="AO121" i="8"/>
  <c r="AP121" i="8"/>
  <c r="AT121" i="8"/>
  <c r="AU121" i="8"/>
  <c r="AW121" i="8"/>
  <c r="AX121" i="8"/>
  <c r="BA121" i="8"/>
  <c r="BD121" i="8"/>
  <c r="BI121" i="8"/>
  <c r="BJ121" i="8"/>
  <c r="BM121" i="8"/>
  <c r="BL121" i="8"/>
  <c r="M122" i="8"/>
  <c r="C122" i="8"/>
  <c r="N122" i="8"/>
  <c r="O122" i="8"/>
  <c r="E122" i="8"/>
  <c r="Q122" i="8"/>
  <c r="G122" i="8"/>
  <c r="T122" i="8"/>
  <c r="T120" i="8"/>
  <c r="Y122" i="8"/>
  <c r="AB122" i="8"/>
  <c r="P122" i="8"/>
  <c r="P120" i="8"/>
  <c r="AD122" i="8"/>
  <c r="AE122" i="8"/>
  <c r="AG122" i="8"/>
  <c r="AH122" i="8"/>
  <c r="AL122" i="8"/>
  <c r="AM122" i="8"/>
  <c r="AO122" i="8"/>
  <c r="AP122" i="8"/>
  <c r="AT122" i="8"/>
  <c r="AU122" i="8"/>
  <c r="AW122" i="8"/>
  <c r="AX122" i="8"/>
  <c r="BA122" i="8"/>
  <c r="BD122" i="8"/>
  <c r="BI122" i="8"/>
  <c r="BJ122" i="8"/>
  <c r="BM122" i="8"/>
  <c r="M123" i="8"/>
  <c r="N123" i="8"/>
  <c r="O123" i="8"/>
  <c r="Q123" i="8"/>
  <c r="T123" i="8"/>
  <c r="Y123" i="8"/>
  <c r="AB123" i="8"/>
  <c r="P123" i="8"/>
  <c r="AD123" i="8"/>
  <c r="AE123" i="8"/>
  <c r="AG123" i="8"/>
  <c r="AH123" i="8"/>
  <c r="AL123" i="8"/>
  <c r="AM123" i="8"/>
  <c r="AO123" i="8"/>
  <c r="AP123" i="8"/>
  <c r="AT123" i="8"/>
  <c r="AU123" i="8"/>
  <c r="AW123" i="8"/>
  <c r="AX123" i="8"/>
  <c r="BA123" i="8"/>
  <c r="BD123" i="8"/>
  <c r="BF123" i="8"/>
  <c r="BG123" i="8"/>
  <c r="BI123" i="8"/>
  <c r="BJ123" i="8"/>
  <c r="BM123" i="8"/>
  <c r="BL123" i="8"/>
  <c r="M124" i="8"/>
  <c r="N124" i="8"/>
  <c r="O124" i="8"/>
  <c r="E124" i="8"/>
  <c r="L124" i="8"/>
  <c r="Q124" i="8"/>
  <c r="T124" i="8"/>
  <c r="Y124" i="8"/>
  <c r="AB124" i="8"/>
  <c r="AD124" i="8"/>
  <c r="AE124" i="8"/>
  <c r="AG124" i="8"/>
  <c r="AH124" i="8"/>
  <c r="AL124" i="8"/>
  <c r="AM124" i="8"/>
  <c r="AO124" i="8"/>
  <c r="AP124" i="8"/>
  <c r="AT124" i="8"/>
  <c r="AU124" i="8"/>
  <c r="AW124" i="8"/>
  <c r="AX124" i="8"/>
  <c r="BA124" i="8"/>
  <c r="BD124" i="8"/>
  <c r="BF124" i="8"/>
  <c r="BG124" i="8"/>
  <c r="BI124" i="8"/>
  <c r="BJ124" i="8"/>
  <c r="BM124" i="8"/>
  <c r="BL124" i="8"/>
  <c r="M125" i="8"/>
  <c r="N125" i="8"/>
  <c r="O125" i="8"/>
  <c r="U125" i="8"/>
  <c r="Q125" i="8"/>
  <c r="T125" i="8"/>
  <c r="V125" i="8"/>
  <c r="Y125" i="8"/>
  <c r="AB125" i="8"/>
  <c r="P125" i="8"/>
  <c r="AD125" i="8"/>
  <c r="AE125" i="8"/>
  <c r="AG125" i="8"/>
  <c r="AH125" i="8"/>
  <c r="AL125" i="8"/>
  <c r="AM125" i="8"/>
  <c r="AO125" i="8"/>
  <c r="AP125" i="8"/>
  <c r="AT125" i="8"/>
  <c r="AU125" i="8"/>
  <c r="AW125" i="8"/>
  <c r="AX125" i="8"/>
  <c r="BA125" i="8"/>
  <c r="BD125" i="8"/>
  <c r="BF125" i="8"/>
  <c r="BG125" i="8"/>
  <c r="BI125" i="8"/>
  <c r="BJ125" i="8"/>
  <c r="BM125" i="8"/>
  <c r="BL125" i="8"/>
  <c r="M126" i="8"/>
  <c r="N126" i="8"/>
  <c r="D126" i="8"/>
  <c r="D125" i="8"/>
  <c r="S126" i="8"/>
  <c r="O126" i="8"/>
  <c r="Q126" i="8"/>
  <c r="T126" i="8"/>
  <c r="J126" i="8"/>
  <c r="Y126" i="8"/>
  <c r="AB126" i="8"/>
  <c r="P126" i="8"/>
  <c r="AD126" i="8"/>
  <c r="AE126" i="8"/>
  <c r="AG126" i="8"/>
  <c r="AH126" i="8"/>
  <c r="AL126" i="8"/>
  <c r="AM126" i="8"/>
  <c r="AO126" i="8"/>
  <c r="AP126" i="8"/>
  <c r="AT126" i="8"/>
  <c r="AU126" i="8"/>
  <c r="AW126" i="8"/>
  <c r="AX126" i="8"/>
  <c r="BA126" i="8"/>
  <c r="BD126" i="8"/>
  <c r="BF126" i="8"/>
  <c r="BG126" i="8"/>
  <c r="BI126" i="8"/>
  <c r="BJ126" i="8"/>
  <c r="BM126" i="8"/>
  <c r="BL126" i="8"/>
  <c r="C127" i="8"/>
  <c r="Q127" i="8"/>
  <c r="Y127" i="8"/>
  <c r="AB127" i="8"/>
  <c r="AD127" i="8"/>
  <c r="AE127" i="8"/>
  <c r="AG127" i="8"/>
  <c r="AH127" i="8"/>
  <c r="AL127" i="8"/>
  <c r="AM127" i="8"/>
  <c r="AO127" i="8"/>
  <c r="AP127" i="8"/>
  <c r="AT127" i="8"/>
  <c r="AU127" i="8"/>
  <c r="AW127" i="8"/>
  <c r="AX127" i="8"/>
  <c r="BA127" i="8"/>
  <c r="BD127" i="8"/>
  <c r="BF127" i="8"/>
  <c r="BG127" i="8"/>
  <c r="BI127" i="8"/>
  <c r="BJ127" i="8"/>
  <c r="BM127" i="8"/>
  <c r="BL127" i="8"/>
  <c r="M128" i="8"/>
  <c r="N128" i="8"/>
  <c r="O128" i="8"/>
  <c r="E128" i="8"/>
  <c r="Q128" i="8"/>
  <c r="T128" i="8"/>
  <c r="Y128" i="8"/>
  <c r="AB128" i="8"/>
  <c r="P128" i="8"/>
  <c r="AD128" i="8"/>
  <c r="AE128" i="8"/>
  <c r="AG128" i="8"/>
  <c r="AH128" i="8"/>
  <c r="AL128" i="8"/>
  <c r="AM128" i="8"/>
  <c r="AO128" i="8"/>
  <c r="AP128" i="8"/>
  <c r="AT128" i="8"/>
  <c r="AU128" i="8"/>
  <c r="AW128" i="8"/>
  <c r="AX128" i="8"/>
  <c r="BA128" i="8"/>
  <c r="BD128" i="8"/>
  <c r="BF128" i="8"/>
  <c r="BG128" i="8"/>
  <c r="BI128" i="8"/>
  <c r="BJ128" i="8"/>
  <c r="BM128" i="8"/>
  <c r="BL128" i="8"/>
  <c r="M129" i="8"/>
  <c r="N129" i="8"/>
  <c r="N127" i="8"/>
  <c r="O129" i="8"/>
  <c r="R129" i="8"/>
  <c r="O127" i="8"/>
  <c r="Q129" i="8"/>
  <c r="G129" i="8"/>
  <c r="T129" i="8"/>
  <c r="T127" i="8"/>
  <c r="Y129" i="8"/>
  <c r="AB129" i="8"/>
  <c r="P129" i="8"/>
  <c r="AD129" i="8"/>
  <c r="AE129" i="8"/>
  <c r="AG129" i="8"/>
  <c r="AH129" i="8"/>
  <c r="AL129" i="8"/>
  <c r="AM129" i="8"/>
  <c r="AO129" i="8"/>
  <c r="AP129" i="8"/>
  <c r="AT129" i="8"/>
  <c r="AU129" i="8"/>
  <c r="AW129" i="8"/>
  <c r="AX129" i="8"/>
  <c r="BA129" i="8"/>
  <c r="BD129" i="8"/>
  <c r="BI129" i="8"/>
  <c r="BJ129" i="8"/>
  <c r="BM129" i="8"/>
  <c r="BL129" i="8"/>
  <c r="BM130" i="8"/>
  <c r="BL130" i="8"/>
  <c r="BM131" i="8"/>
  <c r="BL131" i="8"/>
  <c r="AI132" i="8"/>
  <c r="AQ132" i="8"/>
  <c r="AR132" i="8"/>
  <c r="AU132" i="8"/>
  <c r="AV132" i="8"/>
  <c r="AX132" i="8"/>
  <c r="BM132" i="8"/>
  <c r="BL132" i="8"/>
  <c r="W133" i="8"/>
  <c r="X133" i="8"/>
  <c r="Z133" i="8"/>
  <c r="AA133" i="8"/>
  <c r="AB133" i="8"/>
  <c r="O133" i="8"/>
  <c r="AC133" i="8"/>
  <c r="Q133" i="8"/>
  <c r="AF133" i="8"/>
  <c r="AJ133" i="8"/>
  <c r="AK133" i="8"/>
  <c r="AN133" i="8"/>
  <c r="AS133" i="8"/>
  <c r="AU133" i="8"/>
  <c r="AX133" i="8"/>
  <c r="AY133" i="8"/>
  <c r="AZ133" i="8"/>
  <c r="BB133" i="8"/>
  <c r="BC133" i="8"/>
  <c r="BE133" i="8"/>
  <c r="BH133" i="8"/>
  <c r="BM133" i="8"/>
  <c r="BL133" i="8"/>
  <c r="M134" i="8"/>
  <c r="N134" i="8"/>
  <c r="S134" i="8"/>
  <c r="O134" i="8"/>
  <c r="Q134" i="8"/>
  <c r="T134" i="8"/>
  <c r="Y134" i="8"/>
  <c r="AB134" i="8"/>
  <c r="AD134" i="8"/>
  <c r="AE134" i="8"/>
  <c r="AG134" i="8"/>
  <c r="AH134" i="8"/>
  <c r="AL134" i="8"/>
  <c r="AM134" i="8"/>
  <c r="AO134" i="8"/>
  <c r="AP134" i="8"/>
  <c r="AT134" i="8"/>
  <c r="AU134" i="8"/>
  <c r="AW134" i="8"/>
  <c r="AX134" i="8"/>
  <c r="BA134" i="8"/>
  <c r="BD134" i="8"/>
  <c r="BF134" i="8"/>
  <c r="BG134" i="8"/>
  <c r="BI134" i="8"/>
  <c r="BJ134" i="8"/>
  <c r="BM134" i="8"/>
  <c r="BL134" i="8"/>
  <c r="M135" i="8"/>
  <c r="N135" i="8"/>
  <c r="O135" i="8"/>
  <c r="Q135" i="8"/>
  <c r="T135" i="8"/>
  <c r="Y135" i="8"/>
  <c r="AB135" i="8"/>
  <c r="AD135" i="8"/>
  <c r="AE135" i="8"/>
  <c r="AG135" i="8"/>
  <c r="AH135" i="8"/>
  <c r="AL135" i="8"/>
  <c r="AM135" i="8"/>
  <c r="AO135" i="8"/>
  <c r="AP135" i="8"/>
  <c r="AT135" i="8"/>
  <c r="AU135" i="8"/>
  <c r="AW135" i="8"/>
  <c r="AX135" i="8"/>
  <c r="BA135" i="8"/>
  <c r="BD135" i="8"/>
  <c r="BF135" i="8"/>
  <c r="BG135" i="8"/>
  <c r="BI135" i="8"/>
  <c r="BJ135" i="8"/>
  <c r="BM135" i="8"/>
  <c r="BL135" i="8"/>
  <c r="M136" i="8"/>
  <c r="N136" i="8"/>
  <c r="D136" i="8"/>
  <c r="I136" i="8"/>
  <c r="O136" i="8"/>
  <c r="R136" i="8"/>
  <c r="Q136" i="8"/>
  <c r="T136" i="8"/>
  <c r="J136" i="8"/>
  <c r="Y136" i="8"/>
  <c r="AB136" i="8"/>
  <c r="AD136" i="8"/>
  <c r="AG136" i="8"/>
  <c r="AH136" i="8"/>
  <c r="AL136" i="8"/>
  <c r="AM136" i="8"/>
  <c r="AO136" i="8"/>
  <c r="AP136" i="8"/>
  <c r="AT136" i="8"/>
  <c r="AU136" i="8"/>
  <c r="AW136" i="8"/>
  <c r="AX136" i="8"/>
  <c r="BA136" i="8"/>
  <c r="BD136" i="8"/>
  <c r="F136" i="8"/>
  <c r="BF136" i="8"/>
  <c r="BG136" i="8"/>
  <c r="BI136" i="8"/>
  <c r="BM136" i="8"/>
  <c r="BL136" i="8"/>
  <c r="M137" i="8"/>
  <c r="C137" i="8"/>
  <c r="N137" i="8"/>
  <c r="O137" i="8"/>
  <c r="S137" i="8"/>
  <c r="Q137" i="8"/>
  <c r="T137" i="8"/>
  <c r="J137" i="8"/>
  <c r="Y137" i="8"/>
  <c r="AB137" i="8"/>
  <c r="AD137" i="8"/>
  <c r="AE137" i="8"/>
  <c r="AG137" i="8"/>
  <c r="AH137" i="8"/>
  <c r="AL137" i="8"/>
  <c r="AM137" i="8"/>
  <c r="AO137" i="8"/>
  <c r="AP137" i="8"/>
  <c r="AT137" i="8"/>
  <c r="AU137" i="8"/>
  <c r="AW137" i="8"/>
  <c r="AX137" i="8"/>
  <c r="BA137" i="8"/>
  <c r="BD137" i="8"/>
  <c r="BF137" i="8"/>
  <c r="BG137" i="8"/>
  <c r="BI137" i="8"/>
  <c r="BJ137" i="8"/>
  <c r="BM137" i="8"/>
  <c r="BL137" i="8"/>
  <c r="W138" i="8"/>
  <c r="X138" i="8"/>
  <c r="Z138" i="8"/>
  <c r="AA138" i="8"/>
  <c r="AC138" i="8"/>
  <c r="Q138" i="8"/>
  <c r="AF138" i="8"/>
  <c r="T138" i="8"/>
  <c r="AK138" i="8"/>
  <c r="AO138" i="8"/>
  <c r="AM138" i="8"/>
  <c r="AP138" i="8"/>
  <c r="AS138" i="8"/>
  <c r="AT138" i="8"/>
  <c r="AU138" i="8"/>
  <c r="AX138" i="8"/>
  <c r="AY138" i="8"/>
  <c r="AZ138" i="8"/>
  <c r="BB138" i="8"/>
  <c r="BC138" i="8"/>
  <c r="BE138" i="8"/>
  <c r="BH138" i="8"/>
  <c r="BM138" i="8"/>
  <c r="BL138" i="8"/>
  <c r="M139" i="8"/>
  <c r="N139" i="8"/>
  <c r="O139" i="8"/>
  <c r="U139" i="8"/>
  <c r="V139" i="8"/>
  <c r="Q139" i="8"/>
  <c r="G139" i="8"/>
  <c r="T139" i="8"/>
  <c r="J139" i="8"/>
  <c r="Y139" i="8"/>
  <c r="AB139" i="8"/>
  <c r="AD139" i="8"/>
  <c r="AE139" i="8"/>
  <c r="AG139" i="8"/>
  <c r="AH139" i="8"/>
  <c r="AL139" i="8"/>
  <c r="AM139" i="8"/>
  <c r="AO139" i="8"/>
  <c r="AP139" i="8"/>
  <c r="AT139" i="8"/>
  <c r="AU139" i="8"/>
  <c r="AW139" i="8"/>
  <c r="AX139" i="8"/>
  <c r="BA139" i="8"/>
  <c r="BD139" i="8"/>
  <c r="BF139" i="8"/>
  <c r="BG139" i="8"/>
  <c r="BI139" i="8"/>
  <c r="BJ139" i="8"/>
  <c r="BM139" i="8"/>
  <c r="BL139" i="8"/>
  <c r="M140" i="8"/>
  <c r="N140" i="8"/>
  <c r="O140" i="8"/>
  <c r="U140" i="8"/>
  <c r="Q140" i="8"/>
  <c r="T140" i="8"/>
  <c r="J140" i="8"/>
  <c r="Y140" i="8"/>
  <c r="AB140" i="8"/>
  <c r="F140" i="8"/>
  <c r="AD140" i="8"/>
  <c r="AE140" i="8"/>
  <c r="AG140" i="8"/>
  <c r="AH140" i="8"/>
  <c r="AL140" i="8"/>
  <c r="AM140" i="8"/>
  <c r="AO140" i="8"/>
  <c r="AP140" i="8"/>
  <c r="AT140" i="8"/>
  <c r="AU140" i="8"/>
  <c r="AW140" i="8"/>
  <c r="AX140" i="8"/>
  <c r="BA140" i="8"/>
  <c r="BD140" i="8"/>
  <c r="BF140" i="8"/>
  <c r="BG140" i="8"/>
  <c r="BI140" i="8"/>
  <c r="BJ140" i="8"/>
  <c r="BM140" i="8"/>
  <c r="BL140" i="8"/>
  <c r="M141" i="8"/>
  <c r="C141" i="8"/>
  <c r="N141" i="8"/>
  <c r="Q141" i="8"/>
  <c r="T141" i="8"/>
  <c r="Y141" i="8"/>
  <c r="AB141" i="8"/>
  <c r="AD141" i="8"/>
  <c r="AE141" i="8"/>
  <c r="AG141" i="8"/>
  <c r="AH141" i="8"/>
  <c r="AK141" i="8"/>
  <c r="AO141" i="8"/>
  <c r="AM141" i="8"/>
  <c r="AP141" i="8"/>
  <c r="AS141" i="8"/>
  <c r="AT141" i="8"/>
  <c r="AU141" i="8"/>
  <c r="AX141" i="8"/>
  <c r="AZ141" i="8"/>
  <c r="BB141" i="8"/>
  <c r="BC141" i="8"/>
  <c r="BE141" i="8"/>
  <c r="BJ141" i="8"/>
  <c r="BM141" i="8"/>
  <c r="BL141" i="8"/>
  <c r="M142" i="8"/>
  <c r="N142" i="8"/>
  <c r="D142" i="8"/>
  <c r="I142" i="8"/>
  <c r="O142" i="8"/>
  <c r="Q142" i="8"/>
  <c r="T142" i="8"/>
  <c r="Y142" i="8"/>
  <c r="AB142" i="8"/>
  <c r="AD142" i="8"/>
  <c r="AE142" i="8"/>
  <c r="AG142" i="8"/>
  <c r="AH142" i="8"/>
  <c r="AL142" i="8"/>
  <c r="AM142" i="8"/>
  <c r="AO142" i="8"/>
  <c r="AP142" i="8"/>
  <c r="AT142" i="8"/>
  <c r="AU142" i="8"/>
  <c r="AW142" i="8"/>
  <c r="AX142" i="8"/>
  <c r="BA142" i="8"/>
  <c r="BD142" i="8"/>
  <c r="BF142" i="8"/>
  <c r="BG142" i="8"/>
  <c r="BI142" i="8"/>
  <c r="BJ142" i="8"/>
  <c r="BM142" i="8"/>
  <c r="BL142" i="8"/>
  <c r="M143" i="8"/>
  <c r="N143" i="8"/>
  <c r="O143" i="8"/>
  <c r="Q143" i="8"/>
  <c r="T143" i="8"/>
  <c r="V143" i="8"/>
  <c r="Y143" i="8"/>
  <c r="AB143" i="8"/>
  <c r="AD143" i="8"/>
  <c r="AE143" i="8"/>
  <c r="AG143" i="8"/>
  <c r="AH143" i="8"/>
  <c r="AL143" i="8"/>
  <c r="AM143" i="8"/>
  <c r="AO143" i="8"/>
  <c r="AP143" i="8"/>
  <c r="AT143" i="8"/>
  <c r="AU143" i="8"/>
  <c r="AW143" i="8"/>
  <c r="AX143" i="8"/>
  <c r="BA143" i="8"/>
  <c r="BD143" i="8"/>
  <c r="BF143" i="8"/>
  <c r="BG143" i="8"/>
  <c r="BI143" i="8"/>
  <c r="BJ143" i="8"/>
  <c r="BM143" i="8"/>
  <c r="BL143" i="8"/>
  <c r="W144" i="8"/>
  <c r="X144" i="8"/>
  <c r="Z144" i="8"/>
  <c r="AC144" i="8"/>
  <c r="AK144" i="8"/>
  <c r="AO144" i="8"/>
  <c r="AM144" i="8"/>
  <c r="AP144" i="8"/>
  <c r="AS144" i="8"/>
  <c r="AW144" i="8"/>
  <c r="AU144" i="8"/>
  <c r="AX144" i="8"/>
  <c r="AZ144" i="8"/>
  <c r="BB144" i="8"/>
  <c r="BC144" i="8"/>
  <c r="BE144" i="8"/>
  <c r="BJ144" i="8"/>
  <c r="BM144" i="8"/>
  <c r="BL144" i="8"/>
  <c r="M145" i="8"/>
  <c r="C145" i="8"/>
  <c r="N145" i="8"/>
  <c r="O145" i="8"/>
  <c r="Q145" i="8"/>
  <c r="G145" i="8"/>
  <c r="T145" i="8"/>
  <c r="Y145" i="8"/>
  <c r="AB145" i="8"/>
  <c r="AD145" i="8"/>
  <c r="AE145" i="8"/>
  <c r="AG145" i="8"/>
  <c r="AL145" i="8"/>
  <c r="AM145" i="8"/>
  <c r="AO145" i="8"/>
  <c r="AP145" i="8"/>
  <c r="AT145" i="8"/>
  <c r="AU145" i="8"/>
  <c r="AW145" i="8"/>
  <c r="AX145" i="8"/>
  <c r="BA145" i="8"/>
  <c r="BD145" i="8"/>
  <c r="BF145" i="8"/>
  <c r="BG145" i="8"/>
  <c r="BI145" i="8"/>
  <c r="BJ145" i="8"/>
  <c r="BM145" i="8"/>
  <c r="BL145" i="8"/>
  <c r="M146" i="8"/>
  <c r="N146" i="8"/>
  <c r="Q146" i="8"/>
  <c r="Y146" i="8"/>
  <c r="AA146" i="8"/>
  <c r="AB146" i="8"/>
  <c r="AE146" i="8"/>
  <c r="AL146" i="8"/>
  <c r="AM146" i="8"/>
  <c r="AO146" i="8"/>
  <c r="AP146" i="8"/>
  <c r="AT146" i="8"/>
  <c r="AU146" i="8"/>
  <c r="AW146" i="8"/>
  <c r="AX146" i="8"/>
  <c r="BA146" i="8"/>
  <c r="BD146" i="8"/>
  <c r="BF146" i="8"/>
  <c r="BG146" i="8"/>
  <c r="BI146" i="8"/>
  <c r="BJ146" i="8"/>
  <c r="BM146" i="8"/>
  <c r="BL146" i="8"/>
  <c r="Y147" i="8"/>
  <c r="AB147" i="8"/>
  <c r="AD147" i="8"/>
  <c r="AE147" i="8"/>
  <c r="AG147" i="8"/>
  <c r="AH147" i="8"/>
  <c r="BA147" i="8"/>
  <c r="Y148" i="8"/>
  <c r="AB148" i="8"/>
  <c r="AD148" i="8"/>
  <c r="AE148" i="8"/>
  <c r="AG148" i="8"/>
  <c r="AH148" i="8"/>
  <c r="BA148" i="8"/>
  <c r="M149" i="8"/>
  <c r="N149" i="8"/>
  <c r="O149" i="8"/>
  <c r="R149" i="8"/>
  <c r="Q149" i="8"/>
  <c r="T149" i="8"/>
  <c r="J149" i="8"/>
  <c r="Y149" i="8"/>
  <c r="AB149" i="8"/>
  <c r="P149" i="8"/>
  <c r="AD149" i="8"/>
  <c r="AE149" i="8"/>
  <c r="AG149" i="8"/>
  <c r="AH149" i="8"/>
  <c r="AL149" i="8"/>
  <c r="AM149" i="8"/>
  <c r="AO149" i="8"/>
  <c r="AP149" i="8"/>
  <c r="AT149" i="8"/>
  <c r="AU149" i="8"/>
  <c r="AW149" i="8"/>
  <c r="AX149" i="8"/>
  <c r="BA149" i="8"/>
  <c r="BD149" i="8"/>
  <c r="BF149" i="8"/>
  <c r="BG149" i="8"/>
  <c r="BI149" i="8"/>
  <c r="BJ149" i="8"/>
  <c r="BM149" i="8"/>
  <c r="BL149" i="8"/>
  <c r="M150" i="8"/>
  <c r="N150" i="8"/>
  <c r="O150" i="8"/>
  <c r="E150" i="8"/>
  <c r="Q150" i="8"/>
  <c r="T150" i="8"/>
  <c r="Y150" i="8"/>
  <c r="AB150" i="8"/>
  <c r="P150" i="8"/>
  <c r="AD150" i="8"/>
  <c r="AE150" i="8"/>
  <c r="AG150" i="8"/>
  <c r="AH150" i="8"/>
  <c r="AL150" i="8"/>
  <c r="AM150" i="8"/>
  <c r="AO150" i="8"/>
  <c r="AP150" i="8"/>
  <c r="AT150" i="8"/>
  <c r="AU150" i="8"/>
  <c r="AW150" i="8"/>
  <c r="AX150" i="8"/>
  <c r="BA150" i="8"/>
  <c r="BD150" i="8"/>
  <c r="BF150" i="8"/>
  <c r="BG150" i="8"/>
  <c r="BI150" i="8"/>
  <c r="BJ150" i="8"/>
  <c r="BM150" i="8"/>
  <c r="BL150" i="8"/>
  <c r="W151" i="8"/>
  <c r="M151" i="8"/>
  <c r="C151" i="8"/>
  <c r="X151" i="8"/>
  <c r="Z151" i="8"/>
  <c r="AA151" i="8"/>
  <c r="AC151" i="8"/>
  <c r="AF151" i="8"/>
  <c r="AH151" i="8"/>
  <c r="T151" i="8"/>
  <c r="AK151" i="8"/>
  <c r="AO151" i="8"/>
  <c r="AM151" i="8"/>
  <c r="AP151" i="8"/>
  <c r="AS151" i="8"/>
  <c r="AU151" i="8"/>
  <c r="AX151" i="8"/>
  <c r="AZ151" i="8"/>
  <c r="BB151" i="8"/>
  <c r="BC151" i="8"/>
  <c r="BE151" i="8"/>
  <c r="BH151" i="8"/>
  <c r="BM151" i="8"/>
  <c r="BL151" i="8"/>
  <c r="M152" i="8"/>
  <c r="N152" i="8"/>
  <c r="S152" i="8"/>
  <c r="O152" i="8"/>
  <c r="Q152" i="8"/>
  <c r="T152" i="8"/>
  <c r="Y152" i="8"/>
  <c r="AB152" i="8"/>
  <c r="AD152" i="8"/>
  <c r="AE152" i="8"/>
  <c r="AG152" i="8"/>
  <c r="AH152" i="8"/>
  <c r="AL152" i="8"/>
  <c r="AM152" i="8"/>
  <c r="AO152" i="8"/>
  <c r="AP152" i="8"/>
  <c r="AT152" i="8"/>
  <c r="AU152" i="8"/>
  <c r="AW152" i="8"/>
  <c r="AX152" i="8"/>
  <c r="BA152" i="8"/>
  <c r="BD152" i="8"/>
  <c r="F152" i="8"/>
  <c r="BF152" i="8"/>
  <c r="BG152" i="8"/>
  <c r="BI152" i="8"/>
  <c r="BJ152" i="8"/>
  <c r="BM152" i="8"/>
  <c r="BL152" i="8"/>
  <c r="M153" i="8"/>
  <c r="N153" i="8"/>
  <c r="O153" i="8"/>
  <c r="Q153" i="8"/>
  <c r="G153" i="8"/>
  <c r="T153" i="8"/>
  <c r="Y153" i="8"/>
  <c r="AB153" i="8"/>
  <c r="AD153" i="8"/>
  <c r="AE153" i="8"/>
  <c r="AG153" i="8"/>
  <c r="AH153" i="8"/>
  <c r="AL153" i="8"/>
  <c r="AM153" i="8"/>
  <c r="AO153" i="8"/>
  <c r="AP153" i="8"/>
  <c r="AT153" i="8"/>
  <c r="AU153" i="8"/>
  <c r="AW153" i="8"/>
  <c r="AX153" i="8"/>
  <c r="BA153" i="8"/>
  <c r="BD153" i="8"/>
  <c r="BF153" i="8"/>
  <c r="BG153" i="8"/>
  <c r="BI153" i="8"/>
  <c r="BJ153" i="8"/>
  <c r="BM153" i="8"/>
  <c r="BL153" i="8"/>
  <c r="W154" i="8"/>
  <c r="X154" i="8"/>
  <c r="Z154" i="8"/>
  <c r="AA154" i="8"/>
  <c r="AH154" i="8"/>
  <c r="AC154" i="8"/>
  <c r="AF154" i="8"/>
  <c r="T154" i="8"/>
  <c r="AK154" i="8"/>
  <c r="AM154" i="8"/>
  <c r="AP154" i="8"/>
  <c r="AS154" i="8"/>
  <c r="AT154" i="8"/>
  <c r="AU154" i="8"/>
  <c r="AW154" i="8"/>
  <c r="AX154" i="8"/>
  <c r="AZ154" i="8"/>
  <c r="BB154" i="8"/>
  <c r="BC154" i="8"/>
  <c r="BE154" i="8"/>
  <c r="BJ154" i="8"/>
  <c r="BM154" i="8"/>
  <c r="BL154" i="8"/>
  <c r="M155" i="8"/>
  <c r="N155" i="8"/>
  <c r="O155" i="8"/>
  <c r="V155" i="8"/>
  <c r="E155" i="8"/>
  <c r="E154" i="8"/>
  <c r="Q155" i="8"/>
  <c r="T155" i="8"/>
  <c r="Y155" i="8"/>
  <c r="AB155" i="8"/>
  <c r="P155" i="8"/>
  <c r="AD155" i="8"/>
  <c r="AE155" i="8"/>
  <c r="AG155" i="8"/>
  <c r="AH155" i="8"/>
  <c r="AL155" i="8"/>
  <c r="AM155" i="8"/>
  <c r="AO155" i="8"/>
  <c r="AP155" i="8"/>
  <c r="AT155" i="8"/>
  <c r="AU155" i="8"/>
  <c r="AW155" i="8"/>
  <c r="AX155" i="8"/>
  <c r="BA155" i="8"/>
  <c r="BD155" i="8"/>
  <c r="BF155" i="8"/>
  <c r="BG155" i="8"/>
  <c r="BI155" i="8"/>
  <c r="BJ155" i="8"/>
  <c r="BM155" i="8"/>
  <c r="BL155" i="8"/>
  <c r="M156" i="8"/>
  <c r="N156" i="8"/>
  <c r="O156" i="8"/>
  <c r="Q156" i="8"/>
  <c r="T156" i="8"/>
  <c r="V156" i="8"/>
  <c r="Y156" i="8"/>
  <c r="AB156" i="8"/>
  <c r="P156" i="8"/>
  <c r="AD156" i="8"/>
  <c r="AE156" i="8"/>
  <c r="AG156" i="8"/>
  <c r="AH156" i="8"/>
  <c r="AL156" i="8"/>
  <c r="AM156" i="8"/>
  <c r="AO156" i="8"/>
  <c r="AP156" i="8"/>
  <c r="AT156" i="8"/>
  <c r="AU156" i="8"/>
  <c r="AW156" i="8"/>
  <c r="AX156" i="8"/>
  <c r="BA156" i="8"/>
  <c r="BD156" i="8"/>
  <c r="BF156" i="8"/>
  <c r="BG156" i="8"/>
  <c r="BI156" i="8"/>
  <c r="BJ156" i="8"/>
  <c r="BM156" i="8"/>
  <c r="BL156" i="8"/>
  <c r="M157" i="8"/>
  <c r="N157" i="8"/>
  <c r="S157" i="8"/>
  <c r="O157" i="8"/>
  <c r="Q157" i="8"/>
  <c r="T157" i="8"/>
  <c r="Y157" i="8"/>
  <c r="AB157" i="8"/>
  <c r="AD157" i="8"/>
  <c r="AE157" i="8"/>
  <c r="AG157" i="8"/>
  <c r="AH157" i="8"/>
  <c r="AL157" i="8"/>
  <c r="AM157" i="8"/>
  <c r="AO157" i="8"/>
  <c r="AP157" i="8"/>
  <c r="AT157" i="8"/>
  <c r="AU157" i="8"/>
  <c r="AW157" i="8"/>
  <c r="AX157" i="8"/>
  <c r="BA157" i="8"/>
  <c r="BD157" i="8"/>
  <c r="BF157" i="8"/>
  <c r="BG157" i="8"/>
  <c r="BI157" i="8"/>
  <c r="BJ157" i="8"/>
  <c r="BM157" i="8"/>
  <c r="BL157" i="8"/>
  <c r="W158" i="8"/>
  <c r="X158" i="8"/>
  <c r="Z158" i="8"/>
  <c r="AA158" i="8"/>
  <c r="AC158" i="8"/>
  <c r="Q158" i="8"/>
  <c r="AF158" i="8"/>
  <c r="AK158" i="8"/>
  <c r="AM158" i="8"/>
  <c r="AP158" i="8"/>
  <c r="AS158" i="8"/>
  <c r="AU158" i="8"/>
  <c r="AX158" i="8"/>
  <c r="AY158" i="8"/>
  <c r="AZ158" i="8"/>
  <c r="BB158" i="8"/>
  <c r="BC158" i="8"/>
  <c r="BE158" i="8"/>
  <c r="BH158" i="8"/>
  <c r="BM158" i="8"/>
  <c r="BL158" i="8"/>
  <c r="M159" i="8"/>
  <c r="N159" i="8"/>
  <c r="O159" i="8"/>
  <c r="E159" i="8"/>
  <c r="Q159" i="8"/>
  <c r="T159" i="8"/>
  <c r="Y159" i="8"/>
  <c r="AB159" i="8"/>
  <c r="P159" i="8"/>
  <c r="AD159" i="8"/>
  <c r="AL159" i="8"/>
  <c r="AM159" i="8"/>
  <c r="AO159" i="8"/>
  <c r="AP159" i="8"/>
  <c r="AT159" i="8"/>
  <c r="AU159" i="8"/>
  <c r="AW159" i="8"/>
  <c r="AX159" i="8"/>
  <c r="BA159" i="8"/>
  <c r="BD159" i="8"/>
  <c r="BF159" i="8"/>
  <c r="BG159" i="8"/>
  <c r="BI159" i="8"/>
  <c r="BJ159" i="8"/>
  <c r="BM159" i="8"/>
  <c r="BL159" i="8"/>
  <c r="M160" i="8"/>
  <c r="N160" i="8"/>
  <c r="O160" i="8"/>
  <c r="U160" i="8"/>
  <c r="Q160" i="8"/>
  <c r="T160" i="8"/>
  <c r="Y160" i="8"/>
  <c r="AB160" i="8"/>
  <c r="AD160" i="8"/>
  <c r="AE160" i="8"/>
  <c r="AG160" i="8"/>
  <c r="AH160" i="8"/>
  <c r="AL160" i="8"/>
  <c r="AM160" i="8"/>
  <c r="AO160" i="8"/>
  <c r="AP160" i="8"/>
  <c r="AT160" i="8"/>
  <c r="AU160" i="8"/>
  <c r="AW160" i="8"/>
  <c r="AX160" i="8"/>
  <c r="BA160" i="8"/>
  <c r="BD160" i="8"/>
  <c r="BF160" i="8"/>
  <c r="BG160" i="8"/>
  <c r="BI160" i="8"/>
  <c r="BJ160" i="8"/>
  <c r="BM160" i="8"/>
  <c r="BL160" i="8"/>
  <c r="W161" i="8"/>
  <c r="X161" i="8"/>
  <c r="Z161" i="8"/>
  <c r="AC161" i="8"/>
  <c r="AF161" i="8"/>
  <c r="T161" i="8"/>
  <c r="AK161" i="8"/>
  <c r="AM161" i="8"/>
  <c r="AP161" i="8"/>
  <c r="AS161" i="8"/>
  <c r="AU161" i="8"/>
  <c r="AX161" i="8"/>
  <c r="AZ161" i="8"/>
  <c r="BB161" i="8"/>
  <c r="BC161" i="8"/>
  <c r="BE161" i="8"/>
  <c r="BH161" i="8"/>
  <c r="BM161" i="8"/>
  <c r="BL161" i="8"/>
  <c r="M162" i="8"/>
  <c r="N162" i="8"/>
  <c r="O162" i="8"/>
  <c r="Q162" i="8"/>
  <c r="T162" i="8"/>
  <c r="Y162" i="8"/>
  <c r="AB162" i="8"/>
  <c r="AD162" i="8"/>
  <c r="AE162" i="8"/>
  <c r="AG162" i="8"/>
  <c r="AH162" i="8"/>
  <c r="AL162" i="8"/>
  <c r="AM162" i="8"/>
  <c r="AO162" i="8"/>
  <c r="AP162" i="8"/>
  <c r="AT162" i="8"/>
  <c r="AU162" i="8"/>
  <c r="AW162" i="8"/>
  <c r="AX162" i="8"/>
  <c r="BA162" i="8"/>
  <c r="BD162" i="8"/>
  <c r="F162" i="8"/>
  <c r="BF162" i="8"/>
  <c r="BG162" i="8"/>
  <c r="BI162" i="8"/>
  <c r="BJ162" i="8"/>
  <c r="BM162" i="8"/>
  <c r="BL162" i="8"/>
  <c r="M163" i="8"/>
  <c r="N163" i="8"/>
  <c r="O163" i="8"/>
  <c r="Q163" i="8"/>
  <c r="T163" i="8"/>
  <c r="Y163" i="8"/>
  <c r="AB163" i="8"/>
  <c r="AD163" i="8"/>
  <c r="AE163" i="8"/>
  <c r="AG163" i="8"/>
  <c r="AH163" i="8"/>
  <c r="AL163" i="8"/>
  <c r="AM163" i="8"/>
  <c r="AO163" i="8"/>
  <c r="AP163" i="8"/>
  <c r="AT163" i="8"/>
  <c r="AU163" i="8"/>
  <c r="AW163" i="8"/>
  <c r="AX163" i="8"/>
  <c r="BA163" i="8"/>
  <c r="BD163" i="8"/>
  <c r="BF163" i="8"/>
  <c r="BG163" i="8"/>
  <c r="BI163" i="8"/>
  <c r="BJ163" i="8"/>
  <c r="BM163" i="8"/>
  <c r="BL163" i="8"/>
  <c r="M164" i="8"/>
  <c r="N164" i="8"/>
  <c r="S164" i="8"/>
  <c r="O164" i="8"/>
  <c r="Q164" i="8"/>
  <c r="T164" i="8"/>
  <c r="V164" i="8"/>
  <c r="Y164" i="8"/>
  <c r="AB164" i="8"/>
  <c r="F164" i="8"/>
  <c r="AD164" i="8"/>
  <c r="AE164" i="8"/>
  <c r="AG164" i="8"/>
  <c r="AH164" i="8"/>
  <c r="AL164" i="8"/>
  <c r="AM164" i="8"/>
  <c r="AO164" i="8"/>
  <c r="AP164" i="8"/>
  <c r="AT164" i="8"/>
  <c r="AU164" i="8"/>
  <c r="AW164" i="8"/>
  <c r="AX164" i="8"/>
  <c r="BA164" i="8"/>
  <c r="BD164" i="8"/>
  <c r="BF164" i="8"/>
  <c r="BG164" i="8"/>
  <c r="BI164" i="8"/>
  <c r="BJ164" i="8"/>
  <c r="BM164" i="8"/>
  <c r="BL164" i="8"/>
  <c r="M165" i="8"/>
  <c r="N165" i="8"/>
  <c r="O165" i="8"/>
  <c r="Q165" i="8"/>
  <c r="G165" i="8"/>
  <c r="T165" i="8"/>
  <c r="Y165" i="8"/>
  <c r="AB165" i="8"/>
  <c r="AD165" i="8"/>
  <c r="AE165" i="8"/>
  <c r="AG165" i="8"/>
  <c r="AH165" i="8"/>
  <c r="AL165" i="8"/>
  <c r="AM165" i="8"/>
  <c r="AO165" i="8"/>
  <c r="AP165" i="8"/>
  <c r="AT165" i="8"/>
  <c r="AU165" i="8"/>
  <c r="AW165" i="8"/>
  <c r="AX165" i="8"/>
  <c r="BA165" i="8"/>
  <c r="BD165" i="8"/>
  <c r="BF165" i="8"/>
  <c r="BG165" i="8"/>
  <c r="BI165" i="8"/>
  <c r="BJ165" i="8"/>
  <c r="BM165" i="8"/>
  <c r="BL165" i="8"/>
  <c r="W166" i="8"/>
  <c r="X166" i="8"/>
  <c r="AE166" i="8"/>
  <c r="Z166" i="8"/>
  <c r="AA166" i="8"/>
  <c r="AC166" i="8"/>
  <c r="Q166" i="8"/>
  <c r="AF166" i="8"/>
  <c r="AH166" i="8"/>
  <c r="AK166" i="8"/>
  <c r="AL166" i="8"/>
  <c r="AM166" i="8"/>
  <c r="AP166" i="8"/>
  <c r="AS166" i="8"/>
  <c r="AT166" i="8"/>
  <c r="AU166" i="8"/>
  <c r="AX166" i="8"/>
  <c r="AZ166" i="8"/>
  <c r="BB166" i="8"/>
  <c r="BC166" i="8"/>
  <c r="BE166" i="8"/>
  <c r="BH166" i="8"/>
  <c r="BJ166" i="8"/>
  <c r="BM166" i="8"/>
  <c r="BL166" i="8"/>
  <c r="M167" i="8"/>
  <c r="N167" i="8"/>
  <c r="O167" i="8"/>
  <c r="Q167" i="8"/>
  <c r="T167" i="8"/>
  <c r="Y167" i="8"/>
  <c r="AB167" i="8"/>
  <c r="AD167" i="8"/>
  <c r="AE167" i="8"/>
  <c r="AG167" i="8"/>
  <c r="AH167" i="8"/>
  <c r="AL167" i="8"/>
  <c r="AM167" i="8"/>
  <c r="AO167" i="8"/>
  <c r="AP167" i="8"/>
  <c r="AT167" i="8"/>
  <c r="AU167" i="8"/>
  <c r="AW167" i="8"/>
  <c r="AX167" i="8"/>
  <c r="BA167" i="8"/>
  <c r="BD167" i="8"/>
  <c r="BF167" i="8"/>
  <c r="BG167" i="8"/>
  <c r="BI167" i="8"/>
  <c r="BJ167" i="8"/>
  <c r="BM167" i="8"/>
  <c r="BL167" i="8"/>
  <c r="AQ168" i="8"/>
  <c r="AR168" i="8"/>
  <c r="AU168" i="8"/>
  <c r="AV168" i="8"/>
  <c r="AX168" i="8"/>
  <c r="BM168" i="8"/>
  <c r="BL168" i="8"/>
  <c r="W169" i="8"/>
  <c r="X169" i="8"/>
  <c r="Z169" i="8"/>
  <c r="AA169" i="8"/>
  <c r="AE169" i="8"/>
  <c r="AC169" i="8"/>
  <c r="AF169" i="8"/>
  <c r="AK169" i="8"/>
  <c r="AM169" i="8"/>
  <c r="AN169" i="8"/>
  <c r="AS169" i="8"/>
  <c r="AT169" i="8"/>
  <c r="AU169" i="8"/>
  <c r="AX169" i="8"/>
  <c r="BB169" i="8"/>
  <c r="BE169" i="8"/>
  <c r="BJ169" i="8"/>
  <c r="BM169" i="8"/>
  <c r="BL169" i="8"/>
  <c r="M170" i="8"/>
  <c r="N170" i="8"/>
  <c r="O170" i="8"/>
  <c r="E170" i="8"/>
  <c r="H170" i="8"/>
  <c r="S170" i="8"/>
  <c r="Q170" i="8"/>
  <c r="T170" i="8"/>
  <c r="Y170" i="8"/>
  <c r="AB170" i="8"/>
  <c r="P170" i="8"/>
  <c r="AD170" i="8"/>
  <c r="AG170" i="8"/>
  <c r="AH170" i="8"/>
  <c r="AL170" i="8"/>
  <c r="AM170" i="8"/>
  <c r="AO170" i="8"/>
  <c r="AP170" i="8"/>
  <c r="AT170" i="8"/>
  <c r="AU170" i="8"/>
  <c r="AW170" i="8"/>
  <c r="AX170" i="8"/>
  <c r="BA170" i="8"/>
  <c r="BD170" i="8"/>
  <c r="BF170" i="8"/>
  <c r="BG170" i="8"/>
  <c r="BI170" i="8"/>
  <c r="BJ170" i="8"/>
  <c r="BM170" i="8"/>
  <c r="BL170" i="8"/>
  <c r="M171" i="8"/>
  <c r="C171" i="8"/>
  <c r="N171" i="8"/>
  <c r="O171" i="8"/>
  <c r="R171" i="8"/>
  <c r="Q171" i="8"/>
  <c r="T171" i="8"/>
  <c r="Y171" i="8"/>
  <c r="AB171" i="8"/>
  <c r="AD171" i="8"/>
  <c r="AE171" i="8"/>
  <c r="AG171" i="8"/>
  <c r="AH171" i="8"/>
  <c r="AL171" i="8"/>
  <c r="AM171" i="8"/>
  <c r="AO171" i="8"/>
  <c r="AP171" i="8"/>
  <c r="AT171" i="8"/>
  <c r="AU171" i="8"/>
  <c r="AW171" i="8"/>
  <c r="AX171" i="8"/>
  <c r="BA171" i="8"/>
  <c r="BD171" i="8"/>
  <c r="BF171" i="8"/>
  <c r="BG171" i="8"/>
  <c r="BI171" i="8"/>
  <c r="BJ171" i="8"/>
  <c r="BM171" i="8"/>
  <c r="BL171" i="8"/>
  <c r="M173" i="8"/>
  <c r="N173" i="8"/>
  <c r="D173" i="8"/>
  <c r="I173" i="8"/>
  <c r="O173" i="8"/>
  <c r="E173" i="8"/>
  <c r="Q173" i="8"/>
  <c r="T173" i="8"/>
  <c r="U173" i="8"/>
  <c r="Y173" i="8"/>
  <c r="AB173" i="8"/>
  <c r="AD173" i="8"/>
  <c r="AE173" i="8"/>
  <c r="AG173" i="8"/>
  <c r="AH173" i="8"/>
  <c r="AL173" i="8"/>
  <c r="AM173" i="8"/>
  <c r="AO173" i="8"/>
  <c r="AT173" i="8"/>
  <c r="AU173" i="8"/>
  <c r="AW173" i="8"/>
  <c r="AX173" i="8"/>
  <c r="BA173" i="8"/>
  <c r="BD173" i="8"/>
  <c r="BF173" i="8"/>
  <c r="BG173" i="8"/>
  <c r="BI173" i="8"/>
  <c r="BJ173" i="8"/>
  <c r="BM173" i="8"/>
  <c r="BL173" i="8"/>
  <c r="Z174" i="8"/>
  <c r="AC174" i="8"/>
  <c r="Q174" i="8"/>
  <c r="AI174" i="8"/>
  <c r="AI168" i="8"/>
  <c r="AS174" i="8"/>
  <c r="AT174" i="8"/>
  <c r="AU174" i="8"/>
  <c r="AW174" i="8"/>
  <c r="AX174" i="8"/>
  <c r="AZ174" i="8"/>
  <c r="BB174" i="8"/>
  <c r="BC174" i="8"/>
  <c r="BE174" i="8"/>
  <c r="BH174" i="8"/>
  <c r="BM174" i="8"/>
  <c r="BL174" i="8"/>
  <c r="M175" i="8"/>
  <c r="C175" i="8"/>
  <c r="N175" i="8"/>
  <c r="O175" i="8"/>
  <c r="Q175" i="8"/>
  <c r="T175" i="8"/>
  <c r="Y175" i="8"/>
  <c r="AB175" i="8"/>
  <c r="AD175" i="8"/>
  <c r="AE175" i="8"/>
  <c r="AG175" i="8"/>
  <c r="AH175" i="8"/>
  <c r="AL175" i="8"/>
  <c r="AM175" i="8"/>
  <c r="AO175" i="8"/>
  <c r="AP175" i="8"/>
  <c r="AT175" i="8"/>
  <c r="AU175" i="8"/>
  <c r="AW175" i="8"/>
  <c r="AX175" i="8"/>
  <c r="BA175" i="8"/>
  <c r="BD175" i="8"/>
  <c r="BF175" i="8"/>
  <c r="BG175" i="8"/>
  <c r="BI175" i="8"/>
  <c r="BM175" i="8"/>
  <c r="BL175" i="8"/>
  <c r="W176" i="8"/>
  <c r="M176" i="8"/>
  <c r="X176" i="8"/>
  <c r="Y176" i="8"/>
  <c r="AA176" i="8"/>
  <c r="AC176" i="8"/>
  <c r="AF176" i="8"/>
  <c r="AJ176" i="8"/>
  <c r="AJ174" i="8"/>
  <c r="AM174" i="8"/>
  <c r="AN176" i="8"/>
  <c r="BA176" i="8"/>
  <c r="BI176" i="8"/>
  <c r="BJ176" i="8"/>
  <c r="BM176" i="8"/>
  <c r="BL176" i="8"/>
  <c r="M177" i="8"/>
  <c r="C177" i="8"/>
  <c r="N177" i="8"/>
  <c r="O177" i="8"/>
  <c r="Q177" i="8"/>
  <c r="T177" i="8"/>
  <c r="Y177" i="8"/>
  <c r="AB177" i="8"/>
  <c r="P177" i="8"/>
  <c r="P176" i="8"/>
  <c r="AD177" i="8"/>
  <c r="AE177" i="8"/>
  <c r="AG177" i="8"/>
  <c r="AH177" i="8"/>
  <c r="AL177" i="8"/>
  <c r="AM177" i="8"/>
  <c r="AO177" i="8"/>
  <c r="AP177" i="8"/>
  <c r="AT177" i="8"/>
  <c r="AU177" i="8"/>
  <c r="AW177" i="8"/>
  <c r="AX177" i="8"/>
  <c r="BA177" i="8"/>
  <c r="BD177" i="8"/>
  <c r="BF177" i="8"/>
  <c r="BG177" i="8"/>
  <c r="BI177" i="8"/>
  <c r="BJ177" i="8"/>
  <c r="BM177" i="8"/>
  <c r="BL177" i="8"/>
  <c r="M178" i="8"/>
  <c r="C178" i="8"/>
  <c r="N178" i="8"/>
  <c r="S178" i="8"/>
  <c r="O178" i="8"/>
  <c r="E178" i="8"/>
  <c r="Q178" i="8"/>
  <c r="T178" i="8"/>
  <c r="Y178" i="8"/>
  <c r="AB178" i="8"/>
  <c r="P178" i="8"/>
  <c r="AD178" i="8"/>
  <c r="AE178" i="8"/>
  <c r="AG178" i="8"/>
  <c r="AL178" i="8"/>
  <c r="AO178" i="8"/>
  <c r="AP178" i="8"/>
  <c r="BA178" i="8"/>
  <c r="BI178" i="8"/>
  <c r="BJ178" i="8"/>
  <c r="BM178" i="8"/>
  <c r="BL178" i="8"/>
  <c r="M179" i="8"/>
  <c r="N179" i="8"/>
  <c r="O179" i="8"/>
  <c r="Q179" i="8"/>
  <c r="T179" i="8"/>
  <c r="Y179" i="8"/>
  <c r="AB179" i="8"/>
  <c r="P179" i="8"/>
  <c r="AD179" i="8"/>
  <c r="AE179" i="8"/>
  <c r="AG179" i="8"/>
  <c r="AH179" i="8"/>
  <c r="AL179" i="8"/>
  <c r="AM179" i="8"/>
  <c r="AO179" i="8"/>
  <c r="AP179" i="8"/>
  <c r="AT179" i="8"/>
  <c r="AU179" i="8"/>
  <c r="AW179" i="8"/>
  <c r="AX179" i="8"/>
  <c r="BA179" i="8"/>
  <c r="BD179" i="8"/>
  <c r="BF179" i="8"/>
  <c r="BG179" i="8"/>
  <c r="BI179" i="8"/>
  <c r="BJ179" i="8"/>
  <c r="BM179" i="8"/>
  <c r="BL179" i="8"/>
  <c r="M180" i="8"/>
  <c r="N180" i="8"/>
  <c r="D180" i="8"/>
  <c r="I180" i="8"/>
  <c r="O180" i="8"/>
  <c r="Q180" i="8"/>
  <c r="T180" i="8"/>
  <c r="Y180" i="8"/>
  <c r="AB180" i="8"/>
  <c r="AD180" i="8"/>
  <c r="AE180" i="8"/>
  <c r="AG180" i="8"/>
  <c r="AH180" i="8"/>
  <c r="AL180" i="8"/>
  <c r="AM180" i="8"/>
  <c r="AO180" i="8"/>
  <c r="AP180" i="8"/>
  <c r="AT180" i="8"/>
  <c r="AU180" i="8"/>
  <c r="AW180" i="8"/>
  <c r="AX180" i="8"/>
  <c r="BA180" i="8"/>
  <c r="BD180" i="8"/>
  <c r="BF180" i="8"/>
  <c r="BG180" i="8"/>
  <c r="BI180" i="8"/>
  <c r="BJ180" i="8"/>
  <c r="BM180" i="8"/>
  <c r="BL180" i="8"/>
  <c r="W181" i="8"/>
  <c r="X181" i="8"/>
  <c r="AE181" i="8"/>
  <c r="Z181" i="8"/>
  <c r="AA181" i="8"/>
  <c r="AC181" i="8"/>
  <c r="AF181" i="8"/>
  <c r="AK181" i="8"/>
  <c r="AM181" i="8"/>
  <c r="AP181" i="8"/>
  <c r="AS181" i="8"/>
  <c r="AT181" i="8"/>
  <c r="AU181" i="8"/>
  <c r="AX181" i="8"/>
  <c r="AY181" i="8"/>
  <c r="AZ181" i="8"/>
  <c r="BB181" i="8"/>
  <c r="BC181" i="8"/>
  <c r="BD181" i="8"/>
  <c r="BE181" i="8"/>
  <c r="BH181" i="8"/>
  <c r="BM181" i="8"/>
  <c r="BL181" i="8"/>
  <c r="M182" i="8"/>
  <c r="N182" i="8"/>
  <c r="O182" i="8"/>
  <c r="E182" i="8"/>
  <c r="K182" i="8"/>
  <c r="Q182" i="8"/>
  <c r="T182" i="8"/>
  <c r="Y182" i="8"/>
  <c r="AB182" i="8"/>
  <c r="AD182" i="8"/>
  <c r="AE182" i="8"/>
  <c r="AG182" i="8"/>
  <c r="AH182" i="8"/>
  <c r="AL182" i="8"/>
  <c r="AM182" i="8"/>
  <c r="AO182" i="8"/>
  <c r="AP182" i="8"/>
  <c r="AT182" i="8"/>
  <c r="AU182" i="8"/>
  <c r="AW182" i="8"/>
  <c r="AX182" i="8"/>
  <c r="BA182" i="8"/>
  <c r="BD182" i="8"/>
  <c r="BF182" i="8"/>
  <c r="BG182" i="8"/>
  <c r="BI182" i="8"/>
  <c r="BJ182" i="8"/>
  <c r="BM182" i="8"/>
  <c r="BL182" i="8"/>
  <c r="M183" i="8"/>
  <c r="C183" i="8"/>
  <c r="N183" i="8"/>
  <c r="O183" i="8"/>
  <c r="Q183" i="8"/>
  <c r="T183" i="8"/>
  <c r="Y183" i="8"/>
  <c r="AB183" i="8"/>
  <c r="AD183" i="8"/>
  <c r="AE183" i="8"/>
  <c r="AG183" i="8"/>
  <c r="AH183" i="8"/>
  <c r="AL183" i="8"/>
  <c r="AM183" i="8"/>
  <c r="AO183" i="8"/>
  <c r="AP183" i="8"/>
  <c r="AT183" i="8"/>
  <c r="AU183" i="8"/>
  <c r="AW183" i="8"/>
  <c r="AX183" i="8"/>
  <c r="BA183" i="8"/>
  <c r="BD183" i="8"/>
  <c r="F183" i="8"/>
  <c r="BF183" i="8"/>
  <c r="BG183" i="8"/>
  <c r="BI183" i="8"/>
  <c r="BJ183" i="8"/>
  <c r="BM183" i="8"/>
  <c r="BL183" i="8"/>
  <c r="M184" i="8"/>
  <c r="N184" i="8"/>
  <c r="O184" i="8"/>
  <c r="Q184" i="8"/>
  <c r="T184" i="8"/>
  <c r="Y184" i="8"/>
  <c r="AB184" i="8"/>
  <c r="AD184" i="8"/>
  <c r="AE184" i="8"/>
  <c r="AG184" i="8"/>
  <c r="AH184" i="8"/>
  <c r="AL184" i="8"/>
  <c r="AM184" i="8"/>
  <c r="AO184" i="8"/>
  <c r="AP184" i="8"/>
  <c r="AT184" i="8"/>
  <c r="AU184" i="8"/>
  <c r="AW184" i="8"/>
  <c r="AX184" i="8"/>
  <c r="BA184" i="8"/>
  <c r="BD184" i="8"/>
  <c r="BF184" i="8"/>
  <c r="BG184" i="8"/>
  <c r="BI184" i="8"/>
  <c r="BJ184" i="8"/>
  <c r="BM184" i="8"/>
  <c r="BL184" i="8"/>
  <c r="M185" i="8"/>
  <c r="C185" i="8"/>
  <c r="N185" i="8"/>
  <c r="O185" i="8"/>
  <c r="Q185" i="8"/>
  <c r="T185" i="8"/>
  <c r="Y185" i="8"/>
  <c r="AB185" i="8"/>
  <c r="AD185" i="8"/>
  <c r="AE185" i="8"/>
  <c r="AG185" i="8"/>
  <c r="AH185" i="8"/>
  <c r="AL185" i="8"/>
  <c r="AM185" i="8"/>
  <c r="AO185" i="8"/>
  <c r="AP185" i="8"/>
  <c r="AT185" i="8"/>
  <c r="AU185" i="8"/>
  <c r="AW185" i="8"/>
  <c r="AX185" i="8"/>
  <c r="BA185" i="8"/>
  <c r="BD185" i="8"/>
  <c r="BF185" i="8"/>
  <c r="BG185" i="8"/>
  <c r="BI185" i="8"/>
  <c r="BJ185" i="8"/>
  <c r="BM185" i="8"/>
  <c r="BL185" i="8"/>
  <c r="M186" i="8"/>
  <c r="N186" i="8"/>
  <c r="O186" i="8"/>
  <c r="U186" i="8"/>
  <c r="Q186" i="8"/>
  <c r="T186" i="8"/>
  <c r="Y186" i="8"/>
  <c r="AB186" i="8"/>
  <c r="P186" i="8"/>
  <c r="AD186" i="8"/>
  <c r="AE186" i="8"/>
  <c r="AG186" i="8"/>
  <c r="AH186" i="8"/>
  <c r="AL186" i="8"/>
  <c r="AM186" i="8"/>
  <c r="AO186" i="8"/>
  <c r="AP186" i="8"/>
  <c r="AT186" i="8"/>
  <c r="AU186" i="8"/>
  <c r="AW186" i="8"/>
  <c r="AX186" i="8"/>
  <c r="BA186" i="8"/>
  <c r="BD186" i="8"/>
  <c r="BF186" i="8"/>
  <c r="BG186" i="8"/>
  <c r="BI186" i="8"/>
  <c r="BJ186" i="8"/>
  <c r="BM186" i="8"/>
  <c r="BL186" i="8"/>
  <c r="W187" i="8"/>
  <c r="X187" i="8"/>
  <c r="Z187" i="8"/>
  <c r="AA187" i="8"/>
  <c r="AC187" i="8"/>
  <c r="AF187" i="8"/>
  <c r="AK187" i="8"/>
  <c r="AL187" i="8"/>
  <c r="AM187" i="8"/>
  <c r="AP187" i="8"/>
  <c r="AS187" i="8"/>
  <c r="AU187" i="8"/>
  <c r="AX187" i="8"/>
  <c r="AY187" i="8"/>
  <c r="AZ187" i="8"/>
  <c r="BB187" i="8"/>
  <c r="BC187" i="8"/>
  <c r="BE187" i="8"/>
  <c r="BH187" i="8"/>
  <c r="BM187" i="8"/>
  <c r="BL187" i="8"/>
  <c r="M188" i="8"/>
  <c r="C188" i="8"/>
  <c r="C187" i="8"/>
  <c r="N188" i="8"/>
  <c r="O188" i="8"/>
  <c r="Q188" i="8"/>
  <c r="T188" i="8"/>
  <c r="Y188" i="8"/>
  <c r="AB188" i="8"/>
  <c r="AD188" i="8"/>
  <c r="AE188" i="8"/>
  <c r="AG188" i="8"/>
  <c r="AH188" i="8"/>
  <c r="AL188" i="8"/>
  <c r="AM188" i="8"/>
  <c r="AO188" i="8"/>
  <c r="AP188" i="8"/>
  <c r="AT188" i="8"/>
  <c r="AU188" i="8"/>
  <c r="AW188" i="8"/>
  <c r="AX188" i="8"/>
  <c r="BA188" i="8"/>
  <c r="BD188" i="8"/>
  <c r="BF188" i="8"/>
  <c r="BG188" i="8"/>
  <c r="BI188" i="8"/>
  <c r="BJ188" i="8"/>
  <c r="BM188" i="8"/>
  <c r="BL188" i="8"/>
  <c r="D189" i="8"/>
  <c r="I189" i="8"/>
  <c r="M189" i="8"/>
  <c r="N189" i="8"/>
  <c r="O189" i="8"/>
  <c r="Q189" i="8"/>
  <c r="S189" i="8"/>
  <c r="T189" i="8"/>
  <c r="Y189" i="8"/>
  <c r="AB189" i="8"/>
  <c r="AD189" i="8"/>
  <c r="AE189" i="8"/>
  <c r="AG189" i="8"/>
  <c r="AH189" i="8"/>
  <c r="AL189" i="8"/>
  <c r="AM189" i="8"/>
  <c r="AO189" i="8"/>
  <c r="AP189" i="8"/>
  <c r="AT189" i="8"/>
  <c r="AU189" i="8"/>
  <c r="AW189" i="8"/>
  <c r="AX189" i="8"/>
  <c r="BA189" i="8"/>
  <c r="BD189" i="8"/>
  <c r="F189" i="8"/>
  <c r="BF189" i="8"/>
  <c r="BG189" i="8"/>
  <c r="BI189" i="8"/>
  <c r="BJ189" i="8"/>
  <c r="BM189" i="8"/>
  <c r="BL189" i="8"/>
  <c r="M190" i="8"/>
  <c r="N190" i="8"/>
  <c r="O190" i="8"/>
  <c r="Q190" i="8"/>
  <c r="S190" i="8"/>
  <c r="T190" i="8"/>
  <c r="Y190" i="8"/>
  <c r="AB190" i="8"/>
  <c r="AD190" i="8"/>
  <c r="AE190" i="8"/>
  <c r="AG190" i="8"/>
  <c r="AH190" i="8"/>
  <c r="AL190" i="8"/>
  <c r="AM190" i="8"/>
  <c r="AO190" i="8"/>
  <c r="AP190" i="8"/>
  <c r="AT190" i="8"/>
  <c r="AU190" i="8"/>
  <c r="AW190" i="8"/>
  <c r="AX190" i="8"/>
  <c r="BA190" i="8"/>
  <c r="BD190" i="8"/>
  <c r="BF190" i="8"/>
  <c r="BG190" i="8"/>
  <c r="BI190" i="8"/>
  <c r="BJ190" i="8"/>
  <c r="BM190" i="8"/>
  <c r="BL190" i="8"/>
  <c r="W191" i="8"/>
  <c r="M191" i="8"/>
  <c r="C191" i="8"/>
  <c r="X191" i="8"/>
  <c r="Z191" i="8"/>
  <c r="AA191" i="8"/>
  <c r="AC191" i="8"/>
  <c r="AF191" i="8"/>
  <c r="AK191" i="8"/>
  <c r="AM191" i="8"/>
  <c r="AP191" i="8"/>
  <c r="AS191" i="8"/>
  <c r="AU191" i="8"/>
  <c r="AX191" i="8"/>
  <c r="AZ191" i="8"/>
  <c r="BB191" i="8"/>
  <c r="BC191" i="8"/>
  <c r="BE191" i="8"/>
  <c r="BJ191" i="8"/>
  <c r="BM191" i="8"/>
  <c r="BL191" i="8"/>
  <c r="M192" i="8"/>
  <c r="N192" i="8"/>
  <c r="O192" i="8"/>
  <c r="E192" i="8"/>
  <c r="Q192" i="8"/>
  <c r="T192" i="8"/>
  <c r="Y192" i="8"/>
  <c r="AB192" i="8"/>
  <c r="AD192" i="8"/>
  <c r="AE192" i="8"/>
  <c r="AG192" i="8"/>
  <c r="AH192" i="8"/>
  <c r="AL192" i="8"/>
  <c r="AM192" i="8"/>
  <c r="AO192" i="8"/>
  <c r="AP192" i="8"/>
  <c r="AT192" i="8"/>
  <c r="AU192" i="8"/>
  <c r="AW192" i="8"/>
  <c r="AX192" i="8"/>
  <c r="BA192" i="8"/>
  <c r="BD192" i="8"/>
  <c r="BF192" i="8"/>
  <c r="BG192" i="8"/>
  <c r="BI192" i="8"/>
  <c r="BJ192" i="8"/>
  <c r="BM192" i="8"/>
  <c r="BL192" i="8"/>
  <c r="M193" i="8"/>
  <c r="N193" i="8"/>
  <c r="O193" i="8"/>
  <c r="Q193" i="8"/>
  <c r="T193" i="8"/>
  <c r="Y193" i="8"/>
  <c r="AB193" i="8"/>
  <c r="P193" i="8"/>
  <c r="AD193" i="8"/>
  <c r="AE193" i="8"/>
  <c r="AG193" i="8"/>
  <c r="AH193" i="8"/>
  <c r="AL193" i="8"/>
  <c r="AM193" i="8"/>
  <c r="AO193" i="8"/>
  <c r="AP193" i="8"/>
  <c r="AT193" i="8"/>
  <c r="AU193" i="8"/>
  <c r="AW193" i="8"/>
  <c r="AX193" i="8"/>
  <c r="BA193" i="8"/>
  <c r="BD193" i="8"/>
  <c r="BF193" i="8"/>
  <c r="BG193" i="8"/>
  <c r="BI193" i="8"/>
  <c r="BJ193" i="8"/>
  <c r="BM193" i="8"/>
  <c r="BL193" i="8"/>
  <c r="W194" i="8"/>
  <c r="M194" i="8"/>
  <c r="X194" i="8"/>
  <c r="Z194" i="8"/>
  <c r="AA194" i="8"/>
  <c r="AC194" i="8"/>
  <c r="AF194" i="8"/>
  <c r="AK194" i="8"/>
  <c r="AL194" i="8"/>
  <c r="AM194" i="8"/>
  <c r="AP194" i="8"/>
  <c r="AS194" i="8"/>
  <c r="AW194" i="8"/>
  <c r="AU194" i="8"/>
  <c r="AX194" i="8"/>
  <c r="AY194" i="8"/>
  <c r="BB194" i="8"/>
  <c r="BC194" i="8"/>
  <c r="BE194" i="8"/>
  <c r="BJ194" i="8"/>
  <c r="BM194" i="8"/>
  <c r="BL194" i="8"/>
  <c r="M195" i="8"/>
  <c r="N195" i="8"/>
  <c r="O195" i="8"/>
  <c r="Q195" i="8"/>
  <c r="T195" i="8"/>
  <c r="Y195" i="8"/>
  <c r="AB195" i="8"/>
  <c r="AD195" i="8"/>
  <c r="AE195" i="8"/>
  <c r="AG195" i="8"/>
  <c r="AH195" i="8"/>
  <c r="AL195" i="8"/>
  <c r="AM195" i="8"/>
  <c r="AO195" i="8"/>
  <c r="AP195" i="8"/>
  <c r="AT195" i="8"/>
  <c r="AU195" i="8"/>
  <c r="AW195" i="8"/>
  <c r="AX195" i="8"/>
  <c r="BA195" i="8"/>
  <c r="BD195" i="8"/>
  <c r="BF195" i="8"/>
  <c r="BG195" i="8"/>
  <c r="BI195" i="8"/>
  <c r="BJ195" i="8"/>
  <c r="BM195" i="8"/>
  <c r="BL195" i="8"/>
  <c r="M196" i="8"/>
  <c r="N196" i="8"/>
  <c r="O196" i="8"/>
  <c r="Q196" i="8"/>
  <c r="T196" i="8"/>
  <c r="Y196" i="8"/>
  <c r="AB196" i="8"/>
  <c r="AD196" i="8"/>
  <c r="AE196" i="8"/>
  <c r="AG196" i="8"/>
  <c r="AH196" i="8"/>
  <c r="AL196" i="8"/>
  <c r="AM196" i="8"/>
  <c r="AO196" i="8"/>
  <c r="AP196" i="8"/>
  <c r="AT196" i="8"/>
  <c r="AU196" i="8"/>
  <c r="AW196" i="8"/>
  <c r="AX196" i="8"/>
  <c r="BA196" i="8"/>
  <c r="BD196" i="8"/>
  <c r="BF196" i="8"/>
  <c r="BG196" i="8"/>
  <c r="BI196" i="8"/>
  <c r="BJ196" i="8"/>
  <c r="BM196" i="8"/>
  <c r="BL196" i="8"/>
  <c r="M197" i="8"/>
  <c r="N197" i="8"/>
  <c r="S197" i="8"/>
  <c r="O197" i="8"/>
  <c r="Q197" i="8"/>
  <c r="G197" i="8"/>
  <c r="T197" i="8"/>
  <c r="Y197" i="8"/>
  <c r="AB197" i="8"/>
  <c r="AD197" i="8"/>
  <c r="AE197" i="8"/>
  <c r="AG197" i="8"/>
  <c r="AH197" i="8"/>
  <c r="AL197" i="8"/>
  <c r="AM197" i="8"/>
  <c r="AO197" i="8"/>
  <c r="AP197" i="8"/>
  <c r="AT197" i="8"/>
  <c r="AU197" i="8"/>
  <c r="AW197" i="8"/>
  <c r="AX197" i="8"/>
  <c r="BA197" i="8"/>
  <c r="BD197" i="8"/>
  <c r="BF197" i="8"/>
  <c r="BG197" i="8"/>
  <c r="BI197" i="8"/>
  <c r="BJ197" i="8"/>
  <c r="BM197" i="8"/>
  <c r="BL197" i="8"/>
  <c r="W198" i="8"/>
  <c r="X198" i="8"/>
  <c r="N198" i="8"/>
  <c r="AC198" i="8"/>
  <c r="AC168" i="8"/>
  <c r="Q168" i="8"/>
  <c r="AF198" i="8"/>
  <c r="AK198" i="8"/>
  <c r="AL198" i="8"/>
  <c r="AM198" i="8"/>
  <c r="AP198" i="8"/>
  <c r="AS198" i="8"/>
  <c r="AU198" i="8"/>
  <c r="AX198" i="8"/>
  <c r="AY198" i="8"/>
  <c r="AZ198" i="8"/>
  <c r="BA198" i="8"/>
  <c r="BB198" i="8"/>
  <c r="BC198" i="8"/>
  <c r="BF198" i="8"/>
  <c r="BE198" i="8"/>
  <c r="BE168" i="8"/>
  <c r="BD198" i="8"/>
  <c r="BH198" i="8"/>
  <c r="BM198" i="8"/>
  <c r="BL198" i="8"/>
  <c r="M199" i="8"/>
  <c r="N199" i="8"/>
  <c r="O199" i="8"/>
  <c r="Q199" i="8"/>
  <c r="T199" i="8"/>
  <c r="Y199" i="8"/>
  <c r="AB199" i="8"/>
  <c r="P199" i="8"/>
  <c r="AD199" i="8"/>
  <c r="AE199" i="8"/>
  <c r="AG199" i="8"/>
  <c r="AH199" i="8"/>
  <c r="AP199" i="8"/>
  <c r="BA199" i="8"/>
  <c r="BD199" i="8"/>
  <c r="BG199" i="8"/>
  <c r="BI199" i="8"/>
  <c r="BJ199" i="8"/>
  <c r="BM199" i="8"/>
  <c r="BL199" i="8"/>
  <c r="M200" i="8"/>
  <c r="C200" i="8"/>
  <c r="N200" i="8"/>
  <c r="O200" i="8"/>
  <c r="S200" i="8"/>
  <c r="Q200" i="8"/>
  <c r="T200" i="8"/>
  <c r="Y200" i="8"/>
  <c r="AB200" i="8"/>
  <c r="P200" i="8"/>
  <c r="AD200" i="8"/>
  <c r="AE200" i="8"/>
  <c r="AG200" i="8"/>
  <c r="AH200" i="8"/>
  <c r="AL200" i="8"/>
  <c r="AM200" i="8"/>
  <c r="AO200" i="8"/>
  <c r="AP200" i="8"/>
  <c r="AT200" i="8"/>
  <c r="AU200" i="8"/>
  <c r="AW200" i="8"/>
  <c r="AX200" i="8"/>
  <c r="BA200" i="8"/>
  <c r="BD200" i="8"/>
  <c r="BG200" i="8"/>
  <c r="BI200" i="8"/>
  <c r="BJ200" i="8"/>
  <c r="BM200" i="8"/>
  <c r="BL200" i="8"/>
  <c r="BM201" i="8"/>
  <c r="BL201" i="8"/>
  <c r="M202" i="8"/>
  <c r="C202" i="8"/>
  <c r="N202" i="8"/>
  <c r="O202" i="8"/>
  <c r="E202" i="8"/>
  <c r="Q202" i="8"/>
  <c r="T202" i="8"/>
  <c r="Y202" i="8"/>
  <c r="AB202" i="8"/>
  <c r="AD202" i="8"/>
  <c r="AE202" i="8"/>
  <c r="AG202" i="8"/>
  <c r="AH202" i="8"/>
  <c r="AL202" i="8"/>
  <c r="AM202" i="8"/>
  <c r="AO202" i="8"/>
  <c r="AP202" i="8"/>
  <c r="AT202" i="8"/>
  <c r="AU202" i="8"/>
  <c r="AW202" i="8"/>
  <c r="AX202" i="8"/>
  <c r="BA202" i="8"/>
  <c r="BD202" i="8"/>
  <c r="F202" i="8"/>
  <c r="BF202" i="8"/>
  <c r="BI202" i="8"/>
  <c r="BJ202" i="8"/>
  <c r="BM202" i="8"/>
  <c r="BL202" i="8"/>
  <c r="M203" i="8"/>
  <c r="N203" i="8"/>
  <c r="O203" i="8"/>
  <c r="E203" i="8"/>
  <c r="Q203" i="8"/>
  <c r="G203" i="8"/>
  <c r="T203" i="8"/>
  <c r="Y203" i="8"/>
  <c r="AB203" i="8"/>
  <c r="P203" i="8"/>
  <c r="AD203" i="8"/>
  <c r="AE203" i="8"/>
  <c r="AG203" i="8"/>
  <c r="AP203" i="8"/>
  <c r="BA203" i="8"/>
  <c r="BD203" i="8"/>
  <c r="BF203" i="8"/>
  <c r="BI203" i="8"/>
  <c r="BJ203" i="8"/>
  <c r="BM203" i="8"/>
  <c r="BL203" i="8"/>
  <c r="BM204" i="8"/>
  <c r="BL204" i="8"/>
  <c r="J183" i="8"/>
  <c r="V111" i="8"/>
  <c r="BA158" i="8"/>
  <c r="M50" i="8"/>
  <c r="D115" i="8"/>
  <c r="G110" i="8"/>
  <c r="S105" i="8"/>
  <c r="J145" i="8"/>
  <c r="G156" i="8"/>
  <c r="R135" i="8"/>
  <c r="S19" i="8"/>
  <c r="G149" i="8"/>
  <c r="J143" i="8"/>
  <c r="D36" i="8"/>
  <c r="G193" i="8"/>
  <c r="S167" i="8"/>
  <c r="C140" i="8"/>
  <c r="C66" i="8"/>
  <c r="K61" i="8"/>
  <c r="L61" i="8"/>
  <c r="V113" i="8"/>
  <c r="F67" i="8"/>
  <c r="D18" i="8"/>
  <c r="U16" i="8"/>
  <c r="P33" i="8"/>
  <c r="L29" i="8"/>
  <c r="P84" i="8"/>
  <c r="D84" i="8"/>
  <c r="G83" i="8"/>
  <c r="C48" i="8"/>
  <c r="D20" i="8"/>
  <c r="AT187" i="8"/>
  <c r="O187" i="8"/>
  <c r="AW187" i="8"/>
  <c r="Q191" i="8"/>
  <c r="AJ168" i="8"/>
  <c r="BI194" i="8"/>
  <c r="AH187" i="8"/>
  <c r="AO198" i="8"/>
  <c r="D197" i="8"/>
  <c r="I197" i="8"/>
  <c r="R190" i="8"/>
  <c r="E190" i="8"/>
  <c r="AW181" i="8"/>
  <c r="F178" i="8"/>
  <c r="AB176" i="8"/>
  <c r="BD169" i="8"/>
  <c r="BA166" i="8"/>
  <c r="AO166" i="8"/>
  <c r="AD166" i="8"/>
  <c r="BG161" i="8"/>
  <c r="AB161" i="8"/>
  <c r="M161" i="8"/>
  <c r="J157" i="8"/>
  <c r="S156" i="8"/>
  <c r="G155" i="8"/>
  <c r="E153" i="8"/>
  <c r="BG151" i="8"/>
  <c r="N151" i="8"/>
  <c r="S145" i="8"/>
  <c r="BA144" i="8"/>
  <c r="AF144" i="8"/>
  <c r="T144" i="8"/>
  <c r="M144" i="8"/>
  <c r="G137" i="8"/>
  <c r="AL89" i="8"/>
  <c r="AO89" i="8"/>
  <c r="BE77" i="8"/>
  <c r="C49" i="8"/>
  <c r="U196" i="8"/>
  <c r="J196" i="8"/>
  <c r="D192" i="8"/>
  <c r="I192" i="8"/>
  <c r="D190" i="8"/>
  <c r="I190" i="8"/>
  <c r="G189" i="8"/>
  <c r="Q187" i="8"/>
  <c r="S186" i="8"/>
  <c r="P183" i="8"/>
  <c r="D182" i="8"/>
  <c r="I182" i="8"/>
  <c r="M181" i="8"/>
  <c r="P175" i="8"/>
  <c r="G175" i="8"/>
  <c r="AF174" i="8"/>
  <c r="X174" i="8"/>
  <c r="Y174" i="8"/>
  <c r="BG169" i="8"/>
  <c r="BD166" i="8"/>
  <c r="AG166" i="8"/>
  <c r="BJ161" i="8"/>
  <c r="V161" i="8"/>
  <c r="Q161" i="8"/>
  <c r="J161" i="8"/>
  <c r="J156" i="8"/>
  <c r="BG154" i="8"/>
  <c r="M154" i="8"/>
  <c r="BF151" i="8"/>
  <c r="AE151" i="8"/>
  <c r="F149" i="8"/>
  <c r="T146" i="8"/>
  <c r="J146" i="8"/>
  <c r="D145" i="8"/>
  <c r="I145" i="8"/>
  <c r="BD144" i="8"/>
  <c r="AL144" i="8"/>
  <c r="AE144" i="8"/>
  <c r="Q144" i="8"/>
  <c r="AW141" i="8"/>
  <c r="BA138" i="8"/>
  <c r="AW138" i="8"/>
  <c r="AU101" i="8"/>
  <c r="AU60" i="8"/>
  <c r="AR53" i="8"/>
  <c r="S192" i="8"/>
  <c r="R185" i="8"/>
  <c r="E185" i="8"/>
  <c r="D184" i="8"/>
  <c r="I184" i="8"/>
  <c r="E183" i="8"/>
  <c r="L183" i="8"/>
  <c r="AE176" i="8"/>
  <c r="W174" i="8"/>
  <c r="M174" i="8"/>
  <c r="BF169" i="8"/>
  <c r="AW169" i="8"/>
  <c r="M169" i="8"/>
  <c r="BG166" i="8"/>
  <c r="T166" i="8"/>
  <c r="C163" i="8"/>
  <c r="BI161" i="8"/>
  <c r="BA161" i="8"/>
  <c r="AH161" i="8"/>
  <c r="AD161" i="8"/>
  <c r="C160" i="8"/>
  <c r="Q154" i="8"/>
  <c r="AL141" i="8"/>
  <c r="AL138" i="8"/>
  <c r="J185" i="8"/>
  <c r="S184" i="8"/>
  <c r="N144" i="8"/>
  <c r="S144" i="8"/>
  <c r="O141" i="8"/>
  <c r="N138" i="8"/>
  <c r="AE138" i="8"/>
  <c r="M133" i="8"/>
  <c r="C133" i="8"/>
  <c r="AK77" i="8"/>
  <c r="BA141" i="8"/>
  <c r="J134" i="8"/>
  <c r="L134" i="8"/>
  <c r="AP133" i="8"/>
  <c r="D128" i="8"/>
  <c r="J121" i="8"/>
  <c r="L121" i="8"/>
  <c r="M101" i="8"/>
  <c r="G57" i="8"/>
  <c r="AX50" i="8"/>
  <c r="D48" i="8"/>
  <c r="BI47" i="8"/>
  <c r="BJ47" i="8"/>
  <c r="N37" i="8"/>
  <c r="AT28" i="8"/>
  <c r="AT37" i="8"/>
  <c r="AW28" i="8"/>
  <c r="D27" i="8"/>
  <c r="AT23" i="8"/>
  <c r="AP21" i="8"/>
  <c r="P142" i="8"/>
  <c r="G142" i="8"/>
  <c r="BG138" i="8"/>
  <c r="V134" i="8"/>
  <c r="G134" i="8"/>
  <c r="AK132" i="8"/>
  <c r="G119" i="8"/>
  <c r="AT101" i="8"/>
  <c r="M91" i="8"/>
  <c r="G46" i="8"/>
  <c r="E37" i="8"/>
  <c r="G30" i="8"/>
  <c r="AM10" i="8"/>
  <c r="E135" i="8"/>
  <c r="AJ132" i="8"/>
  <c r="W89" i="8"/>
  <c r="Q80" i="8"/>
  <c r="AT60" i="8"/>
  <c r="M60" i="8"/>
  <c r="C41" i="8"/>
  <c r="Q23" i="8"/>
  <c r="C63" i="8"/>
  <c r="Q54" i="8"/>
  <c r="AQ53" i="8"/>
  <c r="AC53" i="8"/>
  <c r="AC9" i="8"/>
  <c r="Q53" i="8"/>
  <c r="G53" i="8"/>
  <c r="AP50" i="8"/>
  <c r="G49" i="8"/>
  <c r="BG47" i="8"/>
  <c r="AG47" i="8"/>
  <c r="AP37" i="8"/>
  <c r="C31" i="8"/>
  <c r="AN77" i="8"/>
  <c r="N60" i="8"/>
  <c r="C57" i="8"/>
  <c r="BE53" i="8"/>
  <c r="AJ53" i="8"/>
  <c r="Z53" i="8"/>
  <c r="D49" i="8"/>
  <c r="AO37" i="8"/>
  <c r="G36" i="8"/>
  <c r="R35" i="8"/>
  <c r="D35" i="8"/>
  <c r="G32" i="8"/>
  <c r="G27" i="8"/>
  <c r="AO23" i="8"/>
  <c r="AU10" i="8"/>
  <c r="M11" i="8"/>
  <c r="C42" i="8"/>
  <c r="D32" i="8"/>
  <c r="AS21" i="8"/>
  <c r="AO15" i="8"/>
  <c r="AL11" i="8"/>
  <c r="C20" i="8"/>
  <c r="AW11" i="8"/>
  <c r="Q11" i="8"/>
  <c r="Q15" i="8"/>
  <c r="G15" i="8"/>
  <c r="Y11" i="8"/>
  <c r="N11" i="8"/>
  <c r="D11" i="8"/>
  <c r="J167" i="8"/>
  <c r="L167" i="8"/>
  <c r="V167" i="8"/>
  <c r="J165" i="8"/>
  <c r="V165" i="8"/>
  <c r="S36" i="8"/>
  <c r="G183" i="8"/>
  <c r="G170" i="8"/>
  <c r="S162" i="8"/>
  <c r="D157" i="8"/>
  <c r="I157" i="8"/>
  <c r="V188" i="8"/>
  <c r="U165" i="8"/>
  <c r="J202" i="8"/>
  <c r="J178" i="8"/>
  <c r="S173" i="8"/>
  <c r="F167" i="8"/>
  <c r="D162" i="8"/>
  <c r="I162" i="8"/>
  <c r="R157" i="8"/>
  <c r="G152" i="8"/>
  <c r="G113" i="8"/>
  <c r="C113" i="8"/>
  <c r="C112" i="8"/>
  <c r="E104" i="8"/>
  <c r="I104" i="8"/>
  <c r="K104" i="8"/>
  <c r="J189" i="8"/>
  <c r="L189" i="8"/>
  <c r="V189" i="8"/>
  <c r="E167" i="8"/>
  <c r="U167" i="8"/>
  <c r="R167" i="8"/>
  <c r="D164" i="8"/>
  <c r="I164" i="8"/>
  <c r="N120" i="8"/>
  <c r="D120" i="8"/>
  <c r="D122" i="8"/>
  <c r="E121" i="8"/>
  <c r="F34" i="8"/>
  <c r="G202" i="8"/>
  <c r="V186" i="8"/>
  <c r="G185" i="8"/>
  <c r="P182" i="8"/>
  <c r="F182" i="8"/>
  <c r="U180" i="8"/>
  <c r="G179" i="8"/>
  <c r="P167" i="8"/>
  <c r="P165" i="8"/>
  <c r="V163" i="8"/>
  <c r="J163" i="8"/>
  <c r="E163" i="8"/>
  <c r="U163" i="8"/>
  <c r="G162" i="8"/>
  <c r="D156" i="8"/>
  <c r="R152" i="8"/>
  <c r="V149" i="8"/>
  <c r="D140" i="8"/>
  <c r="I140" i="8"/>
  <c r="S140" i="8"/>
  <c r="D134" i="8"/>
  <c r="I134" i="8"/>
  <c r="R134" i="8"/>
  <c r="G126" i="8"/>
  <c r="C146" i="8"/>
  <c r="D143" i="8"/>
  <c r="E142" i="8"/>
  <c r="F142" i="8"/>
  <c r="D139" i="8"/>
  <c r="I139" i="8"/>
  <c r="G108" i="8"/>
  <c r="J55" i="8"/>
  <c r="U55" i="8"/>
  <c r="V55" i="8"/>
  <c r="E32" i="8"/>
  <c r="K32" i="8"/>
  <c r="R32" i="8"/>
  <c r="S32" i="8"/>
  <c r="U193" i="8"/>
  <c r="G188" i="8"/>
  <c r="G186" i="8"/>
  <c r="G164" i="8"/>
  <c r="U162" i="8"/>
  <c r="P162" i="8"/>
  <c r="P161" i="8"/>
  <c r="C159" i="8"/>
  <c r="U153" i="8"/>
  <c r="D152" i="8"/>
  <c r="I152" i="8"/>
  <c r="D150" i="8"/>
  <c r="I150" i="8"/>
  <c r="S149" i="8"/>
  <c r="E149" i="8"/>
  <c r="K149" i="8"/>
  <c r="U149" i="8"/>
  <c r="G146" i="8"/>
  <c r="G143" i="8"/>
  <c r="S139" i="8"/>
  <c r="S135" i="8"/>
  <c r="D135" i="8"/>
  <c r="U134" i="8"/>
  <c r="F134" i="8"/>
  <c r="G121" i="8"/>
  <c r="G117" i="8"/>
  <c r="V99" i="8"/>
  <c r="C69" i="8"/>
  <c r="G62" i="8"/>
  <c r="C62" i="8"/>
  <c r="D58" i="8"/>
  <c r="E18" i="8"/>
  <c r="P190" i="8"/>
  <c r="F179" i="8"/>
  <c r="J162" i="8"/>
  <c r="L162" i="8"/>
  <c r="E157" i="8"/>
  <c r="K157" i="8"/>
  <c r="D149" i="8"/>
  <c r="I149" i="8"/>
  <c r="G135" i="8"/>
  <c r="E134" i="8"/>
  <c r="H134" i="8"/>
  <c r="G124" i="8"/>
  <c r="C117" i="8"/>
  <c r="S113" i="8"/>
  <c r="F111" i="8"/>
  <c r="G111" i="8"/>
  <c r="C59" i="8"/>
  <c r="G40" i="8"/>
  <c r="V18" i="8"/>
  <c r="F48" i="8"/>
  <c r="C45" i="8"/>
  <c r="V17" i="8"/>
  <c r="E84" i="8"/>
  <c r="H84" i="8"/>
  <c r="U67" i="8"/>
  <c r="R67" i="8"/>
  <c r="G59" i="8"/>
  <c r="G35" i="8"/>
  <c r="P32" i="8"/>
  <c r="P164" i="8"/>
  <c r="P157" i="8"/>
  <c r="P152" i="8"/>
  <c r="P143" i="8"/>
  <c r="P134" i="8"/>
  <c r="J113" i="8"/>
  <c r="E99" i="8"/>
  <c r="K99" i="8"/>
  <c r="G64" i="8"/>
  <c r="G42" i="8"/>
  <c r="G41" i="8"/>
  <c r="G26" i="8"/>
  <c r="G17" i="8"/>
  <c r="D64" i="8"/>
  <c r="Y43" i="8"/>
  <c r="C19" i="8"/>
  <c r="E17" i="8"/>
  <c r="C14" i="8"/>
  <c r="G13" i="8"/>
  <c r="AW21" i="8"/>
  <c r="AT21" i="8"/>
  <c r="C144" i="8"/>
  <c r="J166" i="8"/>
  <c r="L166" i="8"/>
  <c r="V166" i="8"/>
  <c r="AH174" i="8"/>
  <c r="C181" i="8"/>
  <c r="AL54" i="8"/>
  <c r="S26" i="8"/>
  <c r="BA101" i="8"/>
  <c r="E115" i="8"/>
  <c r="H115" i="8"/>
  <c r="I115" i="8"/>
  <c r="U111" i="8"/>
  <c r="BI174" i="8"/>
  <c r="V202" i="8"/>
  <c r="D171" i="8"/>
  <c r="Y169" i="8"/>
  <c r="N169" i="8"/>
  <c r="N154" i="8"/>
  <c r="Y154" i="8"/>
  <c r="S93" i="8"/>
  <c r="Y80" i="8"/>
  <c r="N80" i="8"/>
  <c r="D57" i="8"/>
  <c r="D46" i="8"/>
  <c r="D40" i="8"/>
  <c r="Y15" i="8"/>
  <c r="R19" i="8"/>
  <c r="BA187" i="8"/>
  <c r="H172" i="8"/>
  <c r="R105" i="8"/>
  <c r="R93" i="8"/>
  <c r="AP176" i="8"/>
  <c r="T176" i="8"/>
  <c r="AK174" i="8"/>
  <c r="AL174" i="8"/>
  <c r="AL98" i="8"/>
  <c r="AL176" i="8"/>
  <c r="T181" i="8"/>
  <c r="AH181" i="8"/>
  <c r="J46" i="8"/>
  <c r="J19" i="8"/>
  <c r="K19" i="8"/>
  <c r="P171" i="8"/>
  <c r="V19" i="8"/>
  <c r="P19" i="8"/>
  <c r="P62" i="8"/>
  <c r="F33" i="8"/>
  <c r="E33" i="8"/>
  <c r="V33" i="8"/>
  <c r="V32" i="8"/>
  <c r="I18" i="8"/>
  <c r="L44" i="8"/>
  <c r="G65" i="8"/>
  <c r="R33" i="8"/>
  <c r="G136" i="8"/>
  <c r="G80" i="8"/>
  <c r="D113" i="8"/>
  <c r="E105" i="8"/>
  <c r="U105" i="8"/>
  <c r="R104" i="8"/>
  <c r="C58" i="8"/>
  <c r="D38" i="8"/>
  <c r="C27" i="8"/>
  <c r="G14" i="8"/>
  <c r="BL122" i="8"/>
  <c r="BM106" i="8"/>
  <c r="BL106" i="8"/>
  <c r="S33" i="8"/>
  <c r="D33" i="8"/>
  <c r="G39" i="8"/>
  <c r="P18" i="8"/>
  <c r="C90" i="8"/>
  <c r="F36" i="8"/>
  <c r="R18" i="8"/>
  <c r="R36" i="8"/>
  <c r="BM9" i="8"/>
  <c r="BL9" i="8"/>
  <c r="BL70" i="8"/>
  <c r="U104" i="8"/>
  <c r="G82" i="8"/>
  <c r="E35" i="8"/>
  <c r="S35" i="8"/>
  <c r="F32" i="8"/>
  <c r="G87" i="8"/>
  <c r="S17" i="8"/>
  <c r="K134" i="8"/>
  <c r="H150" i="8"/>
  <c r="C169" i="8"/>
  <c r="D144" i="8"/>
  <c r="I144" i="8"/>
  <c r="AM132" i="8"/>
  <c r="R37" i="8"/>
  <c r="C174" i="8"/>
  <c r="L156" i="8"/>
  <c r="L161" i="8"/>
  <c r="AE174" i="8"/>
  <c r="AH194" i="8"/>
  <c r="AS168" i="8"/>
  <c r="AW168" i="8"/>
  <c r="C203" i="8"/>
  <c r="U202" i="8"/>
  <c r="AH191" i="8"/>
  <c r="I32" i="8"/>
  <c r="T194" i="8"/>
  <c r="AE194" i="8"/>
  <c r="G182" i="8"/>
  <c r="R192" i="8"/>
  <c r="V195" i="8"/>
  <c r="E196" i="8"/>
  <c r="BG194" i="8"/>
  <c r="S182" i="8"/>
  <c r="AT194" i="8"/>
  <c r="T191" i="8"/>
  <c r="S185" i="8"/>
  <c r="D185" i="8"/>
  <c r="AW198" i="8"/>
  <c r="AT198" i="8"/>
  <c r="AO191" i="8"/>
  <c r="AL191" i="8"/>
  <c r="AB187" i="8"/>
  <c r="P187" i="8"/>
  <c r="D186" i="8"/>
  <c r="I186" i="8"/>
  <c r="AL154" i="8"/>
  <c r="AO154" i="8"/>
  <c r="BG144" i="8"/>
  <c r="BG141" i="8"/>
  <c r="P104" i="8"/>
  <c r="N166" i="8"/>
  <c r="Y166" i="8"/>
  <c r="E152" i="8"/>
  <c r="U152" i="8"/>
  <c r="Y151" i="8"/>
  <c r="AD151" i="8"/>
  <c r="V150" i="8"/>
  <c r="BF144" i="8"/>
  <c r="AT158" i="8"/>
  <c r="AW158" i="8"/>
  <c r="BA169" i="8"/>
  <c r="Z168" i="8"/>
  <c r="BI166" i="8"/>
  <c r="AL161" i="8"/>
  <c r="AG161" i="8"/>
  <c r="AT89" i="8"/>
  <c r="AW89" i="8"/>
  <c r="L172" i="8"/>
  <c r="AJ77" i="8"/>
  <c r="AM80" i="8"/>
  <c r="S67" i="8"/>
  <c r="C39" i="8"/>
  <c r="G25" i="8"/>
  <c r="P17" i="8"/>
  <c r="AB47" i="8"/>
  <c r="AT15" i="8"/>
  <c r="K172" i="8"/>
  <c r="F172" i="8"/>
  <c r="G38" i="8"/>
  <c r="C119" i="8"/>
  <c r="C118" i="8"/>
  <c r="E117" i="8"/>
  <c r="E116" i="8"/>
  <c r="G58" i="8"/>
  <c r="L113" i="8"/>
  <c r="R113" i="8"/>
  <c r="U113" i="8"/>
  <c r="E113" i="8"/>
  <c r="C108" i="8"/>
  <c r="C107" i="8"/>
  <c r="J105" i="8"/>
  <c r="V105" i="8"/>
  <c r="C97" i="8"/>
  <c r="G84" i="8"/>
  <c r="C84" i="8"/>
  <c r="H32" i="8"/>
  <c r="G23" i="8"/>
  <c r="K111" i="8"/>
  <c r="C86" i="8"/>
  <c r="D25" i="8"/>
  <c r="F35" i="8"/>
  <c r="H35" i="8"/>
  <c r="D166" i="8"/>
  <c r="I166" i="8"/>
  <c r="AT168" i="8"/>
  <c r="J194" i="8"/>
  <c r="D169" i="8"/>
  <c r="I113" i="8"/>
  <c r="U141" i="8"/>
  <c r="Q194" i="8"/>
  <c r="AB194" i="8"/>
  <c r="D193" i="8"/>
  <c r="I193" i="8"/>
  <c r="N176" i="8"/>
  <c r="S176" i="8"/>
  <c r="D177" i="8"/>
  <c r="S177" i="8"/>
  <c r="BB168" i="8"/>
  <c r="AB151" i="8"/>
  <c r="Q151" i="8"/>
  <c r="BI144" i="8"/>
  <c r="G141" i="8"/>
  <c r="AT80" i="8"/>
  <c r="AS77" i="8"/>
  <c r="AU77" i="8"/>
  <c r="AW80" i="8"/>
  <c r="AN53" i="8"/>
  <c r="Q43" i="8"/>
  <c r="M43" i="8"/>
  <c r="C43" i="8"/>
  <c r="V36" i="8"/>
  <c r="V35" i="8"/>
  <c r="V34" i="8"/>
  <c r="BB21" i="8"/>
  <c r="Z21" i="8"/>
  <c r="AW15" i="8"/>
  <c r="AW10" i="8"/>
  <c r="AS10" i="8"/>
  <c r="L196" i="8"/>
  <c r="BB53" i="8"/>
  <c r="D195" i="8"/>
  <c r="I195" i="8"/>
  <c r="S195" i="8"/>
  <c r="S193" i="8"/>
  <c r="AT191" i="8"/>
  <c r="AW191" i="8"/>
  <c r="AE191" i="8"/>
  <c r="N191" i="8"/>
  <c r="V190" i="8"/>
  <c r="E189" i="8"/>
  <c r="H189" i="8"/>
  <c r="R189" i="8"/>
  <c r="D188" i="8"/>
  <c r="D187" i="8"/>
  <c r="S188" i="8"/>
  <c r="M187" i="8"/>
  <c r="N181" i="8"/>
  <c r="Y181" i="8"/>
  <c r="D179" i="8"/>
  <c r="R179" i="8"/>
  <c r="E175" i="8"/>
  <c r="N174" i="8"/>
  <c r="K167" i="8"/>
  <c r="U189" i="8"/>
  <c r="E36" i="8"/>
  <c r="AP60" i="8"/>
  <c r="G196" i="8"/>
  <c r="BA191" i="8"/>
  <c r="BG191" i="8"/>
  <c r="J188" i="8"/>
  <c r="R184" i="8"/>
  <c r="U184" i="8"/>
  <c r="U183" i="8"/>
  <c r="J182" i="8"/>
  <c r="V182" i="8"/>
  <c r="C182" i="8"/>
  <c r="P180" i="8"/>
  <c r="E180" i="8"/>
  <c r="R180" i="8"/>
  <c r="AN174" i="8"/>
  <c r="AN168" i="8"/>
  <c r="F171" i="8"/>
  <c r="D167" i="8"/>
  <c r="I167" i="8"/>
  <c r="M166" i="8"/>
  <c r="C166" i="8"/>
  <c r="F165" i="8"/>
  <c r="E165" i="8"/>
  <c r="R165" i="8"/>
  <c r="E34" i="8"/>
  <c r="U190" i="8"/>
  <c r="I156" i="8"/>
  <c r="S179" i="8"/>
  <c r="Y194" i="8"/>
  <c r="N194" i="8"/>
  <c r="H192" i="8"/>
  <c r="J186" i="8"/>
  <c r="F185" i="8"/>
  <c r="P185" i="8"/>
  <c r="AO181" i="8"/>
  <c r="AL181" i="8"/>
  <c r="AA174" i="8"/>
  <c r="AG176" i="8"/>
  <c r="O166" i="8"/>
  <c r="AB166" i="8"/>
  <c r="G191" i="8"/>
  <c r="V196" i="8"/>
  <c r="AO194" i="8"/>
  <c r="C194" i="8"/>
  <c r="BD191" i="8"/>
  <c r="C176" i="8"/>
  <c r="BA174" i="8"/>
  <c r="Q169" i="8"/>
  <c r="G169" i="8"/>
  <c r="AW166" i="8"/>
  <c r="AL50" i="8"/>
  <c r="AL23" i="8"/>
  <c r="R195" i="8"/>
  <c r="R186" i="8"/>
  <c r="D178" i="8"/>
  <c r="I178" i="8"/>
  <c r="BF166" i="8"/>
  <c r="BI154" i="8"/>
  <c r="AI53" i="8"/>
  <c r="G144" i="8"/>
  <c r="BF194" i="8"/>
  <c r="AG194" i="8"/>
  <c r="AP80" i="8"/>
  <c r="BI169" i="8"/>
  <c r="AG151" i="8"/>
  <c r="AT144" i="8"/>
  <c r="AM133" i="8"/>
  <c r="AL80" i="8"/>
  <c r="AT50" i="8"/>
  <c r="AX37" i="8"/>
  <c r="AW23" i="8"/>
  <c r="AM11" i="8"/>
  <c r="AW151" i="8"/>
  <c r="AL151" i="8"/>
  <c r="Y138" i="8"/>
  <c r="AT11" i="8"/>
  <c r="AB174" i="8"/>
  <c r="G174" i="8"/>
  <c r="G166" i="8"/>
  <c r="V162" i="8"/>
  <c r="AD194" i="8"/>
  <c r="G161" i="8"/>
  <c r="G180" i="8"/>
  <c r="P188" i="8"/>
  <c r="O191" i="8"/>
  <c r="AB191" i="8"/>
  <c r="P191" i="8"/>
  <c r="J190" i="8"/>
  <c r="E186" i="8"/>
  <c r="AD191" i="8"/>
  <c r="Y191" i="8"/>
  <c r="AO187" i="8"/>
  <c r="BG174" i="8"/>
  <c r="BA154" i="8"/>
  <c r="BD151" i="8"/>
  <c r="M138" i="8"/>
  <c r="C138" i="8"/>
  <c r="AO28" i="8"/>
  <c r="AL28" i="8"/>
  <c r="AL37" i="8"/>
  <c r="AK21" i="8"/>
  <c r="F175" i="8"/>
  <c r="Y144" i="8"/>
  <c r="AG191" i="8"/>
  <c r="S180" i="8"/>
  <c r="J153" i="8"/>
  <c r="K153" i="8"/>
  <c r="V153" i="8"/>
  <c r="AO80" i="8"/>
  <c r="V16" i="8"/>
  <c r="AU11" i="8"/>
  <c r="Q60" i="8"/>
  <c r="G60" i="8"/>
  <c r="AP23" i="8"/>
  <c r="AG146" i="8"/>
  <c r="K113" i="8"/>
  <c r="H113" i="8"/>
  <c r="H190" i="8"/>
  <c r="P189" i="8"/>
  <c r="G167" i="8"/>
  <c r="F163" i="8"/>
  <c r="P163" i="8"/>
  <c r="P135" i="8"/>
  <c r="F135" i="8"/>
  <c r="S121" i="8"/>
  <c r="D121" i="8"/>
  <c r="I121" i="8"/>
  <c r="R84" i="8"/>
  <c r="C83" i="8"/>
  <c r="C64" i="8"/>
  <c r="S57" i="8"/>
  <c r="D56" i="8"/>
  <c r="G48" i="8"/>
  <c r="G45" i="8"/>
  <c r="P38" i="8"/>
  <c r="S13" i="8"/>
  <c r="K35" i="8"/>
  <c r="S37" i="8"/>
  <c r="D37" i="8"/>
  <c r="S138" i="8"/>
  <c r="D138" i="8"/>
  <c r="I138" i="8"/>
  <c r="L157" i="8"/>
  <c r="F190" i="8"/>
  <c r="G190" i="8"/>
  <c r="P184" i="8"/>
  <c r="F184" i="8"/>
  <c r="E184" i="8"/>
  <c r="G171" i="8"/>
  <c r="E143" i="8"/>
  <c r="U143" i="8"/>
  <c r="P141" i="8"/>
  <c r="D141" i="8"/>
  <c r="F121" i="8"/>
  <c r="U121" i="8"/>
  <c r="V181" i="8"/>
  <c r="G11" i="8"/>
  <c r="L143" i="8"/>
  <c r="S175" i="8"/>
  <c r="R175" i="8"/>
  <c r="D175" i="8"/>
  <c r="I175" i="8"/>
  <c r="D146" i="8"/>
  <c r="I146" i="8"/>
  <c r="P145" i="8"/>
  <c r="E145" i="8"/>
  <c r="U145" i="8"/>
  <c r="V145" i="8"/>
  <c r="R145" i="8"/>
  <c r="F143" i="8"/>
  <c r="C125" i="8"/>
  <c r="L165" i="8"/>
  <c r="K165" i="8"/>
  <c r="C91" i="8"/>
  <c r="M89" i="8"/>
  <c r="C89" i="8"/>
  <c r="F196" i="8"/>
  <c r="P196" i="8"/>
  <c r="U192" i="8"/>
  <c r="J192" i="8"/>
  <c r="V192" i="8"/>
  <c r="F180" i="8"/>
  <c r="H180" i="8"/>
  <c r="F177" i="8"/>
  <c r="F176" i="8"/>
  <c r="G177" i="8"/>
  <c r="G176" i="8"/>
  <c r="Q176" i="8"/>
  <c r="V157" i="8"/>
  <c r="U157" i="8"/>
  <c r="P153" i="8"/>
  <c r="F153" i="8"/>
  <c r="U150" i="8"/>
  <c r="J150" i="8"/>
  <c r="V142" i="8"/>
  <c r="U142" i="8"/>
  <c r="J142" i="8"/>
  <c r="R142" i="8"/>
  <c r="S142" i="8"/>
  <c r="J195" i="8"/>
  <c r="E193" i="8"/>
  <c r="H193" i="8"/>
  <c r="P35" i="8"/>
  <c r="D17" i="8"/>
  <c r="H17" i="8"/>
  <c r="P192" i="8"/>
  <c r="F192" i="8"/>
  <c r="J179" i="8"/>
  <c r="V179" i="8"/>
  <c r="C136" i="8"/>
  <c r="H135" i="8"/>
  <c r="G150" i="8"/>
  <c r="S171" i="8"/>
  <c r="G133" i="8"/>
  <c r="F193" i="8"/>
  <c r="G184" i="8"/>
  <c r="J152" i="8"/>
  <c r="L152" i="8"/>
  <c r="V152" i="8"/>
  <c r="S150" i="8"/>
  <c r="R150" i="8"/>
  <c r="F157" i="8"/>
  <c r="V104" i="8"/>
  <c r="U18" i="8"/>
  <c r="U109" i="8"/>
  <c r="I35" i="8"/>
  <c r="S174" i="8"/>
  <c r="K142" i="8"/>
  <c r="L163" i="8"/>
  <c r="K163" i="8"/>
  <c r="H142" i="8"/>
  <c r="K55" i="8"/>
  <c r="L55" i="8"/>
  <c r="G200" i="8"/>
  <c r="F197" i="8"/>
  <c r="P197" i="8"/>
  <c r="V185" i="8"/>
  <c r="U185" i="8"/>
  <c r="D153" i="8"/>
  <c r="R153" i="8"/>
  <c r="G19" i="8"/>
  <c r="K190" i="8"/>
  <c r="I135" i="8"/>
  <c r="D160" i="8"/>
  <c r="H121" i="8"/>
  <c r="R160" i="8"/>
  <c r="K121" i="8"/>
  <c r="E197" i="8"/>
  <c r="R197" i="8"/>
  <c r="U197" i="8"/>
  <c r="J193" i="8"/>
  <c r="V193" i="8"/>
  <c r="R188" i="8"/>
  <c r="E188" i="8"/>
  <c r="I188" i="8"/>
  <c r="U188" i="8"/>
  <c r="V175" i="8"/>
  <c r="U175" i="8"/>
  <c r="J175" i="8"/>
  <c r="L175" i="8"/>
  <c r="S146" i="8"/>
  <c r="D151" i="8"/>
  <c r="I151" i="8"/>
  <c r="L149" i="8"/>
  <c r="S153" i="8"/>
  <c r="P202" i="8"/>
  <c r="G163" i="8"/>
  <c r="S141" i="8"/>
  <c r="R141" i="8"/>
  <c r="C199" i="8"/>
  <c r="D165" i="8"/>
  <c r="I165" i="8"/>
  <c r="S165" i="8"/>
  <c r="S143" i="8"/>
  <c r="R143" i="8"/>
  <c r="G195" i="8"/>
  <c r="R193" i="8"/>
  <c r="J141" i="8"/>
  <c r="V141" i="8"/>
  <c r="E160" i="8"/>
  <c r="H160" i="8"/>
  <c r="F150" i="8"/>
  <c r="F145" i="8"/>
  <c r="J164" i="8"/>
  <c r="L164" i="8"/>
  <c r="BF174" i="8"/>
  <c r="BJ174" i="8"/>
  <c r="AY53" i="8"/>
  <c r="AZ21" i="8"/>
  <c r="AZ10" i="8"/>
  <c r="BA10" i="8"/>
  <c r="F18" i="8"/>
  <c r="L185" i="8"/>
  <c r="T174" i="8"/>
  <c r="AP174" i="8"/>
  <c r="V171" i="8"/>
  <c r="J171" i="8"/>
  <c r="AH146" i="8"/>
  <c r="V121" i="8"/>
  <c r="J51" i="8"/>
  <c r="T23" i="8"/>
  <c r="H167" i="8"/>
  <c r="Z10" i="8"/>
  <c r="G151" i="8"/>
  <c r="G194" i="8"/>
  <c r="AD174" i="8"/>
  <c r="S194" i="8"/>
  <c r="K34" i="8"/>
  <c r="K36" i="8"/>
  <c r="D174" i="8"/>
  <c r="I174" i="8"/>
  <c r="P166" i="8"/>
  <c r="F166" i="8"/>
  <c r="L182" i="8"/>
  <c r="E166" i="8"/>
  <c r="K166" i="8"/>
  <c r="U166" i="8"/>
  <c r="R166" i="8"/>
  <c r="BB10" i="8"/>
  <c r="G43" i="8"/>
  <c r="L153" i="8"/>
  <c r="L190" i="8"/>
  <c r="AK10" i="8"/>
  <c r="E191" i="8"/>
  <c r="U191" i="8"/>
  <c r="L150" i="8"/>
  <c r="K150" i="8"/>
  <c r="K143" i="8"/>
  <c r="L195" i="8"/>
  <c r="L142" i="8"/>
  <c r="H184" i="8"/>
  <c r="I37" i="8"/>
  <c r="H37" i="8"/>
  <c r="I141" i="8"/>
  <c r="L192" i="8"/>
  <c r="L141" i="8"/>
  <c r="I153" i="8"/>
  <c r="H153" i="8"/>
  <c r="H165" i="8"/>
  <c r="K175" i="8"/>
  <c r="AL133" i="8"/>
  <c r="C95" i="8"/>
  <c r="C47" i="8"/>
  <c r="C124" i="8"/>
  <c r="C123" i="8"/>
  <c r="F117" i="8"/>
  <c r="M106" i="8"/>
  <c r="C116" i="8"/>
  <c r="O107" i="8"/>
  <c r="S202" i="8"/>
  <c r="M198" i="8"/>
  <c r="W168" i="8"/>
  <c r="C170" i="8"/>
  <c r="W132" i="8"/>
  <c r="M132" i="8"/>
  <c r="M158" i="8"/>
  <c r="R155" i="8"/>
  <c r="C155" i="8"/>
  <c r="C154" i="8"/>
  <c r="W77" i="8"/>
  <c r="C79" i="8"/>
  <c r="Y60" i="8"/>
  <c r="C56" i="8"/>
  <c r="D59" i="8"/>
  <c r="W53" i="8"/>
  <c r="M54" i="8"/>
  <c r="C50" i="8"/>
  <c r="C51" i="8"/>
  <c r="D41" i="8"/>
  <c r="C40" i="8"/>
  <c r="W21" i="8"/>
  <c r="D30" i="8"/>
  <c r="C30" i="8"/>
  <c r="C23" i="8"/>
  <c r="D13" i="8"/>
  <c r="C198" i="8"/>
  <c r="C158" i="8"/>
  <c r="C54" i="8"/>
  <c r="M21" i="8"/>
  <c r="K202" i="8"/>
  <c r="V93" i="8"/>
  <c r="S48" i="8"/>
  <c r="R48" i="8"/>
  <c r="S109" i="8"/>
  <c r="D104" i="8"/>
  <c r="W75" i="8"/>
  <c r="S102" i="8"/>
  <c r="H104" i="8"/>
  <c r="S25" i="8"/>
  <c r="AN132" i="8"/>
  <c r="U71" i="8"/>
  <c r="J52" i="8"/>
  <c r="J26" i="8"/>
  <c r="AO132" i="8"/>
  <c r="AP132" i="8"/>
  <c r="F124" i="8"/>
  <c r="D124" i="8"/>
  <c r="D123" i="8"/>
  <c r="P39" i="8"/>
  <c r="AL101" i="8"/>
  <c r="H175" i="8"/>
  <c r="BA28" i="8"/>
  <c r="BG23" i="8"/>
  <c r="U182" i="8"/>
  <c r="J13" i="8"/>
  <c r="T60" i="8"/>
  <c r="BA194" i="8"/>
  <c r="AY132" i="8"/>
  <c r="N28" i="8"/>
  <c r="D28" i="8"/>
  <c r="H28" i="8"/>
  <c r="P27" i="8"/>
  <c r="Z132" i="8"/>
  <c r="D170" i="8"/>
  <c r="Y133" i="8"/>
  <c r="Y158" i="8"/>
  <c r="N98" i="8"/>
  <c r="D98" i="8"/>
  <c r="D69" i="8"/>
  <c r="S66" i="8"/>
  <c r="D62" i="8"/>
  <c r="Y54" i="8"/>
  <c r="N54" i="8"/>
  <c r="X53" i="8"/>
  <c r="R202" i="8"/>
  <c r="Q198" i="8"/>
  <c r="O120" i="8"/>
  <c r="R120" i="8"/>
  <c r="H182" i="8"/>
  <c r="R182" i="8"/>
  <c r="V170" i="8"/>
  <c r="N158" i="8"/>
  <c r="R86" i="8"/>
  <c r="R69" i="8"/>
  <c r="M168" i="8"/>
  <c r="K193" i="8"/>
  <c r="L193" i="8"/>
  <c r="K33" i="8"/>
  <c r="H33" i="8"/>
  <c r="D183" i="8"/>
  <c r="S183" i="8"/>
  <c r="R163" i="8"/>
  <c r="S163" i="8"/>
  <c r="G157" i="8"/>
  <c r="U156" i="8"/>
  <c r="E156" i="8"/>
  <c r="BA151" i="8"/>
  <c r="BB132" i="8"/>
  <c r="AT151" i="8"/>
  <c r="O151" i="8"/>
  <c r="F151" i="8"/>
  <c r="P151" i="8"/>
  <c r="J151" i="8"/>
  <c r="V151" i="8"/>
  <c r="BI141" i="8"/>
  <c r="E141" i="8"/>
  <c r="J135" i="8"/>
  <c r="U135" i="8"/>
  <c r="AS132" i="8"/>
  <c r="AW133" i="8"/>
  <c r="AT133" i="8"/>
  <c r="S111" i="8"/>
  <c r="D111" i="8"/>
  <c r="R111" i="8"/>
  <c r="C101" i="8"/>
  <c r="M98" i="8"/>
  <c r="BM75" i="8"/>
  <c r="BL75" i="8"/>
  <c r="BL91" i="8"/>
  <c r="BM77" i="8"/>
  <c r="BL77" i="8"/>
  <c r="E90" i="8"/>
  <c r="C85" i="8"/>
  <c r="BB77" i="8"/>
  <c r="AQ75" i="8"/>
  <c r="AI77" i="8"/>
  <c r="M80" i="8"/>
  <c r="C78" i="8"/>
  <c r="AQ9" i="8"/>
  <c r="K67" i="8"/>
  <c r="H67" i="8"/>
  <c r="G63" i="8"/>
  <c r="BD54" i="8"/>
  <c r="P49" i="8"/>
  <c r="F49" i="8"/>
  <c r="S38" i="8"/>
  <c r="V38" i="8"/>
  <c r="E38" i="8"/>
  <c r="R38" i="8"/>
  <c r="S34" i="8"/>
  <c r="D34" i="8"/>
  <c r="R34" i="8"/>
  <c r="G31" i="8"/>
  <c r="BE21" i="8"/>
  <c r="AC21" i="8"/>
  <c r="Q28" i="8"/>
  <c r="U17" i="8"/>
  <c r="R17" i="8"/>
  <c r="M15" i="8"/>
  <c r="W10" i="8"/>
  <c r="W9" i="8"/>
  <c r="AO11" i="8"/>
  <c r="AN10" i="8"/>
  <c r="AP10" i="8"/>
  <c r="AP11" i="8"/>
  <c r="R183" i="8"/>
  <c r="P174" i="8"/>
  <c r="L186" i="8"/>
  <c r="D194" i="8"/>
  <c r="S181" i="8"/>
  <c r="D191" i="8"/>
  <c r="I191" i="8"/>
  <c r="S191" i="8"/>
  <c r="BF141" i="8"/>
  <c r="AO174" i="8"/>
  <c r="I143" i="8"/>
  <c r="H143" i="8"/>
  <c r="C161" i="8"/>
  <c r="D203" i="8"/>
  <c r="D200" i="8"/>
  <c r="F195" i="8"/>
  <c r="P195" i="8"/>
  <c r="U195" i="8"/>
  <c r="E195" i="8"/>
  <c r="M53" i="8"/>
  <c r="R156" i="8"/>
  <c r="AG174" i="8"/>
  <c r="O174" i="8"/>
  <c r="V174" i="8"/>
  <c r="I33" i="8"/>
  <c r="D163" i="8"/>
  <c r="I163" i="8"/>
  <c r="G187" i="8"/>
  <c r="L202" i="8"/>
  <c r="AC89" i="8"/>
  <c r="AC77" i="8"/>
  <c r="H36" i="8"/>
  <c r="I36" i="8"/>
  <c r="C132" i="8"/>
  <c r="L171" i="8"/>
  <c r="F156" i="8"/>
  <c r="BD141" i="8"/>
  <c r="F141" i="8"/>
  <c r="I177" i="8"/>
  <c r="D176" i="8"/>
  <c r="I176" i="8"/>
  <c r="F194" i="8"/>
  <c r="P194" i="8"/>
  <c r="V135" i="8"/>
  <c r="AM168" i="8"/>
  <c r="G192" i="8"/>
  <c r="V183" i="8"/>
  <c r="BD174" i="8"/>
  <c r="E164" i="8"/>
  <c r="U164" i="8"/>
  <c r="R164" i="8"/>
  <c r="BD161" i="8"/>
  <c r="BF161" i="8"/>
  <c r="AO161" i="8"/>
  <c r="F161" i="8"/>
  <c r="N161" i="8"/>
  <c r="Y161" i="8"/>
  <c r="AE161" i="8"/>
  <c r="R191" i="8"/>
  <c r="J184" i="8"/>
  <c r="V184" i="8"/>
  <c r="J180" i="8"/>
  <c r="V180" i="8"/>
  <c r="E179" i="8"/>
  <c r="U179" i="8"/>
  <c r="I17" i="8"/>
  <c r="AT10" i="8"/>
  <c r="J197" i="8"/>
  <c r="V197" i="8"/>
  <c r="BD194" i="8"/>
  <c r="BI191" i="8"/>
  <c r="BF191" i="8"/>
  <c r="AG187" i="8"/>
  <c r="T187" i="8"/>
  <c r="Y187" i="8"/>
  <c r="AD187" i="8"/>
  <c r="AE187" i="8"/>
  <c r="N187" i="8"/>
  <c r="R187" i="8"/>
  <c r="Q181" i="8"/>
  <c r="G173" i="8"/>
  <c r="E162" i="8"/>
  <c r="R162" i="8"/>
  <c r="BD154" i="8"/>
  <c r="BF154" i="8"/>
  <c r="AD176" i="8"/>
  <c r="AL158" i="8"/>
  <c r="AO158" i="8"/>
  <c r="C110" i="8"/>
  <c r="O194" i="8"/>
  <c r="N133" i="8"/>
  <c r="F103" i="8"/>
  <c r="F113" i="8"/>
  <c r="M94" i="8"/>
  <c r="BF47" i="8"/>
  <c r="T37" i="8"/>
  <c r="BD68" i="8"/>
  <c r="H191" i="8"/>
  <c r="K192" i="8"/>
  <c r="K145" i="8"/>
  <c r="H145" i="8"/>
  <c r="F191" i="8"/>
  <c r="I185" i="8"/>
  <c r="H185" i="8"/>
  <c r="J191" i="8"/>
  <c r="W130" i="8"/>
  <c r="H166" i="8"/>
  <c r="J174" i="8"/>
  <c r="L179" i="8"/>
  <c r="L194" i="8"/>
  <c r="V191" i="8"/>
  <c r="M10" i="8"/>
  <c r="H197" i="8"/>
  <c r="L145" i="8"/>
  <c r="AO21" i="8"/>
  <c r="AO10" i="8"/>
  <c r="K196" i="8"/>
  <c r="AL21" i="8"/>
  <c r="AL10" i="8"/>
  <c r="K105" i="8"/>
  <c r="I179" i="8"/>
  <c r="H179" i="8"/>
  <c r="E151" i="8"/>
  <c r="R151" i="8"/>
  <c r="H152" i="8"/>
  <c r="V194" i="8"/>
  <c r="D196" i="8"/>
  <c r="I196" i="8"/>
  <c r="S196" i="8"/>
  <c r="K135" i="8"/>
  <c r="S166" i="8"/>
  <c r="H149" i="8"/>
  <c r="H164" i="8"/>
  <c r="S151" i="8"/>
  <c r="K185" i="8"/>
  <c r="R196" i="8"/>
  <c r="H157" i="8"/>
  <c r="BE10" i="8"/>
  <c r="O161" i="8"/>
  <c r="Q101" i="8"/>
  <c r="AW161" i="8"/>
  <c r="AT161" i="8"/>
  <c r="AO133" i="8"/>
  <c r="BE132" i="8"/>
  <c r="BD47" i="8"/>
  <c r="U49" i="8"/>
  <c r="AY168" i="8"/>
  <c r="AI68" i="8"/>
  <c r="M70" i="8"/>
  <c r="F45" i="8"/>
  <c r="P45" i="8"/>
  <c r="P13" i="8"/>
  <c r="D202" i="8"/>
  <c r="I202" i="8"/>
  <c r="AK168" i="8"/>
  <c r="D137" i="8"/>
  <c r="AL132" i="8"/>
  <c r="J87" i="8"/>
  <c r="AO47" i="8"/>
  <c r="AT54" i="8"/>
  <c r="AS53" i="8"/>
  <c r="AU53" i="8"/>
  <c r="AU54" i="8"/>
  <c r="R49" i="8"/>
  <c r="C168" i="8"/>
  <c r="AY77" i="8"/>
  <c r="AY75" i="8"/>
  <c r="C80" i="8"/>
  <c r="BA23" i="8"/>
  <c r="C11" i="8"/>
  <c r="J49" i="8"/>
  <c r="J200" i="8"/>
  <c r="J159" i="8"/>
  <c r="T91" i="8"/>
  <c r="J91" i="8"/>
  <c r="J64" i="8"/>
  <c r="J63" i="8"/>
  <c r="AQ130" i="8"/>
  <c r="I194" i="8"/>
  <c r="U37" i="8"/>
  <c r="V37" i="8"/>
  <c r="V187" i="8"/>
  <c r="L184" i="8"/>
  <c r="U187" i="8"/>
  <c r="AC10" i="8"/>
  <c r="Q21" i="8"/>
  <c r="AI75" i="8"/>
  <c r="AT132" i="8"/>
  <c r="AW132" i="8"/>
  <c r="U151" i="8"/>
  <c r="G154" i="8"/>
  <c r="H163" i="8"/>
  <c r="U194" i="8"/>
  <c r="R194" i="8"/>
  <c r="E194" i="8"/>
  <c r="S187" i="8"/>
  <c r="L197" i="8"/>
  <c r="G28" i="8"/>
  <c r="K197" i="8"/>
  <c r="K162" i="8"/>
  <c r="H162" i="8"/>
  <c r="G181" i="8"/>
  <c r="L180" i="8"/>
  <c r="K180" i="8"/>
  <c r="K164" i="8"/>
  <c r="Q89" i="8"/>
  <c r="G89" i="8"/>
  <c r="K184" i="8"/>
  <c r="M77" i="8"/>
  <c r="K156" i="8"/>
  <c r="H156" i="8"/>
  <c r="K179" i="8"/>
  <c r="D161" i="8"/>
  <c r="I161" i="8"/>
  <c r="S161" i="8"/>
  <c r="K195" i="8"/>
  <c r="H195" i="8"/>
  <c r="I34" i="8"/>
  <c r="H34" i="8"/>
  <c r="K38" i="8"/>
  <c r="I38" i="8"/>
  <c r="H38" i="8"/>
  <c r="C98" i="8"/>
  <c r="I111" i="8"/>
  <c r="H111" i="8"/>
  <c r="L135" i="8"/>
  <c r="H141" i="8"/>
  <c r="K141" i="8"/>
  <c r="U161" i="8"/>
  <c r="E161" i="8"/>
  <c r="R161" i="8"/>
  <c r="W131" i="8"/>
  <c r="L191" i="8"/>
  <c r="K191" i="8"/>
  <c r="G101" i="8"/>
  <c r="H151" i="8"/>
  <c r="M9" i="8"/>
  <c r="H196" i="8"/>
  <c r="AI9" i="8"/>
  <c r="C70" i="8"/>
  <c r="M68" i="8"/>
  <c r="C68" i="8"/>
  <c r="AQ131" i="8"/>
  <c r="K194" i="8"/>
  <c r="H194" i="8"/>
  <c r="M75" i="8"/>
  <c r="G21" i="8"/>
  <c r="Q10" i="8"/>
  <c r="K161" i="8"/>
  <c r="H161" i="8"/>
  <c r="W201" i="8"/>
  <c r="AI130" i="8"/>
  <c r="AQ201" i="8"/>
  <c r="G10" i="8"/>
  <c r="W204" i="8"/>
  <c r="AI131" i="8"/>
  <c r="M130" i="8"/>
  <c r="AQ204" i="8"/>
  <c r="AI201" i="8"/>
  <c r="M131" i="8"/>
  <c r="AI204" i="8"/>
  <c r="M201" i="8"/>
  <c r="M204" i="8"/>
  <c r="AO98" i="8"/>
  <c r="AM94" i="8"/>
  <c r="AL70" i="8"/>
  <c r="AT106" i="8"/>
  <c r="AU70" i="8"/>
  <c r="Q68" i="8"/>
  <c r="G68" i="8"/>
  <c r="S128" i="8"/>
  <c r="U119" i="8"/>
  <c r="E119" i="8"/>
  <c r="R108" i="8"/>
  <c r="S108" i="8"/>
  <c r="E108" i="8"/>
  <c r="E112" i="8"/>
  <c r="AD181" i="8"/>
  <c r="O181" i="8"/>
  <c r="U181" i="8"/>
  <c r="AG181" i="8"/>
  <c r="X132" i="8"/>
  <c r="N132" i="8"/>
  <c r="AE133" i="8"/>
  <c r="R137" i="8"/>
  <c r="E137" i="8"/>
  <c r="R97" i="8"/>
  <c r="U93" i="8"/>
  <c r="P69" i="8"/>
  <c r="S69" i="8"/>
  <c r="AE68" i="8"/>
  <c r="R66" i="8"/>
  <c r="F63" i="8"/>
  <c r="S58" i="8"/>
  <c r="AE50" i="8"/>
  <c r="AD50" i="8"/>
  <c r="U45" i="8"/>
  <c r="E26" i="8"/>
  <c r="I26" i="8"/>
  <c r="C106" i="8"/>
  <c r="BG198" i="8"/>
  <c r="D181" i="8"/>
  <c r="BF101" i="8"/>
  <c r="F19" i="8"/>
  <c r="C15" i="8"/>
  <c r="BI187" i="8"/>
  <c r="AO94" i="8"/>
  <c r="AP94" i="8"/>
  <c r="AO70" i="8"/>
  <c r="AO54" i="8"/>
  <c r="J199" i="8"/>
  <c r="J155" i="8"/>
  <c r="L155" i="8"/>
  <c r="J110" i="8"/>
  <c r="J90" i="8"/>
  <c r="L90" i="8"/>
  <c r="U90" i="8"/>
  <c r="V69" i="8"/>
  <c r="T28" i="8"/>
  <c r="AF21" i="8"/>
  <c r="J30" i="8"/>
  <c r="J20" i="8"/>
  <c r="J187" i="8"/>
  <c r="BJ68" i="8"/>
  <c r="V48" i="8"/>
  <c r="J129" i="8"/>
  <c r="U83" i="8"/>
  <c r="T80" i="8"/>
  <c r="J62" i="8"/>
  <c r="AG50" i="8"/>
  <c r="AH50" i="8"/>
  <c r="T50" i="8"/>
  <c r="J31" i="8"/>
  <c r="BB9" i="8"/>
  <c r="BA181" i="8"/>
  <c r="AZ168" i="8"/>
  <c r="BA98" i="8"/>
  <c r="BG98" i="8"/>
  <c r="C94" i="8"/>
  <c r="BC77" i="8"/>
  <c r="BJ89" i="8"/>
  <c r="C77" i="8"/>
  <c r="BD80" i="8"/>
  <c r="C75" i="8"/>
  <c r="C53" i="8"/>
  <c r="C21" i="8"/>
  <c r="AY10" i="8"/>
  <c r="C28" i="8"/>
  <c r="C10" i="8"/>
  <c r="AY9" i="8"/>
  <c r="C9" i="8"/>
  <c r="AY130" i="8"/>
  <c r="C130" i="8"/>
  <c r="AY131" i="8"/>
  <c r="C131" i="8"/>
  <c r="AY201" i="8"/>
  <c r="C201" i="8"/>
  <c r="AY204" i="8"/>
  <c r="C204" i="8"/>
  <c r="AL47" i="8"/>
  <c r="G120" i="8"/>
  <c r="G116" i="8"/>
  <c r="G160" i="8"/>
  <c r="G51" i="8"/>
  <c r="AB50" i="8"/>
  <c r="E126" i="8"/>
  <c r="E129" i="8"/>
  <c r="L129" i="8"/>
  <c r="K129" i="8"/>
  <c r="U129" i="8"/>
  <c r="S118" i="8"/>
  <c r="D114" i="8"/>
  <c r="AG154" i="8"/>
  <c r="O154" i="8"/>
  <c r="R154" i="8"/>
  <c r="AB154" i="8"/>
  <c r="V90" i="8"/>
  <c r="U82" i="8"/>
  <c r="E82" i="8"/>
  <c r="H82" i="8"/>
  <c r="V82" i="8"/>
  <c r="U63" i="8"/>
  <c r="E59" i="8"/>
  <c r="F40" i="8"/>
  <c r="F39" i="8"/>
  <c r="E39" i="8"/>
  <c r="V14" i="8"/>
  <c r="P115" i="8"/>
  <c r="Y53" i="8"/>
  <c r="R126" i="8"/>
  <c r="P124" i="8"/>
  <c r="S124" i="8"/>
  <c r="R115" i="8"/>
  <c r="F129" i="8"/>
  <c r="S129" i="8"/>
  <c r="D129" i="8"/>
  <c r="F122" i="8"/>
  <c r="S125" i="8"/>
  <c r="E118" i="8"/>
  <c r="R118" i="8"/>
  <c r="R114" i="8"/>
  <c r="D110" i="8"/>
  <c r="S203" i="8"/>
  <c r="Y198" i="8"/>
  <c r="D199" i="8"/>
  <c r="R170" i="8"/>
  <c r="S159" i="8"/>
  <c r="D158" i="8"/>
  <c r="D159" i="8"/>
  <c r="S155" i="8"/>
  <c r="D155" i="8"/>
  <c r="R139" i="8"/>
  <c r="Y132" i="8"/>
  <c r="F99" i="8"/>
  <c r="R99" i="8"/>
  <c r="N94" i="8"/>
  <c r="F93" i="8"/>
  <c r="P93" i="8"/>
  <c r="X89" i="8"/>
  <c r="Y89" i="8"/>
  <c r="D87" i="8"/>
  <c r="D83" i="8"/>
  <c r="R82" i="8"/>
  <c r="N43" i="8"/>
  <c r="R45" i="8"/>
  <c r="S45" i="8"/>
  <c r="D45" i="8"/>
  <c r="P40" i="8"/>
  <c r="F27" i="8"/>
  <c r="AG15" i="8"/>
  <c r="AB15" i="8"/>
  <c r="P15" i="8"/>
  <c r="D14" i="8"/>
  <c r="S14" i="8"/>
  <c r="V13" i="8"/>
  <c r="R13" i="8"/>
  <c r="U13" i="8"/>
  <c r="F66" i="8"/>
  <c r="D79" i="8"/>
  <c r="S62" i="8"/>
  <c r="AO60" i="8"/>
  <c r="U62" i="8"/>
  <c r="E62" i="8"/>
  <c r="I62" i="8"/>
  <c r="R62" i="8"/>
  <c r="AK53" i="8"/>
  <c r="AM53" i="8"/>
  <c r="AM54" i="8"/>
  <c r="AM47" i="8"/>
  <c r="N47" i="8"/>
  <c r="N50" i="8"/>
  <c r="AR9" i="8"/>
  <c r="AW47" i="8"/>
  <c r="AX47" i="8"/>
  <c r="AT47" i="8"/>
  <c r="AU47" i="8"/>
  <c r="D47" i="8"/>
  <c r="AR130" i="8"/>
  <c r="BF187" i="8"/>
  <c r="BG187" i="8"/>
  <c r="BD187" i="8"/>
  <c r="BI181" i="8"/>
  <c r="BF181" i="8"/>
  <c r="BD138" i="8"/>
  <c r="BF138" i="8"/>
  <c r="L105" i="8"/>
  <c r="BD98" i="8"/>
  <c r="BJ98" i="8"/>
  <c r="BF98" i="8"/>
  <c r="AZ77" i="8"/>
  <c r="AZ75" i="8"/>
  <c r="BG80" i="8"/>
  <c r="BA80" i="8"/>
  <c r="D80" i="8"/>
  <c r="BF80" i="8"/>
  <c r="BD60" i="8"/>
  <c r="BJ60" i="8"/>
  <c r="BC53" i="8"/>
  <c r="BI60" i="8"/>
  <c r="BJ187" i="8"/>
  <c r="BJ181" i="8"/>
  <c r="J181" i="8"/>
  <c r="J66" i="8"/>
  <c r="T47" i="8"/>
  <c r="J47" i="8"/>
  <c r="U170" i="8"/>
  <c r="J170" i="8"/>
  <c r="V129" i="8"/>
  <c r="J124" i="8"/>
  <c r="J123" i="8"/>
  <c r="AH91" i="8"/>
  <c r="AG91" i="8"/>
  <c r="U86" i="8"/>
  <c r="J58" i="8"/>
  <c r="U26" i="8"/>
  <c r="T15" i="8"/>
  <c r="D154" i="8"/>
  <c r="D43" i="8"/>
  <c r="H62" i="8"/>
  <c r="D50" i="8"/>
  <c r="AR131" i="8"/>
  <c r="AR201" i="8"/>
  <c r="AR204" i="8"/>
  <c r="V45" i="8"/>
  <c r="E72" i="8"/>
  <c r="I72" i="8"/>
  <c r="H72" i="8"/>
  <c r="AT53" i="8"/>
  <c r="V49" i="8"/>
  <c r="S49" i="8"/>
  <c r="K189" i="8"/>
  <c r="F159" i="8"/>
  <c r="BF68" i="8"/>
  <c r="BG68" i="8"/>
  <c r="BA68" i="8"/>
  <c r="F59" i="8"/>
  <c r="D54" i="8"/>
  <c r="BF54" i="8"/>
  <c r="BG54" i="8"/>
  <c r="BA54" i="8"/>
  <c r="BD23" i="8"/>
  <c r="BA15" i="8"/>
  <c r="BH168" i="8"/>
  <c r="L151" i="8"/>
  <c r="BJ11" i="8"/>
  <c r="T133" i="8"/>
  <c r="V115" i="8"/>
  <c r="U115" i="8"/>
  <c r="T101" i="8"/>
  <c r="T89" i="8"/>
  <c r="J89" i="8"/>
  <c r="R173" i="8"/>
  <c r="AG101" i="8"/>
  <c r="AB101" i="8"/>
  <c r="AH101" i="8"/>
  <c r="S82" i="8"/>
  <c r="E88" i="8"/>
  <c r="D91" i="8"/>
  <c r="Y91" i="8"/>
  <c r="AE91" i="8"/>
  <c r="X77" i="8"/>
  <c r="V88" i="8"/>
  <c r="U88" i="8"/>
  <c r="S88" i="8"/>
  <c r="AH80" i="8"/>
  <c r="V57" i="8"/>
  <c r="S52" i="8"/>
  <c r="R51" i="8"/>
  <c r="P51" i="8"/>
  <c r="S51" i="8"/>
  <c r="U51" i="8"/>
  <c r="V51" i="8"/>
  <c r="V46" i="8"/>
  <c r="AD43" i="8"/>
  <c r="H45" i="8"/>
  <c r="U40" i="8"/>
  <c r="R31" i="8"/>
  <c r="AG28" i="8"/>
  <c r="AL169" i="8"/>
  <c r="AM106" i="8"/>
  <c r="AL106" i="8"/>
  <c r="AL94" i="8"/>
  <c r="D95" i="8"/>
  <c r="AJ75" i="8"/>
  <c r="S71" i="8"/>
  <c r="E71" i="8"/>
  <c r="R71" i="8"/>
  <c r="V71" i="8"/>
  <c r="H71" i="8"/>
  <c r="I71" i="8"/>
  <c r="AJ9" i="8"/>
  <c r="AM70" i="8"/>
  <c r="N70" i="8"/>
  <c r="AP47" i="8"/>
  <c r="P47" i="8"/>
  <c r="O47" i="8"/>
  <c r="S47" i="8"/>
  <c r="F47" i="8"/>
  <c r="N68" i="8"/>
  <c r="D70" i="8"/>
  <c r="D68" i="8"/>
  <c r="F97" i="8"/>
  <c r="G54" i="8"/>
  <c r="R124" i="8"/>
  <c r="V124" i="8"/>
  <c r="U124" i="8"/>
  <c r="R119" i="8"/>
  <c r="R117" i="8"/>
  <c r="I129" i="8"/>
  <c r="D112" i="8"/>
  <c r="Y106" i="8"/>
  <c r="K188" i="8"/>
  <c r="F188" i="8"/>
  <c r="F187" i="8"/>
  <c r="G140" i="8"/>
  <c r="V140" i="8"/>
  <c r="P88" i="8"/>
  <c r="J203" i="8"/>
  <c r="T169" i="8"/>
  <c r="AF168" i="8"/>
  <c r="T168" i="8"/>
  <c r="J160" i="8"/>
  <c r="V160" i="8"/>
  <c r="J144" i="8"/>
  <c r="V126" i="8"/>
  <c r="J122" i="8"/>
  <c r="V118" i="8"/>
  <c r="U118" i="8"/>
  <c r="V117" i="8"/>
  <c r="U117" i="8"/>
  <c r="J117" i="8"/>
  <c r="K117" i="8"/>
  <c r="U108" i="8"/>
  <c r="V108" i="8"/>
  <c r="J108" i="8"/>
  <c r="V102" i="8"/>
  <c r="U102" i="8"/>
  <c r="V97" i="8"/>
  <c r="K90" i="8"/>
  <c r="J60" i="8"/>
  <c r="J59" i="8"/>
  <c r="T21" i="8"/>
  <c r="J25" i="8"/>
  <c r="U25" i="8"/>
  <c r="T11" i="8"/>
  <c r="J11" i="8"/>
  <c r="G123" i="8"/>
  <c r="G112" i="8"/>
  <c r="H203" i="8"/>
  <c r="I203" i="8"/>
  <c r="R203" i="8"/>
  <c r="F203" i="8"/>
  <c r="U200" i="8"/>
  <c r="V200" i="8"/>
  <c r="R200" i="8"/>
  <c r="E200" i="8"/>
  <c r="H200" i="8"/>
  <c r="D198" i="8"/>
  <c r="X168" i="8"/>
  <c r="AB169" i="8"/>
  <c r="O169" i="8"/>
  <c r="E169" i="8"/>
  <c r="E171" i="8"/>
  <c r="U171" i="8"/>
  <c r="AH169" i="8"/>
  <c r="K170" i="8"/>
  <c r="L170" i="8"/>
  <c r="P169" i="8"/>
  <c r="E139" i="8"/>
  <c r="K139" i="8"/>
  <c r="E136" i="8"/>
  <c r="K136" i="8"/>
  <c r="U136" i="8"/>
  <c r="P136" i="8"/>
  <c r="V136" i="8"/>
  <c r="S136" i="8"/>
  <c r="L136" i="8"/>
  <c r="AG138" i="8"/>
  <c r="AD158" i="8"/>
  <c r="S154" i="8"/>
  <c r="F137" i="8"/>
  <c r="P137" i="8"/>
  <c r="V133" i="8"/>
  <c r="H136" i="8"/>
  <c r="R100" i="8"/>
  <c r="AG98" i="8"/>
  <c r="AD98" i="8"/>
  <c r="H93" i="8"/>
  <c r="S92" i="8"/>
  <c r="F92" i="8"/>
  <c r="P92" i="8"/>
  <c r="V92" i="8"/>
  <c r="L51" i="8"/>
  <c r="AB68" i="8"/>
  <c r="AH68" i="8"/>
  <c r="P66" i="8"/>
  <c r="F65" i="8"/>
  <c r="S64" i="8"/>
  <c r="H63" i="8"/>
  <c r="K63" i="8"/>
  <c r="S63" i="8"/>
  <c r="V63" i="8"/>
  <c r="R63" i="8"/>
  <c r="U59" i="8"/>
  <c r="H59" i="8"/>
  <c r="S59" i="8"/>
  <c r="K59" i="8"/>
  <c r="V59" i="8"/>
  <c r="U58" i="8"/>
  <c r="E46" i="8"/>
  <c r="K46" i="8"/>
  <c r="U46" i="8"/>
  <c r="L46" i="8"/>
  <c r="S46" i="8"/>
  <c r="S42" i="8"/>
  <c r="R42" i="8"/>
  <c r="V42" i="8"/>
  <c r="U42" i="8"/>
  <c r="K31" i="8"/>
  <c r="H31" i="8"/>
  <c r="L31" i="8"/>
  <c r="V31" i="8"/>
  <c r="U31" i="8"/>
  <c r="AH28" i="8"/>
  <c r="S31" i="8"/>
  <c r="O28" i="8"/>
  <c r="AB28" i="8"/>
  <c r="AA21" i="8"/>
  <c r="AB21" i="8"/>
  <c r="AD28" i="8"/>
  <c r="AE28" i="8"/>
  <c r="Y28" i="8"/>
  <c r="E27" i="8"/>
  <c r="I27" i="8"/>
  <c r="N23" i="8"/>
  <c r="X21" i="8"/>
  <c r="N21" i="8"/>
  <c r="Y23" i="8"/>
  <c r="V26" i="8"/>
  <c r="R26" i="8"/>
  <c r="F26" i="8"/>
  <c r="F25" i="8"/>
  <c r="AD11" i="8"/>
  <c r="U14" i="8"/>
  <c r="E14" i="8"/>
  <c r="R14" i="8"/>
  <c r="N168" i="8"/>
  <c r="K171" i="8"/>
  <c r="I171" i="8"/>
  <c r="H171" i="8"/>
  <c r="H46" i="8"/>
  <c r="I46" i="8"/>
  <c r="D23" i="8"/>
  <c r="G199" i="8"/>
  <c r="Y168" i="8"/>
  <c r="G69" i="8"/>
  <c r="G56" i="8"/>
  <c r="Z9" i="8"/>
  <c r="D127" i="8"/>
  <c r="O98" i="8"/>
  <c r="S98" i="8"/>
  <c r="AX98" i="8"/>
  <c r="AW98" i="8"/>
  <c r="AT98" i="8"/>
  <c r="E65" i="8"/>
  <c r="U72" i="8"/>
  <c r="E47" i="8"/>
  <c r="AO169" i="8"/>
  <c r="AP169" i="8"/>
  <c r="AJ130" i="8"/>
  <c r="AK9" i="8"/>
  <c r="AL53" i="8"/>
  <c r="S56" i="8"/>
  <c r="H47" i="8"/>
  <c r="BA94" i="8"/>
  <c r="I200" i="8"/>
  <c r="F200" i="8"/>
  <c r="BA168" i="8"/>
  <c r="BI198" i="8"/>
  <c r="H188" i="8"/>
  <c r="BD158" i="8"/>
  <c r="BI158" i="8"/>
  <c r="BG158" i="8"/>
  <c r="BF158" i="8"/>
  <c r="H137" i="8"/>
  <c r="BF89" i="8"/>
  <c r="BI89" i="8"/>
  <c r="BG89" i="8"/>
  <c r="BA89" i="8"/>
  <c r="D60" i="8"/>
  <c r="F62" i="8"/>
  <c r="AZ53" i="8"/>
  <c r="BA53" i="8"/>
  <c r="BG60" i="8"/>
  <c r="H58" i="8"/>
  <c r="BF50" i="8"/>
  <c r="BG50" i="8"/>
  <c r="H51" i="8"/>
  <c r="BF15" i="8"/>
  <c r="BG15" i="8"/>
  <c r="BD15" i="8"/>
  <c r="F15" i="8"/>
  <c r="F13" i="8"/>
  <c r="BJ158" i="8"/>
  <c r="BI151" i="8"/>
  <c r="K151" i="8"/>
  <c r="K152" i="8"/>
  <c r="BJ151" i="8"/>
  <c r="J133" i="8"/>
  <c r="BI68" i="8"/>
  <c r="BJ15" i="8"/>
  <c r="BI15" i="8"/>
  <c r="J15" i="8"/>
  <c r="J176" i="8"/>
  <c r="J101" i="8"/>
  <c r="T98" i="8"/>
  <c r="J98" i="8"/>
  <c r="AP98" i="8"/>
  <c r="AP70" i="8"/>
  <c r="U48" i="8"/>
  <c r="K124" i="8"/>
  <c r="S119" i="8"/>
  <c r="D119" i="8"/>
  <c r="L117" i="8"/>
  <c r="D116" i="8"/>
  <c r="H117" i="8"/>
  <c r="I117" i="8"/>
  <c r="S117" i="8"/>
  <c r="S169" i="8"/>
  <c r="F169" i="8"/>
  <c r="AG169" i="8"/>
  <c r="AD169" i="8"/>
  <c r="AJ131" i="8"/>
  <c r="AM130" i="8"/>
  <c r="L176" i="8"/>
  <c r="H119" i="8"/>
  <c r="D118" i="8"/>
  <c r="I119" i="8"/>
  <c r="AJ201" i="8"/>
  <c r="AM131" i="8"/>
  <c r="AJ204" i="8"/>
  <c r="AM204" i="8"/>
  <c r="G118" i="8"/>
  <c r="P110" i="8"/>
  <c r="P90" i="8"/>
  <c r="H173" i="8"/>
  <c r="R199" i="8"/>
  <c r="F173" i="8"/>
  <c r="Q77" i="8"/>
  <c r="AC75" i="8"/>
  <c r="Q75" i="8"/>
  <c r="G128" i="8"/>
  <c r="F128" i="8"/>
  <c r="G125" i="8"/>
  <c r="AB106" i="8"/>
  <c r="G159" i="8"/>
  <c r="P140" i="8"/>
  <c r="G138" i="8"/>
  <c r="P139" i="8"/>
  <c r="AB138" i="8"/>
  <c r="Y98" i="8"/>
  <c r="AB94" i="8"/>
  <c r="Z75" i="8"/>
  <c r="AB89" i="8"/>
  <c r="P89" i="8"/>
  <c r="G86" i="8"/>
  <c r="AC130" i="8"/>
  <c r="P79" i="8"/>
  <c r="Z130" i="8"/>
  <c r="Z131" i="8"/>
  <c r="Y77" i="8"/>
  <c r="Q9" i="8"/>
  <c r="H128" i="8"/>
  <c r="I128" i="8"/>
  <c r="R128" i="8"/>
  <c r="I126" i="8"/>
  <c r="H124" i="8"/>
  <c r="I124" i="8"/>
  <c r="P119" i="8"/>
  <c r="F119" i="8"/>
  <c r="F118" i="8"/>
  <c r="P108" i="8"/>
  <c r="L108" i="8"/>
  <c r="H108" i="8"/>
  <c r="D107" i="8"/>
  <c r="I108" i="8"/>
  <c r="H129" i="8"/>
  <c r="L122" i="8"/>
  <c r="I122" i="8"/>
  <c r="H122" i="8"/>
  <c r="R122" i="8"/>
  <c r="K122" i="8"/>
  <c r="S122" i="8"/>
  <c r="P127" i="8"/>
  <c r="F123" i="8"/>
  <c r="S123" i="8"/>
  <c r="E123" i="8"/>
  <c r="U123" i="8"/>
  <c r="V123" i="8"/>
  <c r="R123" i="8"/>
  <c r="H118" i="8"/>
  <c r="I116" i="8"/>
  <c r="H116" i="8"/>
  <c r="R116" i="8"/>
  <c r="S116" i="8"/>
  <c r="E114" i="8"/>
  <c r="V114" i="8"/>
  <c r="I112" i="8"/>
  <c r="R112" i="8"/>
  <c r="L110" i="8"/>
  <c r="R110" i="8"/>
  <c r="I110" i="8"/>
  <c r="AE106" i="8"/>
  <c r="P107" i="8"/>
  <c r="AH106" i="8"/>
  <c r="AD106" i="8"/>
  <c r="R107" i="8"/>
  <c r="N106" i="8"/>
  <c r="E199" i="8"/>
  <c r="S199" i="8"/>
  <c r="O198" i="8"/>
  <c r="R198" i="8"/>
  <c r="U199" i="8"/>
  <c r="K199" i="8"/>
  <c r="AB54" i="8"/>
  <c r="O54" i="8"/>
  <c r="AE54" i="8"/>
  <c r="AD198" i="8"/>
  <c r="AE198" i="8"/>
  <c r="AB198" i="8"/>
  <c r="AA168" i="8"/>
  <c r="R181" i="8"/>
  <c r="AB181" i="8"/>
  <c r="H186" i="8"/>
  <c r="F186" i="8"/>
  <c r="K186" i="8"/>
  <c r="P173" i="8"/>
  <c r="I169" i="8"/>
  <c r="H169" i="8"/>
  <c r="F170" i="8"/>
  <c r="V169" i="8"/>
  <c r="I170" i="8"/>
  <c r="R169" i="8"/>
  <c r="K160" i="8"/>
  <c r="S160" i="8"/>
  <c r="L160" i="8"/>
  <c r="I160" i="8"/>
  <c r="O158" i="8"/>
  <c r="AE158" i="8"/>
  <c r="H154" i="8"/>
  <c r="I154" i="8"/>
  <c r="P154" i="8"/>
  <c r="H155" i="8"/>
  <c r="I155" i="8"/>
  <c r="AE154" i="8"/>
  <c r="AD154" i="8"/>
  <c r="U155" i="8"/>
  <c r="F155" i="8"/>
  <c r="F154" i="8"/>
  <c r="AA144" i="8"/>
  <c r="AA132" i="8"/>
  <c r="R140" i="8"/>
  <c r="E140" i="8"/>
  <c r="L140" i="8"/>
  <c r="AD138" i="8"/>
  <c r="P138" i="8"/>
  <c r="H139" i="8"/>
  <c r="F138" i="8"/>
  <c r="L139" i="8"/>
  <c r="O138" i="8"/>
  <c r="P133" i="8"/>
  <c r="S133" i="8"/>
  <c r="R133" i="8"/>
  <c r="AG133" i="8"/>
  <c r="U133" i="8"/>
  <c r="AH133" i="8"/>
  <c r="AD133" i="8"/>
  <c r="V103" i="8"/>
  <c r="Y101" i="8"/>
  <c r="R103" i="8"/>
  <c r="N101" i="8"/>
  <c r="F102" i="8"/>
  <c r="I102" i="8"/>
  <c r="H102" i="8"/>
  <c r="AE101" i="8"/>
  <c r="AD101" i="8"/>
  <c r="V100" i="8"/>
  <c r="O94" i="8"/>
  <c r="E94" i="8"/>
  <c r="U100" i="8"/>
  <c r="I100" i="8"/>
  <c r="S100" i="8"/>
  <c r="P94" i="8"/>
  <c r="AE98" i="8"/>
  <c r="AG94" i="8"/>
  <c r="R98" i="8"/>
  <c r="AB98" i="8"/>
  <c r="AH98" i="8"/>
  <c r="S99" i="8"/>
  <c r="E98" i="8"/>
  <c r="I98" i="8"/>
  <c r="D94" i="8"/>
  <c r="D99" i="8"/>
  <c r="AE94" i="8"/>
  <c r="E97" i="8"/>
  <c r="S97" i="8"/>
  <c r="U97" i="8"/>
  <c r="V95" i="8"/>
  <c r="R95" i="8"/>
  <c r="Y94" i="8"/>
  <c r="R94" i="8"/>
  <c r="AD94" i="8"/>
  <c r="S86" i="8"/>
  <c r="O91" i="8"/>
  <c r="U91" i="8"/>
  <c r="I92" i="8"/>
  <c r="H92" i="8"/>
  <c r="F89" i="8"/>
  <c r="P91" i="8"/>
  <c r="F91" i="8"/>
  <c r="AD89" i="8"/>
  <c r="AD91" i="8"/>
  <c r="S91" i="8"/>
  <c r="R92" i="8"/>
  <c r="O89" i="8"/>
  <c r="R91" i="8"/>
  <c r="U92" i="8"/>
  <c r="AE89" i="8"/>
  <c r="F90" i="8"/>
  <c r="D90" i="8"/>
  <c r="N89" i="8"/>
  <c r="R90" i="8"/>
  <c r="S90" i="8"/>
  <c r="R88" i="8"/>
  <c r="F87" i="8"/>
  <c r="N77" i="8"/>
  <c r="X75" i="8"/>
  <c r="I86" i="8"/>
  <c r="L86" i="8"/>
  <c r="H86" i="8"/>
  <c r="P86" i="8"/>
  <c r="V86" i="8"/>
  <c r="K86" i="8"/>
  <c r="F85" i="8"/>
  <c r="R85" i="8"/>
  <c r="U85" i="8"/>
  <c r="S85" i="8"/>
  <c r="D85" i="8"/>
  <c r="AD80" i="8"/>
  <c r="AB80" i="8"/>
  <c r="R83" i="8"/>
  <c r="V83" i="8"/>
  <c r="AG80" i="8"/>
  <c r="S83" i="8"/>
  <c r="E83" i="8"/>
  <c r="O80" i="8"/>
  <c r="F82" i="8"/>
  <c r="P82" i="8"/>
  <c r="AA77" i="8"/>
  <c r="AD77" i="8"/>
  <c r="I82" i="8"/>
  <c r="P78" i="8"/>
  <c r="I69" i="8"/>
  <c r="V65" i="8"/>
  <c r="N53" i="8"/>
  <c r="H64" i="8"/>
  <c r="I64" i="8"/>
  <c r="R64" i="8"/>
  <c r="V64" i="8"/>
  <c r="U64" i="8"/>
  <c r="I63" i="8"/>
  <c r="AH60" i="8"/>
  <c r="AB60" i="8"/>
  <c r="O60" i="8"/>
  <c r="AA53" i="8"/>
  <c r="O53" i="8"/>
  <c r="AD60" i="8"/>
  <c r="AG60" i="8"/>
  <c r="L59" i="8"/>
  <c r="I59" i="8"/>
  <c r="K58" i="8"/>
  <c r="L58" i="8"/>
  <c r="V58" i="8"/>
  <c r="P58" i="8"/>
  <c r="AD54" i="8"/>
  <c r="I58" i="8"/>
  <c r="F58" i="8"/>
  <c r="P57" i="8"/>
  <c r="F56" i="8"/>
  <c r="F52" i="8"/>
  <c r="S43" i="8"/>
  <c r="AB43" i="8"/>
  <c r="P43" i="8"/>
  <c r="P46" i="8"/>
  <c r="I43" i="8"/>
  <c r="H43" i="8"/>
  <c r="R43" i="8"/>
  <c r="F43" i="8"/>
  <c r="R27" i="8"/>
  <c r="H27" i="8"/>
  <c r="S27" i="8"/>
  <c r="F42" i="8"/>
  <c r="H41" i="8"/>
  <c r="U41" i="8"/>
  <c r="S41" i="8"/>
  <c r="I41" i="8"/>
  <c r="R41" i="8"/>
  <c r="R40" i="8"/>
  <c r="S40" i="8"/>
  <c r="P30" i="8"/>
  <c r="P31" i="8"/>
  <c r="U28" i="8"/>
  <c r="V28" i="8"/>
  <c r="U30" i="8"/>
  <c r="V30" i="8"/>
  <c r="S28" i="8"/>
  <c r="S30" i="8"/>
  <c r="R30" i="8"/>
  <c r="E30" i="8"/>
  <c r="K30" i="8"/>
  <c r="P28" i="8"/>
  <c r="E28" i="8"/>
  <c r="K28" i="8"/>
  <c r="R28" i="8"/>
  <c r="H26" i="8"/>
  <c r="P21" i="8"/>
  <c r="O21" i="8"/>
  <c r="E21" i="8"/>
  <c r="AD23" i="8"/>
  <c r="AH23" i="8"/>
  <c r="O23" i="8"/>
  <c r="E23" i="8"/>
  <c r="E25" i="8"/>
  <c r="AE21" i="8"/>
  <c r="AG23" i="8"/>
  <c r="AD21" i="8"/>
  <c r="AB23" i="8"/>
  <c r="AH15" i="8"/>
  <c r="AE15" i="8"/>
  <c r="V20" i="8"/>
  <c r="E20" i="8"/>
  <c r="P20" i="8"/>
  <c r="E15" i="8"/>
  <c r="AA10" i="8"/>
  <c r="O15" i="8"/>
  <c r="U20" i="8"/>
  <c r="S20" i="8"/>
  <c r="F14" i="8"/>
  <c r="P11" i="8"/>
  <c r="O11" i="8"/>
  <c r="AE11" i="8"/>
  <c r="AH11" i="8"/>
  <c r="AG11" i="8"/>
  <c r="H13" i="8"/>
  <c r="L13" i="8"/>
  <c r="K13" i="8"/>
  <c r="E11" i="8"/>
  <c r="I13" i="8"/>
  <c r="G77" i="8"/>
  <c r="F88" i="8"/>
  <c r="BB75" i="8"/>
  <c r="F79" i="8"/>
  <c r="BE9" i="8"/>
  <c r="G50" i="8"/>
  <c r="BD50" i="8"/>
  <c r="G9" i="8"/>
  <c r="F51" i="8"/>
  <c r="S120" i="8"/>
  <c r="O106" i="8"/>
  <c r="R106" i="8"/>
  <c r="E120" i="8"/>
  <c r="I120" i="8"/>
  <c r="F120" i="8"/>
  <c r="AX106" i="8"/>
  <c r="S95" i="8"/>
  <c r="AX94" i="8"/>
  <c r="E95" i="8"/>
  <c r="S94" i="8"/>
  <c r="AW94" i="8"/>
  <c r="AT94" i="8"/>
  <c r="U95" i="8"/>
  <c r="E78" i="8"/>
  <c r="H78" i="8"/>
  <c r="V78" i="8"/>
  <c r="AS75" i="8"/>
  <c r="AT75" i="8"/>
  <c r="AT77" i="8"/>
  <c r="R79" i="8"/>
  <c r="S79" i="8"/>
  <c r="S78" i="8"/>
  <c r="U78" i="8"/>
  <c r="R78" i="8"/>
  <c r="U52" i="8"/>
  <c r="P50" i="8"/>
  <c r="V52" i="8"/>
  <c r="AU50" i="8"/>
  <c r="R52" i="8"/>
  <c r="O50" i="8"/>
  <c r="E52" i="8"/>
  <c r="K52" i="8"/>
  <c r="R72" i="8"/>
  <c r="AU68" i="8"/>
  <c r="E68" i="8"/>
  <c r="H68" i="8"/>
  <c r="F68" i="8"/>
  <c r="O70" i="8"/>
  <c r="R70" i="8"/>
  <c r="E66" i="8"/>
  <c r="K66" i="8"/>
  <c r="U65" i="8"/>
  <c r="S65" i="8"/>
  <c r="H65" i="8"/>
  <c r="AS9" i="8"/>
  <c r="AT9" i="8"/>
  <c r="H49" i="8"/>
  <c r="K49" i="8"/>
  <c r="L49" i="8"/>
  <c r="E127" i="8"/>
  <c r="H127" i="8"/>
  <c r="S127" i="8"/>
  <c r="H126" i="8"/>
  <c r="E125" i="8"/>
  <c r="H125" i="8"/>
  <c r="F126" i="8"/>
  <c r="F116" i="8"/>
  <c r="D106" i="8"/>
  <c r="I118" i="8"/>
  <c r="H112" i="8"/>
  <c r="H110" i="8"/>
  <c r="F110" i="8"/>
  <c r="BJ106" i="8"/>
  <c r="H202" i="8"/>
  <c r="E181" i="8"/>
  <c r="I181" i="8"/>
  <c r="BJ198" i="8"/>
  <c r="BC168" i="8"/>
  <c r="BG168" i="8"/>
  <c r="L188" i="8"/>
  <c r="E187" i="8"/>
  <c r="I187" i="8"/>
  <c r="BG181" i="8"/>
  <c r="D168" i="8"/>
  <c r="F139" i="8"/>
  <c r="I137" i="8"/>
  <c r="BA133" i="8"/>
  <c r="D133" i="8"/>
  <c r="D132" i="8"/>
  <c r="AZ132" i="8"/>
  <c r="BG133" i="8"/>
  <c r="BJ133" i="8"/>
  <c r="BD133" i="8"/>
  <c r="BF133" i="8"/>
  <c r="BI133" i="8"/>
  <c r="BC132" i="8"/>
  <c r="E133" i="8"/>
  <c r="I105" i="8"/>
  <c r="BJ101" i="8"/>
  <c r="BG101" i="8"/>
  <c r="BI101" i="8"/>
  <c r="H105" i="8"/>
  <c r="BF94" i="8"/>
  <c r="BG94" i="8"/>
  <c r="I88" i="8"/>
  <c r="H88" i="8"/>
  <c r="BD77" i="8"/>
  <c r="D77" i="8"/>
  <c r="E80" i="8"/>
  <c r="I80" i="8"/>
  <c r="H80" i="8"/>
  <c r="I84" i="8"/>
  <c r="F83" i="8"/>
  <c r="BC75" i="8"/>
  <c r="BF77" i="8"/>
  <c r="BA77" i="8"/>
  <c r="BG77" i="8"/>
  <c r="F69" i="8"/>
  <c r="I65" i="8"/>
  <c r="F64" i="8"/>
  <c r="D53" i="8"/>
  <c r="BG53" i="8"/>
  <c r="BA60" i="8"/>
  <c r="BD53" i="8"/>
  <c r="BF53" i="8"/>
  <c r="F50" i="8"/>
  <c r="BI28" i="8"/>
  <c r="BC21" i="8"/>
  <c r="BG28" i="8"/>
  <c r="BJ28" i="8"/>
  <c r="BD28" i="8"/>
  <c r="BF28" i="8"/>
  <c r="I42" i="8"/>
  <c r="H42" i="8"/>
  <c r="BA21" i="8"/>
  <c r="H40" i="8"/>
  <c r="I40" i="8"/>
  <c r="BG21" i="8"/>
  <c r="BD21" i="8"/>
  <c r="BF21" i="8"/>
  <c r="BF23" i="8"/>
  <c r="BI23" i="8"/>
  <c r="BJ23" i="8"/>
  <c r="H18" i="8"/>
  <c r="H19" i="8"/>
  <c r="I19" i="8"/>
  <c r="I15" i="8"/>
  <c r="H15" i="8"/>
  <c r="I14" i="8"/>
  <c r="H14" i="8"/>
  <c r="BD11" i="8"/>
  <c r="BC10" i="8"/>
  <c r="BG10" i="8"/>
  <c r="BI11" i="8"/>
  <c r="AZ9" i="8"/>
  <c r="H178" i="8"/>
  <c r="K178" i="8"/>
  <c r="AP168" i="8"/>
  <c r="R178" i="8"/>
  <c r="L178" i="8"/>
  <c r="U178" i="8"/>
  <c r="O176" i="8"/>
  <c r="AO168" i="8"/>
  <c r="AL168" i="8"/>
  <c r="F174" i="8"/>
  <c r="E174" i="8"/>
  <c r="L174" i="8"/>
  <c r="U174" i="8"/>
  <c r="R174" i="8"/>
  <c r="U177" i="8"/>
  <c r="R177" i="8"/>
  <c r="R176" i="8"/>
  <c r="E177" i="8"/>
  <c r="V177" i="8"/>
  <c r="R127" i="8"/>
  <c r="V127" i="8"/>
  <c r="E101" i="8"/>
  <c r="L101" i="8"/>
  <c r="AO101" i="8"/>
  <c r="E103" i="8"/>
  <c r="F101" i="8"/>
  <c r="S103" i="8"/>
  <c r="AM101" i="8"/>
  <c r="AP101" i="8"/>
  <c r="P101" i="8"/>
  <c r="H98" i="8"/>
  <c r="L95" i="8"/>
  <c r="V87" i="8"/>
  <c r="R87" i="8"/>
  <c r="E87" i="8"/>
  <c r="S87" i="8"/>
  <c r="U87" i="8"/>
  <c r="E79" i="8"/>
  <c r="K79" i="8"/>
  <c r="AK75" i="8"/>
  <c r="AM77" i="8"/>
  <c r="AL77" i="8"/>
  <c r="R47" i="8"/>
  <c r="L71" i="8"/>
  <c r="AM68" i="8"/>
  <c r="AL68" i="8"/>
  <c r="O68" i="8"/>
  <c r="AM9" i="8"/>
  <c r="K64" i="8"/>
  <c r="K48" i="8"/>
  <c r="L48" i="8"/>
  <c r="H48" i="8"/>
  <c r="I48" i="8"/>
  <c r="I47" i="8"/>
  <c r="V47" i="8"/>
  <c r="K140" i="8"/>
  <c r="BH132" i="8"/>
  <c r="BI138" i="8"/>
  <c r="BJ138" i="8"/>
  <c r="BI94" i="8"/>
  <c r="BJ94" i="8"/>
  <c r="BI80" i="8"/>
  <c r="BJ80" i="8"/>
  <c r="BH77" i="8"/>
  <c r="L63" i="8"/>
  <c r="K62" i="8"/>
  <c r="L62" i="8"/>
  <c r="BH53" i="8"/>
  <c r="BI54" i="8"/>
  <c r="BJ54" i="8"/>
  <c r="J50" i="8"/>
  <c r="BI50" i="8"/>
  <c r="BJ50" i="8"/>
  <c r="BH21" i="8"/>
  <c r="J21" i="8"/>
  <c r="BH37" i="8"/>
  <c r="J28" i="8"/>
  <c r="L18" i="8"/>
  <c r="K18" i="8"/>
  <c r="K15" i="8"/>
  <c r="K17" i="8"/>
  <c r="L17" i="8"/>
  <c r="K100" i="8"/>
  <c r="L100" i="8"/>
  <c r="AX77" i="8"/>
  <c r="V79" i="8"/>
  <c r="U79" i="8"/>
  <c r="AW77" i="8"/>
  <c r="AV75" i="8"/>
  <c r="AX68" i="8"/>
  <c r="AW68" i="8"/>
  <c r="T70" i="8"/>
  <c r="AX70" i="8"/>
  <c r="J72" i="8"/>
  <c r="AW70" i="8"/>
  <c r="AV53" i="8"/>
  <c r="AX54" i="8"/>
  <c r="AW54" i="8"/>
  <c r="K174" i="8"/>
  <c r="AO176" i="8"/>
  <c r="J177" i="8"/>
  <c r="AP106" i="8"/>
  <c r="U101" i="8"/>
  <c r="V101" i="8"/>
  <c r="L79" i="8"/>
  <c r="AP77" i="8"/>
  <c r="J78" i="8"/>
  <c r="AN75" i="8"/>
  <c r="AO77" i="8"/>
  <c r="AP68" i="8"/>
  <c r="AO68" i="8"/>
  <c r="K71" i="8"/>
  <c r="AP53" i="8"/>
  <c r="AO53" i="8"/>
  <c r="AN9" i="8"/>
  <c r="AN130" i="8"/>
  <c r="V56" i="8"/>
  <c r="L47" i="8"/>
  <c r="K47" i="8"/>
  <c r="U47" i="8"/>
  <c r="L203" i="8"/>
  <c r="K203" i="8"/>
  <c r="L200" i="8"/>
  <c r="K200" i="8"/>
  <c r="AH198" i="8"/>
  <c r="AG198" i="8"/>
  <c r="T198" i="8"/>
  <c r="J173" i="8"/>
  <c r="U169" i="8"/>
  <c r="J169" i="8"/>
  <c r="L169" i="8"/>
  <c r="V173" i="8"/>
  <c r="J168" i="8"/>
  <c r="AH158" i="8"/>
  <c r="AG158" i="8"/>
  <c r="AF132" i="8"/>
  <c r="T158" i="8"/>
  <c r="J154" i="8"/>
  <c r="V154" i="8"/>
  <c r="U154" i="8"/>
  <c r="K155" i="8"/>
  <c r="V146" i="8"/>
  <c r="L146" i="8"/>
  <c r="AH138" i="8"/>
  <c r="V138" i="8"/>
  <c r="J138" i="8"/>
  <c r="U138" i="8"/>
  <c r="L137" i="8"/>
  <c r="K137" i="8"/>
  <c r="K133" i="8"/>
  <c r="V137" i="8"/>
  <c r="U137" i="8"/>
  <c r="U127" i="8"/>
  <c r="U128" i="8"/>
  <c r="V128" i="8"/>
  <c r="J128" i="8"/>
  <c r="J125" i="8"/>
  <c r="L126" i="8"/>
  <c r="K126" i="8"/>
  <c r="U126" i="8"/>
  <c r="J120" i="8"/>
  <c r="V120" i="8"/>
  <c r="U120" i="8"/>
  <c r="U122" i="8"/>
  <c r="V122" i="8"/>
  <c r="J119" i="8"/>
  <c r="V119" i="8"/>
  <c r="V116" i="8"/>
  <c r="J116" i="8"/>
  <c r="L115" i="8"/>
  <c r="K115" i="8"/>
  <c r="J114" i="8"/>
  <c r="L114" i="8"/>
  <c r="T106" i="8"/>
  <c r="U114" i="8"/>
  <c r="J112" i="8"/>
  <c r="U112" i="8"/>
  <c r="V112" i="8"/>
  <c r="K110" i="8"/>
  <c r="U110" i="8"/>
  <c r="V110" i="8"/>
  <c r="E107" i="8"/>
  <c r="I107" i="8"/>
  <c r="V107" i="8"/>
  <c r="U107" i="8"/>
  <c r="S107" i="8"/>
  <c r="K108" i="8"/>
  <c r="J107" i="8"/>
  <c r="AG106" i="8"/>
  <c r="U103" i="8"/>
  <c r="J103" i="8"/>
  <c r="L102" i="8"/>
  <c r="K102" i="8"/>
  <c r="K98" i="8"/>
  <c r="L98" i="8"/>
  <c r="U98" i="8"/>
  <c r="T94" i="8"/>
  <c r="V98" i="8"/>
  <c r="AH94" i="8"/>
  <c r="L97" i="8"/>
  <c r="K97" i="8"/>
  <c r="L93" i="8"/>
  <c r="K93" i="8"/>
  <c r="U89" i="8"/>
  <c r="K92" i="8"/>
  <c r="L92" i="8"/>
  <c r="AG89" i="8"/>
  <c r="AH89" i="8"/>
  <c r="K88" i="8"/>
  <c r="L88" i="8"/>
  <c r="L85" i="8"/>
  <c r="K85" i="8"/>
  <c r="V85" i="8"/>
  <c r="K83" i="8"/>
  <c r="V80" i="8"/>
  <c r="L82" i="8"/>
  <c r="K82" i="8"/>
  <c r="J80" i="8"/>
  <c r="U80" i="8"/>
  <c r="K78" i="8"/>
  <c r="AF75" i="8"/>
  <c r="T77" i="8"/>
  <c r="K69" i="8"/>
  <c r="L69" i="8"/>
  <c r="U69" i="8"/>
  <c r="AG68" i="8"/>
  <c r="V66" i="8"/>
  <c r="U66" i="8"/>
  <c r="L65" i="8"/>
  <c r="K65" i="8"/>
  <c r="L64" i="8"/>
  <c r="J56" i="8"/>
  <c r="AG54" i="8"/>
  <c r="AF53" i="8"/>
  <c r="AH54" i="8"/>
  <c r="T54" i="8"/>
  <c r="K51" i="8"/>
  <c r="AH43" i="8"/>
  <c r="L45" i="8"/>
  <c r="K45" i="8"/>
  <c r="AG43" i="8"/>
  <c r="T43" i="8"/>
  <c r="K42" i="8"/>
  <c r="L42" i="8"/>
  <c r="K41" i="8"/>
  <c r="L41" i="8"/>
  <c r="V41" i="8"/>
  <c r="V40" i="8"/>
  <c r="J40" i="8"/>
  <c r="U39" i="8"/>
  <c r="V39" i="8"/>
  <c r="J39" i="8"/>
  <c r="L28" i="8"/>
  <c r="AG21" i="8"/>
  <c r="AF10" i="8"/>
  <c r="V27" i="8"/>
  <c r="U27" i="8"/>
  <c r="J27" i="8"/>
  <c r="K26" i="8"/>
  <c r="L26" i="8"/>
  <c r="J23" i="8"/>
  <c r="AH21" i="8"/>
  <c r="K14" i="8"/>
  <c r="L14" i="8"/>
  <c r="U11" i="8"/>
  <c r="Z201" i="8"/>
  <c r="Q130" i="8"/>
  <c r="AC131" i="8"/>
  <c r="Z204" i="8"/>
  <c r="I127" i="8"/>
  <c r="F127" i="8"/>
  <c r="V106" i="8"/>
  <c r="S106" i="8"/>
  <c r="K123" i="8"/>
  <c r="I123" i="8"/>
  <c r="H123" i="8"/>
  <c r="L123" i="8"/>
  <c r="H114" i="8"/>
  <c r="E198" i="8"/>
  <c r="I198" i="8"/>
  <c r="S198" i="8"/>
  <c r="AD168" i="8"/>
  <c r="AG168" i="8"/>
  <c r="O168" i="8"/>
  <c r="R168" i="8"/>
  <c r="P198" i="8"/>
  <c r="AH168" i="8"/>
  <c r="AE168" i="8"/>
  <c r="H181" i="8"/>
  <c r="P181" i="8"/>
  <c r="R158" i="8"/>
  <c r="E158" i="8"/>
  <c r="L158" i="8"/>
  <c r="S158" i="8"/>
  <c r="AH144" i="8"/>
  <c r="H140" i="8"/>
  <c r="E138" i="8"/>
  <c r="R138" i="8"/>
  <c r="D101" i="8"/>
  <c r="S101" i="8"/>
  <c r="R101" i="8"/>
  <c r="V94" i="8"/>
  <c r="Y75" i="8"/>
  <c r="P98" i="8"/>
  <c r="F98" i="8"/>
  <c r="I99" i="8"/>
  <c r="H99" i="8"/>
  <c r="I97" i="8"/>
  <c r="H97" i="8"/>
  <c r="E91" i="8"/>
  <c r="V91" i="8"/>
  <c r="E89" i="8"/>
  <c r="V89" i="8"/>
  <c r="S89" i="8"/>
  <c r="D89" i="8"/>
  <c r="R89" i="8"/>
  <c r="H90" i="8"/>
  <c r="I90" i="8"/>
  <c r="N75" i="8"/>
  <c r="D75" i="8"/>
  <c r="H85" i="8"/>
  <c r="I85" i="8"/>
  <c r="H83" i="8"/>
  <c r="P80" i="8"/>
  <c r="L83" i="8"/>
  <c r="AH77" i="8"/>
  <c r="I83" i="8"/>
  <c r="AG77" i="8"/>
  <c r="O77" i="8"/>
  <c r="V77" i="8"/>
  <c r="AB77" i="8"/>
  <c r="AE77" i="8"/>
  <c r="AA75" i="8"/>
  <c r="AD75" i="8"/>
  <c r="S80" i="8"/>
  <c r="R80" i="8"/>
  <c r="L78" i="8"/>
  <c r="I78" i="8"/>
  <c r="AB53" i="8"/>
  <c r="E60" i="8"/>
  <c r="S60" i="8"/>
  <c r="R60" i="8"/>
  <c r="U60" i="8"/>
  <c r="V60" i="8"/>
  <c r="F60" i="8"/>
  <c r="P60" i="8"/>
  <c r="AE53" i="8"/>
  <c r="AD53" i="8"/>
  <c r="R53" i="8"/>
  <c r="S53" i="8"/>
  <c r="U21" i="8"/>
  <c r="V21" i="8"/>
  <c r="H30" i="8"/>
  <c r="I30" i="8"/>
  <c r="L30" i="8"/>
  <c r="U23" i="8"/>
  <c r="AB10" i="8"/>
  <c r="P10" i="8"/>
  <c r="R23" i="8"/>
  <c r="S23" i="8"/>
  <c r="V23" i="8"/>
  <c r="L25" i="8"/>
  <c r="K25" i="8"/>
  <c r="I25" i="8"/>
  <c r="H25" i="8"/>
  <c r="P23" i="8"/>
  <c r="F23" i="8"/>
  <c r="O10" i="8"/>
  <c r="L15" i="8"/>
  <c r="AA9" i="8"/>
  <c r="S15" i="8"/>
  <c r="R15" i="8"/>
  <c r="V15" i="8"/>
  <c r="U15" i="8"/>
  <c r="K20" i="8"/>
  <c r="I20" i="8"/>
  <c r="L20" i="8"/>
  <c r="H20" i="8"/>
  <c r="L11" i="8"/>
  <c r="K11" i="8"/>
  <c r="H11" i="8"/>
  <c r="S11" i="8"/>
  <c r="R11" i="8"/>
  <c r="V11" i="8"/>
  <c r="I11" i="8"/>
  <c r="BA75" i="8"/>
  <c r="BB130" i="8"/>
  <c r="BB131" i="8"/>
  <c r="H120" i="8"/>
  <c r="K120" i="8"/>
  <c r="K95" i="8"/>
  <c r="I95" i="8"/>
  <c r="H95" i="8"/>
  <c r="AU75" i="8"/>
  <c r="U50" i="8"/>
  <c r="V50" i="8"/>
  <c r="S50" i="8"/>
  <c r="R50" i="8"/>
  <c r="E50" i="8"/>
  <c r="L50" i="8"/>
  <c r="L52" i="8"/>
  <c r="I52" i="8"/>
  <c r="I68" i="8"/>
  <c r="P70" i="8"/>
  <c r="E70" i="8"/>
  <c r="S70" i="8"/>
  <c r="I66" i="8"/>
  <c r="L66" i="8"/>
  <c r="H66" i="8"/>
  <c r="AU9" i="8"/>
  <c r="AS130" i="8"/>
  <c r="I125" i="8"/>
  <c r="L181" i="8"/>
  <c r="K181" i="8"/>
  <c r="L187" i="8"/>
  <c r="K187" i="8"/>
  <c r="H187" i="8"/>
  <c r="BA132" i="8"/>
  <c r="H133" i="8"/>
  <c r="I133" i="8"/>
  <c r="L133" i="8"/>
  <c r="BD132" i="8"/>
  <c r="F133" i="8"/>
  <c r="BG132" i="8"/>
  <c r="BF132" i="8"/>
  <c r="K101" i="8"/>
  <c r="BG75" i="8"/>
  <c r="BF75" i="8"/>
  <c r="F28" i="8"/>
  <c r="BF10" i="8"/>
  <c r="F21" i="8"/>
  <c r="H23" i="8"/>
  <c r="I23" i="8"/>
  <c r="F11" i="8"/>
  <c r="BC9" i="8"/>
  <c r="BF9" i="8"/>
  <c r="BD10" i="8"/>
  <c r="BA9" i="8"/>
  <c r="AZ130" i="8"/>
  <c r="U176" i="8"/>
  <c r="E168" i="8"/>
  <c r="K168" i="8"/>
  <c r="H174" i="8"/>
  <c r="E176" i="8"/>
  <c r="H177" i="8"/>
  <c r="H94" i="8"/>
  <c r="I94" i="8"/>
  <c r="I103" i="8"/>
  <c r="H103" i="8"/>
  <c r="H101" i="8"/>
  <c r="I101" i="8"/>
  <c r="L87" i="8"/>
  <c r="K87" i="8"/>
  <c r="H87" i="8"/>
  <c r="I87" i="8"/>
  <c r="E77" i="8"/>
  <c r="H77" i="8"/>
  <c r="I79" i="8"/>
  <c r="H79" i="8"/>
  <c r="AL75" i="8"/>
  <c r="AM75" i="8"/>
  <c r="AK130" i="8"/>
  <c r="AP130" i="8"/>
  <c r="S68" i="8"/>
  <c r="R68" i="8"/>
  <c r="AL9" i="8"/>
  <c r="BJ132" i="8"/>
  <c r="BI132" i="8"/>
  <c r="L120" i="8"/>
  <c r="BI77" i="8"/>
  <c r="BJ77" i="8"/>
  <c r="BH75" i="8"/>
  <c r="BI53" i="8"/>
  <c r="BJ53" i="8"/>
  <c r="BI21" i="8"/>
  <c r="BJ21" i="8"/>
  <c r="BH10" i="8"/>
  <c r="J37" i="8"/>
  <c r="BI37" i="8"/>
  <c r="BJ37" i="8"/>
  <c r="AX75" i="8"/>
  <c r="AW75" i="8"/>
  <c r="L72" i="8"/>
  <c r="K72" i="8"/>
  <c r="V70" i="8"/>
  <c r="U70" i="8"/>
  <c r="J70" i="8"/>
  <c r="T68" i="8"/>
  <c r="AW53" i="8"/>
  <c r="AV9" i="8"/>
  <c r="AX53" i="8"/>
  <c r="K177" i="8"/>
  <c r="L177" i="8"/>
  <c r="AP75" i="8"/>
  <c r="AO75" i="8"/>
  <c r="AO9" i="8"/>
  <c r="AP9" i="8"/>
  <c r="AN131" i="8"/>
  <c r="J198" i="8"/>
  <c r="U198" i="8"/>
  <c r="V198" i="8"/>
  <c r="K169" i="8"/>
  <c r="K173" i="8"/>
  <c r="L173" i="8"/>
  <c r="T132" i="8"/>
  <c r="U158" i="8"/>
  <c r="V158" i="8"/>
  <c r="J158" i="8"/>
  <c r="L154" i="8"/>
  <c r="K154" i="8"/>
  <c r="K138" i="8"/>
  <c r="L138" i="8"/>
  <c r="J132" i="8"/>
  <c r="J127" i="8"/>
  <c r="L128" i="8"/>
  <c r="K128" i="8"/>
  <c r="L125" i="8"/>
  <c r="K125" i="8"/>
  <c r="L119" i="8"/>
  <c r="K119" i="8"/>
  <c r="J118" i="8"/>
  <c r="J106" i="8"/>
  <c r="U106" i="8"/>
  <c r="L116" i="8"/>
  <c r="K116" i="8"/>
  <c r="K112" i="8"/>
  <c r="L112" i="8"/>
  <c r="L103" i="8"/>
  <c r="K103" i="8"/>
  <c r="U94" i="8"/>
  <c r="J94" i="8"/>
  <c r="L80" i="8"/>
  <c r="K80" i="8"/>
  <c r="J77" i="8"/>
  <c r="T75" i="8"/>
  <c r="V68" i="8"/>
  <c r="J68" i="8"/>
  <c r="U68" i="8"/>
  <c r="U54" i="8"/>
  <c r="J54" i="8"/>
  <c r="AG53" i="8"/>
  <c r="AH53" i="8"/>
  <c r="T53" i="8"/>
  <c r="AF9" i="8"/>
  <c r="J43" i="8"/>
  <c r="U43" i="8"/>
  <c r="V43" i="8"/>
  <c r="L40" i="8"/>
  <c r="K40" i="8"/>
  <c r="K39" i="8"/>
  <c r="L39" i="8"/>
  <c r="T10" i="8"/>
  <c r="AH10" i="8"/>
  <c r="AG10" i="8"/>
  <c r="K27" i="8"/>
  <c r="L27" i="8"/>
  <c r="K23" i="8"/>
  <c r="L23" i="8"/>
  <c r="K21" i="8"/>
  <c r="L21" i="8"/>
  <c r="Q131" i="8"/>
  <c r="U168" i="8"/>
  <c r="V168" i="8"/>
  <c r="S168" i="8"/>
  <c r="H138" i="8"/>
  <c r="AH75" i="8"/>
  <c r="I91" i="8"/>
  <c r="L91" i="8"/>
  <c r="K91" i="8"/>
  <c r="H91" i="8"/>
  <c r="L89" i="8"/>
  <c r="K89" i="8"/>
  <c r="H89" i="8"/>
  <c r="I89" i="8"/>
  <c r="U77" i="8"/>
  <c r="AE75" i="8"/>
  <c r="O75" i="8"/>
  <c r="E75" i="8"/>
  <c r="AG75" i="8"/>
  <c r="AB75" i="8"/>
  <c r="P75" i="8"/>
  <c r="R77" i="8"/>
  <c r="S77" i="8"/>
  <c r="P77" i="8"/>
  <c r="H60" i="8"/>
  <c r="L60" i="8"/>
  <c r="K60" i="8"/>
  <c r="I60" i="8"/>
  <c r="E10" i="8"/>
  <c r="V10" i="8"/>
  <c r="AB9" i="8"/>
  <c r="BB201" i="8"/>
  <c r="H50" i="8"/>
  <c r="I70" i="8"/>
  <c r="H70" i="8"/>
  <c r="P68" i="8"/>
  <c r="F70" i="8"/>
  <c r="AU130" i="8"/>
  <c r="AS131" i="8"/>
  <c r="AT130" i="8"/>
  <c r="BG9" i="8"/>
  <c r="F10" i="8"/>
  <c r="BC130" i="8"/>
  <c r="BG130" i="8"/>
  <c r="BD9" i="8"/>
  <c r="AZ131" i="8"/>
  <c r="BA130" i="8"/>
  <c r="H176" i="8"/>
  <c r="K176" i="8"/>
  <c r="AL130" i="8"/>
  <c r="AK131" i="8"/>
  <c r="AO130" i="8"/>
  <c r="BJ75" i="8"/>
  <c r="BI75" i="8"/>
  <c r="BH9" i="8"/>
  <c r="BJ10" i="8"/>
  <c r="L37" i="8"/>
  <c r="K37" i="8"/>
  <c r="BI10" i="8"/>
  <c r="K70" i="8"/>
  <c r="L70" i="8"/>
  <c r="T9" i="8"/>
  <c r="AX9" i="8"/>
  <c r="AV130" i="8"/>
  <c r="AW9" i="8"/>
  <c r="AO131" i="8"/>
  <c r="AN201" i="8"/>
  <c r="K158" i="8"/>
  <c r="L127" i="8"/>
  <c r="K127" i="8"/>
  <c r="K118" i="8"/>
  <c r="L118" i="8"/>
  <c r="L94" i="8"/>
  <c r="K94" i="8"/>
  <c r="K77" i="8"/>
  <c r="J75" i="8"/>
  <c r="K68" i="8"/>
  <c r="L68" i="8"/>
  <c r="AG9" i="8"/>
  <c r="AH9" i="8"/>
  <c r="J9" i="8"/>
  <c r="V53" i="8"/>
  <c r="J53" i="8"/>
  <c r="U53" i="8"/>
  <c r="AF130" i="8"/>
  <c r="AF131" i="8"/>
  <c r="L43" i="8"/>
  <c r="K43" i="8"/>
  <c r="J10" i="8"/>
  <c r="U10" i="8"/>
  <c r="V75" i="8"/>
  <c r="U75" i="8"/>
  <c r="BB204" i="8"/>
  <c r="AU131" i="8"/>
  <c r="AS201" i="8"/>
  <c r="AT131" i="8"/>
  <c r="BC131" i="8"/>
  <c r="BF130" i="8"/>
  <c r="AZ201" i="8"/>
  <c r="BA131" i="8"/>
  <c r="AL131" i="8"/>
  <c r="AK201" i="8"/>
  <c r="AO201" i="8"/>
  <c r="AP131" i="8"/>
  <c r="BJ9" i="8"/>
  <c r="BH130" i="8"/>
  <c r="AW130" i="8"/>
  <c r="AV131" i="8"/>
  <c r="AX130" i="8"/>
  <c r="AN204" i="8"/>
  <c r="AF201" i="8"/>
  <c r="T130" i="8"/>
  <c r="L10" i="8"/>
  <c r="K10" i="8"/>
  <c r="AS204" i="8"/>
  <c r="AU201" i="8"/>
  <c r="AT201" i="8"/>
  <c r="BA201" i="8"/>
  <c r="AZ204" i="8"/>
  <c r="AL201" i="8"/>
  <c r="AK204" i="8"/>
  <c r="AP204" i="8"/>
  <c r="AM201" i="8"/>
  <c r="AP201" i="8"/>
  <c r="J130" i="8"/>
  <c r="BH131" i="8"/>
  <c r="BI130" i="8"/>
  <c r="BJ130" i="8"/>
  <c r="AX131" i="8"/>
  <c r="AW131" i="8"/>
  <c r="AV201" i="8"/>
  <c r="T131" i="8"/>
  <c r="AO204" i="8"/>
  <c r="AF204" i="8"/>
  <c r="AU204" i="8"/>
  <c r="AT204" i="8"/>
  <c r="BA204" i="8"/>
  <c r="AL204" i="8"/>
  <c r="BH201" i="8"/>
  <c r="AX201" i="8"/>
  <c r="AV204" i="8"/>
  <c r="AW201" i="8"/>
  <c r="J131" i="8"/>
  <c r="T201" i="8"/>
  <c r="T204" i="8"/>
  <c r="BH204" i="8"/>
  <c r="J204" i="8"/>
  <c r="AX204" i="8"/>
  <c r="AW204" i="8"/>
  <c r="J201" i="8"/>
  <c r="AB168" i="8"/>
  <c r="F199" i="8"/>
  <c r="F160" i="8"/>
  <c r="P160" i="8"/>
  <c r="G158" i="8"/>
  <c r="AB158" i="8"/>
  <c r="P158" i="8"/>
  <c r="AC132" i="8"/>
  <c r="L199" i="8"/>
  <c r="H199" i="8"/>
  <c r="I199" i="8"/>
  <c r="I158" i="8"/>
  <c r="R159" i="8"/>
  <c r="H158" i="8"/>
  <c r="U159" i="8"/>
  <c r="V159" i="8"/>
  <c r="L159" i="8"/>
  <c r="K159" i="8"/>
  <c r="I159" i="8"/>
  <c r="H159" i="8"/>
  <c r="P168" i="8"/>
  <c r="F158" i="8"/>
  <c r="AC201" i="8"/>
  <c r="Q132" i="8"/>
  <c r="G132" i="8"/>
  <c r="Q201" i="8"/>
  <c r="AC204" i="8"/>
  <c r="Q204" i="8"/>
  <c r="BG106" i="8"/>
  <c r="BI106" i="8"/>
  <c r="K114" i="8"/>
  <c r="I114" i="8"/>
  <c r="BD106" i="8"/>
  <c r="G106" i="8"/>
  <c r="I75" i="8"/>
  <c r="H75" i="8"/>
  <c r="L75" i="8"/>
  <c r="K75" i="8"/>
  <c r="R75" i="8"/>
  <c r="S75" i="8"/>
  <c r="L77" i="8"/>
  <c r="I77" i="8"/>
  <c r="F77" i="8"/>
  <c r="BF131" i="8"/>
  <c r="L107" i="8"/>
  <c r="H107" i="8"/>
  <c r="F107" i="8"/>
  <c r="BJ131" i="8"/>
  <c r="BG131" i="8"/>
  <c r="E106" i="8"/>
  <c r="I106" i="8"/>
  <c r="BI131" i="8"/>
  <c r="K107" i="8"/>
  <c r="E57" i="8"/>
  <c r="U57" i="8"/>
  <c r="P53" i="8"/>
  <c r="R56" i="8"/>
  <c r="U56" i="8"/>
  <c r="P54" i="8"/>
  <c r="F54" i="8"/>
  <c r="P56" i="8"/>
  <c r="AA130" i="8"/>
  <c r="S54" i="8"/>
  <c r="V54" i="8"/>
  <c r="R54" i="8"/>
  <c r="O9" i="8"/>
  <c r="K198" i="8"/>
  <c r="H168" i="8"/>
  <c r="H198" i="8"/>
  <c r="L198" i="8"/>
  <c r="I168" i="8"/>
  <c r="L168" i="8"/>
  <c r="BC201" i="8"/>
  <c r="BF168" i="8"/>
  <c r="BI168" i="8"/>
  <c r="BJ168" i="8"/>
  <c r="I183" i="8"/>
  <c r="H183" i="8"/>
  <c r="K183" i="8"/>
  <c r="F181" i="8"/>
  <c r="BC204" i="8"/>
  <c r="BJ201" i="8"/>
  <c r="BF201" i="8"/>
  <c r="I50" i="8"/>
  <c r="K50" i="8"/>
  <c r="BI9" i="8"/>
  <c r="F9" i="8"/>
  <c r="H52" i="8"/>
  <c r="E53" i="8"/>
  <c r="L57" i="8"/>
  <c r="I57" i="8"/>
  <c r="E54" i="8"/>
  <c r="E56" i="8"/>
  <c r="K57" i="8"/>
  <c r="H57" i="8"/>
  <c r="AA131" i="8"/>
  <c r="AB130" i="8"/>
  <c r="AG130" i="8"/>
  <c r="O130" i="8"/>
  <c r="AH130" i="8"/>
  <c r="F53" i="8"/>
  <c r="P9" i="8"/>
  <c r="E9" i="8"/>
  <c r="U9" i="8"/>
  <c r="V9" i="8"/>
  <c r="BG201" i="8"/>
  <c r="BI201" i="8"/>
  <c r="BJ204" i="8"/>
  <c r="BG204" i="8"/>
  <c r="BI204" i="8"/>
  <c r="BF204" i="8"/>
  <c r="H54" i="8"/>
  <c r="K54" i="8"/>
  <c r="I54" i="8"/>
  <c r="L54" i="8"/>
  <c r="I56" i="8"/>
  <c r="K56" i="8"/>
  <c r="H56" i="8"/>
  <c r="L56" i="8"/>
  <c r="I53" i="8"/>
  <c r="H53" i="8"/>
  <c r="K53" i="8"/>
  <c r="L53" i="8"/>
  <c r="P130" i="8"/>
  <c r="U130" i="8"/>
  <c r="E130" i="8"/>
  <c r="V130" i="8"/>
  <c r="O131" i="8"/>
  <c r="AB131" i="8"/>
  <c r="AH131" i="8"/>
  <c r="AG131" i="8"/>
  <c r="L9" i="8"/>
  <c r="K9" i="8"/>
  <c r="P131" i="8"/>
  <c r="L130" i="8"/>
  <c r="K130" i="8"/>
  <c r="V131" i="8"/>
  <c r="E131" i="8"/>
  <c r="U131" i="8"/>
  <c r="L131" i="8"/>
  <c r="K131" i="8"/>
  <c r="O144" i="8"/>
  <c r="AD144" i="8"/>
  <c r="AD146" i="8"/>
  <c r="O146" i="8"/>
  <c r="AG132" i="8"/>
  <c r="AH132" i="8"/>
  <c r="AA201" i="8"/>
  <c r="AD132" i="8"/>
  <c r="AE132" i="8"/>
  <c r="O132" i="8"/>
  <c r="P146" i="8"/>
  <c r="F146" i="8"/>
  <c r="U144" i="8"/>
  <c r="AG144" i="8"/>
  <c r="AB144" i="8"/>
  <c r="S21" i="8"/>
  <c r="R21" i="8"/>
  <c r="I28" i="8"/>
  <c r="X10" i="8"/>
  <c r="Y21" i="8"/>
  <c r="D39" i="8"/>
  <c r="S39" i="8"/>
  <c r="R39" i="8"/>
  <c r="D21" i="8"/>
  <c r="AD10" i="8"/>
  <c r="U146" i="8"/>
  <c r="E146" i="8"/>
  <c r="R146" i="8"/>
  <c r="R144" i="8"/>
  <c r="V144" i="8"/>
  <c r="E144" i="8"/>
  <c r="AA204" i="8"/>
  <c r="AH201" i="8"/>
  <c r="O201" i="8"/>
  <c r="AG201" i="8"/>
  <c r="R132" i="8"/>
  <c r="V132" i="8"/>
  <c r="S132" i="8"/>
  <c r="U132" i="8"/>
  <c r="AB132" i="8"/>
  <c r="F144" i="8"/>
  <c r="F132" i="8"/>
  <c r="P144" i="8"/>
  <c r="H39" i="8"/>
  <c r="I39" i="8"/>
  <c r="X9" i="8"/>
  <c r="AE10" i="8"/>
  <c r="N10" i="8"/>
  <c r="Y10" i="8"/>
  <c r="AD9" i="8"/>
  <c r="I21" i="8"/>
  <c r="H21" i="8"/>
  <c r="H144" i="8"/>
  <c r="K144" i="8"/>
  <c r="L144" i="8"/>
  <c r="E132" i="8"/>
  <c r="K146" i="8"/>
  <c r="H146" i="8"/>
  <c r="O204" i="8"/>
  <c r="AH204" i="8"/>
  <c r="AG204" i="8"/>
  <c r="P132" i="8"/>
  <c r="AB201" i="8"/>
  <c r="E201" i="8"/>
  <c r="U201" i="8"/>
  <c r="V201" i="8"/>
  <c r="X130" i="8"/>
  <c r="Y9" i="8"/>
  <c r="AE9" i="8"/>
  <c r="R10" i="8"/>
  <c r="S10" i="8"/>
  <c r="D10" i="8"/>
  <c r="N9" i="8"/>
  <c r="H132" i="8"/>
  <c r="I132" i="8"/>
  <c r="K132" i="8"/>
  <c r="L132" i="8"/>
  <c r="AB204" i="8"/>
  <c r="P201" i="8"/>
  <c r="U204" i="8"/>
  <c r="E204" i="8"/>
  <c r="V204" i="8"/>
  <c r="L201" i="8"/>
  <c r="K201" i="8"/>
  <c r="I10" i="8"/>
  <c r="H10" i="8"/>
  <c r="R9" i="8"/>
  <c r="D9" i="8"/>
  <c r="S9" i="8"/>
  <c r="AE130" i="8"/>
  <c r="X131" i="8"/>
  <c r="Y130" i="8"/>
  <c r="N130" i="8"/>
  <c r="AD130" i="8"/>
  <c r="K204" i="8"/>
  <c r="L204" i="8"/>
  <c r="P204" i="8"/>
  <c r="R130" i="8"/>
  <c r="D130" i="8"/>
  <c r="S130" i="8"/>
  <c r="I9" i="8"/>
  <c r="H9" i="8"/>
  <c r="Y131" i="8"/>
  <c r="N131" i="8"/>
  <c r="AE131" i="8"/>
  <c r="X201" i="8"/>
  <c r="AD131" i="8"/>
  <c r="X204" i="8"/>
  <c r="N201" i="8"/>
  <c r="AE201" i="8"/>
  <c r="AD201" i="8"/>
  <c r="Y201" i="8"/>
  <c r="H130" i="8"/>
  <c r="I130" i="8"/>
  <c r="D131" i="8"/>
  <c r="R131" i="8"/>
  <c r="S131" i="8"/>
  <c r="H131" i="8"/>
  <c r="I131" i="8"/>
  <c r="S201" i="8"/>
  <c r="R201" i="8"/>
  <c r="D201" i="8"/>
  <c r="AD204" i="8"/>
  <c r="N204" i="8"/>
  <c r="AE204" i="8"/>
  <c r="Y204" i="8"/>
  <c r="S204" i="8"/>
  <c r="R204" i="8"/>
  <c r="D204" i="8"/>
  <c r="H201" i="8"/>
  <c r="I201" i="8"/>
  <c r="I204" i="8"/>
  <c r="H204" i="8"/>
  <c r="F125" i="8"/>
  <c r="P106" i="8"/>
  <c r="H106" i="8"/>
  <c r="L106" i="8"/>
  <c r="R125" i="8"/>
  <c r="K106" i="8"/>
  <c r="F106" i="8"/>
  <c r="F198" i="8"/>
  <c r="G198" i="8"/>
  <c r="BD168" i="8"/>
  <c r="F95" i="8"/>
  <c r="G94" i="8"/>
  <c r="BD94" i="8"/>
  <c r="BE75" i="8"/>
  <c r="G168" i="8"/>
  <c r="F168" i="8"/>
  <c r="F94" i="8"/>
  <c r="G75" i="8"/>
  <c r="BD75" i="8"/>
  <c r="BE130" i="8"/>
  <c r="G130" i="8"/>
  <c r="BD130" i="8"/>
  <c r="BE131" i="8"/>
  <c r="F75" i="8"/>
  <c r="F130" i="8"/>
  <c r="BD131" i="8"/>
  <c r="BE201" i="8"/>
  <c r="G131" i="8"/>
  <c r="F131" i="8"/>
  <c r="BE204" i="8"/>
  <c r="BD201" i="8"/>
  <c r="G201" i="8"/>
  <c r="BD204" i="8"/>
  <c r="G204" i="8"/>
  <c r="F201" i="8"/>
  <c r="F204" i="8"/>
</calcChain>
</file>

<file path=xl/comments1.xml><?xml version="1.0" encoding="utf-8"?>
<comments xmlns="http://schemas.openxmlformats.org/spreadsheetml/2006/main">
  <authors>
    <author>Автор</author>
  </authors>
  <commentList>
    <comment ref="AA9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56,8+2,9 de la p/i</t>
        </r>
      </text>
    </comment>
    <comment ref="AA10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407,7-25,1</t>
        </r>
      </text>
    </comment>
    <comment ref="AA17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Author
+ de la locale 518
</t>
        </r>
      </text>
    </comment>
  </commentList>
</comments>
</file>

<file path=xl/sharedStrings.xml><?xml version="1.0" encoding="utf-8"?>
<sst xmlns="http://schemas.openxmlformats.org/spreadsheetml/2006/main" count="680" uniqueCount="330">
  <si>
    <t xml:space="preserve"> </t>
  </si>
  <si>
    <t xml:space="preserve">  </t>
  </si>
  <si>
    <t>Indicatorii</t>
  </si>
  <si>
    <t>Bugetul public naţional</t>
  </si>
  <si>
    <t>inclusiv:</t>
  </si>
  <si>
    <t>Bugetul de stat</t>
  </si>
  <si>
    <t>bugetul asigurărilor sociale de stat</t>
  </si>
  <si>
    <t>fondurile asigurărilor obligatorii de asistenţă medicală</t>
  </si>
  <si>
    <t>Executat in perioada de gestiune</t>
  </si>
  <si>
    <t>Devieri (+,-)</t>
  </si>
  <si>
    <t>%%</t>
  </si>
  <si>
    <t>dintre care:</t>
  </si>
  <si>
    <t xml:space="preserve">Contribuţii de asigurări sociale de stat obligatorii  </t>
  </si>
  <si>
    <t xml:space="preserve">Prime pentru asigurările obligatorii de asistenţă medicală </t>
  </si>
  <si>
    <t xml:space="preserve">       Taxa pe valoarea adaugata, total</t>
  </si>
  <si>
    <t>TVA la marfurile importate</t>
  </si>
  <si>
    <t>Restituirea TVA</t>
  </si>
  <si>
    <t xml:space="preserve">       Accize, total</t>
  </si>
  <si>
    <t>Restituirea accizelor</t>
  </si>
  <si>
    <t xml:space="preserve">inclusiv: </t>
  </si>
  <si>
    <t xml:space="preserve">Raport privind executarea </t>
  </si>
  <si>
    <t>mil. lei</t>
  </si>
  <si>
    <t>Tabelul nr.2.1</t>
  </si>
  <si>
    <t>Precizat pe an</t>
  </si>
  <si>
    <t>Executat față de precizat</t>
  </si>
  <si>
    <t>în %</t>
  </si>
  <si>
    <t>devieri      (+,-)</t>
  </si>
  <si>
    <t>Executat anul precedent</t>
  </si>
  <si>
    <t>Executat anul curent faţă de anul precedent</t>
  </si>
  <si>
    <t>Indicator</t>
  </si>
  <si>
    <t>Executat anul     curent</t>
  </si>
  <si>
    <t xml:space="preserve">COD ECO </t>
  </si>
  <si>
    <t>Impozite și taxe</t>
  </si>
  <si>
    <t>Impozite pe venit</t>
  </si>
  <si>
    <t>Impozite și taxe pe mărfuri și servicii</t>
  </si>
  <si>
    <t>Bugetul consolidat central</t>
  </si>
  <si>
    <t>bugetele locale</t>
  </si>
  <si>
    <t>1141 formula</t>
  </si>
  <si>
    <t xml:space="preserve"> Taxa asupra comerțului exterior şi operaţiunilor externe</t>
  </si>
  <si>
    <t>TVA la marfurile produse şi serviciile prestate pe teritoriul Republicii Moldova</t>
  </si>
  <si>
    <t>Alte venituri</t>
  </si>
  <si>
    <t>Venituri din proprietate</t>
  </si>
  <si>
    <t>Donații voluntare</t>
  </si>
  <si>
    <t>Alte venituri și venituri neidentificate</t>
  </si>
  <si>
    <t>Granturi primite</t>
  </si>
  <si>
    <t>Granturi primite de la Guvernele altor state</t>
  </si>
  <si>
    <t>Transferuri primite în cadrul bugetului public național</t>
  </si>
  <si>
    <t xml:space="preserve">Transferuri primite între bugetul de stat şi bugetele locale </t>
  </si>
  <si>
    <t>Transferuri primite în cadrul bugetului consolidat central</t>
  </si>
  <si>
    <t>Transferuri primite intre bugetele locale in cadrul unei unităţi administrativ-teritoriale</t>
  </si>
  <si>
    <t>Transferuri primite intre bugetele locale a diferitor unităţi administrativ-teritoriale</t>
  </si>
  <si>
    <t>Granturi primite de la organizaţiile internaţionale</t>
  </si>
  <si>
    <t>Amenzi și sancțiuni</t>
  </si>
  <si>
    <t>Venituri din vînzarea mărfurilor și serviciilor</t>
  </si>
  <si>
    <t>2+3</t>
  </si>
  <si>
    <t>Cheltuieli și active nefinanciare</t>
  </si>
  <si>
    <t>Cheltuieli</t>
  </si>
  <si>
    <t>Contribuții și prime de asigurări obligatorii</t>
  </si>
  <si>
    <t>111 formula</t>
  </si>
  <si>
    <t>Servicii în domeniul economiei</t>
  </si>
  <si>
    <t>01</t>
  </si>
  <si>
    <t>02</t>
  </si>
  <si>
    <t>Servicii de stat cu destinație generală</t>
  </si>
  <si>
    <t>Apărare națională</t>
  </si>
  <si>
    <t>Ordine publică și securitate națională</t>
  </si>
  <si>
    <t>03</t>
  </si>
  <si>
    <t>04</t>
  </si>
  <si>
    <t>05</t>
  </si>
  <si>
    <t>Protecția mediului</t>
  </si>
  <si>
    <t>06</t>
  </si>
  <si>
    <t>Gospodăria de locuințe și gospodăria serviciilor comunale</t>
  </si>
  <si>
    <t>Ocrotirea sănătății</t>
  </si>
  <si>
    <t>07</t>
  </si>
  <si>
    <t>08</t>
  </si>
  <si>
    <t>Cultură, sport, tineret, culte și odihnă</t>
  </si>
  <si>
    <t>09</t>
  </si>
  <si>
    <t>Învățămînt</t>
  </si>
  <si>
    <t>10</t>
  </si>
  <si>
    <t>Protecție socială</t>
  </si>
  <si>
    <t>Active financiare</t>
  </si>
  <si>
    <t>4</t>
  </si>
  <si>
    <t>41</t>
  </si>
  <si>
    <t>Creanțe interne</t>
  </si>
  <si>
    <t>413</t>
  </si>
  <si>
    <t>414</t>
  </si>
  <si>
    <t>415</t>
  </si>
  <si>
    <t>Valori mobiliare de stat (cu excepţia acţiunilor) procurate pe piaţa primară</t>
  </si>
  <si>
    <t>Garanţii de stat interne</t>
  </si>
  <si>
    <t>Venituri</t>
  </si>
  <si>
    <t xml:space="preserve">Acţiuni şi alte forme de participare în capital în interiorul ţării </t>
  </si>
  <si>
    <t>Alte creante interne ale bugetului</t>
  </si>
  <si>
    <t>418</t>
  </si>
  <si>
    <t>5</t>
  </si>
  <si>
    <t>Diferența de curs pozitivă</t>
  </si>
  <si>
    <t>42</t>
  </si>
  <si>
    <t>Diferența de curs valutar</t>
  </si>
  <si>
    <t>Diferența de curs negativă</t>
  </si>
  <si>
    <t>43</t>
  </si>
  <si>
    <t>44</t>
  </si>
  <si>
    <t>Mijloace bănești</t>
  </si>
  <si>
    <t>433</t>
  </si>
  <si>
    <t>Depozite</t>
  </si>
  <si>
    <t>435</t>
  </si>
  <si>
    <t>Sume în drum</t>
  </si>
  <si>
    <t>Credite între bugetul de stat și bugetele locale</t>
  </si>
  <si>
    <t>441</t>
  </si>
  <si>
    <t>Credite interne între bugete</t>
  </si>
  <si>
    <t>442</t>
  </si>
  <si>
    <t>Credite în cadrul Bugetului Consolidat Central</t>
  </si>
  <si>
    <t>Credite între bugetele locale în cadrul unei unități administrativ-teritoriale</t>
  </si>
  <si>
    <t>443</t>
  </si>
  <si>
    <t>444</t>
  </si>
  <si>
    <t>Credite între bugetele locale a diferitor unități administrativ-teritoriale</t>
  </si>
  <si>
    <t>45</t>
  </si>
  <si>
    <t>Credite instituțiilor nefinanciare</t>
  </si>
  <si>
    <t>451</t>
  </si>
  <si>
    <t>Credite instituțiilor financiare</t>
  </si>
  <si>
    <t>Credite interne instituțiilor nefinanciare și financiare</t>
  </si>
  <si>
    <t>452</t>
  </si>
  <si>
    <t>Împrumuturi recreditate între bugetul de stat și bugetele locale</t>
  </si>
  <si>
    <t>46</t>
  </si>
  <si>
    <t>461</t>
  </si>
  <si>
    <t>Împrumuturi recreditate interne între bugete</t>
  </si>
  <si>
    <t>Împrumuturi recreditate între bugetele locale în cadrul unei unități administrativ-teritoriale</t>
  </si>
  <si>
    <t>463</t>
  </si>
  <si>
    <t>Împrumuturi recreditate între bugetele locale a diferitor unități administrativ-teritoriale</t>
  </si>
  <si>
    <t>464</t>
  </si>
  <si>
    <t>Împrumuturi recreditate instituțiilor nefinanciare</t>
  </si>
  <si>
    <t>47</t>
  </si>
  <si>
    <t>471</t>
  </si>
  <si>
    <t>Împrumuturi recreditate interne instituțiilor nefinanciare și financiare</t>
  </si>
  <si>
    <t>Împrumuturi recreditate instituțiilor financiare</t>
  </si>
  <si>
    <t>472</t>
  </si>
  <si>
    <t>Valori mobiliare procurate pe piaţa externă</t>
  </si>
  <si>
    <t>Creanțe externe</t>
  </si>
  <si>
    <t>48</t>
  </si>
  <si>
    <t>483</t>
  </si>
  <si>
    <t>Garanţii externe</t>
  </si>
  <si>
    <t>484</t>
  </si>
  <si>
    <t>485</t>
  </si>
  <si>
    <t>Acţiuni şi alte forme de participare în capital peste hotare</t>
  </si>
  <si>
    <t>Alte creanţe externe ale bugetului</t>
  </si>
  <si>
    <t>488</t>
  </si>
  <si>
    <t>49</t>
  </si>
  <si>
    <t>Credite externe acordate</t>
  </si>
  <si>
    <t xml:space="preserve">Credite externe </t>
  </si>
  <si>
    <t>495</t>
  </si>
  <si>
    <t>Datorii</t>
  </si>
  <si>
    <t>Datorii interne</t>
  </si>
  <si>
    <t>51</t>
  </si>
  <si>
    <t>513</t>
  </si>
  <si>
    <t>514</t>
  </si>
  <si>
    <t>Alte datorii interne ale bugetului</t>
  </si>
  <si>
    <t>518</t>
  </si>
  <si>
    <t>54</t>
  </si>
  <si>
    <t>Împrumuturi între bugetul de stat și bugetele locale</t>
  </si>
  <si>
    <t>Împrumuturi interne între bugete</t>
  </si>
  <si>
    <t>541</t>
  </si>
  <si>
    <t>542</t>
  </si>
  <si>
    <t>543</t>
  </si>
  <si>
    <t>544</t>
  </si>
  <si>
    <t>Împrumuturi între bugetele locale în cadrul unei unități administrativ-teritoriale</t>
  </si>
  <si>
    <t>Împrumuturi între bugetele locale a diferitor unități administrativ-teritoriale</t>
  </si>
  <si>
    <t>Împrumuturi interne de la instituțiile nefinanciare</t>
  </si>
  <si>
    <t>55</t>
  </si>
  <si>
    <t>551</t>
  </si>
  <si>
    <t>Împrumuturi interne de la instituțiile nefinanciare și financiare</t>
  </si>
  <si>
    <t>Împrumuturi interne de la instituțiile financiare</t>
  </si>
  <si>
    <t>552</t>
  </si>
  <si>
    <t>Împrumuturi de la Banca Națională a Moldovei cu garanția valorilor mobiliare de stat</t>
  </si>
  <si>
    <t>553</t>
  </si>
  <si>
    <t>Alte împrumuturi</t>
  </si>
  <si>
    <t>554</t>
  </si>
  <si>
    <t>Împrumuturi din disponibilul mijloacelor temporar intrate în posesia instituțiilor</t>
  </si>
  <si>
    <t>555</t>
  </si>
  <si>
    <t>56</t>
  </si>
  <si>
    <t>561</t>
  </si>
  <si>
    <t>563</t>
  </si>
  <si>
    <t>564</t>
  </si>
  <si>
    <t>Împrumuturi interne recreditate instituțiilor nefinanciare</t>
  </si>
  <si>
    <t>57</t>
  </si>
  <si>
    <t>571</t>
  </si>
  <si>
    <t>Împrumuturi interne recreditate instituțiilor nefinanciare și nefinanciare</t>
  </si>
  <si>
    <t>572</t>
  </si>
  <si>
    <t>Valori mobiliare de stat  emise pe piaţa externă</t>
  </si>
  <si>
    <t>Datorii externe</t>
  </si>
  <si>
    <t>58</t>
  </si>
  <si>
    <t>583</t>
  </si>
  <si>
    <t xml:space="preserve">Garanții externe </t>
  </si>
  <si>
    <t>584</t>
  </si>
  <si>
    <t>Alte datorii externe ale bugetului</t>
  </si>
  <si>
    <t>588</t>
  </si>
  <si>
    <t>59</t>
  </si>
  <si>
    <t>Împrumuturi externe</t>
  </si>
  <si>
    <t>595</t>
  </si>
  <si>
    <t>9</t>
  </si>
  <si>
    <t>91</t>
  </si>
  <si>
    <t>93</t>
  </si>
  <si>
    <t>Modificarea soldului de mijloace bănești</t>
  </si>
  <si>
    <t>Sold de mijloace bănești la începutul perioadei</t>
  </si>
  <si>
    <t>Sold de mijloace bănești la sfîrșitul perioadei</t>
  </si>
  <si>
    <t xml:space="preserve">Surse de finanțare </t>
  </si>
  <si>
    <t>291</t>
  </si>
  <si>
    <t>2922</t>
  </si>
  <si>
    <t>* inclusiv transferuri între BS și FAOAM</t>
  </si>
  <si>
    <t>* inclusiv transferuri între BS și BL</t>
  </si>
  <si>
    <t>2921</t>
  </si>
  <si>
    <t>* inclusiv transferuri între BS și BASS</t>
  </si>
  <si>
    <t>Active nefinanciare</t>
  </si>
  <si>
    <t>Mijloace fixe</t>
  </si>
  <si>
    <t>Rezerve materiale ale statului</t>
  </si>
  <si>
    <t>Stocuri de materiale circulante</t>
  </si>
  <si>
    <t>Producţie în curs de execuţie, produse și producție finită, animale tinere şi la îngrăşat</t>
  </si>
  <si>
    <t>Mărfuri</t>
  </si>
  <si>
    <t>Valori</t>
  </si>
  <si>
    <t>Active neproductive</t>
  </si>
  <si>
    <t>conform clasificației funcționale:</t>
  </si>
  <si>
    <t>Transferuri acordate în cadrul bugetului public național</t>
  </si>
  <si>
    <t>Alte cheltuieli</t>
  </si>
  <si>
    <t>Prestații sociale</t>
  </si>
  <si>
    <t>Dobînzi</t>
  </si>
  <si>
    <t>Bunuri și servicii</t>
  </si>
  <si>
    <t>Cheltuieli de personal</t>
  </si>
  <si>
    <t>formula de control</t>
  </si>
  <si>
    <t>- sold bugetar</t>
  </si>
  <si>
    <t>1-(2+3)</t>
  </si>
  <si>
    <t>Impozitul funciar</t>
  </si>
  <si>
    <t>Impozitul pe bunurile imobiliare</t>
  </si>
  <si>
    <t>Investiții capitale</t>
  </si>
  <si>
    <t>Cod</t>
  </si>
  <si>
    <t>Dobînzi achitate la datoria externă</t>
  </si>
  <si>
    <t>Dobînzi achitate la datoria internă</t>
  </si>
  <si>
    <t xml:space="preserve">Transferuri acordate între bugetul de stat şi bugetele locale </t>
  </si>
  <si>
    <t>Transferuri acordate între bugetul de stat si bugetul asigurarilor sociale de stat</t>
  </si>
  <si>
    <t>Transferuri acordate între bugetul de stat si fondurile asigurării obligatorii de asistenţă medicală</t>
  </si>
  <si>
    <t>Transferuri acordate în cadrul Bugetului Consolidat Central</t>
  </si>
  <si>
    <t>Transferuri primite între bugetul de stat si fondurile asigurării obligatorii de asistenţă medicală</t>
  </si>
  <si>
    <t>Transferuri primite între bugetul de stat si bugetul asigurarilor sociale de stat</t>
  </si>
  <si>
    <t>Valori mobiliare de stat cu excepţia acţiunilor</t>
  </si>
  <si>
    <t>Dobînzi la împrumuturile altor nivele ale sistemului bugetar</t>
  </si>
  <si>
    <t>Sold bugetar (deficit (-), excedent(+))</t>
  </si>
  <si>
    <t>Impozite pe proprietate cu caracter ocazional</t>
  </si>
  <si>
    <t>Taxe pentru servicii specifice</t>
  </si>
  <si>
    <t>Taxe şi plăţi pentru utilizarea mărfurilor şi  pentru practicarea unor genuri de activitate</t>
  </si>
  <si>
    <t>Alte taxe pentru mărfuri şi servicii</t>
  </si>
  <si>
    <t>Taxe vamale si alte taxe de import</t>
  </si>
  <si>
    <t>Alte taxe asupra comerţului exterior şi operaţiunilor externe</t>
  </si>
  <si>
    <t xml:space="preserve">     Impozit pe venitul persoanelor fizice</t>
  </si>
  <si>
    <t xml:space="preserve">     Impozit pe venitul persoanelor juridice</t>
  </si>
  <si>
    <t>113 formula</t>
  </si>
  <si>
    <t>Accize la alte mărfuri</t>
  </si>
  <si>
    <t>Accize la produse alcoolice, vinuri și bere</t>
  </si>
  <si>
    <t>Accize la produsele din tutun</t>
  </si>
  <si>
    <t>Accize la autoturisme</t>
  </si>
  <si>
    <t>Accize la produsele petroliere</t>
  </si>
  <si>
    <t>Acciza la gazele lichefiate</t>
  </si>
  <si>
    <t>Accize la bijuterii (inclusiv bijuterii cu briliante)</t>
  </si>
  <si>
    <t>Dobînzi încasate</t>
  </si>
  <si>
    <t>Dividende primite</t>
  </si>
  <si>
    <t>Taxe și plăți administrative</t>
  </si>
  <si>
    <t>Comercializarea mărfurilor și serviciilor de către instituțiile bugetare</t>
  </si>
  <si>
    <t>421</t>
  </si>
  <si>
    <t>422</t>
  </si>
  <si>
    <t>114 formula</t>
  </si>
  <si>
    <t xml:space="preserve">Primirea împrumuturilor externe </t>
  </si>
  <si>
    <t xml:space="preserve">Rambursarea împrumuturilor externe </t>
  </si>
  <si>
    <t>1142 formula</t>
  </si>
  <si>
    <t>115 formula</t>
  </si>
  <si>
    <t>142 formula</t>
  </si>
  <si>
    <t>Taxa asupra comerțului exterior şi operaţiunilor externe</t>
  </si>
  <si>
    <t>Alte active nefinanciare</t>
  </si>
  <si>
    <t>Accize la marfurile produse pe teritoriul Republicii Moldova</t>
  </si>
  <si>
    <t>Accize la marfurile importate</t>
  </si>
  <si>
    <t>conform clasificației economice</t>
  </si>
  <si>
    <t>devieri               (+,-)</t>
  </si>
  <si>
    <t>devieri           (+,-)</t>
  </si>
  <si>
    <t>Tabelul nr.6</t>
  </si>
  <si>
    <t>Raport privind executarea cheltuielilor</t>
  </si>
  <si>
    <t>4+5+9</t>
  </si>
  <si>
    <t>conform clasificației funcționale</t>
  </si>
  <si>
    <t>Granturi acordate</t>
  </si>
  <si>
    <t>Renta</t>
  </si>
  <si>
    <t xml:space="preserve">       Taxa pe valoare adăugată, total</t>
  </si>
  <si>
    <t>141 formula</t>
  </si>
  <si>
    <t xml:space="preserve">inclusiv </t>
  </si>
  <si>
    <t>proiecte</t>
  </si>
  <si>
    <t>baza</t>
  </si>
  <si>
    <t>Alte impozite pe proprietate</t>
  </si>
  <si>
    <t>Primirea împrumuturilor în cadrul Bugetului Consolidat Central</t>
  </si>
  <si>
    <t>Rambursarea împrumuturilor în cadrul Bugetului Consolidat Central</t>
  </si>
  <si>
    <t>împrumuturi în cadrul Bugetului Consolidat Central</t>
  </si>
  <si>
    <t>BPN</t>
  </si>
  <si>
    <t>inclusiv</t>
  </si>
  <si>
    <t>BASS</t>
  </si>
  <si>
    <t>FAOAM</t>
  </si>
  <si>
    <t>Dobânzi</t>
  </si>
  <si>
    <t>Dobânzi achitate la datoria externă</t>
  </si>
  <si>
    <t>Dobânzi achitate la datoria internă</t>
  </si>
  <si>
    <t>92</t>
  </si>
  <si>
    <t>Corectarea soldului de mijloace bănești</t>
  </si>
  <si>
    <t>Aprobat</t>
  </si>
  <si>
    <t>Executat față de precizat pe an</t>
  </si>
  <si>
    <t>BS</t>
  </si>
  <si>
    <t>BL</t>
  </si>
  <si>
    <t>BCC</t>
  </si>
  <si>
    <t>verificare cu 2016</t>
  </si>
  <si>
    <t>Acordarea Creditilor între BS și Cnas</t>
  </si>
  <si>
    <t>Rambursarea Creditilor între BS și Cnas</t>
  </si>
  <si>
    <t>442110</t>
  </si>
  <si>
    <t>442120</t>
  </si>
  <si>
    <t>Acordarea creditelor bugetului asigurărilor sociale de stat</t>
  </si>
  <si>
    <t>Rambursarea creditelor bugetului asigurărilor sociale de stat</t>
  </si>
  <si>
    <t>Dobînzi încasate la împrumuturile în interiorul sistemului bugetar</t>
  </si>
  <si>
    <t>Impozite pe proprietate</t>
  </si>
  <si>
    <t>32+33</t>
  </si>
  <si>
    <r>
      <t>Stocuri de materiale circulante</t>
    </r>
    <r>
      <rPr>
        <b/>
        <sz val="12"/>
        <color indexed="8"/>
        <rFont val="Times New Roman"/>
        <family val="1"/>
        <charset val="204"/>
      </rPr>
      <t>,</t>
    </r>
    <r>
      <rPr>
        <sz val="12"/>
        <color indexed="8"/>
        <rFont val="Times New Roman"/>
        <family val="1"/>
        <charset val="204"/>
      </rPr>
      <t xml:space="preserve"> rezerve</t>
    </r>
  </si>
  <si>
    <t>34+35+36+37</t>
  </si>
  <si>
    <t xml:space="preserve">Stocuri de materiale </t>
  </si>
  <si>
    <t>34+35+    36+37</t>
  </si>
  <si>
    <t>Subvenții</t>
  </si>
  <si>
    <t>515</t>
  </si>
  <si>
    <t>Valori mobiliare emise de autoritățile publice locale</t>
  </si>
  <si>
    <t>Executat în perioada de gestiune 2021</t>
  </si>
  <si>
    <t>Executat în perioada de gestiune 2022 faţă de perioada de gestiune 2021</t>
  </si>
  <si>
    <t>bugetului de stat în anul 2022</t>
  </si>
  <si>
    <t>Garanţii  interne</t>
  </si>
  <si>
    <t>Dobînzi și alți plăți încasate</t>
  </si>
  <si>
    <t xml:space="preserve">           </t>
  </si>
  <si>
    <t>la situația din 31 decembrie 2022</t>
  </si>
  <si>
    <t>&gt;200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</si>
</sst>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204" formatCode="0.0"/>
    <numFmt numFmtId="205" formatCode="0.00000"/>
    <numFmt numFmtId="206" formatCode="#,##0.0"/>
  </numFmts>
  <fonts count="10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1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1"/>
      <color indexed="12"/>
      <name val="Times New Roman"/>
      <family val="1"/>
      <charset val="204"/>
    </font>
    <font>
      <sz val="10"/>
      <name val="Arial Cyr"/>
    </font>
    <font>
      <sz val="10"/>
      <name val="Arial"/>
      <family val="2"/>
      <charset val="238"/>
    </font>
    <font>
      <b/>
      <sz val="16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2"/>
      <color indexed="12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sz val="11"/>
      <color indexed="12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i/>
      <sz val="13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3"/>
      <name val="Times New Roman"/>
      <family val="1"/>
      <charset val="204"/>
    </font>
    <font>
      <sz val="9"/>
      <name val="Times New Roman"/>
      <family val="1"/>
      <charset val="204"/>
    </font>
    <font>
      <i/>
      <sz val="11"/>
      <name val="Times"/>
      <family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i/>
      <sz val="10"/>
      <name val="times new roman"/>
      <family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Times"/>
      <family val="1"/>
    </font>
    <font>
      <b/>
      <sz val="12"/>
      <color theme="1"/>
      <name val="Times"/>
      <family val="1"/>
    </font>
    <font>
      <sz val="13"/>
      <color theme="1"/>
      <name val="Times"/>
      <family val="1"/>
    </font>
    <font>
      <i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"/>
      <family val="1"/>
    </font>
    <font>
      <b/>
      <sz val="11"/>
      <color rgb="FF0000FF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b/>
      <sz val="11"/>
      <color rgb="FF0000FF"/>
      <name val="Times"/>
      <family val="1"/>
    </font>
    <font>
      <sz val="12"/>
      <color theme="1"/>
      <name val="Times"/>
      <family val="1"/>
    </font>
    <font>
      <i/>
      <sz val="11"/>
      <color theme="1"/>
      <name val="Times"/>
      <family val="1"/>
    </font>
    <font>
      <i/>
      <sz val="10"/>
      <color theme="1"/>
      <name val="Times"/>
      <family val="1"/>
    </font>
    <font>
      <i/>
      <sz val="11"/>
      <color rgb="FFC0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4"/>
      <color theme="1"/>
      <name val="Times"/>
      <family val="1"/>
    </font>
    <font>
      <b/>
      <i/>
      <sz val="14"/>
      <color theme="1"/>
      <name val="Times"/>
      <family val="1"/>
    </font>
    <font>
      <i/>
      <sz val="11"/>
      <color rgb="FFFF0000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i/>
      <sz val="11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b/>
      <i/>
      <sz val="11"/>
      <color rgb="FF0070C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1"/>
      <color rgb="FFFF0000"/>
      <name val="Times"/>
      <family val="1"/>
    </font>
    <font>
      <b/>
      <sz val="12"/>
      <color rgb="FFFF0000"/>
      <name val="Times"/>
      <family val="1"/>
    </font>
    <font>
      <b/>
      <i/>
      <sz val="10"/>
      <color rgb="FFFF0000"/>
      <name val="Times New Roman"/>
      <family val="1"/>
      <charset val="204"/>
    </font>
    <font>
      <sz val="13"/>
      <color rgb="FFFF0000"/>
      <name val="Times"/>
      <family val="1"/>
    </font>
    <font>
      <sz val="12"/>
      <color rgb="FFFF0000"/>
      <name val="Times"/>
      <family val="1"/>
    </font>
    <font>
      <i/>
      <sz val="11"/>
      <color theme="5"/>
      <name val="Times New Roman"/>
      <family val="1"/>
      <charset val="204"/>
    </font>
    <font>
      <b/>
      <sz val="11"/>
      <color rgb="FF1F159B"/>
      <name val="Times New Roman"/>
      <family val="1"/>
      <charset val="204"/>
    </font>
    <font>
      <sz val="11"/>
      <color theme="1"/>
      <name val="Times"/>
      <charset val="204"/>
    </font>
    <font>
      <b/>
      <sz val="10"/>
      <color theme="1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99"/>
        <bgColor indexed="41"/>
      </patternFill>
    </fill>
    <fill>
      <patternFill patternType="solid">
        <fgColor theme="8" tint="0.39997558519241921"/>
        <bgColor indexed="35"/>
      </patternFill>
    </fill>
    <fill>
      <patternFill patternType="solid">
        <fgColor theme="7" tint="0.59999389629810485"/>
        <bgColor indexed="27"/>
      </patternFill>
    </fill>
    <fill>
      <patternFill patternType="solid">
        <fgColor rgb="FF92D050"/>
        <bgColor indexed="33"/>
      </patternFill>
    </fill>
    <fill>
      <patternFill patternType="solid">
        <fgColor rgb="FFFFFF99"/>
        <bgColor indexed="4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6" tint="-0.499984740745262"/>
      </left>
      <right style="thick">
        <color theme="6" tint="-0.499984740745262"/>
      </right>
      <top style="thin">
        <color indexed="64"/>
      </top>
      <bottom style="thin">
        <color indexed="64"/>
      </bottom>
      <diagonal/>
    </border>
    <border>
      <left style="thick">
        <color theme="6" tint="-0.499984740745262"/>
      </left>
      <right style="thick">
        <color theme="6" tint="-0.499984740745262"/>
      </right>
      <top style="thin">
        <color indexed="64"/>
      </top>
      <bottom style="thick">
        <color rgb="FFFF0000"/>
      </bottom>
      <diagonal/>
    </border>
    <border>
      <left style="thick">
        <color theme="6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thick">
        <color rgb="FFFF0000"/>
      </left>
      <right/>
      <top/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0" fontId="20" fillId="0" borderId="0"/>
    <xf numFmtId="0" fontId="21" fillId="0" borderId="0"/>
  </cellStyleXfs>
  <cellXfs count="976">
    <xf numFmtId="0" fontId="0" fillId="0" borderId="0" xfId="0"/>
    <xf numFmtId="0" fontId="2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204" fontId="5" fillId="0" borderId="0" xfId="1" applyNumberFormat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vertical="center"/>
    </xf>
    <xf numFmtId="0" fontId="19" fillId="0" borderId="0" xfId="1" applyFont="1" applyFill="1" applyBorder="1" applyAlignment="1">
      <alignment vertical="center"/>
    </xf>
    <xf numFmtId="0" fontId="15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1" fillId="0" borderId="0" xfId="4"/>
    <xf numFmtId="0" fontId="18" fillId="0" borderId="0" xfId="1" applyFont="1" applyFill="1" applyBorder="1" applyAlignment="1">
      <alignment vertical="center"/>
    </xf>
    <xf numFmtId="0" fontId="24" fillId="0" borderId="0" xfId="1" applyFont="1" applyFill="1" applyBorder="1" applyAlignment="1">
      <alignment vertical="center"/>
    </xf>
    <xf numFmtId="0" fontId="28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204" fontId="56" fillId="0" borderId="1" xfId="0" applyNumberFormat="1" applyFont="1" applyBorder="1" applyAlignment="1">
      <alignment horizontal="right" vertical="center"/>
    </xf>
    <xf numFmtId="204" fontId="55" fillId="0" borderId="1" xfId="0" applyNumberFormat="1" applyFont="1" applyBorder="1" applyAlignment="1">
      <alignment horizontal="right" vertical="center"/>
    </xf>
    <xf numFmtId="204" fontId="58" fillId="0" borderId="2" xfId="0" applyNumberFormat="1" applyFont="1" applyBorder="1" applyAlignment="1">
      <alignment horizontal="right" vertical="center"/>
    </xf>
    <xf numFmtId="204" fontId="55" fillId="0" borderId="1" xfId="0" applyNumberFormat="1" applyFont="1" applyBorder="1" applyAlignment="1">
      <alignment horizontal="right" vertical="center"/>
    </xf>
    <xf numFmtId="204" fontId="59" fillId="0" borderId="1" xfId="0" applyNumberFormat="1" applyFont="1" applyBorder="1" applyAlignment="1">
      <alignment horizontal="right" vertical="center"/>
    </xf>
    <xf numFmtId="204" fontId="56" fillId="0" borderId="1" xfId="0" applyNumberFormat="1" applyFont="1" applyBorder="1" applyAlignment="1">
      <alignment horizontal="right" vertical="center"/>
    </xf>
    <xf numFmtId="204" fontId="31" fillId="6" borderId="1" xfId="1" applyNumberFormat="1" applyFont="1" applyFill="1" applyBorder="1" applyAlignment="1">
      <alignment horizontal="right" vertical="center"/>
    </xf>
    <xf numFmtId="204" fontId="23" fillId="6" borderId="1" xfId="1" applyNumberFormat="1" applyFont="1" applyFill="1" applyBorder="1" applyAlignment="1">
      <alignment horizontal="right" vertical="center" wrapText="1"/>
    </xf>
    <xf numFmtId="204" fontId="24" fillId="7" borderId="1" xfId="1" applyNumberFormat="1" applyFont="1" applyFill="1" applyBorder="1" applyAlignment="1">
      <alignment horizontal="right" vertical="center"/>
    </xf>
    <xf numFmtId="204" fontId="24" fillId="7" borderId="1" xfId="1" applyNumberFormat="1" applyFont="1" applyFill="1" applyBorder="1" applyAlignment="1">
      <alignment horizontal="right" vertical="center" wrapText="1"/>
    </xf>
    <xf numFmtId="0" fontId="24" fillId="7" borderId="1" xfId="1" applyFont="1" applyFill="1" applyBorder="1" applyAlignment="1">
      <alignment horizontal="left" vertical="center" wrapText="1"/>
    </xf>
    <xf numFmtId="204" fontId="5" fillId="0" borderId="1" xfId="1" applyNumberFormat="1" applyFont="1" applyFill="1" applyBorder="1" applyAlignment="1">
      <alignment horizontal="right" vertical="center"/>
    </xf>
    <xf numFmtId="204" fontId="18" fillId="0" borderId="1" xfId="1" applyNumberFormat="1" applyFont="1" applyFill="1" applyBorder="1" applyAlignment="1">
      <alignment horizontal="right" vertical="center" wrapText="1"/>
    </xf>
    <xf numFmtId="204" fontId="2" fillId="0" borderId="1" xfId="1" applyNumberFormat="1" applyFont="1" applyFill="1" applyBorder="1" applyAlignment="1">
      <alignment horizontal="right" vertical="center" wrapText="1" indent="2"/>
    </xf>
    <xf numFmtId="0" fontId="2" fillId="0" borderId="1" xfId="1" applyFont="1" applyFill="1" applyBorder="1" applyAlignment="1">
      <alignment horizontal="left" vertical="center" wrapText="1"/>
    </xf>
    <xf numFmtId="204" fontId="16" fillId="0" borderId="1" xfId="1" applyNumberFormat="1" applyFont="1" applyFill="1" applyBorder="1" applyAlignment="1">
      <alignment horizontal="right" vertical="center"/>
    </xf>
    <xf numFmtId="204" fontId="16" fillId="0" borderId="1" xfId="1" applyNumberFormat="1" applyFont="1" applyFill="1" applyBorder="1" applyAlignment="1">
      <alignment horizontal="right" vertical="center" wrapText="1"/>
    </xf>
    <xf numFmtId="204" fontId="17" fillId="0" borderId="1" xfId="1" applyNumberFormat="1" applyFont="1" applyFill="1" applyBorder="1" applyAlignment="1">
      <alignment horizontal="right" vertical="center"/>
    </xf>
    <xf numFmtId="204" fontId="17" fillId="8" borderId="1" xfId="1" applyNumberFormat="1" applyFont="1" applyFill="1" applyBorder="1" applyAlignment="1">
      <alignment horizontal="right" vertical="center"/>
    </xf>
    <xf numFmtId="204" fontId="27" fillId="8" borderId="1" xfId="1" applyNumberFormat="1" applyFont="1" applyFill="1" applyBorder="1" applyAlignment="1">
      <alignment horizontal="right" vertical="center" wrapText="1"/>
    </xf>
    <xf numFmtId="204" fontId="10" fillId="0" borderId="1" xfId="1" applyNumberFormat="1" applyFont="1" applyFill="1" applyBorder="1" applyAlignment="1">
      <alignment horizontal="right" vertical="center" wrapText="1"/>
    </xf>
    <xf numFmtId="204" fontId="5" fillId="0" borderId="1" xfId="1" applyNumberFormat="1" applyFont="1" applyFill="1" applyBorder="1" applyAlignment="1">
      <alignment horizontal="right" vertical="center" wrapText="1"/>
    </xf>
    <xf numFmtId="0" fontId="5" fillId="0" borderId="1" xfId="1" applyFont="1" applyFill="1" applyBorder="1" applyAlignment="1">
      <alignment horizontal="left" vertical="center" wrapText="1"/>
    </xf>
    <xf numFmtId="204" fontId="8" fillId="7" borderId="1" xfId="1" applyNumberFormat="1" applyFont="1" applyFill="1" applyBorder="1" applyAlignment="1">
      <alignment horizontal="right" vertical="center" wrapText="1"/>
    </xf>
    <xf numFmtId="204" fontId="5" fillId="2" borderId="1" xfId="1" applyNumberFormat="1" applyFont="1" applyFill="1" applyBorder="1" applyAlignment="1">
      <alignment horizontal="right" vertical="center"/>
    </xf>
    <xf numFmtId="204" fontId="18" fillId="7" borderId="1" xfId="1" applyNumberFormat="1" applyFont="1" applyFill="1" applyBorder="1" applyAlignment="1">
      <alignment horizontal="right" vertical="center"/>
    </xf>
    <xf numFmtId="0" fontId="24" fillId="7" borderId="1" xfId="1" applyFont="1" applyFill="1" applyBorder="1" applyAlignment="1">
      <alignment vertical="center" wrapText="1"/>
    </xf>
    <xf numFmtId="0" fontId="5" fillId="0" borderId="1" xfId="1" applyFont="1" applyFill="1" applyBorder="1" applyAlignment="1">
      <alignment vertical="center" wrapText="1"/>
    </xf>
    <xf numFmtId="204" fontId="60" fillId="0" borderId="1" xfId="0" applyNumberFormat="1" applyFont="1" applyFill="1" applyBorder="1" applyAlignment="1">
      <alignment horizontal="right" vertical="center" wrapText="1"/>
    </xf>
    <xf numFmtId="0" fontId="60" fillId="0" borderId="1" xfId="0" applyFont="1" applyFill="1" applyBorder="1" applyAlignment="1">
      <alignment horizontal="left" vertical="center" wrapText="1"/>
    </xf>
    <xf numFmtId="204" fontId="15" fillId="0" borderId="1" xfId="1" applyNumberFormat="1" applyFont="1" applyFill="1" applyBorder="1" applyAlignment="1">
      <alignment horizontal="right" vertical="center"/>
    </xf>
    <xf numFmtId="204" fontId="15" fillId="7" borderId="1" xfId="1" applyNumberFormat="1" applyFont="1" applyFill="1" applyBorder="1" applyAlignment="1">
      <alignment horizontal="right" vertical="center"/>
    </xf>
    <xf numFmtId="204" fontId="61" fillId="7" borderId="1" xfId="0" applyNumberFormat="1" applyFont="1" applyFill="1" applyBorder="1" applyAlignment="1">
      <alignment horizontal="right" vertical="center" wrapText="1"/>
    </xf>
    <xf numFmtId="204" fontId="5" fillId="9" borderId="1" xfId="1" applyNumberFormat="1" applyFont="1" applyFill="1" applyBorder="1" applyAlignment="1">
      <alignment horizontal="right" vertical="center"/>
    </xf>
    <xf numFmtId="204" fontId="6" fillId="0" borderId="1" xfId="1" applyNumberFormat="1" applyFont="1" applyFill="1" applyBorder="1" applyAlignment="1">
      <alignment horizontal="right" vertical="center"/>
    </xf>
    <xf numFmtId="204" fontId="12" fillId="10" borderId="1" xfId="1" applyNumberFormat="1" applyFont="1" applyFill="1" applyBorder="1" applyAlignment="1">
      <alignment horizontal="right" vertical="center"/>
    </xf>
    <xf numFmtId="204" fontId="32" fillId="10" borderId="1" xfId="1" applyNumberFormat="1" applyFont="1" applyFill="1" applyBorder="1" applyAlignment="1">
      <alignment horizontal="right" vertical="center" wrapText="1"/>
    </xf>
    <xf numFmtId="204" fontId="12" fillId="0" borderId="1" xfId="1" applyNumberFormat="1" applyFont="1" applyFill="1" applyBorder="1" applyAlignment="1">
      <alignment horizontal="right" vertical="center"/>
    </xf>
    <xf numFmtId="204" fontId="18" fillId="0" borderId="1" xfId="1" applyNumberFormat="1" applyFont="1" applyFill="1" applyBorder="1" applyAlignment="1">
      <alignment horizontal="right" vertical="center"/>
    </xf>
    <xf numFmtId="0" fontId="18" fillId="0" borderId="1" xfId="1" applyFont="1" applyFill="1" applyBorder="1" applyAlignment="1">
      <alignment vertical="center"/>
    </xf>
    <xf numFmtId="204" fontId="19" fillId="0" borderId="1" xfId="1" applyNumberFormat="1" applyFont="1" applyFill="1" applyBorder="1" applyAlignment="1">
      <alignment horizontal="right" vertical="center"/>
    </xf>
    <xf numFmtId="204" fontId="33" fillId="0" borderId="1" xfId="1" applyNumberFormat="1" applyFont="1" applyFill="1" applyBorder="1" applyAlignment="1">
      <alignment horizontal="right" vertical="center" wrapText="1"/>
    </xf>
    <xf numFmtId="204" fontId="7" fillId="0" borderId="1" xfId="1" applyNumberFormat="1" applyFont="1" applyFill="1" applyBorder="1" applyAlignment="1">
      <alignment horizontal="right" vertical="center"/>
    </xf>
    <xf numFmtId="204" fontId="12" fillId="6" borderId="1" xfId="1" applyNumberFormat="1" applyFont="1" applyFill="1" applyBorder="1" applyAlignment="1">
      <alignment horizontal="right" vertical="center"/>
    </xf>
    <xf numFmtId="204" fontId="5" fillId="11" borderId="1" xfId="1" applyNumberFormat="1" applyFont="1" applyFill="1" applyBorder="1" applyAlignment="1">
      <alignment horizontal="right" vertical="center"/>
    </xf>
    <xf numFmtId="204" fontId="24" fillId="11" borderId="1" xfId="1" applyNumberFormat="1" applyFont="1" applyFill="1" applyBorder="1" applyAlignment="1">
      <alignment horizontal="right" vertical="center" wrapText="1"/>
    </xf>
    <xf numFmtId="204" fontId="15" fillId="6" borderId="1" xfId="1" applyNumberFormat="1" applyFont="1" applyFill="1" applyBorder="1" applyAlignment="1">
      <alignment horizontal="right" vertical="center"/>
    </xf>
    <xf numFmtId="204" fontId="8" fillId="0" borderId="1" xfId="1" applyNumberFormat="1" applyFont="1" applyFill="1" applyBorder="1" applyAlignment="1">
      <alignment horizontal="right" vertical="center" wrapText="1"/>
    </xf>
    <xf numFmtId="0" fontId="8" fillId="0" borderId="1" xfId="1" applyFont="1" applyFill="1" applyBorder="1" applyAlignment="1">
      <alignment vertical="center" wrapText="1"/>
    </xf>
    <xf numFmtId="204" fontId="7" fillId="0" borderId="1" xfId="1" applyNumberFormat="1" applyFont="1" applyFill="1" applyBorder="1" applyAlignment="1">
      <alignment horizontal="right" vertical="center" wrapText="1"/>
    </xf>
    <xf numFmtId="204" fontId="61" fillId="0" borderId="1" xfId="0" applyNumberFormat="1" applyFont="1" applyFill="1" applyBorder="1" applyAlignment="1">
      <alignment horizontal="right" vertical="center" wrapText="1"/>
    </xf>
    <xf numFmtId="204" fontId="61" fillId="0" borderId="1" xfId="0" applyNumberFormat="1" applyFont="1" applyFill="1" applyBorder="1" applyAlignment="1">
      <alignment horizontal="right" vertical="center" wrapText="1"/>
    </xf>
    <xf numFmtId="204" fontId="62" fillId="0" borderId="1" xfId="0" applyNumberFormat="1" applyFont="1" applyFill="1" applyBorder="1" applyAlignment="1">
      <alignment horizontal="right" vertical="center" wrapText="1"/>
    </xf>
    <xf numFmtId="204" fontId="60" fillId="0" borderId="1" xfId="0" applyNumberFormat="1" applyFont="1" applyFill="1" applyBorder="1" applyAlignment="1">
      <alignment horizontal="right" vertical="center" wrapText="1"/>
    </xf>
    <xf numFmtId="204" fontId="15" fillId="12" borderId="1" xfId="1" applyNumberFormat="1" applyFont="1" applyFill="1" applyBorder="1" applyAlignment="1">
      <alignment horizontal="right" vertical="center"/>
    </xf>
    <xf numFmtId="204" fontId="23" fillId="6" borderId="1" xfId="1" applyNumberFormat="1" applyFont="1" applyFill="1" applyBorder="1" applyAlignment="1">
      <alignment vertical="center" wrapText="1"/>
    </xf>
    <xf numFmtId="204" fontId="24" fillId="7" borderId="1" xfId="1" applyNumberFormat="1" applyFont="1" applyFill="1" applyBorder="1" applyAlignment="1">
      <alignment vertical="center" wrapText="1"/>
    </xf>
    <xf numFmtId="204" fontId="18" fillId="0" borderId="1" xfId="1" applyNumberFormat="1" applyFont="1" applyFill="1" applyBorder="1" applyAlignment="1">
      <alignment vertical="center" wrapText="1"/>
    </xf>
    <xf numFmtId="204" fontId="2" fillId="0" borderId="1" xfId="1" applyNumberFormat="1" applyFont="1" applyFill="1" applyBorder="1" applyAlignment="1">
      <alignment vertical="center" wrapText="1"/>
    </xf>
    <xf numFmtId="204" fontId="16" fillId="0" borderId="1" xfId="1" applyNumberFormat="1" applyFont="1" applyFill="1" applyBorder="1" applyAlignment="1">
      <alignment vertical="center" wrapText="1"/>
    </xf>
    <xf numFmtId="204" fontId="27" fillId="8" borderId="1" xfId="1" applyNumberFormat="1" applyFont="1" applyFill="1" applyBorder="1" applyAlignment="1">
      <alignment vertical="center" wrapText="1"/>
    </xf>
    <xf numFmtId="204" fontId="10" fillId="0" borderId="1" xfId="1" applyNumberFormat="1" applyFont="1" applyFill="1" applyBorder="1" applyAlignment="1">
      <alignment vertical="center" wrapText="1"/>
    </xf>
    <xf numFmtId="204" fontId="5" fillId="0" borderId="1" xfId="1" applyNumberFormat="1" applyFont="1" applyFill="1" applyBorder="1" applyAlignment="1">
      <alignment vertical="center" wrapText="1"/>
    </xf>
    <xf numFmtId="204" fontId="8" fillId="7" borderId="1" xfId="1" applyNumberFormat="1" applyFont="1" applyFill="1" applyBorder="1" applyAlignment="1">
      <alignment vertical="center" wrapText="1"/>
    </xf>
    <xf numFmtId="204" fontId="60" fillId="0" borderId="1" xfId="0" applyNumberFormat="1" applyFont="1" applyFill="1" applyBorder="1" applyAlignment="1">
      <alignment vertical="center" wrapText="1"/>
    </xf>
    <xf numFmtId="204" fontId="61" fillId="7" borderId="1" xfId="0" applyNumberFormat="1" applyFont="1" applyFill="1" applyBorder="1" applyAlignment="1">
      <alignment vertical="center" wrapText="1"/>
    </xf>
    <xf numFmtId="204" fontId="32" fillId="10" borderId="1" xfId="1" applyNumberFormat="1" applyFont="1" applyFill="1" applyBorder="1" applyAlignment="1">
      <alignment vertical="center" wrapText="1"/>
    </xf>
    <xf numFmtId="204" fontId="18" fillId="0" borderId="1" xfId="1" applyNumberFormat="1" applyFont="1" applyFill="1" applyBorder="1" applyAlignment="1">
      <alignment vertical="center"/>
    </xf>
    <xf numFmtId="204" fontId="33" fillId="0" borderId="1" xfId="1" applyNumberFormat="1" applyFont="1" applyFill="1" applyBorder="1" applyAlignment="1">
      <alignment vertical="center" wrapText="1"/>
    </xf>
    <xf numFmtId="204" fontId="24" fillId="11" borderId="1" xfId="1" applyNumberFormat="1" applyFont="1" applyFill="1" applyBorder="1" applyAlignment="1">
      <alignment vertical="center" wrapText="1"/>
    </xf>
    <xf numFmtId="204" fontId="31" fillId="6" borderId="1" xfId="1" applyNumberFormat="1" applyFont="1" applyFill="1" applyBorder="1" applyAlignment="1">
      <alignment vertical="center"/>
    </xf>
    <xf numFmtId="204" fontId="8" fillId="0" borderId="1" xfId="1" applyNumberFormat="1" applyFont="1" applyFill="1" applyBorder="1" applyAlignment="1">
      <alignment vertical="center" wrapText="1"/>
    </xf>
    <xf numFmtId="204" fontId="7" fillId="0" borderId="1" xfId="1" applyNumberFormat="1" applyFont="1" applyFill="1" applyBorder="1" applyAlignment="1">
      <alignment vertical="center" wrapText="1"/>
    </xf>
    <xf numFmtId="204" fontId="61" fillId="0" borderId="1" xfId="0" applyNumberFormat="1" applyFont="1" applyFill="1" applyBorder="1" applyAlignment="1">
      <alignment vertical="center" wrapText="1"/>
    </xf>
    <xf numFmtId="204" fontId="61" fillId="0" borderId="1" xfId="0" applyNumberFormat="1" applyFont="1" applyFill="1" applyBorder="1" applyAlignment="1">
      <alignment vertical="center" wrapText="1"/>
    </xf>
    <xf numFmtId="204" fontId="62" fillId="0" borderId="1" xfId="0" applyNumberFormat="1" applyFont="1" applyFill="1" applyBorder="1" applyAlignment="1">
      <alignment vertical="center" wrapText="1"/>
    </xf>
    <xf numFmtId="204" fontId="60" fillId="0" borderId="1" xfId="0" applyNumberFormat="1" applyFont="1" applyFill="1" applyBorder="1" applyAlignment="1">
      <alignment vertical="center" wrapText="1"/>
    </xf>
    <xf numFmtId="204" fontId="63" fillId="0" borderId="1" xfId="0" applyNumberFormat="1" applyFont="1" applyBorder="1" applyAlignment="1">
      <alignment horizontal="right" vertical="center"/>
    </xf>
    <xf numFmtId="204" fontId="55" fillId="0" borderId="1" xfId="0" applyNumberFormat="1" applyFont="1" applyBorder="1" applyAlignment="1">
      <alignment horizontal="right" vertical="center"/>
    </xf>
    <xf numFmtId="0" fontId="35" fillId="0" borderId="1" xfId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left" vertical="center" wrapText="1"/>
    </xf>
    <xf numFmtId="0" fontId="36" fillId="0" borderId="1" xfId="1" applyFont="1" applyFill="1" applyBorder="1" applyAlignment="1">
      <alignment horizontal="left" vertical="center" wrapText="1"/>
    </xf>
    <xf numFmtId="204" fontId="59" fillId="0" borderId="1" xfId="0" applyNumberFormat="1" applyFont="1" applyBorder="1" applyAlignment="1">
      <alignment horizontal="right" vertical="center"/>
    </xf>
    <xf numFmtId="0" fontId="10" fillId="0" borderId="1" xfId="1" applyFont="1" applyFill="1" applyBorder="1" applyAlignment="1">
      <alignment horizontal="left" vertical="center" indent="1"/>
    </xf>
    <xf numFmtId="0" fontId="55" fillId="0" borderId="1" xfId="0" applyFont="1" applyFill="1" applyBorder="1" applyAlignment="1">
      <alignment horizontal="left" vertical="center" wrapText="1"/>
    </xf>
    <xf numFmtId="204" fontId="57" fillId="0" borderId="1" xfId="0" applyNumberFormat="1" applyFont="1" applyBorder="1" applyAlignment="1">
      <alignment horizontal="right" vertical="center"/>
    </xf>
    <xf numFmtId="0" fontId="24" fillId="7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 wrapText="1" indent="2"/>
    </xf>
    <xf numFmtId="0" fontId="17" fillId="8" borderId="1" xfId="1" applyFont="1" applyFill="1" applyBorder="1" applyAlignment="1">
      <alignment horizontal="left" vertical="center" wrapText="1"/>
    </xf>
    <xf numFmtId="49" fontId="24" fillId="0" borderId="1" xfId="1" applyNumberFormat="1" applyFont="1" applyFill="1" applyBorder="1" applyAlignment="1">
      <alignment horizontal="center" vertical="center"/>
    </xf>
    <xf numFmtId="49" fontId="15" fillId="0" borderId="1" xfId="1" applyNumberFormat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204" fontId="27" fillId="0" borderId="1" xfId="1" applyNumberFormat="1" applyFont="1" applyFill="1" applyBorder="1" applyAlignment="1">
      <alignment horizontal="right" vertical="center"/>
    </xf>
    <xf numFmtId="204" fontId="27" fillId="0" borderId="1" xfId="1" applyNumberFormat="1" applyFont="1" applyFill="1" applyBorder="1" applyAlignment="1">
      <alignment vertical="center"/>
    </xf>
    <xf numFmtId="205" fontId="8" fillId="0" borderId="0" xfId="1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horizontal="left" vertical="center" wrapText="1"/>
    </xf>
    <xf numFmtId="0" fontId="56" fillId="0" borderId="1" xfId="0" applyFont="1" applyFill="1" applyBorder="1" applyAlignment="1">
      <alignment horizontal="left" vertical="center" wrapText="1"/>
    </xf>
    <xf numFmtId="204" fontId="5" fillId="7" borderId="1" xfId="1" applyNumberFormat="1" applyFont="1" applyFill="1" applyBorder="1" applyAlignment="1">
      <alignment horizontal="right" vertical="center"/>
    </xf>
    <xf numFmtId="204" fontId="5" fillId="10" borderId="1" xfId="1" applyNumberFormat="1" applyFont="1" applyFill="1" applyBorder="1" applyAlignment="1">
      <alignment horizontal="right" vertical="center"/>
    </xf>
    <xf numFmtId="204" fontId="17" fillId="10" borderId="1" xfId="1" applyNumberFormat="1" applyFont="1" applyFill="1" applyBorder="1" applyAlignment="1">
      <alignment horizontal="right" vertical="center"/>
    </xf>
    <xf numFmtId="204" fontId="40" fillId="0" borderId="1" xfId="1" applyNumberFormat="1" applyFont="1" applyFill="1" applyBorder="1" applyAlignment="1">
      <alignment horizontal="right" vertical="center"/>
    </xf>
    <xf numFmtId="204" fontId="24" fillId="13" borderId="1" xfId="1" applyNumberFormat="1" applyFont="1" applyFill="1" applyBorder="1" applyAlignment="1">
      <alignment horizontal="right" vertical="center"/>
    </xf>
    <xf numFmtId="204" fontId="24" fillId="13" borderId="1" xfId="1" applyNumberFormat="1" applyFont="1" applyFill="1" applyBorder="1" applyAlignment="1">
      <alignment horizontal="right" vertical="center" wrapText="1"/>
    </xf>
    <xf numFmtId="204" fontId="41" fillId="0" borderId="1" xfId="1" applyNumberFormat="1" applyFont="1" applyFill="1" applyBorder="1" applyAlignment="1">
      <alignment horizontal="right" vertical="center" wrapText="1"/>
    </xf>
    <xf numFmtId="204" fontId="42" fillId="0" borderId="1" xfId="1" applyNumberFormat="1" applyFont="1" applyFill="1" applyBorder="1" applyAlignment="1">
      <alignment horizontal="right" vertical="center" wrapText="1"/>
    </xf>
    <xf numFmtId="204" fontId="65" fillId="0" borderId="1" xfId="0" applyNumberFormat="1" applyFont="1" applyFill="1" applyBorder="1" applyAlignment="1">
      <alignment horizontal="right" vertical="center" wrapText="1"/>
    </xf>
    <xf numFmtId="204" fontId="66" fillId="0" borderId="1" xfId="1" applyNumberFormat="1" applyFont="1" applyFill="1" applyBorder="1" applyAlignment="1">
      <alignment horizontal="right" vertical="center"/>
    </xf>
    <xf numFmtId="204" fontId="67" fillId="0" borderId="1" xfId="1" applyNumberFormat="1" applyFont="1" applyFill="1" applyBorder="1" applyAlignment="1">
      <alignment horizontal="right" vertical="center" wrapText="1"/>
    </xf>
    <xf numFmtId="204" fontId="66" fillId="0" borderId="1" xfId="1" applyNumberFormat="1" applyFont="1" applyFill="1" applyBorder="1" applyAlignment="1">
      <alignment horizontal="right" vertical="center" wrapText="1"/>
    </xf>
    <xf numFmtId="204" fontId="68" fillId="0" borderId="1" xfId="0" applyNumberFormat="1" applyFont="1" applyFill="1" applyBorder="1" applyAlignment="1">
      <alignment horizontal="right" vertical="center" wrapText="1"/>
    </xf>
    <xf numFmtId="204" fontId="69" fillId="0" borderId="1" xfId="0" applyNumberFormat="1" applyFont="1" applyFill="1" applyBorder="1" applyAlignment="1">
      <alignment horizontal="right" vertical="center" wrapText="1"/>
    </xf>
    <xf numFmtId="204" fontId="69" fillId="0" borderId="1" xfId="0" applyNumberFormat="1" applyFont="1" applyFill="1" applyBorder="1" applyAlignment="1">
      <alignment horizontal="right" vertical="center" wrapText="1"/>
    </xf>
    <xf numFmtId="0" fontId="10" fillId="0" borderId="1" xfId="1" applyFont="1" applyFill="1" applyBorder="1" applyAlignment="1">
      <alignment horizontal="center" vertical="center"/>
    </xf>
    <xf numFmtId="204" fontId="63" fillId="8" borderId="1" xfId="0" applyNumberFormat="1" applyFont="1" applyFill="1" applyBorder="1" applyAlignment="1">
      <alignment horizontal="right" vertical="center"/>
    </xf>
    <xf numFmtId="0" fontId="5" fillId="0" borderId="1" xfId="1" applyFont="1" applyFill="1" applyBorder="1" applyAlignment="1">
      <alignment horizontal="center" vertical="center"/>
    </xf>
    <xf numFmtId="205" fontId="8" fillId="0" borderId="0" xfId="1" applyNumberFormat="1" applyFont="1" applyFill="1" applyBorder="1" applyAlignment="1">
      <alignment vertical="center"/>
    </xf>
    <xf numFmtId="0" fontId="9" fillId="0" borderId="18" xfId="1" applyFont="1" applyFill="1" applyBorder="1" applyAlignment="1">
      <alignment horizontal="center" vertical="center" wrapText="1"/>
    </xf>
    <xf numFmtId="204" fontId="31" fillId="6" borderId="19" xfId="1" applyNumberFormat="1" applyFont="1" applyFill="1" applyBorder="1" applyAlignment="1">
      <alignment horizontal="right" vertical="center"/>
    </xf>
    <xf numFmtId="204" fontId="31" fillId="6" borderId="18" xfId="1" applyNumberFormat="1" applyFont="1" applyFill="1" applyBorder="1" applyAlignment="1">
      <alignment horizontal="right" vertical="center"/>
    </xf>
    <xf numFmtId="204" fontId="24" fillId="7" borderId="19" xfId="1" applyNumberFormat="1" applyFont="1" applyFill="1" applyBorder="1" applyAlignment="1">
      <alignment horizontal="right" vertical="center"/>
    </xf>
    <xf numFmtId="204" fontId="24" fillId="7" borderId="18" xfId="1" applyNumberFormat="1" applyFont="1" applyFill="1" applyBorder="1" applyAlignment="1">
      <alignment horizontal="right" vertical="center"/>
    </xf>
    <xf numFmtId="204" fontId="5" fillId="0" borderId="19" xfId="1" applyNumberFormat="1" applyFont="1" applyFill="1" applyBorder="1" applyAlignment="1">
      <alignment horizontal="right" vertical="center"/>
    </xf>
    <xf numFmtId="204" fontId="5" fillId="0" borderId="18" xfId="1" applyNumberFormat="1" applyFont="1" applyFill="1" applyBorder="1" applyAlignment="1">
      <alignment horizontal="right" vertical="center"/>
    </xf>
    <xf numFmtId="204" fontId="17" fillId="0" borderId="19" xfId="1" applyNumberFormat="1" applyFont="1" applyFill="1" applyBorder="1" applyAlignment="1">
      <alignment horizontal="right" vertical="center"/>
    </xf>
    <xf numFmtId="204" fontId="16" fillId="0" borderId="18" xfId="1" applyNumberFormat="1" applyFont="1" applyFill="1" applyBorder="1" applyAlignment="1">
      <alignment horizontal="right" vertical="center"/>
    </xf>
    <xf numFmtId="204" fontId="16" fillId="0" borderId="19" xfId="1" applyNumberFormat="1" applyFont="1" applyFill="1" applyBorder="1" applyAlignment="1">
      <alignment horizontal="right" vertical="center"/>
    </xf>
    <xf numFmtId="204" fontId="17" fillId="8" borderId="19" xfId="1" applyNumberFormat="1" applyFont="1" applyFill="1" applyBorder="1" applyAlignment="1">
      <alignment horizontal="right" vertical="center"/>
    </xf>
    <xf numFmtId="204" fontId="17" fillId="8" borderId="18" xfId="1" applyNumberFormat="1" applyFont="1" applyFill="1" applyBorder="1" applyAlignment="1">
      <alignment horizontal="right" vertical="center"/>
    </xf>
    <xf numFmtId="204" fontId="17" fillId="0" borderId="18" xfId="1" applyNumberFormat="1" applyFont="1" applyFill="1" applyBorder="1" applyAlignment="1">
      <alignment horizontal="right" vertical="center"/>
    </xf>
    <xf numFmtId="204" fontId="15" fillId="7" borderId="18" xfId="1" applyNumberFormat="1" applyFont="1" applyFill="1" applyBorder="1" applyAlignment="1">
      <alignment horizontal="right" vertical="center"/>
    </xf>
    <xf numFmtId="204" fontId="15" fillId="0" borderId="18" xfId="1" applyNumberFormat="1" applyFont="1" applyFill="1" applyBorder="1" applyAlignment="1">
      <alignment horizontal="right" vertical="center"/>
    </xf>
    <xf numFmtId="204" fontId="6" fillId="0" borderId="18" xfId="1" applyNumberFormat="1" applyFont="1" applyFill="1" applyBorder="1" applyAlignment="1">
      <alignment horizontal="right" vertical="center"/>
    </xf>
    <xf numFmtId="204" fontId="23" fillId="6" borderId="18" xfId="1" applyNumberFormat="1" applyFont="1" applyFill="1" applyBorder="1" applyAlignment="1">
      <alignment horizontal="right" vertical="center" wrapText="1"/>
    </xf>
    <xf numFmtId="204" fontId="12" fillId="10" borderId="19" xfId="1" applyNumberFormat="1" applyFont="1" applyFill="1" applyBorder="1" applyAlignment="1">
      <alignment horizontal="right" vertical="center"/>
    </xf>
    <xf numFmtId="204" fontId="32" fillId="10" borderId="18" xfId="1" applyNumberFormat="1" applyFont="1" applyFill="1" applyBorder="1" applyAlignment="1">
      <alignment horizontal="right" vertical="center" wrapText="1"/>
    </xf>
    <xf numFmtId="204" fontId="24" fillId="13" borderId="19" xfId="1" applyNumberFormat="1" applyFont="1" applyFill="1" applyBorder="1" applyAlignment="1">
      <alignment horizontal="right" vertical="center"/>
    </xf>
    <xf numFmtId="204" fontId="29" fillId="13" borderId="18" xfId="1" applyNumberFormat="1" applyFont="1" applyFill="1" applyBorder="1" applyAlignment="1">
      <alignment horizontal="right" vertical="center" wrapText="1"/>
    </xf>
    <xf numFmtId="204" fontId="18" fillId="0" borderId="18" xfId="1" applyNumberFormat="1" applyFont="1" applyFill="1" applyBorder="1" applyAlignment="1">
      <alignment horizontal="right" vertical="center"/>
    </xf>
    <xf numFmtId="204" fontId="27" fillId="0" borderId="18" xfId="1" applyNumberFormat="1" applyFont="1" applyFill="1" applyBorder="1" applyAlignment="1">
      <alignment horizontal="right" vertical="center"/>
    </xf>
    <xf numFmtId="204" fontId="19" fillId="0" borderId="19" xfId="1" applyNumberFormat="1" applyFont="1" applyFill="1" applyBorder="1" applyAlignment="1">
      <alignment horizontal="right" vertical="center"/>
    </xf>
    <xf numFmtId="204" fontId="18" fillId="0" borderId="18" xfId="1" applyNumberFormat="1" applyFont="1" applyFill="1" applyBorder="1" applyAlignment="1">
      <alignment horizontal="right" vertical="center" wrapText="1"/>
    </xf>
    <xf numFmtId="204" fontId="25" fillId="13" borderId="18" xfId="1" applyNumberFormat="1" applyFont="1" applyFill="1" applyBorder="1" applyAlignment="1">
      <alignment horizontal="right" vertical="center"/>
    </xf>
    <xf numFmtId="204" fontId="7" fillId="0" borderId="19" xfId="1" applyNumberFormat="1" applyFont="1" applyFill="1" applyBorder="1" applyAlignment="1">
      <alignment horizontal="right" vertical="center"/>
    </xf>
    <xf numFmtId="204" fontId="30" fillId="10" borderId="18" xfId="1" applyNumberFormat="1" applyFont="1" applyFill="1" applyBorder="1" applyAlignment="1">
      <alignment horizontal="right" vertical="center"/>
    </xf>
    <xf numFmtId="204" fontId="33" fillId="0" borderId="18" xfId="1" applyNumberFormat="1" applyFont="1" applyFill="1" applyBorder="1" applyAlignment="1">
      <alignment horizontal="right" vertical="center" wrapText="1"/>
    </xf>
    <xf numFmtId="204" fontId="15" fillId="0" borderId="19" xfId="1" applyNumberFormat="1" applyFont="1" applyFill="1" applyBorder="1" applyAlignment="1">
      <alignment horizontal="right" vertical="center"/>
    </xf>
    <xf numFmtId="204" fontId="24" fillId="11" borderId="18" xfId="1" applyNumberFormat="1" applyFont="1" applyFill="1" applyBorder="1" applyAlignment="1">
      <alignment horizontal="right" vertical="center" wrapText="1"/>
    </xf>
    <xf numFmtId="204" fontId="8" fillId="0" borderId="18" xfId="1" applyNumberFormat="1" applyFont="1" applyFill="1" applyBorder="1" applyAlignment="1">
      <alignment horizontal="right" vertical="center" wrapText="1"/>
    </xf>
    <xf numFmtId="204" fontId="60" fillId="0" borderId="18" xfId="0" applyNumberFormat="1" applyFont="1" applyFill="1" applyBorder="1" applyAlignment="1">
      <alignment horizontal="right" vertical="center" wrapText="1"/>
    </xf>
    <xf numFmtId="204" fontId="12" fillId="0" borderId="19" xfId="1" applyNumberFormat="1" applyFont="1" applyFill="1" applyBorder="1" applyAlignment="1">
      <alignment horizontal="right" vertical="center"/>
    </xf>
    <xf numFmtId="204" fontId="7" fillId="0" borderId="18" xfId="1" applyNumberFormat="1" applyFont="1" applyFill="1" applyBorder="1" applyAlignment="1">
      <alignment horizontal="right" vertical="center" wrapText="1"/>
    </xf>
    <xf numFmtId="204" fontId="61" fillId="0" borderId="18" xfId="0" applyNumberFormat="1" applyFont="1" applyFill="1" applyBorder="1" applyAlignment="1">
      <alignment horizontal="right" vertical="center" wrapText="1"/>
    </xf>
    <xf numFmtId="204" fontId="61" fillId="0" borderId="18" xfId="0" applyNumberFormat="1" applyFont="1" applyFill="1" applyBorder="1" applyAlignment="1">
      <alignment horizontal="right" vertical="center" wrapText="1"/>
    </xf>
    <xf numFmtId="204" fontId="62" fillId="0" borderId="18" xfId="0" applyNumberFormat="1" applyFont="1" applyFill="1" applyBorder="1" applyAlignment="1">
      <alignment horizontal="right" vertical="center" wrapText="1"/>
    </xf>
    <xf numFmtId="204" fontId="60" fillId="0" borderId="18" xfId="0" applyNumberFormat="1" applyFont="1" applyFill="1" applyBorder="1" applyAlignment="1">
      <alignment horizontal="right" vertical="center" wrapText="1"/>
    </xf>
    <xf numFmtId="204" fontId="6" fillId="6" borderId="20" xfId="1" applyNumberFormat="1" applyFont="1" applyFill="1" applyBorder="1" applyAlignment="1">
      <alignment horizontal="right" vertical="center"/>
    </xf>
    <xf numFmtId="204" fontId="6" fillId="0" borderId="19" xfId="1" applyNumberFormat="1" applyFont="1" applyFill="1" applyBorder="1" applyAlignment="1">
      <alignment horizontal="right" vertical="center"/>
    </xf>
    <xf numFmtId="0" fontId="2" fillId="0" borderId="1" xfId="1" applyFont="1" applyFill="1" applyBorder="1" applyAlignment="1">
      <alignment horizontal="center" vertical="center"/>
    </xf>
    <xf numFmtId="0" fontId="70" fillId="8" borderId="1" xfId="0" applyFont="1" applyFill="1" applyBorder="1" applyAlignment="1">
      <alignment horizontal="left" vertical="center" wrapText="1" indent="2"/>
    </xf>
    <xf numFmtId="0" fontId="17" fillId="8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37" fillId="0" borderId="1" xfId="1" applyFont="1" applyFill="1" applyBorder="1" applyAlignment="1">
      <alignment horizontal="center" vertical="center"/>
    </xf>
    <xf numFmtId="0" fontId="17" fillId="8" borderId="1" xfId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right" vertical="center"/>
    </xf>
    <xf numFmtId="204" fontId="2" fillId="0" borderId="1" xfId="1" applyNumberFormat="1" applyFont="1" applyFill="1" applyBorder="1" applyAlignment="1">
      <alignment horizontal="right" vertical="center" wrapText="1"/>
    </xf>
    <xf numFmtId="204" fontId="27" fillId="0" borderId="1" xfId="1" applyNumberFormat="1" applyFont="1" applyFill="1" applyBorder="1" applyAlignment="1">
      <alignment horizontal="right" vertical="center" wrapText="1" indent="2"/>
    </xf>
    <xf numFmtId="204" fontId="57" fillId="0" borderId="1" xfId="0" applyNumberFormat="1" applyFont="1" applyFill="1" applyBorder="1" applyAlignment="1">
      <alignment horizontal="right" vertical="center" wrapText="1"/>
    </xf>
    <xf numFmtId="0" fontId="64" fillId="7" borderId="1" xfId="0" applyFont="1" applyFill="1" applyBorder="1" applyAlignment="1">
      <alignment horizontal="left" vertical="center" wrapText="1"/>
    </xf>
    <xf numFmtId="204" fontId="18" fillId="7" borderId="19" xfId="1" applyNumberFormat="1" applyFont="1" applyFill="1" applyBorder="1" applyAlignment="1">
      <alignment horizontal="right" vertical="center"/>
    </xf>
    <xf numFmtId="204" fontId="12" fillId="10" borderId="18" xfId="1" applyNumberFormat="1" applyFont="1" applyFill="1" applyBorder="1" applyAlignment="1">
      <alignment horizontal="right" vertical="center"/>
    </xf>
    <xf numFmtId="204" fontId="12" fillId="0" borderId="18" xfId="1" applyNumberFormat="1" applyFont="1" applyFill="1" applyBorder="1" applyAlignment="1">
      <alignment horizontal="right" vertical="center"/>
    </xf>
    <xf numFmtId="204" fontId="19" fillId="0" borderId="18" xfId="1" applyNumberFormat="1" applyFont="1" applyFill="1" applyBorder="1" applyAlignment="1">
      <alignment horizontal="right" vertical="center"/>
    </xf>
    <xf numFmtId="204" fontId="7" fillId="0" borderId="18" xfId="1" applyNumberFormat="1" applyFont="1" applyFill="1" applyBorder="1" applyAlignment="1">
      <alignment horizontal="right" vertical="center"/>
    </xf>
    <xf numFmtId="204" fontId="24" fillId="7" borderId="18" xfId="1" applyNumberFormat="1" applyFont="1" applyFill="1" applyBorder="1" applyAlignment="1">
      <alignment horizontal="right" vertical="center" wrapText="1"/>
    </xf>
    <xf numFmtId="204" fontId="2" fillId="0" borderId="18" xfId="1" applyNumberFormat="1" applyFont="1" applyFill="1" applyBorder="1" applyAlignment="1">
      <alignment horizontal="right" vertical="center" wrapText="1" indent="2"/>
    </xf>
    <xf numFmtId="204" fontId="16" fillId="0" borderId="18" xfId="1" applyNumberFormat="1" applyFont="1" applyFill="1" applyBorder="1" applyAlignment="1">
      <alignment horizontal="right" vertical="center" wrapText="1"/>
    </xf>
    <xf numFmtId="204" fontId="27" fillId="8" borderId="18" xfId="1" applyNumberFormat="1" applyFont="1" applyFill="1" applyBorder="1" applyAlignment="1">
      <alignment horizontal="right" vertical="center" wrapText="1"/>
    </xf>
    <xf numFmtId="204" fontId="10" fillId="0" borderId="18" xfId="1" applyNumberFormat="1" applyFont="1" applyFill="1" applyBorder="1" applyAlignment="1">
      <alignment horizontal="right" vertical="center" wrapText="1"/>
    </xf>
    <xf numFmtId="204" fontId="5" fillId="0" borderId="18" xfId="1" applyNumberFormat="1" applyFont="1" applyFill="1" applyBorder="1" applyAlignment="1">
      <alignment horizontal="right" vertical="center" wrapText="1"/>
    </xf>
    <xf numFmtId="204" fontId="8" fillId="7" borderId="18" xfId="1" applyNumberFormat="1" applyFont="1" applyFill="1" applyBorder="1" applyAlignment="1">
      <alignment horizontal="right" vertical="center" wrapText="1"/>
    </xf>
    <xf numFmtId="204" fontId="61" fillId="7" borderId="18" xfId="0" applyNumberFormat="1" applyFont="1" applyFill="1" applyBorder="1" applyAlignment="1">
      <alignment horizontal="right" vertical="center" wrapText="1"/>
    </xf>
    <xf numFmtId="0" fontId="71" fillId="0" borderId="1" xfId="0" applyFont="1" applyFill="1" applyBorder="1" applyAlignment="1">
      <alignment horizontal="left" vertical="center" wrapText="1" indent="2"/>
    </xf>
    <xf numFmtId="204" fontId="5" fillId="0" borderId="1" xfId="1" applyNumberFormat="1" applyFont="1" applyFill="1" applyBorder="1" applyAlignment="1">
      <alignment horizontal="right" vertical="center" indent="1"/>
    </xf>
    <xf numFmtId="0" fontId="41" fillId="0" borderId="1" xfId="1" applyFont="1" applyFill="1" applyBorder="1" applyAlignment="1">
      <alignment vertical="center" wrapText="1"/>
    </xf>
    <xf numFmtId="204" fontId="5" fillId="14" borderId="1" xfId="1" applyNumberFormat="1" applyFont="1" applyFill="1" applyBorder="1" applyAlignment="1">
      <alignment horizontal="right" vertical="center"/>
    </xf>
    <xf numFmtId="0" fontId="10" fillId="0" borderId="21" xfId="1" applyFont="1" applyFill="1" applyBorder="1" applyAlignment="1">
      <alignment vertical="center"/>
    </xf>
    <xf numFmtId="0" fontId="10" fillId="0" borderId="21" xfId="1" applyFont="1" applyFill="1" applyBorder="1" applyAlignment="1">
      <alignment horizontal="right" vertical="center"/>
    </xf>
    <xf numFmtId="0" fontId="10" fillId="0" borderId="22" xfId="1" applyFont="1" applyFill="1" applyBorder="1" applyAlignment="1">
      <alignment vertical="center"/>
    </xf>
    <xf numFmtId="0" fontId="10" fillId="0" borderId="23" xfId="1" applyFont="1" applyFill="1" applyBorder="1" applyAlignment="1">
      <alignment vertical="center"/>
    </xf>
    <xf numFmtId="0" fontId="10" fillId="0" borderId="24" xfId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204" fontId="72" fillId="0" borderId="1" xfId="1" applyNumberFormat="1" applyFont="1" applyFill="1" applyBorder="1" applyAlignment="1">
      <alignment horizontal="right" vertical="center" wrapText="1"/>
    </xf>
    <xf numFmtId="204" fontId="72" fillId="0" borderId="18" xfId="1" applyNumberFormat="1" applyFont="1" applyFill="1" applyBorder="1" applyAlignment="1">
      <alignment horizontal="right" vertical="center" wrapText="1"/>
    </xf>
    <xf numFmtId="204" fontId="72" fillId="0" borderId="19" xfId="1" applyNumberFormat="1" applyFont="1" applyFill="1" applyBorder="1" applyAlignment="1">
      <alignment horizontal="right" vertical="center"/>
    </xf>
    <xf numFmtId="204" fontId="72" fillId="0" borderId="1" xfId="1" applyNumberFormat="1" applyFont="1" applyFill="1" applyBorder="1" applyAlignment="1">
      <alignment horizontal="right" vertical="center"/>
    </xf>
    <xf numFmtId="204" fontId="72" fillId="0" borderId="1" xfId="1" applyNumberFormat="1" applyFont="1" applyFill="1" applyBorder="1" applyAlignment="1">
      <alignment vertical="center" wrapText="1"/>
    </xf>
    <xf numFmtId="204" fontId="72" fillId="0" borderId="18" xfId="1" applyNumberFormat="1" applyFont="1" applyFill="1" applyBorder="1" applyAlignment="1">
      <alignment horizontal="right" vertical="center"/>
    </xf>
    <xf numFmtId="0" fontId="72" fillId="0" borderId="0" xfId="1" applyFont="1" applyFill="1" applyBorder="1" applyAlignment="1">
      <alignment vertical="center"/>
    </xf>
    <xf numFmtId="0" fontId="17" fillId="8" borderId="0" xfId="1" applyFont="1" applyFill="1" applyBorder="1" applyAlignment="1">
      <alignment vertical="center"/>
    </xf>
    <xf numFmtId="204" fontId="18" fillId="8" borderId="1" xfId="1" applyNumberFormat="1" applyFont="1" applyFill="1" applyBorder="1" applyAlignment="1">
      <alignment horizontal="right" vertical="center" wrapText="1"/>
    </xf>
    <xf numFmtId="204" fontId="5" fillId="8" borderId="1" xfId="1" applyNumberFormat="1" applyFont="1" applyFill="1" applyBorder="1" applyAlignment="1">
      <alignment horizontal="right" vertical="center"/>
    </xf>
    <xf numFmtId="204" fontId="5" fillId="8" borderId="19" xfId="1" applyNumberFormat="1" applyFont="1" applyFill="1" applyBorder="1" applyAlignment="1">
      <alignment horizontal="right" vertical="center"/>
    </xf>
    <xf numFmtId="0" fontId="5" fillId="8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206" fontId="64" fillId="7" borderId="1" xfId="0" applyNumberFormat="1" applyFont="1" applyFill="1" applyBorder="1" applyAlignment="1">
      <alignment horizontal="right" vertical="center"/>
    </xf>
    <xf numFmtId="206" fontId="55" fillId="0" borderId="1" xfId="0" applyNumberFormat="1" applyFont="1" applyBorder="1" applyAlignment="1">
      <alignment horizontal="right" vertical="center"/>
    </xf>
    <xf numFmtId="206" fontId="59" fillId="0" borderId="1" xfId="0" applyNumberFormat="1" applyFont="1" applyBorder="1" applyAlignment="1">
      <alignment horizontal="right" vertical="center"/>
    </xf>
    <xf numFmtId="206" fontId="63" fillId="8" borderId="1" xfId="0" applyNumberFormat="1" applyFont="1" applyFill="1" applyBorder="1" applyAlignment="1">
      <alignment horizontal="right" vertical="center"/>
    </xf>
    <xf numFmtId="206" fontId="56" fillId="0" borderId="1" xfId="0" applyNumberFormat="1" applyFont="1" applyBorder="1" applyAlignment="1">
      <alignment horizontal="right" vertical="center"/>
    </xf>
    <xf numFmtId="206" fontId="55" fillId="0" borderId="1" xfId="0" applyNumberFormat="1" applyFont="1" applyFill="1" applyBorder="1" applyAlignment="1">
      <alignment horizontal="right" vertical="center"/>
    </xf>
    <xf numFmtId="0" fontId="41" fillId="0" borderId="1" xfId="1" applyFont="1" applyFill="1" applyBorder="1" applyAlignment="1">
      <alignment horizontal="center" vertical="center" wrapText="1"/>
    </xf>
    <xf numFmtId="0" fontId="43" fillId="6" borderId="1" xfId="1" applyFont="1" applyFill="1" applyBorder="1" applyAlignment="1">
      <alignment vertical="center" wrapText="1"/>
    </xf>
    <xf numFmtId="49" fontId="44" fillId="6" borderId="1" xfId="1" applyNumberFormat="1" applyFont="1" applyFill="1" applyBorder="1" applyAlignment="1">
      <alignment horizontal="center" vertical="center"/>
    </xf>
    <xf numFmtId="206" fontId="74" fillId="6" borderId="1" xfId="0" applyNumberFormat="1" applyFont="1" applyFill="1" applyBorder="1" applyAlignment="1">
      <alignment horizontal="right" vertical="center"/>
    </xf>
    <xf numFmtId="0" fontId="45" fillId="11" borderId="1" xfId="1" applyFont="1" applyFill="1" applyBorder="1" applyAlignment="1">
      <alignment horizontal="left" vertical="center" wrapText="1"/>
    </xf>
    <xf numFmtId="206" fontId="75" fillId="11" borderId="1" xfId="0" applyNumberFormat="1" applyFont="1" applyFill="1" applyBorder="1" applyAlignment="1">
      <alignment horizontal="right" vertical="center"/>
    </xf>
    <xf numFmtId="204" fontId="44" fillId="6" borderId="1" xfId="1" applyNumberFormat="1" applyFont="1" applyFill="1" applyBorder="1" applyAlignment="1">
      <alignment horizontal="left" vertical="center"/>
    </xf>
    <xf numFmtId="0" fontId="44" fillId="6" borderId="1" xfId="1" applyFont="1" applyFill="1" applyBorder="1" applyAlignment="1">
      <alignment horizontal="center" vertical="center"/>
    </xf>
    <xf numFmtId="49" fontId="44" fillId="12" borderId="1" xfId="1" applyNumberFormat="1" applyFont="1" applyFill="1" applyBorder="1" applyAlignment="1">
      <alignment horizontal="left" vertical="center"/>
    </xf>
    <xf numFmtId="49" fontId="45" fillId="12" borderId="1" xfId="1" applyNumberFormat="1" applyFont="1" applyFill="1" applyBorder="1" applyAlignment="1">
      <alignment horizontal="center" vertical="center"/>
    </xf>
    <xf numFmtId="206" fontId="74" fillId="12" borderId="1" xfId="0" applyNumberFormat="1" applyFont="1" applyFill="1" applyBorder="1" applyAlignment="1">
      <alignment horizontal="right" vertical="center"/>
    </xf>
    <xf numFmtId="204" fontId="45" fillId="6" borderId="1" xfId="1" applyNumberFormat="1" applyFont="1" applyFill="1" applyBorder="1" applyAlignment="1">
      <alignment horizontal="left" vertical="center" wrapText="1"/>
    </xf>
    <xf numFmtId="49" fontId="45" fillId="6" borderId="1" xfId="1" applyNumberFormat="1" applyFont="1" applyFill="1" applyBorder="1" applyAlignment="1">
      <alignment horizontal="center" vertical="center"/>
    </xf>
    <xf numFmtId="206" fontId="75" fillId="6" borderId="1" xfId="0" applyNumberFormat="1" applyFont="1" applyFill="1" applyBorder="1" applyAlignment="1">
      <alignment horizontal="right" vertical="center"/>
    </xf>
    <xf numFmtId="204" fontId="46" fillId="6" borderId="1" xfId="1" applyNumberFormat="1" applyFont="1" applyFill="1" applyBorder="1" applyAlignment="1">
      <alignment horizontal="left" vertical="center" wrapText="1"/>
    </xf>
    <xf numFmtId="49" fontId="46" fillId="6" borderId="1" xfId="1" applyNumberFormat="1" applyFont="1" applyFill="1" applyBorder="1" applyAlignment="1">
      <alignment horizontal="center" vertical="center"/>
    </xf>
    <xf numFmtId="0" fontId="46" fillId="0" borderId="1" xfId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49" fontId="41" fillId="0" borderId="1" xfId="1" applyNumberFormat="1" applyFont="1" applyFill="1" applyBorder="1" applyAlignment="1">
      <alignment horizontal="center" vertical="center"/>
    </xf>
    <xf numFmtId="206" fontId="7" fillId="0" borderId="1" xfId="0" applyNumberFormat="1" applyFont="1" applyBorder="1" applyAlignment="1">
      <alignment horizontal="right" vertical="center"/>
    </xf>
    <xf numFmtId="0" fontId="37" fillId="0" borderId="1" xfId="1" applyFont="1" applyFill="1" applyBorder="1" applyAlignment="1">
      <alignment vertical="center" wrapText="1"/>
    </xf>
    <xf numFmtId="206" fontId="37" fillId="0" borderId="1" xfId="0" applyNumberFormat="1" applyFont="1" applyBorder="1" applyAlignment="1">
      <alignment horizontal="right" vertical="center"/>
    </xf>
    <xf numFmtId="49" fontId="37" fillId="0" borderId="1" xfId="1" applyNumberFormat="1" applyFont="1" applyFill="1" applyBorder="1" applyAlignment="1">
      <alignment horizontal="center" vertical="center"/>
    </xf>
    <xf numFmtId="0" fontId="41" fillId="0" borderId="1" xfId="1" applyFont="1" applyFill="1" applyBorder="1" applyAlignment="1">
      <alignment vertical="center"/>
    </xf>
    <xf numFmtId="0" fontId="47" fillId="0" borderId="1" xfId="1" applyFont="1" applyFill="1" applyBorder="1" applyAlignment="1">
      <alignment vertical="center"/>
    </xf>
    <xf numFmtId="206" fontId="23" fillId="0" borderId="1" xfId="0" applyNumberFormat="1" applyFont="1" applyFill="1" applyBorder="1" applyAlignment="1">
      <alignment horizontal="right" vertical="center"/>
    </xf>
    <xf numFmtId="0" fontId="29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0" fontId="29" fillId="0" borderId="1" xfId="1" applyFont="1" applyFill="1" applyBorder="1" applyAlignment="1">
      <alignment horizontal="center" vertical="center"/>
    </xf>
    <xf numFmtId="0" fontId="41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vertical="center" indent="1"/>
    </xf>
    <xf numFmtId="0" fontId="16" fillId="0" borderId="1" xfId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48" fillId="0" borderId="1" xfId="0" applyFont="1" applyFill="1" applyBorder="1" applyAlignment="1">
      <alignment horizontal="left" vertical="center" wrapText="1"/>
    </xf>
    <xf numFmtId="49" fontId="44" fillId="11" borderId="1" xfId="1" applyNumberFormat="1" applyFont="1" applyFill="1" applyBorder="1" applyAlignment="1">
      <alignment horizontal="center" vertical="center" wrapText="1"/>
    </xf>
    <xf numFmtId="0" fontId="37" fillId="0" borderId="1" xfId="1" applyFont="1" applyFill="1" applyBorder="1" applyAlignment="1">
      <alignment horizontal="center" vertical="center" wrapText="1"/>
    </xf>
    <xf numFmtId="204" fontId="5" fillId="0" borderId="4" xfId="1" applyNumberFormat="1" applyFont="1" applyFill="1" applyBorder="1" applyAlignment="1">
      <alignment vertical="center" wrapText="1"/>
    </xf>
    <xf numFmtId="204" fontId="24" fillId="11" borderId="19" xfId="1" applyNumberFormat="1" applyFont="1" applyFill="1" applyBorder="1" applyAlignment="1">
      <alignment horizontal="right" vertical="center"/>
    </xf>
    <xf numFmtId="204" fontId="24" fillId="11" borderId="1" xfId="1" applyNumberFormat="1" applyFont="1" applyFill="1" applyBorder="1" applyAlignment="1">
      <alignment horizontal="right" vertical="center"/>
    </xf>
    <xf numFmtId="204" fontId="61" fillId="11" borderId="1" xfId="0" applyNumberFormat="1" applyFont="1" applyFill="1" applyBorder="1" applyAlignment="1">
      <alignment horizontal="right" vertical="center" wrapText="1"/>
    </xf>
    <xf numFmtId="204" fontId="30" fillId="11" borderId="1" xfId="1" applyNumberFormat="1" applyFont="1" applyFill="1" applyBorder="1" applyAlignment="1">
      <alignment horizontal="right" vertical="center"/>
    </xf>
    <xf numFmtId="204" fontId="24" fillId="11" borderId="18" xfId="1" applyNumberFormat="1" applyFont="1" applyFill="1" applyBorder="1" applyAlignment="1">
      <alignment horizontal="right" vertical="center"/>
    </xf>
    <xf numFmtId="204" fontId="8" fillId="13" borderId="1" xfId="1" applyNumberFormat="1" applyFont="1" applyFill="1" applyBorder="1" applyAlignment="1">
      <alignment horizontal="right" vertical="center" wrapText="1"/>
    </xf>
    <xf numFmtId="204" fontId="8" fillId="13" borderId="1" xfId="1" applyNumberFormat="1" applyFont="1" applyFill="1" applyBorder="1" applyAlignment="1">
      <alignment vertical="center" wrapText="1"/>
    </xf>
    <xf numFmtId="204" fontId="30" fillId="13" borderId="1" xfId="1" applyNumberFormat="1" applyFont="1" applyFill="1" applyBorder="1" applyAlignment="1">
      <alignment horizontal="right" vertical="center"/>
    </xf>
    <xf numFmtId="204" fontId="30" fillId="13" borderId="18" xfId="1" applyNumberFormat="1" applyFont="1" applyFill="1" applyBorder="1" applyAlignment="1">
      <alignment horizontal="right" vertical="center"/>
    </xf>
    <xf numFmtId="204" fontId="24" fillId="13" borderId="18" xfId="1" applyNumberFormat="1" applyFont="1" applyFill="1" applyBorder="1" applyAlignment="1">
      <alignment horizontal="right" vertical="center"/>
    </xf>
    <xf numFmtId="204" fontId="24" fillId="13" borderId="1" xfId="1" applyNumberFormat="1" applyFont="1" applyFill="1" applyBorder="1" applyAlignment="1">
      <alignment vertical="center"/>
    </xf>
    <xf numFmtId="204" fontId="13" fillId="10" borderId="1" xfId="1" applyNumberFormat="1" applyFont="1" applyFill="1" applyBorder="1" applyAlignment="1">
      <alignment horizontal="right" vertical="center"/>
    </xf>
    <xf numFmtId="204" fontId="13" fillId="10" borderId="18" xfId="1" applyNumberFormat="1" applyFont="1" applyFill="1" applyBorder="1" applyAlignment="1">
      <alignment horizontal="right" vertical="center"/>
    </xf>
    <xf numFmtId="204" fontId="13" fillId="10" borderId="1" xfId="1" applyNumberFormat="1" applyFont="1" applyFill="1" applyBorder="1" applyAlignment="1">
      <alignment vertical="center"/>
    </xf>
    <xf numFmtId="204" fontId="13" fillId="10" borderId="19" xfId="1" applyNumberFormat="1" applyFont="1" applyFill="1" applyBorder="1" applyAlignment="1">
      <alignment horizontal="right" vertical="center"/>
    </xf>
    <xf numFmtId="204" fontId="13" fillId="10" borderId="1" xfId="1" applyNumberFormat="1" applyFont="1" applyFill="1" applyBorder="1" applyAlignment="1">
      <alignment horizontal="right" vertical="center" wrapText="1"/>
    </xf>
    <xf numFmtId="204" fontId="25" fillId="6" borderId="19" xfId="1" applyNumberFormat="1" applyFont="1" applyFill="1" applyBorder="1" applyAlignment="1">
      <alignment horizontal="right" vertical="center"/>
    </xf>
    <xf numFmtId="204" fontId="25" fillId="6" borderId="1" xfId="1" applyNumberFormat="1" applyFont="1" applyFill="1" applyBorder="1" applyAlignment="1">
      <alignment horizontal="right" vertical="center"/>
    </xf>
    <xf numFmtId="204" fontId="76" fillId="6" borderId="1" xfId="0" applyNumberFormat="1" applyFont="1" applyFill="1" applyBorder="1" applyAlignment="1">
      <alignment horizontal="right" vertical="center" wrapText="1"/>
    </xf>
    <xf numFmtId="204" fontId="23" fillId="6" borderId="1" xfId="1" applyNumberFormat="1" applyFont="1" applyFill="1" applyBorder="1" applyAlignment="1">
      <alignment horizontal="right" vertical="center"/>
    </xf>
    <xf numFmtId="204" fontId="77" fillId="6" borderId="1" xfId="0" applyNumberFormat="1" applyFont="1" applyFill="1" applyBorder="1" applyAlignment="1">
      <alignment horizontal="right" vertical="center" wrapText="1"/>
    </xf>
    <xf numFmtId="204" fontId="31" fillId="12" borderId="19" xfId="1" applyNumberFormat="1" applyFont="1" applyFill="1" applyBorder="1" applyAlignment="1">
      <alignment horizontal="right" vertical="center"/>
    </xf>
    <xf numFmtId="204" fontId="31" fillId="12" borderId="1" xfId="1" applyNumberFormat="1" applyFont="1" applyFill="1" applyBorder="1" applyAlignment="1">
      <alignment horizontal="right" vertical="center"/>
    </xf>
    <xf numFmtId="204" fontId="31" fillId="12" borderId="18" xfId="1" applyNumberFormat="1" applyFont="1" applyFill="1" applyBorder="1" applyAlignment="1">
      <alignment horizontal="right" vertical="center"/>
    </xf>
    <xf numFmtId="204" fontId="31" fillId="12" borderId="1" xfId="1" applyNumberFormat="1" applyFont="1" applyFill="1" applyBorder="1" applyAlignment="1">
      <alignment vertical="center"/>
    </xf>
    <xf numFmtId="204" fontId="25" fillId="6" borderId="1" xfId="1" applyNumberFormat="1" applyFont="1" applyFill="1" applyBorder="1" applyAlignment="1">
      <alignment horizontal="right" vertical="center" wrapText="1"/>
    </xf>
    <xf numFmtId="204" fontId="25" fillId="6" borderId="18" xfId="1" applyNumberFormat="1" applyFont="1" applyFill="1" applyBorder="1" applyAlignment="1">
      <alignment horizontal="right" vertical="center" wrapText="1"/>
    </xf>
    <xf numFmtId="204" fontId="25" fillId="6" borderId="1" xfId="1" applyNumberFormat="1" applyFont="1" applyFill="1" applyBorder="1" applyAlignment="1">
      <alignment vertical="center" wrapText="1"/>
    </xf>
    <xf numFmtId="204" fontId="25" fillId="6" borderId="18" xfId="1" applyNumberFormat="1" applyFont="1" applyFill="1" applyBorder="1" applyAlignment="1">
      <alignment horizontal="right" vertical="center"/>
    </xf>
    <xf numFmtId="204" fontId="29" fillId="6" borderId="25" xfId="1" applyNumberFormat="1" applyFont="1" applyFill="1" applyBorder="1" applyAlignment="1">
      <alignment horizontal="right" vertical="center"/>
    </xf>
    <xf numFmtId="204" fontId="29" fillId="6" borderId="20" xfId="1" applyNumberFormat="1" applyFont="1" applyFill="1" applyBorder="1" applyAlignment="1">
      <alignment horizontal="right" vertical="center"/>
    </xf>
    <xf numFmtId="204" fontId="29" fillId="6" borderId="20" xfId="1" applyNumberFormat="1" applyFont="1" applyFill="1" applyBorder="1" applyAlignment="1">
      <alignment horizontal="right" vertical="center" wrapText="1"/>
    </xf>
    <xf numFmtId="204" fontId="29" fillId="6" borderId="26" xfId="1" applyNumberFormat="1" applyFont="1" applyFill="1" applyBorder="1" applyAlignment="1">
      <alignment horizontal="right" vertical="center" wrapText="1"/>
    </xf>
    <xf numFmtId="204" fontId="29" fillId="6" borderId="20" xfId="1" applyNumberFormat="1" applyFont="1" applyFill="1" applyBorder="1" applyAlignment="1">
      <alignment vertical="center" wrapText="1"/>
    </xf>
    <xf numFmtId="204" fontId="29" fillId="6" borderId="26" xfId="1" applyNumberFormat="1" applyFont="1" applyFill="1" applyBorder="1" applyAlignment="1">
      <alignment horizontal="right" vertical="center"/>
    </xf>
    <xf numFmtId="204" fontId="42" fillId="6" borderId="20" xfId="1" applyNumberFormat="1" applyFont="1" applyFill="1" applyBorder="1" applyAlignment="1">
      <alignment horizontal="right" vertical="center"/>
    </xf>
    <xf numFmtId="204" fontId="23" fillId="6" borderId="5" xfId="1" applyNumberFormat="1" applyFont="1" applyFill="1" applyBorder="1" applyAlignment="1">
      <alignment horizontal="right" vertical="center" wrapText="1"/>
    </xf>
    <xf numFmtId="204" fontId="78" fillId="0" borderId="1" xfId="1" applyNumberFormat="1" applyFont="1" applyFill="1" applyBorder="1" applyAlignment="1">
      <alignment horizontal="right" vertical="center"/>
    </xf>
    <xf numFmtId="0" fontId="39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204" fontId="8" fillId="7" borderId="1" xfId="1" applyNumberFormat="1" applyFont="1" applyFill="1" applyBorder="1" applyAlignment="1">
      <alignment horizontal="right" vertical="center"/>
    </xf>
    <xf numFmtId="0" fontId="41" fillId="0" borderId="0" xfId="1" applyFont="1" applyFill="1" applyBorder="1" applyAlignment="1">
      <alignment vertical="center"/>
    </xf>
    <xf numFmtId="0" fontId="0" fillId="0" borderId="0" xfId="0" applyBorder="1"/>
    <xf numFmtId="0" fontId="51" fillId="0" borderId="0" xfId="1" applyFont="1" applyFill="1" applyBorder="1" applyAlignment="1">
      <alignment horizontal="left" vertical="center" wrapText="1"/>
    </xf>
    <xf numFmtId="0" fontId="79" fillId="0" borderId="0" xfId="0" applyFont="1" applyBorder="1"/>
    <xf numFmtId="0" fontId="51" fillId="8" borderId="0" xfId="1" applyFont="1" applyFill="1" applyBorder="1" applyAlignment="1">
      <alignment horizontal="left" vertical="center" wrapText="1"/>
    </xf>
    <xf numFmtId="204" fontId="5" fillId="0" borderId="5" xfId="1" applyNumberFormat="1" applyFont="1" applyFill="1" applyBorder="1" applyAlignment="1">
      <alignment horizontal="right" vertical="center"/>
    </xf>
    <xf numFmtId="204" fontId="25" fillId="9" borderId="1" xfId="1" applyNumberFormat="1" applyFont="1" applyFill="1" applyBorder="1" applyAlignment="1">
      <alignment horizontal="right" vertical="center"/>
    </xf>
    <xf numFmtId="0" fontId="5" fillId="15" borderId="0" xfId="1" applyFont="1" applyFill="1" applyBorder="1" applyAlignment="1">
      <alignment vertical="center"/>
    </xf>
    <xf numFmtId="204" fontId="17" fillId="0" borderId="5" xfId="1" applyNumberFormat="1" applyFont="1" applyFill="1" applyBorder="1" applyAlignment="1">
      <alignment horizontal="right" vertical="center"/>
    </xf>
    <xf numFmtId="204" fontId="15" fillId="0" borderId="5" xfId="1" applyNumberFormat="1" applyFont="1" applyFill="1" applyBorder="1" applyAlignment="1">
      <alignment horizontal="right" vertical="center"/>
    </xf>
    <xf numFmtId="204" fontId="6" fillId="0" borderId="5" xfId="1" applyNumberFormat="1" applyFont="1" applyFill="1" applyBorder="1" applyAlignment="1">
      <alignment horizontal="right" vertical="center"/>
    </xf>
    <xf numFmtId="204" fontId="12" fillId="0" borderId="5" xfId="1" applyNumberFormat="1" applyFont="1" applyFill="1" applyBorder="1" applyAlignment="1">
      <alignment horizontal="right" vertical="center"/>
    </xf>
    <xf numFmtId="204" fontId="19" fillId="0" borderId="5" xfId="1" applyNumberFormat="1" applyFont="1" applyFill="1" applyBorder="1" applyAlignment="1">
      <alignment horizontal="right" vertical="center"/>
    </xf>
    <xf numFmtId="204" fontId="72" fillId="0" borderId="5" xfId="1" applyNumberFormat="1" applyFont="1" applyFill="1" applyBorder="1" applyAlignment="1">
      <alignment horizontal="right" vertical="center"/>
    </xf>
    <xf numFmtId="204" fontId="7" fillId="0" borderId="5" xfId="1" applyNumberFormat="1" applyFont="1" applyFill="1" applyBorder="1" applyAlignment="1">
      <alignment horizontal="right" vertical="center"/>
    </xf>
    <xf numFmtId="204" fontId="5" fillId="16" borderId="19" xfId="1" applyNumberFormat="1" applyFont="1" applyFill="1" applyBorder="1" applyAlignment="1">
      <alignment horizontal="right" vertical="center"/>
    </xf>
    <xf numFmtId="204" fontId="5" fillId="16" borderId="1" xfId="1" applyNumberFormat="1" applyFont="1" applyFill="1" applyBorder="1" applyAlignment="1">
      <alignment horizontal="right" vertical="center"/>
    </xf>
    <xf numFmtId="204" fontId="27" fillId="16" borderId="1" xfId="1" applyNumberFormat="1" applyFont="1" applyFill="1" applyBorder="1" applyAlignment="1">
      <alignment horizontal="right" vertical="center" wrapText="1" indent="2"/>
    </xf>
    <xf numFmtId="204" fontId="17" fillId="16" borderId="1" xfId="1" applyNumberFormat="1" applyFont="1" applyFill="1" applyBorder="1" applyAlignment="1">
      <alignment horizontal="right" vertical="center"/>
    </xf>
    <xf numFmtId="0" fontId="5" fillId="16" borderId="0" xfId="1" applyFont="1" applyFill="1" applyBorder="1" applyAlignment="1">
      <alignment vertical="center"/>
    </xf>
    <xf numFmtId="206" fontId="56" fillId="16" borderId="1" xfId="0" applyNumberFormat="1" applyFont="1" applyFill="1" applyBorder="1" applyAlignment="1">
      <alignment horizontal="right" vertical="center"/>
    </xf>
    <xf numFmtId="206" fontId="55" fillId="16" borderId="1" xfId="0" applyNumberFormat="1" applyFont="1" applyFill="1" applyBorder="1" applyAlignment="1">
      <alignment horizontal="right" vertical="center"/>
    </xf>
    <xf numFmtId="204" fontId="31" fillId="6" borderId="5" xfId="1" applyNumberFormat="1" applyFont="1" applyFill="1" applyBorder="1" applyAlignment="1">
      <alignment horizontal="right" vertical="center"/>
    </xf>
    <xf numFmtId="204" fontId="24" fillId="11" borderId="5" xfId="1" applyNumberFormat="1" applyFont="1" applyFill="1" applyBorder="1" applyAlignment="1">
      <alignment horizontal="right" vertical="center"/>
    </xf>
    <xf numFmtId="204" fontId="5" fillId="0" borderId="6" xfId="1" applyNumberFormat="1" applyFont="1" applyFill="1" applyBorder="1" applyAlignment="1">
      <alignment horizontal="right" vertical="center"/>
    </xf>
    <xf numFmtId="204" fontId="23" fillId="6" borderId="5" xfId="1" applyNumberFormat="1" applyFont="1" applyFill="1" applyBorder="1" applyAlignment="1">
      <alignment horizontal="right" vertical="center"/>
    </xf>
    <xf numFmtId="204" fontId="5" fillId="8" borderId="5" xfId="1" applyNumberFormat="1" applyFont="1" applyFill="1" applyBorder="1" applyAlignment="1">
      <alignment horizontal="right" vertical="center"/>
    </xf>
    <xf numFmtId="204" fontId="78" fillId="0" borderId="5" xfId="1" applyNumberFormat="1" applyFont="1" applyFill="1" applyBorder="1" applyAlignment="1">
      <alignment horizontal="right" vertical="center"/>
    </xf>
    <xf numFmtId="204" fontId="25" fillId="6" borderId="7" xfId="1" applyNumberFormat="1" applyFont="1" applyFill="1" applyBorder="1" applyAlignment="1">
      <alignment horizontal="right" vertical="center"/>
    </xf>
    <xf numFmtId="204" fontId="25" fillId="6" borderId="7" xfId="1" applyNumberFormat="1" applyFont="1" applyFill="1" applyBorder="1" applyAlignment="1">
      <alignment horizontal="right" vertical="center" wrapText="1"/>
    </xf>
    <xf numFmtId="204" fontId="25" fillId="6" borderId="27" xfId="1" applyNumberFormat="1" applyFont="1" applyFill="1" applyBorder="1" applyAlignment="1">
      <alignment horizontal="right" vertical="center" wrapText="1"/>
    </xf>
    <xf numFmtId="204" fontId="25" fillId="6" borderId="7" xfId="1" applyNumberFormat="1" applyFont="1" applyFill="1" applyBorder="1" applyAlignment="1">
      <alignment vertical="center" wrapText="1"/>
    </xf>
    <xf numFmtId="204" fontId="25" fillId="6" borderId="27" xfId="1" applyNumberFormat="1" applyFont="1" applyFill="1" applyBorder="1" applyAlignment="1">
      <alignment horizontal="right" vertical="center"/>
    </xf>
    <xf numFmtId="204" fontId="25" fillId="6" borderId="9" xfId="1" applyNumberFormat="1" applyFont="1" applyFill="1" applyBorder="1" applyAlignment="1">
      <alignment horizontal="right" vertical="center"/>
    </xf>
    <xf numFmtId="0" fontId="7" fillId="0" borderId="0" xfId="1" applyFont="1" applyFill="1" applyBorder="1" applyAlignment="1">
      <alignment horizontal="right" vertical="center"/>
    </xf>
    <xf numFmtId="204" fontId="24" fillId="7" borderId="5" xfId="1" applyNumberFormat="1" applyFont="1" applyFill="1" applyBorder="1" applyAlignment="1">
      <alignment horizontal="right" vertical="center"/>
    </xf>
    <xf numFmtId="204" fontId="16" fillId="0" borderId="5" xfId="1" applyNumberFormat="1" applyFont="1" applyFill="1" applyBorder="1" applyAlignment="1">
      <alignment horizontal="right" vertical="center"/>
    </xf>
    <xf numFmtId="204" fontId="5" fillId="16" borderId="5" xfId="1" applyNumberFormat="1" applyFont="1" applyFill="1" applyBorder="1" applyAlignment="1">
      <alignment horizontal="right" vertical="center"/>
    </xf>
    <xf numFmtId="204" fontId="17" fillId="8" borderId="5" xfId="1" applyNumberFormat="1" applyFont="1" applyFill="1" applyBorder="1" applyAlignment="1">
      <alignment horizontal="right" vertical="center"/>
    </xf>
    <xf numFmtId="204" fontId="8" fillId="7" borderId="5" xfId="1" applyNumberFormat="1" applyFont="1" applyFill="1" applyBorder="1" applyAlignment="1">
      <alignment horizontal="right" vertical="center"/>
    </xf>
    <xf numFmtId="204" fontId="15" fillId="7" borderId="5" xfId="1" applyNumberFormat="1" applyFont="1" applyFill="1" applyBorder="1" applyAlignment="1">
      <alignment horizontal="right" vertical="center"/>
    </xf>
    <xf numFmtId="204" fontId="32" fillId="10" borderId="5" xfId="1" applyNumberFormat="1" applyFont="1" applyFill="1" applyBorder="1" applyAlignment="1">
      <alignment horizontal="right" vertical="center" wrapText="1"/>
    </xf>
    <xf numFmtId="204" fontId="8" fillId="13" borderId="5" xfId="1" applyNumberFormat="1" applyFont="1" applyFill="1" applyBorder="1" applyAlignment="1">
      <alignment horizontal="right" vertical="center" wrapText="1"/>
    </xf>
    <xf numFmtId="204" fontId="18" fillId="0" borderId="5" xfId="1" applyNumberFormat="1" applyFont="1" applyFill="1" applyBorder="1" applyAlignment="1">
      <alignment horizontal="right" vertical="center"/>
    </xf>
    <xf numFmtId="204" fontId="24" fillId="13" borderId="5" xfId="1" applyNumberFormat="1" applyFont="1" applyFill="1" applyBorder="1" applyAlignment="1">
      <alignment horizontal="right" vertical="center"/>
    </xf>
    <xf numFmtId="204" fontId="27" fillId="0" borderId="5" xfId="1" applyNumberFormat="1" applyFont="1" applyFill="1" applyBorder="1" applyAlignment="1">
      <alignment horizontal="right" vertical="center"/>
    </xf>
    <xf numFmtId="204" fontId="18" fillId="0" borderId="5" xfId="1" applyNumberFormat="1" applyFont="1" applyFill="1" applyBorder="1" applyAlignment="1">
      <alignment horizontal="right" vertical="center" wrapText="1"/>
    </xf>
    <xf numFmtId="204" fontId="13" fillId="10" borderId="6" xfId="1" applyNumberFormat="1" applyFont="1" applyFill="1" applyBorder="1" applyAlignment="1">
      <alignment horizontal="right" vertical="center"/>
    </xf>
    <xf numFmtId="204" fontId="33" fillId="0" borderId="6" xfId="1" applyNumberFormat="1" applyFont="1" applyFill="1" applyBorder="1" applyAlignment="1">
      <alignment horizontal="right" vertical="center" wrapText="1"/>
    </xf>
    <xf numFmtId="204" fontId="72" fillId="0" borderId="6" xfId="1" applyNumberFormat="1" applyFont="1" applyFill="1" applyBorder="1" applyAlignment="1">
      <alignment horizontal="right" vertical="center" wrapText="1"/>
    </xf>
    <xf numFmtId="204" fontId="72" fillId="0" borderId="5" xfId="1" applyNumberFormat="1" applyFont="1" applyFill="1" applyBorder="1" applyAlignment="1">
      <alignment horizontal="right" vertical="center" wrapText="1"/>
    </xf>
    <xf numFmtId="204" fontId="24" fillId="11" borderId="5" xfId="1" applyNumberFormat="1" applyFont="1" applyFill="1" applyBorder="1" applyAlignment="1">
      <alignment horizontal="right" vertical="center" wrapText="1"/>
    </xf>
    <xf numFmtId="204" fontId="15" fillId="0" borderId="6" xfId="1" applyNumberFormat="1" applyFont="1" applyFill="1" applyBorder="1" applyAlignment="1">
      <alignment horizontal="right" vertical="center"/>
    </xf>
    <xf numFmtId="204" fontId="31" fillId="12" borderId="5" xfId="1" applyNumberFormat="1" applyFont="1" applyFill="1" applyBorder="1" applyAlignment="1">
      <alignment horizontal="right" vertical="center"/>
    </xf>
    <xf numFmtId="204" fontId="25" fillId="6" borderId="5" xfId="1" applyNumberFormat="1" applyFont="1" applyFill="1" applyBorder="1" applyAlignment="1">
      <alignment horizontal="right" vertical="center"/>
    </xf>
    <xf numFmtId="204" fontId="29" fillId="6" borderId="28" xfId="1" applyNumberFormat="1" applyFont="1" applyFill="1" applyBorder="1" applyAlignment="1">
      <alignment horizontal="right" vertical="center"/>
    </xf>
    <xf numFmtId="204" fontId="24" fillId="13" borderId="6" xfId="1" applyNumberFormat="1" applyFont="1" applyFill="1" applyBorder="1" applyAlignment="1">
      <alignment horizontal="right" vertical="center"/>
    </xf>
    <xf numFmtId="204" fontId="31" fillId="6" borderId="6" xfId="1" applyNumberFormat="1" applyFont="1" applyFill="1" applyBorder="1" applyAlignment="1">
      <alignment horizontal="right" vertical="center"/>
    </xf>
    <xf numFmtId="204" fontId="31" fillId="12" borderId="6" xfId="1" applyNumberFormat="1" applyFont="1" applyFill="1" applyBorder="1" applyAlignment="1">
      <alignment horizontal="right" vertical="center"/>
    </xf>
    <xf numFmtId="204" fontId="23" fillId="6" borderId="4" xfId="1" applyNumberFormat="1" applyFont="1" applyFill="1" applyBorder="1" applyAlignment="1">
      <alignment vertical="center" wrapText="1"/>
    </xf>
    <xf numFmtId="204" fontId="24" fillId="7" borderId="4" xfId="1" applyNumberFormat="1" applyFont="1" applyFill="1" applyBorder="1" applyAlignment="1">
      <alignment horizontal="left" vertical="center" wrapText="1"/>
    </xf>
    <xf numFmtId="204" fontId="18" fillId="0" borderId="4" xfId="1" applyNumberFormat="1" applyFont="1" applyFill="1" applyBorder="1" applyAlignment="1">
      <alignment horizontal="left" vertical="center" wrapText="1"/>
    </xf>
    <xf numFmtId="204" fontId="2" fillId="0" borderId="4" xfId="1" applyNumberFormat="1" applyFont="1" applyFill="1" applyBorder="1" applyAlignment="1">
      <alignment horizontal="left" vertical="center" wrapText="1"/>
    </xf>
    <xf numFmtId="204" fontId="16" fillId="0" borderId="4" xfId="1" applyNumberFormat="1" applyFont="1" applyFill="1" applyBorder="1" applyAlignment="1">
      <alignment horizontal="left" vertical="center" wrapText="1"/>
    </xf>
    <xf numFmtId="204" fontId="27" fillId="0" borderId="4" xfId="1" applyNumberFormat="1" applyFont="1" applyFill="1" applyBorder="1" applyAlignment="1">
      <alignment horizontal="left" vertical="center" wrapText="1" indent="2"/>
    </xf>
    <xf numFmtId="204" fontId="27" fillId="16" borderId="4" xfId="1" applyNumberFormat="1" applyFont="1" applyFill="1" applyBorder="1" applyAlignment="1">
      <alignment horizontal="left" vertical="center" wrapText="1" indent="2"/>
    </xf>
    <xf numFmtId="204" fontId="18" fillId="0" borderId="4" xfId="1" applyNumberFormat="1" applyFont="1" applyFill="1" applyBorder="1" applyAlignment="1">
      <alignment vertical="center" wrapText="1"/>
    </xf>
    <xf numFmtId="204" fontId="27" fillId="8" borderId="4" xfId="1" applyNumberFormat="1" applyFont="1" applyFill="1" applyBorder="1" applyAlignment="1">
      <alignment horizontal="left" vertical="center" wrapText="1"/>
    </xf>
    <xf numFmtId="204" fontId="10" fillId="0" borderId="4" xfId="1" applyNumberFormat="1" applyFont="1" applyFill="1" applyBorder="1" applyAlignment="1">
      <alignment horizontal="left" vertical="center" wrapText="1"/>
    </xf>
    <xf numFmtId="204" fontId="5" fillId="0" borderId="4" xfId="1" applyNumberFormat="1" applyFont="1" applyFill="1" applyBorder="1" applyAlignment="1">
      <alignment horizontal="left" vertical="center" wrapText="1"/>
    </xf>
    <xf numFmtId="204" fontId="18" fillId="8" borderId="4" xfId="1" applyNumberFormat="1" applyFont="1" applyFill="1" applyBorder="1" applyAlignment="1">
      <alignment horizontal="left" vertical="center" wrapText="1"/>
    </xf>
    <xf numFmtId="204" fontId="8" fillId="7" borderId="4" xfId="1" applyNumberFormat="1" applyFont="1" applyFill="1" applyBorder="1" applyAlignment="1">
      <alignment horizontal="left" vertical="center" wrapText="1"/>
    </xf>
    <xf numFmtId="204" fontId="24" fillId="7" borderId="4" xfId="1" applyNumberFormat="1" applyFont="1" applyFill="1" applyBorder="1" applyAlignment="1">
      <alignment vertical="center" wrapText="1"/>
    </xf>
    <xf numFmtId="204" fontId="60" fillId="0" borderId="4" xfId="0" applyNumberFormat="1" applyFont="1" applyFill="1" applyBorder="1" applyAlignment="1">
      <alignment horizontal="left" vertical="center" wrapText="1"/>
    </xf>
    <xf numFmtId="204" fontId="61" fillId="7" borderId="4" xfId="0" applyNumberFormat="1" applyFont="1" applyFill="1" applyBorder="1" applyAlignment="1">
      <alignment horizontal="left" vertical="center" wrapText="1"/>
    </xf>
    <xf numFmtId="204" fontId="32" fillId="10" borderId="4" xfId="1" applyNumberFormat="1" applyFont="1" applyFill="1" applyBorder="1" applyAlignment="1">
      <alignment vertical="center" wrapText="1"/>
    </xf>
    <xf numFmtId="204" fontId="8" fillId="13" borderId="4" xfId="1" applyNumberFormat="1" applyFont="1" applyFill="1" applyBorder="1" applyAlignment="1">
      <alignment vertical="center" wrapText="1"/>
    </xf>
    <xf numFmtId="204" fontId="18" fillId="0" borderId="4" xfId="1" applyNumberFormat="1" applyFont="1" applyFill="1" applyBorder="1" applyAlignment="1">
      <alignment vertical="center"/>
    </xf>
    <xf numFmtId="204" fontId="17" fillId="0" borderId="4" xfId="1" applyNumberFormat="1" applyFont="1" applyFill="1" applyBorder="1" applyAlignment="1">
      <alignment horizontal="left" vertical="center" indent="1"/>
    </xf>
    <xf numFmtId="204" fontId="57" fillId="0" borderId="4" xfId="0" applyNumberFormat="1" applyFont="1" applyFill="1" applyBorder="1" applyAlignment="1">
      <alignment horizontal="left" vertical="center" wrapText="1"/>
    </xf>
    <xf numFmtId="204" fontId="69" fillId="0" borderId="4" xfId="0" applyNumberFormat="1" applyFont="1" applyFill="1" applyBorder="1" applyAlignment="1">
      <alignment horizontal="left" vertical="center" wrapText="1"/>
    </xf>
    <xf numFmtId="204" fontId="24" fillId="13" borderId="4" xfId="1" applyNumberFormat="1" applyFont="1" applyFill="1" applyBorder="1" applyAlignment="1">
      <alignment vertical="center"/>
    </xf>
    <xf numFmtId="204" fontId="13" fillId="10" borderId="4" xfId="1" applyNumberFormat="1" applyFont="1" applyFill="1" applyBorder="1" applyAlignment="1">
      <alignment vertical="center"/>
    </xf>
    <xf numFmtId="204" fontId="33" fillId="0" borderId="4" xfId="1" applyNumberFormat="1" applyFont="1" applyFill="1" applyBorder="1" applyAlignment="1">
      <alignment vertical="center" wrapText="1"/>
    </xf>
    <xf numFmtId="204" fontId="72" fillId="0" borderId="4" xfId="1" applyNumberFormat="1" applyFont="1" applyFill="1" applyBorder="1" applyAlignment="1">
      <alignment vertical="center" wrapText="1"/>
    </xf>
    <xf numFmtId="204" fontId="24" fillId="11" borderId="4" xfId="1" applyNumberFormat="1" applyFont="1" applyFill="1" applyBorder="1" applyAlignment="1">
      <alignment horizontal="left" vertical="center" wrapText="1"/>
    </xf>
    <xf numFmtId="204" fontId="31" fillId="6" borderId="4" xfId="1" applyNumberFormat="1" applyFont="1" applyFill="1" applyBorder="1" applyAlignment="1">
      <alignment horizontal="left" vertical="center"/>
    </xf>
    <xf numFmtId="204" fontId="8" fillId="0" borderId="4" xfId="1" applyNumberFormat="1" applyFont="1" applyFill="1" applyBorder="1" applyAlignment="1">
      <alignment vertical="center" wrapText="1"/>
    </xf>
    <xf numFmtId="204" fontId="8" fillId="0" borderId="4" xfId="1" applyNumberFormat="1" applyFont="1" applyFill="1" applyBorder="1" applyAlignment="1">
      <alignment horizontal="left" vertical="center" wrapText="1"/>
    </xf>
    <xf numFmtId="204" fontId="7" fillId="0" borderId="4" xfId="1" applyNumberFormat="1" applyFont="1" applyFill="1" applyBorder="1" applyAlignment="1">
      <alignment horizontal="left" vertical="center" wrapText="1"/>
    </xf>
    <xf numFmtId="204" fontId="61" fillId="0" borderId="4" xfId="0" applyNumberFormat="1" applyFont="1" applyFill="1" applyBorder="1" applyAlignment="1">
      <alignment horizontal="left" vertical="center" wrapText="1"/>
    </xf>
    <xf numFmtId="204" fontId="61" fillId="0" borderId="4" xfId="0" applyNumberFormat="1" applyFont="1" applyFill="1" applyBorder="1" applyAlignment="1">
      <alignment horizontal="left" vertical="center" wrapText="1"/>
    </xf>
    <xf numFmtId="204" fontId="60" fillId="0" borderId="4" xfId="0" applyNumberFormat="1" applyFont="1" applyFill="1" applyBorder="1" applyAlignment="1">
      <alignment horizontal="left" vertical="center" wrapText="1"/>
    </xf>
    <xf numFmtId="204" fontId="31" fillId="12" borderId="4" xfId="1" applyNumberFormat="1" applyFont="1" applyFill="1" applyBorder="1" applyAlignment="1">
      <alignment horizontal="left" vertical="center"/>
    </xf>
    <xf numFmtId="204" fontId="25" fillId="6" borderId="4" xfId="1" applyNumberFormat="1" applyFont="1" applyFill="1" applyBorder="1" applyAlignment="1">
      <alignment horizontal="left" vertical="center" wrapText="1"/>
    </xf>
    <xf numFmtId="204" fontId="25" fillId="6" borderId="10" xfId="1" applyNumberFormat="1" applyFont="1" applyFill="1" applyBorder="1" applyAlignment="1">
      <alignment horizontal="left" vertical="center" wrapText="1"/>
    </xf>
    <xf numFmtId="204" fontId="29" fillId="6" borderId="29" xfId="1" applyNumberFormat="1" applyFont="1" applyFill="1" applyBorder="1" applyAlignment="1">
      <alignment horizontal="left" vertical="center" wrapText="1"/>
    </xf>
    <xf numFmtId="204" fontId="17" fillId="16" borderId="5" xfId="1" applyNumberFormat="1" applyFont="1" applyFill="1" applyBorder="1" applyAlignment="1">
      <alignment horizontal="right" vertical="center"/>
    </xf>
    <xf numFmtId="204" fontId="17" fillId="8" borderId="6" xfId="1" applyNumberFormat="1" applyFont="1" applyFill="1" applyBorder="1" applyAlignment="1">
      <alignment horizontal="right" vertical="center"/>
    </xf>
    <xf numFmtId="204" fontId="12" fillId="10" borderId="5" xfId="1" applyNumberFormat="1" applyFont="1" applyFill="1" applyBorder="1" applyAlignment="1">
      <alignment horizontal="right" vertical="center"/>
    </xf>
    <xf numFmtId="204" fontId="40" fillId="0" borderId="5" xfId="1" applyNumberFormat="1" applyFont="1" applyFill="1" applyBorder="1" applyAlignment="1">
      <alignment horizontal="right" vertical="center"/>
    </xf>
    <xf numFmtId="204" fontId="7" fillId="0" borderId="6" xfId="1" applyNumberFormat="1" applyFont="1" applyFill="1" applyBorder="1" applyAlignment="1">
      <alignment horizontal="right" vertical="center"/>
    </xf>
    <xf numFmtId="204" fontId="13" fillId="10" borderId="5" xfId="1" applyNumberFormat="1" applyFont="1" applyFill="1" applyBorder="1" applyAlignment="1">
      <alignment horizontal="right" vertical="center"/>
    </xf>
    <xf numFmtId="204" fontId="66" fillId="0" borderId="5" xfId="1" applyNumberFormat="1" applyFont="1" applyFill="1" applyBorder="1" applyAlignment="1">
      <alignment horizontal="right" vertical="center"/>
    </xf>
    <xf numFmtId="204" fontId="12" fillId="0" borderId="6" xfId="1" applyNumberFormat="1" applyFont="1" applyFill="1" applyBorder="1" applyAlignment="1">
      <alignment horizontal="right" vertical="center"/>
    </xf>
    <xf numFmtId="204" fontId="31" fillId="6" borderId="19" xfId="1" applyNumberFormat="1" applyFont="1" applyFill="1" applyBorder="1" applyAlignment="1">
      <alignment horizontal="left" vertical="center"/>
    </xf>
    <xf numFmtId="204" fontId="24" fillId="7" borderId="6" xfId="1" applyNumberFormat="1" applyFont="1" applyFill="1" applyBorder="1" applyAlignment="1">
      <alignment horizontal="right" vertical="center"/>
    </xf>
    <xf numFmtId="204" fontId="5" fillId="16" borderId="6" xfId="1" applyNumberFormat="1" applyFont="1" applyFill="1" applyBorder="1" applyAlignment="1">
      <alignment horizontal="right" vertical="center"/>
    </xf>
    <xf numFmtId="204" fontId="17" fillId="0" borderId="6" xfId="1" applyNumberFormat="1" applyFont="1" applyFill="1" applyBorder="1" applyAlignment="1">
      <alignment horizontal="right" vertical="center"/>
    </xf>
    <xf numFmtId="204" fontId="8" fillId="7" borderId="6" xfId="1" applyNumberFormat="1" applyFont="1" applyFill="1" applyBorder="1" applyAlignment="1">
      <alignment horizontal="right" vertical="center"/>
    </xf>
    <xf numFmtId="204" fontId="6" fillId="0" borderId="6" xfId="1" applyNumberFormat="1" applyFont="1" applyFill="1" applyBorder="1" applyAlignment="1">
      <alignment horizontal="right" vertical="center"/>
    </xf>
    <xf numFmtId="204" fontId="12" fillId="10" borderId="6" xfId="1" applyNumberFormat="1" applyFont="1" applyFill="1" applyBorder="1" applyAlignment="1">
      <alignment horizontal="right" vertical="center"/>
    </xf>
    <xf numFmtId="204" fontId="19" fillId="0" borderId="6" xfId="1" applyNumberFormat="1" applyFont="1" applyFill="1" applyBorder="1" applyAlignment="1">
      <alignment horizontal="right" vertical="center"/>
    </xf>
    <xf numFmtId="204" fontId="72" fillId="0" borderId="6" xfId="1" applyNumberFormat="1" applyFont="1" applyFill="1" applyBorder="1" applyAlignment="1">
      <alignment horizontal="right" vertical="center"/>
    </xf>
    <xf numFmtId="204" fontId="24" fillId="11" borderId="6" xfId="1" applyNumberFormat="1" applyFont="1" applyFill="1" applyBorder="1" applyAlignment="1">
      <alignment horizontal="right" vertical="center"/>
    </xf>
    <xf numFmtId="204" fontId="25" fillId="6" borderId="6" xfId="1" applyNumberFormat="1" applyFont="1" applyFill="1" applyBorder="1" applyAlignment="1">
      <alignment horizontal="right" vertical="center"/>
    </xf>
    <xf numFmtId="204" fontId="25" fillId="6" borderId="2" xfId="1" applyNumberFormat="1" applyFont="1" applyFill="1" applyBorder="1" applyAlignment="1">
      <alignment horizontal="right" vertical="center"/>
    </xf>
    <xf numFmtId="204" fontId="5" fillId="2" borderId="5" xfId="1" applyNumberFormat="1" applyFont="1" applyFill="1" applyBorder="1" applyAlignment="1">
      <alignment horizontal="right" vertical="center"/>
    </xf>
    <xf numFmtId="204" fontId="18" fillId="7" borderId="5" xfId="1" applyNumberFormat="1" applyFont="1" applyFill="1" applyBorder="1" applyAlignment="1">
      <alignment horizontal="right" vertical="center"/>
    </xf>
    <xf numFmtId="204" fontId="5" fillId="9" borderId="5" xfId="1" applyNumberFormat="1" applyFont="1" applyFill="1" applyBorder="1" applyAlignment="1">
      <alignment horizontal="right" vertical="center"/>
    </xf>
    <xf numFmtId="204" fontId="5" fillId="14" borderId="5" xfId="1" applyNumberFormat="1" applyFont="1" applyFill="1" applyBorder="1" applyAlignment="1">
      <alignment horizontal="right" vertical="center"/>
    </xf>
    <xf numFmtId="204" fontId="12" fillId="16" borderId="6" xfId="1" applyNumberFormat="1" applyFont="1" applyFill="1" applyBorder="1" applyAlignment="1">
      <alignment horizontal="right" vertical="center"/>
    </xf>
    <xf numFmtId="204" fontId="16" fillId="16" borderId="6" xfId="1" applyNumberFormat="1" applyFont="1" applyFill="1" applyBorder="1" applyAlignment="1">
      <alignment horizontal="right" vertical="center"/>
    </xf>
    <xf numFmtId="204" fontId="17" fillId="16" borderId="6" xfId="1" applyNumberFormat="1" applyFont="1" applyFill="1" applyBorder="1" applyAlignment="1">
      <alignment horizontal="right" vertical="center"/>
    </xf>
    <xf numFmtId="204" fontId="7" fillId="16" borderId="6" xfId="1" applyNumberFormat="1" applyFont="1" applyFill="1" applyBorder="1" applyAlignment="1">
      <alignment horizontal="right" vertical="center"/>
    </xf>
    <xf numFmtId="204" fontId="19" fillId="16" borderId="6" xfId="1" applyNumberFormat="1" applyFont="1" applyFill="1" applyBorder="1" applyAlignment="1">
      <alignment horizontal="right" vertical="center"/>
    </xf>
    <xf numFmtId="204" fontId="72" fillId="16" borderId="6" xfId="1" applyNumberFormat="1" applyFont="1" applyFill="1" applyBorder="1" applyAlignment="1">
      <alignment horizontal="right" vertical="center"/>
    </xf>
    <xf numFmtId="204" fontId="18" fillId="0" borderId="19" xfId="1" applyNumberFormat="1" applyFont="1" applyFill="1" applyBorder="1" applyAlignment="1">
      <alignment horizontal="right" vertical="center" wrapText="1"/>
    </xf>
    <xf numFmtId="204" fontId="2" fillId="0" borderId="19" xfId="1" applyNumberFormat="1" applyFont="1" applyFill="1" applyBorder="1" applyAlignment="1">
      <alignment horizontal="right" vertical="center" wrapText="1" indent="2"/>
    </xf>
    <xf numFmtId="204" fontId="16" fillId="0" borderId="19" xfId="1" applyNumberFormat="1" applyFont="1" applyFill="1" applyBorder="1" applyAlignment="1">
      <alignment horizontal="right" vertical="center" wrapText="1"/>
    </xf>
    <xf numFmtId="204" fontId="10" fillId="0" borderId="19" xfId="1" applyNumberFormat="1" applyFont="1" applyFill="1" applyBorder="1" applyAlignment="1">
      <alignment horizontal="right" vertical="center" wrapText="1"/>
    </xf>
    <xf numFmtId="204" fontId="5" fillId="0" borderId="19" xfId="1" applyNumberFormat="1" applyFont="1" applyFill="1" applyBorder="1" applyAlignment="1">
      <alignment horizontal="right" vertical="center" wrapText="1"/>
    </xf>
    <xf numFmtId="204" fontId="8" fillId="7" borderId="19" xfId="1" applyNumberFormat="1" applyFont="1" applyFill="1" applyBorder="1" applyAlignment="1">
      <alignment horizontal="right" vertical="center" wrapText="1"/>
    </xf>
    <xf numFmtId="204" fontId="60" fillId="0" borderId="19" xfId="0" applyNumberFormat="1" applyFont="1" applyFill="1" applyBorder="1" applyAlignment="1">
      <alignment horizontal="right" vertical="center" wrapText="1"/>
    </xf>
    <xf numFmtId="204" fontId="32" fillId="10" borderId="19" xfId="1" applyNumberFormat="1" applyFont="1" applyFill="1" applyBorder="1" applyAlignment="1">
      <alignment horizontal="right" vertical="center" wrapText="1"/>
    </xf>
    <xf numFmtId="204" fontId="18" fillId="0" borderId="19" xfId="1" applyNumberFormat="1" applyFont="1" applyFill="1" applyBorder="1" applyAlignment="1">
      <alignment horizontal="right" vertical="center"/>
    </xf>
    <xf numFmtId="204" fontId="33" fillId="0" borderId="19" xfId="1" applyNumberFormat="1" applyFont="1" applyFill="1" applyBorder="1" applyAlignment="1">
      <alignment horizontal="right" vertical="center" wrapText="1"/>
    </xf>
    <xf numFmtId="204" fontId="72" fillId="0" borderId="19" xfId="1" applyNumberFormat="1" applyFont="1" applyFill="1" applyBorder="1" applyAlignment="1">
      <alignment horizontal="right" vertical="center" wrapText="1"/>
    </xf>
    <xf numFmtId="204" fontId="8" fillId="0" borderId="19" xfId="1" applyNumberFormat="1" applyFont="1" applyFill="1" applyBorder="1" applyAlignment="1">
      <alignment horizontal="right" vertical="center" wrapText="1"/>
    </xf>
    <xf numFmtId="204" fontId="7" fillId="0" borderId="19" xfId="1" applyNumberFormat="1" applyFont="1" applyFill="1" applyBorder="1" applyAlignment="1">
      <alignment horizontal="right" vertical="center" wrapText="1"/>
    </xf>
    <xf numFmtId="204" fontId="61" fillId="0" borderId="19" xfId="0" applyNumberFormat="1" applyFont="1" applyFill="1" applyBorder="1" applyAlignment="1">
      <alignment horizontal="right" vertical="center" wrapText="1"/>
    </xf>
    <xf numFmtId="204" fontId="60" fillId="0" borderId="19" xfId="0" applyNumberFormat="1" applyFont="1" applyFill="1" applyBorder="1" applyAlignment="1">
      <alignment horizontal="right" vertical="center" wrapText="1"/>
    </xf>
    <xf numFmtId="204" fontId="25" fillId="6" borderId="19" xfId="1" applyNumberFormat="1" applyFont="1" applyFill="1" applyBorder="1" applyAlignment="1">
      <alignment horizontal="right" vertical="center" wrapText="1"/>
    </xf>
    <xf numFmtId="204" fontId="2" fillId="0" borderId="19" xfId="1" applyNumberFormat="1" applyFont="1" applyFill="1" applyBorder="1" applyAlignment="1">
      <alignment horizontal="right" vertical="center" wrapText="1"/>
    </xf>
    <xf numFmtId="0" fontId="9" fillId="17" borderId="7" xfId="1" applyFont="1" applyFill="1" applyBorder="1" applyAlignment="1">
      <alignment horizontal="center" vertical="center"/>
    </xf>
    <xf numFmtId="0" fontId="9" fillId="17" borderId="10" xfId="1" applyFont="1" applyFill="1" applyBorder="1" applyAlignment="1">
      <alignment horizontal="center" vertical="center"/>
    </xf>
    <xf numFmtId="0" fontId="9" fillId="17" borderId="30" xfId="1" applyFont="1" applyFill="1" applyBorder="1" applyAlignment="1">
      <alignment horizontal="center" vertical="center"/>
    </xf>
    <xf numFmtId="0" fontId="9" fillId="17" borderId="9" xfId="1" applyFont="1" applyFill="1" applyBorder="1" applyAlignment="1">
      <alignment horizontal="center" vertical="center"/>
    </xf>
    <xf numFmtId="0" fontId="9" fillId="17" borderId="27" xfId="1" applyFont="1" applyFill="1" applyBorder="1" applyAlignment="1">
      <alignment horizontal="center" vertical="center"/>
    </xf>
    <xf numFmtId="0" fontId="9" fillId="17" borderId="19" xfId="1" applyFont="1" applyFill="1" applyBorder="1" applyAlignment="1">
      <alignment horizontal="center" vertical="center"/>
    </xf>
    <xf numFmtId="0" fontId="9" fillId="17" borderId="1" xfId="1" applyFont="1" applyFill="1" applyBorder="1" applyAlignment="1">
      <alignment horizontal="center" vertical="center"/>
    </xf>
    <xf numFmtId="0" fontId="9" fillId="17" borderId="18" xfId="1" applyFont="1" applyFill="1" applyBorder="1" applyAlignment="1">
      <alignment horizontal="center" vertical="center"/>
    </xf>
    <xf numFmtId="0" fontId="9" fillId="17" borderId="0" xfId="1" applyFont="1" applyFill="1" applyBorder="1" applyAlignment="1">
      <alignment vertical="center"/>
    </xf>
    <xf numFmtId="204" fontId="12" fillId="0" borderId="4" xfId="1" applyNumberFormat="1" applyFont="1" applyFill="1" applyBorder="1" applyAlignment="1">
      <alignment horizontal="right" vertical="center"/>
    </xf>
    <xf numFmtId="204" fontId="5" fillId="0" borderId="4" xfId="1" applyNumberFormat="1" applyFont="1" applyFill="1" applyBorder="1" applyAlignment="1">
      <alignment horizontal="right" vertical="center"/>
    </xf>
    <xf numFmtId="204" fontId="5" fillId="9" borderId="19" xfId="1" applyNumberFormat="1" applyFont="1" applyFill="1" applyBorder="1" applyAlignment="1">
      <alignment horizontal="right" vertical="center"/>
    </xf>
    <xf numFmtId="0" fontId="15" fillId="7" borderId="0" xfId="1" applyFont="1" applyFill="1" applyBorder="1" applyAlignment="1">
      <alignment vertical="center"/>
    </xf>
    <xf numFmtId="204" fontId="17" fillId="8" borderId="31" xfId="1" applyNumberFormat="1" applyFont="1" applyFill="1" applyBorder="1" applyAlignment="1">
      <alignment horizontal="right" vertical="center"/>
    </xf>
    <xf numFmtId="204" fontId="7" fillId="0" borderId="31" xfId="1" applyNumberFormat="1" applyFont="1" applyFill="1" applyBorder="1" applyAlignment="1">
      <alignment horizontal="right" vertical="center"/>
    </xf>
    <xf numFmtId="204" fontId="23" fillId="6" borderId="31" xfId="1" applyNumberFormat="1" applyFont="1" applyFill="1" applyBorder="1" applyAlignment="1">
      <alignment horizontal="right" vertical="center"/>
    </xf>
    <xf numFmtId="204" fontId="31" fillId="6" borderId="31" xfId="1" applyNumberFormat="1" applyFont="1" applyFill="1" applyBorder="1" applyAlignment="1">
      <alignment horizontal="right" vertical="center"/>
    </xf>
    <xf numFmtId="204" fontId="15" fillId="0" borderId="31" xfId="1" applyNumberFormat="1" applyFont="1" applyFill="1" applyBorder="1" applyAlignment="1">
      <alignment horizontal="right" vertical="center"/>
    </xf>
    <xf numFmtId="0" fontId="15" fillId="0" borderId="5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vertical="center"/>
    </xf>
    <xf numFmtId="0" fontId="24" fillId="0" borderId="5" xfId="1" applyFont="1" applyFill="1" applyBorder="1" applyAlignment="1">
      <alignment horizontal="center" vertical="center"/>
    </xf>
    <xf numFmtId="49" fontId="72" fillId="0" borderId="5" xfId="1" applyNumberFormat="1" applyFont="1" applyFill="1" applyBorder="1" applyAlignment="1">
      <alignment horizontal="center" vertical="center"/>
    </xf>
    <xf numFmtId="49" fontId="5" fillId="0" borderId="5" xfId="1" applyNumberFormat="1" applyFont="1" applyFill="1" applyBorder="1" applyAlignment="1">
      <alignment horizontal="center" vertical="center"/>
    </xf>
    <xf numFmtId="49" fontId="5" fillId="18" borderId="5" xfId="1" applyNumberFormat="1" applyFont="1" applyFill="1" applyBorder="1" applyAlignment="1">
      <alignment horizontal="center" vertical="center"/>
    </xf>
    <xf numFmtId="49" fontId="7" fillId="18" borderId="5" xfId="1" applyNumberFormat="1" applyFont="1" applyFill="1" applyBorder="1" applyAlignment="1">
      <alignment horizontal="center" vertical="center"/>
    </xf>
    <xf numFmtId="0" fontId="23" fillId="6" borderId="19" xfId="1" applyFont="1" applyFill="1" applyBorder="1" applyAlignment="1">
      <alignment vertical="center" wrapText="1"/>
    </xf>
    <xf numFmtId="0" fontId="25" fillId="6" borderId="18" xfId="1" applyFont="1" applyFill="1" applyBorder="1" applyAlignment="1">
      <alignment horizontal="center" vertical="center"/>
    </xf>
    <xf numFmtId="0" fontId="24" fillId="7" borderId="19" xfId="1" applyFont="1" applyFill="1" applyBorder="1" applyAlignment="1">
      <alignment horizontal="left" vertical="center" wrapText="1"/>
    </xf>
    <xf numFmtId="0" fontId="24" fillId="7" borderId="18" xfId="1" applyFont="1" applyFill="1" applyBorder="1" applyAlignment="1">
      <alignment horizontal="center" vertical="center"/>
    </xf>
    <xf numFmtId="0" fontId="18" fillId="0" borderId="19" xfId="1" applyFont="1" applyFill="1" applyBorder="1" applyAlignment="1">
      <alignment horizontal="left" vertical="center" wrapText="1"/>
    </xf>
    <xf numFmtId="0" fontId="15" fillId="0" borderId="18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left" vertical="center" wrapText="1"/>
    </xf>
    <xf numFmtId="0" fontId="15" fillId="0" borderId="18" xfId="1" applyFont="1" applyFill="1" applyBorder="1" applyAlignment="1">
      <alignment horizontal="center" vertical="center"/>
    </xf>
    <xf numFmtId="0" fontId="16" fillId="0" borderId="19" xfId="1" applyFont="1" applyFill="1" applyBorder="1" applyAlignment="1">
      <alignment horizontal="left" vertical="center" wrapText="1"/>
    </xf>
    <xf numFmtId="0" fontId="14" fillId="0" borderId="18" xfId="1" applyFont="1" applyFill="1" applyBorder="1" applyAlignment="1">
      <alignment horizontal="center" vertical="center"/>
    </xf>
    <xf numFmtId="0" fontId="16" fillId="16" borderId="19" xfId="1" applyFont="1" applyFill="1" applyBorder="1" applyAlignment="1">
      <alignment horizontal="left" vertical="center" wrapText="1"/>
    </xf>
    <xf numFmtId="0" fontId="27" fillId="0" borderId="19" xfId="1" applyFont="1" applyFill="1" applyBorder="1" applyAlignment="1">
      <alignment horizontal="left" vertical="center" wrapText="1" indent="2"/>
    </xf>
    <xf numFmtId="0" fontId="12" fillId="0" borderId="18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horizontal="left" vertical="center" wrapText="1" indent="2"/>
    </xf>
    <xf numFmtId="0" fontId="17" fillId="16" borderId="19" xfId="1" applyFont="1" applyFill="1" applyBorder="1" applyAlignment="1">
      <alignment horizontal="left" vertical="center" wrapText="1" indent="2"/>
    </xf>
    <xf numFmtId="0" fontId="12" fillId="16" borderId="18" xfId="1" applyFont="1" applyFill="1" applyBorder="1" applyAlignment="1">
      <alignment horizontal="center" vertical="center"/>
    </xf>
    <xf numFmtId="0" fontId="18" fillId="0" borderId="19" xfId="1" applyFont="1" applyFill="1" applyBorder="1" applyAlignment="1">
      <alignment vertical="center" wrapText="1"/>
    </xf>
    <xf numFmtId="0" fontId="27" fillId="8" borderId="19" xfId="1" applyFont="1" applyFill="1" applyBorder="1" applyAlignment="1">
      <alignment horizontal="left" vertical="center" wrapText="1"/>
    </xf>
    <xf numFmtId="0" fontId="12" fillId="8" borderId="18" xfId="1" applyFont="1" applyFill="1" applyBorder="1" applyAlignment="1">
      <alignment horizontal="center" vertical="center" wrapText="1"/>
    </xf>
    <xf numFmtId="0" fontId="10" fillId="0" borderId="19" xfId="1" applyFont="1" applyFill="1" applyBorder="1" applyAlignment="1">
      <alignment horizontal="left" vertical="center" wrapText="1"/>
    </xf>
    <xf numFmtId="0" fontId="5" fillId="0" borderId="19" xfId="1" applyFont="1" applyFill="1" applyBorder="1" applyAlignment="1">
      <alignment horizontal="left" vertical="center" wrapText="1"/>
    </xf>
    <xf numFmtId="0" fontId="70" fillId="8" borderId="19" xfId="0" applyFont="1" applyFill="1" applyBorder="1" applyAlignment="1">
      <alignment horizontal="left" vertical="center" wrapText="1" indent="2"/>
    </xf>
    <xf numFmtId="0" fontId="12" fillId="8" borderId="18" xfId="1" applyFont="1" applyFill="1" applyBorder="1" applyAlignment="1">
      <alignment horizontal="center" vertical="center"/>
    </xf>
    <xf numFmtId="0" fontId="35" fillId="0" borderId="19" xfId="1" applyFont="1" applyFill="1" applyBorder="1" applyAlignment="1">
      <alignment vertical="center" wrapText="1"/>
    </xf>
    <xf numFmtId="0" fontId="70" fillId="0" borderId="19" xfId="0" applyFont="1" applyFill="1" applyBorder="1" applyAlignment="1">
      <alignment horizontal="left" vertical="center" wrapText="1" indent="2"/>
    </xf>
    <xf numFmtId="0" fontId="8" fillId="7" borderId="19" xfId="1" applyFont="1" applyFill="1" applyBorder="1" applyAlignment="1">
      <alignment horizontal="left" vertical="center" wrapText="1"/>
    </xf>
    <xf numFmtId="0" fontId="8" fillId="7" borderId="18" xfId="1" applyFont="1" applyFill="1" applyBorder="1" applyAlignment="1">
      <alignment horizontal="center" vertical="center"/>
    </xf>
    <xf numFmtId="0" fontId="24" fillId="7" borderId="19" xfId="1" applyFont="1" applyFill="1" applyBorder="1" applyAlignment="1">
      <alignment vertical="center" wrapText="1"/>
    </xf>
    <xf numFmtId="0" fontId="5" fillId="0" borderId="19" xfId="1" applyFont="1" applyFill="1" applyBorder="1" applyAlignment="1">
      <alignment vertical="center" wrapText="1"/>
    </xf>
    <xf numFmtId="0" fontId="61" fillId="7" borderId="19" xfId="0" applyFont="1" applyFill="1" applyBorder="1" applyAlignment="1">
      <alignment horizontal="left" vertical="center" wrapText="1"/>
    </xf>
    <xf numFmtId="0" fontId="6" fillId="0" borderId="18" xfId="1" applyFont="1" applyFill="1" applyBorder="1" applyAlignment="1">
      <alignment horizontal="center" vertical="center"/>
    </xf>
    <xf numFmtId="0" fontId="38" fillId="10" borderId="19" xfId="1" applyFont="1" applyFill="1" applyBorder="1" applyAlignment="1">
      <alignment vertical="center" wrapText="1"/>
    </xf>
    <xf numFmtId="0" fontId="5" fillId="10" borderId="18" xfId="1" applyFont="1" applyFill="1" applyBorder="1" applyAlignment="1">
      <alignment vertical="center"/>
    </xf>
    <xf numFmtId="0" fontId="29" fillId="13" borderId="19" xfId="1" applyFont="1" applyFill="1" applyBorder="1" applyAlignment="1">
      <alignment vertical="center" wrapText="1"/>
    </xf>
    <xf numFmtId="0" fontId="25" fillId="13" borderId="18" xfId="1" applyFont="1" applyFill="1" applyBorder="1" applyAlignment="1">
      <alignment horizontal="center" vertical="center"/>
    </xf>
    <xf numFmtId="0" fontId="18" fillId="0" borderId="19" xfId="1" applyFont="1" applyFill="1" applyBorder="1" applyAlignment="1">
      <alignment vertical="center"/>
    </xf>
    <xf numFmtId="0" fontId="24" fillId="0" borderId="18" xfId="1" applyFont="1" applyFill="1" applyBorder="1" applyAlignment="1">
      <alignment horizontal="center" vertical="center"/>
    </xf>
    <xf numFmtId="0" fontId="35" fillId="0" borderId="19" xfId="1" applyFont="1" applyFill="1" applyBorder="1" applyAlignment="1">
      <alignment vertical="center"/>
    </xf>
    <xf numFmtId="0" fontId="17" fillId="0" borderId="19" xfId="1" applyFont="1" applyFill="1" applyBorder="1" applyAlignment="1">
      <alignment horizontal="left" vertical="center" indent="1"/>
    </xf>
    <xf numFmtId="0" fontId="30" fillId="0" borderId="18" xfId="1" applyFont="1" applyFill="1" applyBorder="1" applyAlignment="1">
      <alignment horizontal="center" vertical="center"/>
    </xf>
    <xf numFmtId="0" fontId="70" fillId="0" borderId="19" xfId="0" applyFont="1" applyFill="1" applyBorder="1" applyAlignment="1">
      <alignment horizontal="left" vertical="center" wrapText="1" indent="1"/>
    </xf>
    <xf numFmtId="0" fontId="57" fillId="0" borderId="19" xfId="0" applyFont="1" applyFill="1" applyBorder="1" applyAlignment="1">
      <alignment horizontal="left" vertical="center" wrapText="1"/>
    </xf>
    <xf numFmtId="0" fontId="69" fillId="0" borderId="19" xfId="0" applyFont="1" applyFill="1" applyBorder="1" applyAlignment="1">
      <alignment horizontal="left" vertical="center" wrapText="1"/>
    </xf>
    <xf numFmtId="0" fontId="25" fillId="13" borderId="19" xfId="1" applyFont="1" applyFill="1" applyBorder="1" applyAlignment="1">
      <alignment vertical="center"/>
    </xf>
    <xf numFmtId="0" fontId="27" fillId="0" borderId="19" xfId="1" applyFont="1" applyFill="1" applyBorder="1" applyAlignment="1">
      <alignment vertical="center"/>
    </xf>
    <xf numFmtId="0" fontId="24" fillId="0" borderId="18" xfId="1" applyFont="1" applyFill="1" applyBorder="1" applyAlignment="1">
      <alignment horizontal="center" vertical="center" wrapText="1"/>
    </xf>
    <xf numFmtId="0" fontId="30" fillId="10" borderId="19" xfId="1" applyFont="1" applyFill="1" applyBorder="1" applyAlignment="1">
      <alignment vertical="center"/>
    </xf>
    <xf numFmtId="0" fontId="80" fillId="19" borderId="18" xfId="1" applyFont="1" applyFill="1" applyBorder="1" applyAlignment="1">
      <alignment horizontal="center" vertical="center" wrapText="1"/>
    </xf>
    <xf numFmtId="0" fontId="33" fillId="0" borderId="19" xfId="1" applyFont="1" applyFill="1" applyBorder="1" applyAlignment="1">
      <alignment vertical="center" wrapText="1"/>
    </xf>
    <xf numFmtId="49" fontId="33" fillId="0" borderId="18" xfId="1" applyNumberFormat="1" applyFont="1" applyFill="1" applyBorder="1" applyAlignment="1">
      <alignment horizontal="center" vertical="center"/>
    </xf>
    <xf numFmtId="0" fontId="72" fillId="0" borderId="19" xfId="1" applyFont="1" applyFill="1" applyBorder="1" applyAlignment="1">
      <alignment vertical="center" wrapText="1"/>
    </xf>
    <xf numFmtId="49" fontId="72" fillId="0" borderId="18" xfId="1" applyNumberFormat="1" applyFont="1" applyFill="1" applyBorder="1" applyAlignment="1">
      <alignment horizontal="center" vertical="center"/>
    </xf>
    <xf numFmtId="49" fontId="24" fillId="6" borderId="18" xfId="1" applyNumberFormat="1" applyFont="1" applyFill="1" applyBorder="1" applyAlignment="1">
      <alignment horizontal="center" vertical="center"/>
    </xf>
    <xf numFmtId="0" fontId="24" fillId="11" borderId="19" xfId="1" applyFont="1" applyFill="1" applyBorder="1" applyAlignment="1">
      <alignment horizontal="left" vertical="center" wrapText="1"/>
    </xf>
    <xf numFmtId="49" fontId="15" fillId="11" borderId="18" xfId="1" applyNumberFormat="1" applyFont="1" applyFill="1" applyBorder="1" applyAlignment="1">
      <alignment horizontal="center" vertical="center" wrapText="1"/>
    </xf>
    <xf numFmtId="49" fontId="30" fillId="6" borderId="18" xfId="1" applyNumberFormat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vertical="center" wrapText="1"/>
    </xf>
    <xf numFmtId="49" fontId="24" fillId="0" borderId="18" xfId="1" applyNumberFormat="1" applyFont="1" applyFill="1" applyBorder="1" applyAlignment="1">
      <alignment horizontal="center" vertical="center"/>
    </xf>
    <xf numFmtId="49" fontId="5" fillId="0" borderId="18" xfId="1" applyNumberFormat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horizontal="left" vertical="center" wrapText="1"/>
    </xf>
    <xf numFmtId="0" fontId="7" fillId="0" borderId="19" xfId="1" applyFont="1" applyFill="1" applyBorder="1" applyAlignment="1">
      <alignment horizontal="left" vertical="center" wrapText="1"/>
    </xf>
    <xf numFmtId="0" fontId="8" fillId="18" borderId="19" xfId="1" applyFont="1" applyFill="1" applyBorder="1" applyAlignment="1">
      <alignment vertical="center" wrapText="1"/>
    </xf>
    <xf numFmtId="49" fontId="24" fillId="18" borderId="18" xfId="1" applyNumberFormat="1" applyFont="1" applyFill="1" applyBorder="1" applyAlignment="1">
      <alignment horizontal="center" vertical="center"/>
    </xf>
    <xf numFmtId="0" fontId="60" fillId="18" borderId="19" xfId="0" applyFont="1" applyFill="1" applyBorder="1" applyAlignment="1">
      <alignment horizontal="left" vertical="center" wrapText="1"/>
    </xf>
    <xf numFmtId="49" fontId="5" fillId="18" borderId="18" xfId="1" applyNumberFormat="1" applyFont="1" applyFill="1" applyBorder="1" applyAlignment="1">
      <alignment horizontal="center" vertical="center"/>
    </xf>
    <xf numFmtId="49" fontId="7" fillId="18" borderId="18" xfId="1" applyNumberFormat="1" applyFont="1" applyFill="1" applyBorder="1" applyAlignment="1">
      <alignment horizontal="center" vertical="center"/>
    </xf>
    <xf numFmtId="0" fontId="61" fillId="0" borderId="19" xfId="0" applyFont="1" applyFill="1" applyBorder="1" applyAlignment="1">
      <alignment horizontal="left" vertical="center" wrapText="1"/>
    </xf>
    <xf numFmtId="49" fontId="15" fillId="0" borderId="18" xfId="1" applyNumberFormat="1" applyFont="1" applyFill="1" applyBorder="1" applyAlignment="1">
      <alignment horizontal="center" vertical="center"/>
    </xf>
    <xf numFmtId="49" fontId="31" fillId="6" borderId="18" xfId="1" applyNumberFormat="1" applyFont="1" applyFill="1" applyBorder="1" applyAlignment="1">
      <alignment horizontal="center" vertical="center"/>
    </xf>
    <xf numFmtId="0" fontId="61" fillId="18" borderId="19" xfId="0" applyFont="1" applyFill="1" applyBorder="1" applyAlignment="1">
      <alignment horizontal="left" vertical="center" wrapText="1"/>
    </xf>
    <xf numFmtId="0" fontId="60" fillId="0" borderId="19" xfId="0" applyFont="1" applyFill="1" applyBorder="1" applyAlignment="1">
      <alignment horizontal="left" vertical="center" wrapText="1"/>
    </xf>
    <xf numFmtId="0" fontId="41" fillId="0" borderId="19" xfId="1" applyFont="1" applyFill="1" applyBorder="1" applyAlignment="1">
      <alignment vertical="center" wrapText="1"/>
    </xf>
    <xf numFmtId="49" fontId="30" fillId="12" borderId="19" xfId="1" applyNumberFormat="1" applyFont="1" applyFill="1" applyBorder="1" applyAlignment="1">
      <alignment horizontal="left" vertical="center" indent="1"/>
    </xf>
    <xf numFmtId="49" fontId="30" fillId="12" borderId="18" xfId="1" applyNumberFormat="1" applyFont="1" applyFill="1" applyBorder="1" applyAlignment="1">
      <alignment horizontal="center" vertical="center"/>
    </xf>
    <xf numFmtId="204" fontId="24" fillId="6" borderId="19" xfId="1" applyNumberFormat="1" applyFont="1" applyFill="1" applyBorder="1" applyAlignment="1">
      <alignment horizontal="left" vertical="center" wrapText="1"/>
    </xf>
    <xf numFmtId="204" fontId="8" fillId="6" borderId="25" xfId="1" applyNumberFormat="1" applyFont="1" applyFill="1" applyBorder="1" applyAlignment="1">
      <alignment horizontal="left" vertical="center" wrapText="1"/>
    </xf>
    <xf numFmtId="49" fontId="8" fillId="6" borderId="26" xfId="1" applyNumberFormat="1" applyFont="1" applyFill="1" applyBorder="1" applyAlignment="1">
      <alignment horizontal="center" vertical="center"/>
    </xf>
    <xf numFmtId="204" fontId="69" fillId="0" borderId="19" xfId="0" applyNumberFormat="1" applyFont="1" applyFill="1" applyBorder="1" applyAlignment="1">
      <alignment horizontal="right" vertical="center" wrapText="1"/>
    </xf>
    <xf numFmtId="204" fontId="27" fillId="16" borderId="19" xfId="1" applyNumberFormat="1" applyFont="1" applyFill="1" applyBorder="1" applyAlignment="1">
      <alignment horizontal="right" vertical="center" wrapText="1"/>
    </xf>
    <xf numFmtId="204" fontId="17" fillId="0" borderId="19" xfId="1" applyNumberFormat="1" applyFont="1" applyFill="1" applyBorder="1" applyAlignment="1">
      <alignment horizontal="right" vertical="center" wrapText="1"/>
    </xf>
    <xf numFmtId="204" fontId="5" fillId="8" borderId="19" xfId="1" applyNumberFormat="1" applyFont="1" applyFill="1" applyBorder="1" applyAlignment="1">
      <alignment horizontal="right" vertical="center" wrapText="1"/>
    </xf>
    <xf numFmtId="204" fontId="17" fillId="0" borderId="1" xfId="1" applyNumberFormat="1" applyFont="1" applyFill="1" applyBorder="1" applyAlignment="1">
      <alignment horizontal="right" vertical="center" wrapText="1"/>
    </xf>
    <xf numFmtId="204" fontId="17" fillId="0" borderId="1" xfId="1" applyNumberFormat="1" applyFont="1" applyFill="1" applyBorder="1" applyAlignment="1">
      <alignment vertical="center" wrapText="1"/>
    </xf>
    <xf numFmtId="204" fontId="17" fillId="9" borderId="19" xfId="1" applyNumberFormat="1" applyFont="1" applyFill="1" applyBorder="1" applyAlignment="1">
      <alignment horizontal="right" vertical="center"/>
    </xf>
    <xf numFmtId="204" fontId="17" fillId="2" borderId="5" xfId="1" applyNumberFormat="1" applyFont="1" applyFill="1" applyBorder="1" applyAlignment="1">
      <alignment horizontal="right" vertical="center"/>
    </xf>
    <xf numFmtId="204" fontId="17" fillId="2" borderId="1" xfId="1" applyNumberFormat="1" applyFont="1" applyFill="1" applyBorder="1" applyAlignment="1">
      <alignment horizontal="right" vertical="center"/>
    </xf>
    <xf numFmtId="204" fontId="17" fillId="0" borderId="4" xfId="1" applyNumberFormat="1" applyFont="1" applyFill="1" applyBorder="1" applyAlignment="1">
      <alignment vertical="center" wrapText="1"/>
    </xf>
    <xf numFmtId="204" fontId="60" fillId="8" borderId="19" xfId="0" applyNumberFormat="1" applyFont="1" applyFill="1" applyBorder="1" applyAlignment="1">
      <alignment horizontal="right" vertical="center" wrapText="1"/>
    </xf>
    <xf numFmtId="204" fontId="7" fillId="8" borderId="5" xfId="1" applyNumberFormat="1" applyFont="1" applyFill="1" applyBorder="1" applyAlignment="1">
      <alignment horizontal="right" vertical="center"/>
    </xf>
    <xf numFmtId="204" fontId="7" fillId="8" borderId="1" xfId="1" applyNumberFormat="1" applyFont="1" applyFill="1" applyBorder="1" applyAlignment="1">
      <alignment horizontal="right" vertical="center"/>
    </xf>
    <xf numFmtId="204" fontId="66" fillId="20" borderId="1" xfId="1" applyNumberFormat="1" applyFont="1" applyFill="1" applyBorder="1" applyAlignment="1">
      <alignment horizontal="right" vertical="center"/>
    </xf>
    <xf numFmtId="204" fontId="15" fillId="13" borderId="1" xfId="1" applyNumberFormat="1" applyFont="1" applyFill="1" applyBorder="1" applyAlignment="1">
      <alignment horizontal="right" vertical="center"/>
    </xf>
    <xf numFmtId="204" fontId="25" fillId="13" borderId="1" xfId="1" applyNumberFormat="1" applyFont="1" applyFill="1" applyBorder="1" applyAlignment="1">
      <alignment horizontal="right" vertical="center"/>
    </xf>
    <xf numFmtId="204" fontId="15" fillId="6" borderId="7" xfId="1" applyNumberFormat="1" applyFont="1" applyFill="1" applyBorder="1" applyAlignment="1">
      <alignment horizontal="right" vertical="center"/>
    </xf>
    <xf numFmtId="204" fontId="31" fillId="6" borderId="4" xfId="1" applyNumberFormat="1" applyFont="1" applyFill="1" applyBorder="1" applyAlignment="1">
      <alignment horizontal="right" vertical="center"/>
    </xf>
    <xf numFmtId="204" fontId="15" fillId="8" borderId="5" xfId="1" applyNumberFormat="1" applyFont="1" applyFill="1" applyBorder="1" applyAlignment="1">
      <alignment horizontal="right" vertical="center"/>
    </xf>
    <xf numFmtId="204" fontId="60" fillId="21" borderId="19" xfId="0" applyNumberFormat="1" applyFont="1" applyFill="1" applyBorder="1" applyAlignment="1">
      <alignment horizontal="right" vertical="center" wrapText="1"/>
    </xf>
    <xf numFmtId="204" fontId="24" fillId="21" borderId="19" xfId="1" applyNumberFormat="1" applyFont="1" applyFill="1" applyBorder="1" applyAlignment="1">
      <alignment horizontal="right" vertical="center"/>
    </xf>
    <xf numFmtId="204" fontId="24" fillId="21" borderId="5" xfId="1" applyNumberFormat="1" applyFont="1" applyFill="1" applyBorder="1" applyAlignment="1">
      <alignment horizontal="right" vertical="center"/>
    </xf>
    <xf numFmtId="204" fontId="24" fillId="21" borderId="1" xfId="1" applyNumberFormat="1" applyFont="1" applyFill="1" applyBorder="1" applyAlignment="1">
      <alignment horizontal="right" vertical="center"/>
    </xf>
    <xf numFmtId="204" fontId="5" fillId="21" borderId="5" xfId="1" applyNumberFormat="1" applyFont="1" applyFill="1" applyBorder="1" applyAlignment="1">
      <alignment horizontal="right" vertical="center"/>
    </xf>
    <xf numFmtId="204" fontId="5" fillId="21" borderId="1" xfId="1" applyNumberFormat="1" applyFont="1" applyFill="1" applyBorder="1" applyAlignment="1">
      <alignment horizontal="right" vertical="center"/>
    </xf>
    <xf numFmtId="204" fontId="5" fillId="21" borderId="6" xfId="1" applyNumberFormat="1" applyFont="1" applyFill="1" applyBorder="1" applyAlignment="1">
      <alignment horizontal="right" vertical="center"/>
    </xf>
    <xf numFmtId="204" fontId="15" fillId="8" borderId="6" xfId="1" applyNumberFormat="1" applyFont="1" applyFill="1" applyBorder="1" applyAlignment="1">
      <alignment horizontal="right" vertical="center"/>
    </xf>
    <xf numFmtId="204" fontId="72" fillId="9" borderId="6" xfId="1" applyNumberFormat="1" applyFont="1" applyFill="1" applyBorder="1" applyAlignment="1">
      <alignment horizontal="right" vertical="center"/>
    </xf>
    <xf numFmtId="204" fontId="78" fillId="9" borderId="6" xfId="1" applyNumberFormat="1" applyFont="1" applyFill="1" applyBorder="1" applyAlignment="1">
      <alignment horizontal="right" vertical="center"/>
    </xf>
    <xf numFmtId="49" fontId="15" fillId="18" borderId="5" xfId="1" applyNumberFormat="1" applyFont="1" applyFill="1" applyBorder="1" applyAlignment="1">
      <alignment horizontal="right" vertical="center"/>
    </xf>
    <xf numFmtId="49" fontId="5" fillId="18" borderId="5" xfId="1" applyNumberFormat="1" applyFont="1" applyFill="1" applyBorder="1" applyAlignment="1">
      <alignment horizontal="right" vertical="center"/>
    </xf>
    <xf numFmtId="204" fontId="55" fillId="8" borderId="1" xfId="0" applyNumberFormat="1" applyFont="1" applyFill="1" applyBorder="1" applyAlignment="1">
      <alignment horizontal="right" vertical="center"/>
    </xf>
    <xf numFmtId="204" fontId="23" fillId="6" borderId="4" xfId="1" applyNumberFormat="1" applyFont="1" applyFill="1" applyBorder="1" applyAlignment="1">
      <alignment horizontal="right" vertical="center" wrapText="1"/>
    </xf>
    <xf numFmtId="204" fontId="32" fillId="10" borderId="4" xfId="1" applyNumberFormat="1" applyFont="1" applyFill="1" applyBorder="1" applyAlignment="1">
      <alignment horizontal="right" vertical="center" wrapText="1"/>
    </xf>
    <xf numFmtId="204" fontId="8" fillId="13" borderId="4" xfId="1" applyNumberFormat="1" applyFont="1" applyFill="1" applyBorder="1" applyAlignment="1">
      <alignment horizontal="right" vertical="center" wrapText="1"/>
    </xf>
    <xf numFmtId="204" fontId="18" fillId="0" borderId="4" xfId="1" applyNumberFormat="1" applyFont="1" applyFill="1" applyBorder="1" applyAlignment="1">
      <alignment horizontal="right" vertical="center"/>
    </xf>
    <xf numFmtId="204" fontId="27" fillId="0" borderId="4" xfId="1" applyNumberFormat="1" applyFont="1" applyFill="1" applyBorder="1" applyAlignment="1">
      <alignment horizontal="right" vertical="center"/>
    </xf>
    <xf numFmtId="204" fontId="18" fillId="0" borderId="4" xfId="1" applyNumberFormat="1" applyFont="1" applyFill="1" applyBorder="1" applyAlignment="1">
      <alignment horizontal="right" vertical="center" wrapText="1"/>
    </xf>
    <xf numFmtId="204" fontId="24" fillId="13" borderId="4" xfId="1" applyNumberFormat="1" applyFont="1" applyFill="1" applyBorder="1" applyAlignment="1">
      <alignment horizontal="right" vertical="center"/>
    </xf>
    <xf numFmtId="204" fontId="13" fillId="10" borderId="4" xfId="1" applyNumberFormat="1" applyFont="1" applyFill="1" applyBorder="1" applyAlignment="1">
      <alignment horizontal="right" vertical="center"/>
    </xf>
    <xf numFmtId="204" fontId="33" fillId="0" borderId="4" xfId="1" applyNumberFormat="1" applyFont="1" applyFill="1" applyBorder="1" applyAlignment="1">
      <alignment horizontal="right" vertical="center" wrapText="1"/>
    </xf>
    <xf numFmtId="204" fontId="72" fillId="0" borderId="4" xfId="1" applyNumberFormat="1" applyFont="1" applyFill="1" applyBorder="1" applyAlignment="1">
      <alignment horizontal="right" vertical="center" wrapText="1"/>
    </xf>
    <xf numFmtId="204" fontId="24" fillId="11" borderId="4" xfId="1" applyNumberFormat="1" applyFont="1" applyFill="1" applyBorder="1" applyAlignment="1">
      <alignment horizontal="right" vertical="center" wrapText="1"/>
    </xf>
    <xf numFmtId="204" fontId="8" fillId="0" borderId="4" xfId="1" applyNumberFormat="1" applyFont="1" applyFill="1" applyBorder="1" applyAlignment="1">
      <alignment horizontal="right" vertical="center" wrapText="1"/>
    </xf>
    <xf numFmtId="204" fontId="60" fillId="0" borderId="4" xfId="0" applyNumberFormat="1" applyFont="1" applyFill="1" applyBorder="1" applyAlignment="1">
      <alignment horizontal="right" vertical="center" wrapText="1"/>
    </xf>
    <xf numFmtId="204" fontId="7" fillId="0" borderId="4" xfId="1" applyNumberFormat="1" applyFont="1" applyFill="1" applyBorder="1" applyAlignment="1">
      <alignment horizontal="right" vertical="center" wrapText="1"/>
    </xf>
    <xf numFmtId="204" fontId="61" fillId="0" borderId="4" xfId="0" applyNumberFormat="1" applyFont="1" applyFill="1" applyBorder="1" applyAlignment="1">
      <alignment horizontal="right" vertical="center" wrapText="1"/>
    </xf>
    <xf numFmtId="204" fontId="61" fillId="0" borderId="4" xfId="0" applyNumberFormat="1" applyFont="1" applyFill="1" applyBorder="1" applyAlignment="1">
      <alignment horizontal="right" vertical="center" wrapText="1"/>
    </xf>
    <xf numFmtId="204" fontId="62" fillId="0" borderId="4" xfId="0" applyNumberFormat="1" applyFont="1" applyFill="1" applyBorder="1" applyAlignment="1">
      <alignment horizontal="right" vertical="center" wrapText="1"/>
    </xf>
    <xf numFmtId="204" fontId="60" fillId="0" borderId="4" xfId="0" applyNumberFormat="1" applyFont="1" applyFill="1" applyBorder="1" applyAlignment="1">
      <alignment horizontal="right" vertical="center" wrapText="1"/>
    </xf>
    <xf numFmtId="204" fontId="31" fillId="12" borderId="4" xfId="1" applyNumberFormat="1" applyFont="1" applyFill="1" applyBorder="1" applyAlignment="1">
      <alignment horizontal="right" vertical="center"/>
    </xf>
    <xf numFmtId="204" fontId="25" fillId="6" borderId="4" xfId="1" applyNumberFormat="1" applyFont="1" applyFill="1" applyBorder="1" applyAlignment="1">
      <alignment horizontal="right" vertical="center" wrapText="1"/>
    </xf>
    <xf numFmtId="204" fontId="25" fillId="6" borderId="10" xfId="1" applyNumberFormat="1" applyFont="1" applyFill="1" applyBorder="1" applyAlignment="1">
      <alignment horizontal="right" vertical="center" wrapText="1"/>
    </xf>
    <xf numFmtId="204" fontId="29" fillId="6" borderId="29" xfId="1" applyNumberFormat="1" applyFont="1" applyFill="1" applyBorder="1" applyAlignment="1">
      <alignment horizontal="right" vertical="center" wrapText="1"/>
    </xf>
    <xf numFmtId="204" fontId="7" fillId="21" borderId="6" xfId="1" applyNumberFormat="1" applyFont="1" applyFill="1" applyBorder="1" applyAlignment="1">
      <alignment horizontal="right" vertical="center"/>
    </xf>
    <xf numFmtId="0" fontId="9" fillId="0" borderId="4" xfId="1" applyFont="1" applyFill="1" applyBorder="1" applyAlignment="1">
      <alignment horizontal="center" vertical="center" wrapText="1"/>
    </xf>
    <xf numFmtId="204" fontId="24" fillId="7" borderId="4" xfId="1" applyNumberFormat="1" applyFont="1" applyFill="1" applyBorder="1" applyAlignment="1">
      <alignment horizontal="right" vertical="center" wrapText="1"/>
    </xf>
    <xf numFmtId="204" fontId="2" fillId="0" borderId="4" xfId="1" applyNumberFormat="1" applyFont="1" applyFill="1" applyBorder="1" applyAlignment="1">
      <alignment horizontal="right" vertical="center" wrapText="1" indent="2"/>
    </xf>
    <xf numFmtId="204" fontId="16" fillId="0" borderId="4" xfId="1" applyNumberFormat="1" applyFont="1" applyFill="1" applyBorder="1" applyAlignment="1">
      <alignment horizontal="right" vertical="center" wrapText="1"/>
    </xf>
    <xf numFmtId="204" fontId="27" fillId="8" borderId="4" xfId="1" applyNumberFormat="1" applyFont="1" applyFill="1" applyBorder="1" applyAlignment="1">
      <alignment horizontal="right" vertical="center" wrapText="1"/>
    </xf>
    <xf numFmtId="204" fontId="10" fillId="0" borderId="4" xfId="1" applyNumberFormat="1" applyFont="1" applyFill="1" applyBorder="1" applyAlignment="1">
      <alignment horizontal="right" vertical="center" wrapText="1"/>
    </xf>
    <xf numFmtId="204" fontId="5" fillId="0" borderId="4" xfId="1" applyNumberFormat="1" applyFont="1" applyFill="1" applyBorder="1" applyAlignment="1">
      <alignment horizontal="right" vertical="center" wrapText="1"/>
    </xf>
    <xf numFmtId="204" fontId="8" fillId="7" borderId="4" xfId="1" applyNumberFormat="1" applyFont="1" applyFill="1" applyBorder="1" applyAlignment="1">
      <alignment horizontal="right" vertical="center" wrapText="1"/>
    </xf>
    <xf numFmtId="204" fontId="61" fillId="7" borderId="4" xfId="0" applyNumberFormat="1" applyFont="1" applyFill="1" applyBorder="1" applyAlignment="1">
      <alignment horizontal="right" vertical="center" wrapText="1"/>
    </xf>
    <xf numFmtId="0" fontId="9" fillId="17" borderId="6" xfId="1" applyFont="1" applyFill="1" applyBorder="1" applyAlignment="1">
      <alignment horizontal="center" vertical="center"/>
    </xf>
    <xf numFmtId="204" fontId="16" fillId="0" borderId="6" xfId="1" applyNumberFormat="1" applyFont="1" applyFill="1" applyBorder="1" applyAlignment="1">
      <alignment horizontal="right" vertical="center"/>
    </xf>
    <xf numFmtId="204" fontId="58" fillId="6" borderId="1" xfId="0" applyNumberFormat="1" applyFont="1" applyFill="1" applyBorder="1" applyAlignment="1">
      <alignment horizontal="right" vertical="center"/>
    </xf>
    <xf numFmtId="204" fontId="73" fillId="6" borderId="1" xfId="0" applyNumberFormat="1" applyFont="1" applyFill="1" applyBorder="1" applyAlignment="1">
      <alignment horizontal="right" vertical="center"/>
    </xf>
    <xf numFmtId="204" fontId="56" fillId="6" borderId="1" xfId="0" applyNumberFormat="1" applyFont="1" applyFill="1" applyBorder="1" applyAlignment="1">
      <alignment horizontal="right" vertical="center"/>
    </xf>
    <xf numFmtId="204" fontId="59" fillId="8" borderId="1" xfId="0" applyNumberFormat="1" applyFont="1" applyFill="1" applyBorder="1" applyAlignment="1">
      <alignment horizontal="right" vertical="center"/>
    </xf>
    <xf numFmtId="204" fontId="63" fillId="16" borderId="1" xfId="0" applyNumberFormat="1" applyFont="1" applyFill="1" applyBorder="1" applyAlignment="1">
      <alignment horizontal="right" vertical="center"/>
    </xf>
    <xf numFmtId="204" fontId="64" fillId="7" borderId="1" xfId="0" applyNumberFormat="1" applyFont="1" applyFill="1" applyBorder="1" applyAlignment="1">
      <alignment horizontal="right" vertical="center"/>
    </xf>
    <xf numFmtId="204" fontId="55" fillId="16" borderId="1" xfId="0" applyNumberFormat="1" applyFont="1" applyFill="1" applyBorder="1" applyAlignment="1">
      <alignment horizontal="right" vertical="center"/>
    </xf>
    <xf numFmtId="204" fontId="57" fillId="11" borderId="1" xfId="0" applyNumberFormat="1" applyFont="1" applyFill="1" applyBorder="1" applyAlignment="1">
      <alignment horizontal="right" vertical="center"/>
    </xf>
    <xf numFmtId="204" fontId="17" fillId="6" borderId="18" xfId="1" applyNumberFormat="1" applyFont="1" applyFill="1" applyBorder="1" applyAlignment="1">
      <alignment horizontal="right" vertical="center"/>
    </xf>
    <xf numFmtId="204" fontId="73" fillId="12" borderId="1" xfId="0" applyNumberFormat="1" applyFont="1" applyFill="1" applyBorder="1" applyAlignment="1">
      <alignment horizontal="right" vertical="center"/>
    </xf>
    <xf numFmtId="0" fontId="81" fillId="0" borderId="0" xfId="1" applyFont="1" applyFill="1" applyBorder="1" applyAlignment="1">
      <alignment vertical="center"/>
    </xf>
    <xf numFmtId="0" fontId="82" fillId="0" borderId="32" xfId="1" applyFont="1" applyFill="1" applyBorder="1" applyAlignment="1">
      <alignment vertical="center"/>
    </xf>
    <xf numFmtId="0" fontId="83" fillId="17" borderId="1" xfId="1" applyFont="1" applyFill="1" applyBorder="1" applyAlignment="1">
      <alignment horizontal="center" vertical="center"/>
    </xf>
    <xf numFmtId="204" fontId="84" fillId="6" borderId="1" xfId="1" applyNumberFormat="1" applyFont="1" applyFill="1" applyBorder="1" applyAlignment="1">
      <alignment horizontal="right" vertical="center"/>
    </xf>
    <xf numFmtId="204" fontId="85" fillId="7" borderId="1" xfId="1" applyNumberFormat="1" applyFont="1" applyFill="1" applyBorder="1" applyAlignment="1">
      <alignment horizontal="right" vertical="center"/>
    </xf>
    <xf numFmtId="204" fontId="81" fillId="0" borderId="1" xfId="1" applyNumberFormat="1" applyFont="1" applyFill="1" applyBorder="1" applyAlignment="1">
      <alignment horizontal="right" vertical="center"/>
    </xf>
    <xf numFmtId="204" fontId="81" fillId="16" borderId="1" xfId="1" applyNumberFormat="1" applyFont="1" applyFill="1" applyBorder="1" applyAlignment="1">
      <alignment horizontal="right" vertical="center"/>
    </xf>
    <xf numFmtId="204" fontId="78" fillId="8" borderId="1" xfId="1" applyNumberFormat="1" applyFont="1" applyFill="1" applyBorder="1" applyAlignment="1">
      <alignment horizontal="right" vertical="center"/>
    </xf>
    <xf numFmtId="204" fontId="81" fillId="8" borderId="1" xfId="1" applyNumberFormat="1" applyFont="1" applyFill="1" applyBorder="1" applyAlignment="1">
      <alignment horizontal="right" vertical="center"/>
    </xf>
    <xf numFmtId="204" fontId="80" fillId="7" borderId="1" xfId="1" applyNumberFormat="1" applyFont="1" applyFill="1" applyBorder="1" applyAlignment="1">
      <alignment horizontal="right" vertical="center"/>
    </xf>
    <xf numFmtId="204" fontId="81" fillId="0" borderId="5" xfId="1" applyNumberFormat="1" applyFont="1" applyFill="1" applyBorder="1" applyAlignment="1">
      <alignment horizontal="right" vertical="center"/>
    </xf>
    <xf numFmtId="204" fontId="80" fillId="0" borderId="1" xfId="1" applyNumberFormat="1" applyFont="1" applyFill="1" applyBorder="1" applyAlignment="1">
      <alignment horizontal="right" vertical="center"/>
    </xf>
    <xf numFmtId="204" fontId="86" fillId="10" borderId="1" xfId="1" applyNumberFormat="1" applyFont="1" applyFill="1" applyBorder="1" applyAlignment="1">
      <alignment horizontal="right" vertical="center"/>
    </xf>
    <xf numFmtId="204" fontId="86" fillId="13" borderId="1" xfId="1" applyNumberFormat="1" applyFont="1" applyFill="1" applyBorder="1" applyAlignment="1">
      <alignment horizontal="right" vertical="center"/>
    </xf>
    <xf numFmtId="204" fontId="86" fillId="0" borderId="1" xfId="1" applyNumberFormat="1" applyFont="1" applyFill="1" applyBorder="1" applyAlignment="1">
      <alignment horizontal="right" vertical="center"/>
    </xf>
    <xf numFmtId="204" fontId="86" fillId="6" borderId="1" xfId="1" applyNumberFormat="1" applyFont="1" applyFill="1" applyBorder="1" applyAlignment="1">
      <alignment horizontal="right" vertical="center"/>
    </xf>
    <xf numFmtId="204" fontId="81" fillId="11" borderId="1" xfId="1" applyNumberFormat="1" applyFont="1" applyFill="1" applyBorder="1" applyAlignment="1">
      <alignment horizontal="right" vertical="center"/>
    </xf>
    <xf numFmtId="204" fontId="80" fillId="6" borderId="1" xfId="1" applyNumberFormat="1" applyFont="1" applyFill="1" applyBorder="1" applyAlignment="1">
      <alignment horizontal="right" vertical="center"/>
    </xf>
    <xf numFmtId="204" fontId="80" fillId="12" borderId="1" xfId="1" applyNumberFormat="1" applyFont="1" applyFill="1" applyBorder="1" applyAlignment="1">
      <alignment horizontal="right" vertical="center"/>
    </xf>
    <xf numFmtId="204" fontId="80" fillId="6" borderId="7" xfId="1" applyNumberFormat="1" applyFont="1" applyFill="1" applyBorder="1" applyAlignment="1">
      <alignment horizontal="right" vertical="center"/>
    </xf>
    <xf numFmtId="204" fontId="80" fillId="6" borderId="20" xfId="1" applyNumberFormat="1" applyFont="1" applyFill="1" applyBorder="1" applyAlignment="1">
      <alignment horizontal="right" vertical="center"/>
    </xf>
    <xf numFmtId="0" fontId="87" fillId="0" borderId="0" xfId="1" applyFont="1" applyFill="1" applyBorder="1" applyAlignment="1">
      <alignment vertical="center"/>
    </xf>
    <xf numFmtId="0" fontId="83" fillId="0" borderId="0" xfId="1" applyFont="1" applyFill="1" applyBorder="1" applyAlignment="1">
      <alignment vertical="center"/>
    </xf>
    <xf numFmtId="0" fontId="80" fillId="0" borderId="0" xfId="1" applyFont="1" applyFill="1" applyBorder="1" applyAlignment="1">
      <alignment vertical="center"/>
    </xf>
    <xf numFmtId="204" fontId="81" fillId="0" borderId="1" xfId="1" applyNumberFormat="1" applyFont="1" applyFill="1" applyBorder="1" applyAlignment="1">
      <alignment vertical="center"/>
    </xf>
    <xf numFmtId="204" fontId="88" fillId="9" borderId="1" xfId="1" applyNumberFormat="1" applyFont="1" applyFill="1" applyBorder="1" applyAlignment="1">
      <alignment vertical="center"/>
    </xf>
    <xf numFmtId="204" fontId="85" fillId="9" borderId="1" xfId="1" applyNumberFormat="1" applyFont="1" applyFill="1" applyBorder="1" applyAlignment="1">
      <alignment vertical="center"/>
    </xf>
    <xf numFmtId="204" fontId="81" fillId="9" borderId="1" xfId="1" applyNumberFormat="1" applyFont="1" applyFill="1" applyBorder="1" applyAlignment="1">
      <alignment vertical="center"/>
    </xf>
    <xf numFmtId="204" fontId="78" fillId="9" borderId="1" xfId="1" applyNumberFormat="1" applyFont="1" applyFill="1" applyBorder="1" applyAlignment="1">
      <alignment vertical="center"/>
    </xf>
    <xf numFmtId="204" fontId="89" fillId="9" borderId="1" xfId="1" applyNumberFormat="1" applyFont="1" applyFill="1" applyBorder="1" applyAlignment="1">
      <alignment vertical="center"/>
    </xf>
    <xf numFmtId="204" fontId="80" fillId="9" borderId="1" xfId="1" applyNumberFormat="1" applyFont="1" applyFill="1" applyBorder="1" applyAlignment="1">
      <alignment vertical="center"/>
    </xf>
    <xf numFmtId="204" fontId="86" fillId="9" borderId="1" xfId="1" applyNumberFormat="1" applyFont="1" applyFill="1" applyBorder="1" applyAlignment="1">
      <alignment vertical="center"/>
    </xf>
    <xf numFmtId="0" fontId="83" fillId="13" borderId="1" xfId="1" applyFont="1" applyFill="1" applyBorder="1" applyAlignment="1">
      <alignment horizontal="center" vertical="center"/>
    </xf>
    <xf numFmtId="204" fontId="85" fillId="13" borderId="1" xfId="1" applyNumberFormat="1" applyFont="1" applyFill="1" applyBorder="1" applyAlignment="1">
      <alignment horizontal="right" vertical="center"/>
    </xf>
    <xf numFmtId="0" fontId="82" fillId="0" borderId="21" xfId="1" applyFont="1" applyFill="1" applyBorder="1" applyAlignment="1">
      <alignment vertical="center"/>
    </xf>
    <xf numFmtId="0" fontId="83" fillId="17" borderId="7" xfId="1" applyFont="1" applyFill="1" applyBorder="1" applyAlignment="1">
      <alignment horizontal="center" vertical="center"/>
    </xf>
    <xf numFmtId="204" fontId="81" fillId="3" borderId="1" xfId="1" applyNumberFormat="1" applyFont="1" applyFill="1" applyBorder="1" applyAlignment="1">
      <alignment horizontal="right" vertical="center"/>
    </xf>
    <xf numFmtId="204" fontId="89" fillId="7" borderId="1" xfId="1" applyNumberFormat="1" applyFont="1" applyFill="1" applyBorder="1" applyAlignment="1">
      <alignment horizontal="right" vertical="center"/>
    </xf>
    <xf numFmtId="204" fontId="81" fillId="3" borderId="5" xfId="1" applyNumberFormat="1" applyFont="1" applyFill="1" applyBorder="1" applyAlignment="1">
      <alignment horizontal="right" vertical="center"/>
    </xf>
    <xf numFmtId="204" fontId="78" fillId="3" borderId="1" xfId="1" applyNumberFormat="1" applyFont="1" applyFill="1" applyBorder="1" applyAlignment="1">
      <alignment horizontal="right" vertical="center"/>
    </xf>
    <xf numFmtId="204" fontId="81" fillId="23" borderId="1" xfId="1" applyNumberFormat="1" applyFont="1" applyFill="1" applyBorder="1" applyAlignment="1">
      <alignment horizontal="right" vertical="center"/>
    </xf>
    <xf numFmtId="204" fontId="90" fillId="13" borderId="1" xfId="1" applyNumberFormat="1" applyFont="1" applyFill="1" applyBorder="1" applyAlignment="1">
      <alignment horizontal="right" vertical="center"/>
    </xf>
    <xf numFmtId="204" fontId="90" fillId="10" borderId="1" xfId="1" applyNumberFormat="1" applyFont="1" applyFill="1" applyBorder="1" applyAlignment="1">
      <alignment horizontal="right" vertical="center"/>
    </xf>
    <xf numFmtId="204" fontId="85" fillId="11" borderId="1" xfId="1" applyNumberFormat="1" applyFont="1" applyFill="1" applyBorder="1" applyAlignment="1">
      <alignment horizontal="right" vertical="center"/>
    </xf>
    <xf numFmtId="204" fontId="84" fillId="12" borderId="1" xfId="1" applyNumberFormat="1" applyFont="1" applyFill="1" applyBorder="1" applyAlignment="1">
      <alignment horizontal="right" vertical="center"/>
    </xf>
    <xf numFmtId="204" fontId="91" fillId="6" borderId="1" xfId="1" applyNumberFormat="1" applyFont="1" applyFill="1" applyBorder="1" applyAlignment="1">
      <alignment horizontal="right" vertical="center"/>
    </xf>
    <xf numFmtId="204" fontId="91" fillId="6" borderId="7" xfId="1" applyNumberFormat="1" applyFont="1" applyFill="1" applyBorder="1" applyAlignment="1">
      <alignment horizontal="right" vertical="center"/>
    </xf>
    <xf numFmtId="204" fontId="91" fillId="6" borderId="20" xfId="1" applyNumberFormat="1" applyFont="1" applyFill="1" applyBorder="1" applyAlignment="1">
      <alignment horizontal="right" vertical="center"/>
    </xf>
    <xf numFmtId="206" fontId="84" fillId="6" borderId="1" xfId="1" applyNumberFormat="1" applyFont="1" applyFill="1" applyBorder="1" applyAlignment="1">
      <alignment horizontal="right" vertical="center"/>
    </xf>
    <xf numFmtId="206" fontId="85" fillId="7" borderId="1" xfId="1" applyNumberFormat="1" applyFont="1" applyFill="1" applyBorder="1" applyAlignment="1">
      <alignment horizontal="right" vertical="center"/>
    </xf>
    <xf numFmtId="206" fontId="81" fillId="0" borderId="1" xfId="1" applyNumberFormat="1" applyFont="1" applyFill="1" applyBorder="1" applyAlignment="1">
      <alignment horizontal="right" vertical="center"/>
    </xf>
    <xf numFmtId="206" fontId="78" fillId="0" borderId="1" xfId="1" applyNumberFormat="1" applyFont="1" applyFill="1" applyBorder="1" applyAlignment="1">
      <alignment horizontal="right" vertical="center"/>
    </xf>
    <xf numFmtId="206" fontId="81" fillId="16" borderId="1" xfId="1" applyNumberFormat="1" applyFont="1" applyFill="1" applyBorder="1" applyAlignment="1">
      <alignment horizontal="right" vertical="center"/>
    </xf>
    <xf numFmtId="206" fontId="78" fillId="8" borderId="1" xfId="1" applyNumberFormat="1" applyFont="1" applyFill="1" applyBorder="1" applyAlignment="1">
      <alignment horizontal="right" vertical="center"/>
    </xf>
    <xf numFmtId="206" fontId="81" fillId="8" borderId="1" xfId="1" applyNumberFormat="1" applyFont="1" applyFill="1" applyBorder="1" applyAlignment="1">
      <alignment horizontal="right" vertical="center"/>
    </xf>
    <xf numFmtId="206" fontId="81" fillId="3" borderId="1" xfId="1" applyNumberFormat="1" applyFont="1" applyFill="1" applyBorder="1" applyAlignment="1">
      <alignment horizontal="right" vertical="center"/>
    </xf>
    <xf numFmtId="206" fontId="89" fillId="7" borderId="1" xfId="1" applyNumberFormat="1" applyFont="1" applyFill="1" applyBorder="1" applyAlignment="1">
      <alignment horizontal="right" vertical="center"/>
    </xf>
    <xf numFmtId="206" fontId="80" fillId="7" borderId="1" xfId="1" applyNumberFormat="1" applyFont="1" applyFill="1" applyBorder="1" applyAlignment="1">
      <alignment horizontal="right" vertical="center"/>
    </xf>
    <xf numFmtId="206" fontId="78" fillId="3" borderId="1" xfId="1" applyNumberFormat="1" applyFont="1" applyFill="1" applyBorder="1" applyAlignment="1">
      <alignment horizontal="right" vertical="center"/>
    </xf>
    <xf numFmtId="206" fontId="81" fillId="23" borderId="1" xfId="1" applyNumberFormat="1" applyFont="1" applyFill="1" applyBorder="1" applyAlignment="1">
      <alignment horizontal="right" vertical="center"/>
    </xf>
    <xf numFmtId="206" fontId="80" fillId="0" borderId="1" xfId="1" applyNumberFormat="1" applyFont="1" applyFill="1" applyBorder="1" applyAlignment="1">
      <alignment horizontal="right" vertical="center"/>
    </xf>
    <xf numFmtId="206" fontId="86" fillId="10" borderId="1" xfId="1" applyNumberFormat="1" applyFont="1" applyFill="1" applyBorder="1" applyAlignment="1">
      <alignment horizontal="right" vertical="center"/>
    </xf>
    <xf numFmtId="206" fontId="90" fillId="13" borderId="1" xfId="1" applyNumberFormat="1" applyFont="1" applyFill="1" applyBorder="1" applyAlignment="1">
      <alignment horizontal="right" vertical="center"/>
    </xf>
    <xf numFmtId="206" fontId="86" fillId="0" borderId="1" xfId="1" applyNumberFormat="1" applyFont="1" applyFill="1" applyBorder="1" applyAlignment="1">
      <alignment horizontal="right" vertical="center"/>
    </xf>
    <xf numFmtId="206" fontId="85" fillId="13" borderId="1" xfId="1" applyNumberFormat="1" applyFont="1" applyFill="1" applyBorder="1" applyAlignment="1">
      <alignment horizontal="right" vertical="center"/>
    </xf>
    <xf numFmtId="206" fontId="90" fillId="10" borderId="1" xfId="1" applyNumberFormat="1" applyFont="1" applyFill="1" applyBorder="1" applyAlignment="1">
      <alignment horizontal="right" vertical="center"/>
    </xf>
    <xf numFmtId="206" fontId="85" fillId="11" borderId="1" xfId="1" applyNumberFormat="1" applyFont="1" applyFill="1" applyBorder="1" applyAlignment="1">
      <alignment horizontal="right" vertical="center"/>
    </xf>
    <xf numFmtId="206" fontId="84" fillId="12" borderId="1" xfId="1" applyNumberFormat="1" applyFont="1" applyFill="1" applyBorder="1" applyAlignment="1">
      <alignment horizontal="right" vertical="center"/>
    </xf>
    <xf numFmtId="206" fontId="91" fillId="6" borderId="1" xfId="1" applyNumberFormat="1" applyFont="1" applyFill="1" applyBorder="1" applyAlignment="1">
      <alignment horizontal="right" vertical="center"/>
    </xf>
    <xf numFmtId="206" fontId="91" fillId="6" borderId="7" xfId="1" applyNumberFormat="1" applyFont="1" applyFill="1" applyBorder="1" applyAlignment="1">
      <alignment horizontal="right" vertical="center"/>
    </xf>
    <xf numFmtId="206" fontId="91" fillId="6" borderId="20" xfId="1" applyNumberFormat="1" applyFont="1" applyFill="1" applyBorder="1" applyAlignment="1">
      <alignment horizontal="right" vertical="center"/>
    </xf>
    <xf numFmtId="204" fontId="92" fillId="0" borderId="1" xfId="1" applyNumberFormat="1" applyFont="1" applyFill="1" applyBorder="1" applyAlignment="1">
      <alignment vertical="center"/>
    </xf>
    <xf numFmtId="204" fontId="93" fillId="0" borderId="1" xfId="1" applyNumberFormat="1" applyFont="1" applyFill="1" applyBorder="1" applyAlignment="1">
      <alignment vertical="center"/>
    </xf>
    <xf numFmtId="204" fontId="94" fillId="0" borderId="1" xfId="1" applyNumberFormat="1" applyFont="1" applyFill="1" applyBorder="1" applyAlignment="1">
      <alignment vertical="center"/>
    </xf>
    <xf numFmtId="204" fontId="95" fillId="0" borderId="1" xfId="1" applyNumberFormat="1" applyFont="1" applyFill="1" applyBorder="1" applyAlignment="1">
      <alignment vertical="center"/>
    </xf>
    <xf numFmtId="204" fontId="96" fillId="0" borderId="1" xfId="1" applyNumberFormat="1" applyFont="1" applyFill="1" applyBorder="1" applyAlignment="1">
      <alignment vertical="center"/>
    </xf>
    <xf numFmtId="204" fontId="97" fillId="0" borderId="1" xfId="1" applyNumberFormat="1" applyFont="1" applyFill="1" applyBorder="1" applyAlignment="1">
      <alignment vertical="center"/>
    </xf>
    <xf numFmtId="204" fontId="94" fillId="0" borderId="1" xfId="1" applyNumberFormat="1" applyFont="1" applyFill="1" applyBorder="1" applyAlignment="1">
      <alignment horizontal="right" vertical="center"/>
    </xf>
    <xf numFmtId="204" fontId="98" fillId="0" borderId="1" xfId="1" applyNumberFormat="1" applyFont="1" applyFill="1" applyBorder="1" applyAlignment="1">
      <alignment horizontal="right" vertical="center"/>
    </xf>
    <xf numFmtId="204" fontId="93" fillId="0" borderId="1" xfId="1" applyNumberFormat="1" applyFont="1" applyFill="1" applyBorder="1" applyAlignment="1">
      <alignment horizontal="right" vertical="center"/>
    </xf>
    <xf numFmtId="204" fontId="98" fillId="0" borderId="1" xfId="1" applyNumberFormat="1" applyFont="1" applyFill="1" applyBorder="1" applyAlignment="1">
      <alignment vertical="center"/>
    </xf>
    <xf numFmtId="204" fontId="94" fillId="9" borderId="1" xfId="1" applyNumberFormat="1" applyFont="1" applyFill="1" applyBorder="1" applyAlignment="1">
      <alignment vertical="center"/>
    </xf>
    <xf numFmtId="204" fontId="81" fillId="9" borderId="1" xfId="1" applyNumberFormat="1" applyFont="1" applyFill="1" applyBorder="1" applyAlignment="1">
      <alignment horizontal="right" vertical="center"/>
    </xf>
    <xf numFmtId="204" fontId="84" fillId="9" borderId="1" xfId="1" applyNumberFormat="1" applyFont="1" applyFill="1" applyBorder="1" applyAlignment="1">
      <alignment horizontal="right" vertical="center"/>
    </xf>
    <xf numFmtId="204" fontId="31" fillId="6" borderId="26" xfId="1" applyNumberFormat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vertical="center"/>
    </xf>
    <xf numFmtId="204" fontId="92" fillId="24" borderId="1" xfId="1" applyNumberFormat="1" applyFont="1" applyFill="1" applyBorder="1" applyAlignment="1">
      <alignment vertical="center"/>
    </xf>
    <xf numFmtId="205" fontId="85" fillId="0" borderId="0" xfId="1" applyNumberFormat="1" applyFont="1" applyFill="1" applyBorder="1" applyAlignment="1">
      <alignment vertical="center"/>
    </xf>
    <xf numFmtId="204" fontId="84" fillId="6" borderId="1" xfId="1" applyNumberFormat="1" applyFont="1" applyFill="1" applyBorder="1" applyAlignment="1">
      <alignment horizontal="right" vertical="center" wrapText="1"/>
    </xf>
    <xf numFmtId="204" fontId="85" fillId="7" borderId="1" xfId="1" applyNumberFormat="1" applyFont="1" applyFill="1" applyBorder="1" applyAlignment="1">
      <alignment horizontal="right" vertical="center" wrapText="1"/>
    </xf>
    <xf numFmtId="204" fontId="89" fillId="0" borderId="1" xfId="1" applyNumberFormat="1" applyFont="1" applyFill="1" applyBorder="1" applyAlignment="1">
      <alignment horizontal="right" vertical="center" wrapText="1"/>
    </xf>
    <xf numFmtId="204" fontId="87" fillId="0" borderId="1" xfId="1" applyNumberFormat="1" applyFont="1" applyFill="1" applyBorder="1" applyAlignment="1">
      <alignment horizontal="right" vertical="center" wrapText="1" indent="2"/>
    </xf>
    <xf numFmtId="204" fontId="78" fillId="0" borderId="1" xfId="1" applyNumberFormat="1" applyFont="1" applyFill="1" applyBorder="1" applyAlignment="1">
      <alignment horizontal="right" vertical="center" wrapText="1"/>
    </xf>
    <xf numFmtId="204" fontId="99" fillId="8" borderId="1" xfId="1" applyNumberFormat="1" applyFont="1" applyFill="1" applyBorder="1" applyAlignment="1">
      <alignment horizontal="right" vertical="center" wrapText="1"/>
    </xf>
    <xf numFmtId="204" fontId="82" fillId="0" borderId="1" xfId="1" applyNumberFormat="1" applyFont="1" applyFill="1" applyBorder="1" applyAlignment="1">
      <alignment horizontal="right" vertical="center" wrapText="1"/>
    </xf>
    <xf numFmtId="204" fontId="81" fillId="0" borderId="1" xfId="1" applyNumberFormat="1" applyFont="1" applyFill="1" applyBorder="1" applyAlignment="1">
      <alignment horizontal="right" vertical="center" wrapText="1"/>
    </xf>
    <xf numFmtId="204" fontId="100" fillId="0" borderId="1" xfId="0" applyNumberFormat="1" applyFont="1" applyFill="1" applyBorder="1" applyAlignment="1">
      <alignment horizontal="right" vertical="center" wrapText="1"/>
    </xf>
    <xf numFmtId="204" fontId="101" fillId="7" borderId="1" xfId="0" applyNumberFormat="1" applyFont="1" applyFill="1" applyBorder="1" applyAlignment="1">
      <alignment horizontal="right" vertical="center" wrapText="1"/>
    </xf>
    <xf numFmtId="204" fontId="84" fillId="6" borderId="5" xfId="1" applyNumberFormat="1" applyFont="1" applyFill="1" applyBorder="1" applyAlignment="1">
      <alignment horizontal="right" vertical="center" wrapText="1"/>
    </xf>
    <xf numFmtId="204" fontId="102" fillId="10" borderId="1" xfId="1" applyNumberFormat="1" applyFont="1" applyFill="1" applyBorder="1" applyAlignment="1">
      <alignment horizontal="right" vertical="center" wrapText="1"/>
    </xf>
    <xf numFmtId="204" fontId="85" fillId="13" borderId="1" xfId="1" applyNumberFormat="1" applyFont="1" applyFill="1" applyBorder="1" applyAlignment="1">
      <alignment horizontal="right" vertical="center" wrapText="1"/>
    </xf>
    <xf numFmtId="204" fontId="89" fillId="0" borderId="1" xfId="1" applyNumberFormat="1" applyFont="1" applyFill="1" applyBorder="1" applyAlignment="1">
      <alignment horizontal="right" vertical="center"/>
    </xf>
    <xf numFmtId="204" fontId="99" fillId="0" borderId="1" xfId="1" applyNumberFormat="1" applyFont="1" applyFill="1" applyBorder="1" applyAlignment="1">
      <alignment horizontal="right" vertical="center"/>
    </xf>
    <xf numFmtId="204" fontId="85" fillId="0" borderId="1" xfId="1" applyNumberFormat="1" applyFont="1" applyFill="1" applyBorder="1" applyAlignment="1">
      <alignment horizontal="right" vertical="center" wrapText="1"/>
    </xf>
    <xf numFmtId="204" fontId="85" fillId="11" borderId="1" xfId="1" applyNumberFormat="1" applyFont="1" applyFill="1" applyBorder="1" applyAlignment="1">
      <alignment horizontal="right" vertical="center" wrapText="1"/>
    </xf>
    <xf numFmtId="204" fontId="101" fillId="0" borderId="1" xfId="0" applyNumberFormat="1" applyFont="1" applyFill="1" applyBorder="1" applyAlignment="1">
      <alignment horizontal="right" vertical="center" wrapText="1"/>
    </xf>
    <xf numFmtId="204" fontId="103" fillId="0" borderId="1" xfId="0" applyNumberFormat="1" applyFont="1" applyFill="1" applyBorder="1" applyAlignment="1">
      <alignment horizontal="right" vertical="center" wrapText="1"/>
    </xf>
    <xf numFmtId="204" fontId="91" fillId="6" borderId="1" xfId="1" applyNumberFormat="1" applyFont="1" applyFill="1" applyBorder="1" applyAlignment="1">
      <alignment horizontal="right" vertical="center" wrapText="1"/>
    </xf>
    <xf numFmtId="204" fontId="91" fillId="6" borderId="20" xfId="1" applyNumberFormat="1" applyFont="1" applyFill="1" applyBorder="1" applyAlignment="1">
      <alignment horizontal="right" vertical="center" wrapText="1"/>
    </xf>
    <xf numFmtId="204" fontId="78" fillId="16" borderId="1" xfId="1" applyNumberFormat="1" applyFont="1" applyFill="1" applyBorder="1" applyAlignment="1">
      <alignment horizontal="right" vertical="center"/>
    </xf>
    <xf numFmtId="204" fontId="72" fillId="25" borderId="5" xfId="1" applyNumberFormat="1" applyFont="1" applyFill="1" applyBorder="1" applyAlignment="1">
      <alignment horizontal="right" vertical="center"/>
    </xf>
    <xf numFmtId="204" fontId="99" fillId="16" borderId="1" xfId="1" applyNumberFormat="1" applyFont="1" applyFill="1" applyBorder="1" applyAlignment="1">
      <alignment horizontal="right" vertical="center" wrapText="1"/>
    </xf>
    <xf numFmtId="204" fontId="104" fillId="0" borderId="1" xfId="0" applyNumberFormat="1" applyFont="1" applyFill="1" applyBorder="1" applyAlignment="1">
      <alignment horizontal="right" vertical="center" wrapText="1"/>
    </xf>
    <xf numFmtId="204" fontId="69" fillId="0" borderId="1" xfId="0" applyNumberFormat="1" applyFont="1" applyFill="1" applyBorder="1" applyAlignment="1">
      <alignment vertical="center" wrapText="1"/>
    </xf>
    <xf numFmtId="204" fontId="27" fillId="16" borderId="1" xfId="1" applyNumberFormat="1" applyFont="1" applyFill="1" applyBorder="1" applyAlignment="1">
      <alignment vertical="center" wrapText="1"/>
    </xf>
    <xf numFmtId="204" fontId="27" fillId="16" borderId="4" xfId="1" applyNumberFormat="1" applyFont="1" applyFill="1" applyBorder="1" applyAlignment="1">
      <alignment horizontal="right" vertical="center" wrapText="1"/>
    </xf>
    <xf numFmtId="204" fontId="10" fillId="16" borderId="1" xfId="1" applyNumberFormat="1" applyFont="1" applyFill="1" applyBorder="1" applyAlignment="1">
      <alignment vertical="center" wrapText="1"/>
    </xf>
    <xf numFmtId="204" fontId="18" fillId="16" borderId="1" xfId="1" applyNumberFormat="1" applyFont="1" applyFill="1" applyBorder="1" applyAlignment="1">
      <alignment vertical="center" wrapText="1"/>
    </xf>
    <xf numFmtId="204" fontId="27" fillId="16" borderId="18" xfId="1" applyNumberFormat="1" applyFont="1" applyFill="1" applyBorder="1" applyAlignment="1">
      <alignment horizontal="right" vertical="center" wrapText="1"/>
    </xf>
    <xf numFmtId="204" fontId="105" fillId="0" borderId="1" xfId="1" applyNumberFormat="1" applyFont="1" applyFill="1" applyBorder="1" applyAlignment="1">
      <alignment horizontal="right" vertical="center"/>
    </xf>
    <xf numFmtId="204" fontId="5" fillId="0" borderId="5" xfId="1" applyNumberFormat="1" applyFont="1" applyFill="1" applyBorder="1" applyAlignment="1">
      <alignment horizontal="right" vertical="center" wrapText="1"/>
    </xf>
    <xf numFmtId="0" fontId="9" fillId="17" borderId="33" xfId="1" applyFont="1" applyFill="1" applyBorder="1" applyAlignment="1">
      <alignment horizontal="center" vertical="center"/>
    </xf>
    <xf numFmtId="204" fontId="31" fillId="6" borderId="33" xfId="1" applyNumberFormat="1" applyFont="1" applyFill="1" applyBorder="1" applyAlignment="1">
      <alignment horizontal="right" vertical="center"/>
    </xf>
    <xf numFmtId="204" fontId="24" fillId="7" borderId="33" xfId="1" applyNumberFormat="1" applyFont="1" applyFill="1" applyBorder="1" applyAlignment="1">
      <alignment horizontal="right" vertical="center"/>
    </xf>
    <xf numFmtId="204" fontId="5" fillId="0" borderId="33" xfId="1" applyNumberFormat="1" applyFont="1" applyFill="1" applyBorder="1" applyAlignment="1">
      <alignment horizontal="right" vertical="center"/>
    </xf>
    <xf numFmtId="204" fontId="17" fillId="0" borderId="33" xfId="1" applyNumberFormat="1" applyFont="1" applyFill="1" applyBorder="1" applyAlignment="1">
      <alignment horizontal="right" vertical="center"/>
    </xf>
    <xf numFmtId="204" fontId="16" fillId="0" borderId="33" xfId="1" applyNumberFormat="1" applyFont="1" applyFill="1" applyBorder="1" applyAlignment="1">
      <alignment horizontal="right" vertical="center"/>
    </xf>
    <xf numFmtId="204" fontId="5" fillId="16" borderId="33" xfId="1" applyNumberFormat="1" applyFont="1" applyFill="1" applyBorder="1" applyAlignment="1">
      <alignment horizontal="right" vertical="center"/>
    </xf>
    <xf numFmtId="204" fontId="17" fillId="8" borderId="33" xfId="1" applyNumberFormat="1" applyFont="1" applyFill="1" applyBorder="1" applyAlignment="1">
      <alignment horizontal="right" vertical="center"/>
    </xf>
    <xf numFmtId="204" fontId="8" fillId="7" borderId="33" xfId="1" applyNumberFormat="1" applyFont="1" applyFill="1" applyBorder="1" applyAlignment="1">
      <alignment horizontal="right" vertical="center"/>
    </xf>
    <xf numFmtId="204" fontId="15" fillId="7" borderId="33" xfId="1" applyNumberFormat="1" applyFont="1" applyFill="1" applyBorder="1" applyAlignment="1">
      <alignment horizontal="right" vertical="center"/>
    </xf>
    <xf numFmtId="204" fontId="15" fillId="8" borderId="33" xfId="1" applyNumberFormat="1" applyFont="1" applyFill="1" applyBorder="1" applyAlignment="1">
      <alignment horizontal="right" vertical="center"/>
    </xf>
    <xf numFmtId="204" fontId="6" fillId="0" borderId="33" xfId="1" applyNumberFormat="1" applyFont="1" applyFill="1" applyBorder="1" applyAlignment="1">
      <alignment horizontal="right" vertical="center"/>
    </xf>
    <xf numFmtId="204" fontId="15" fillId="0" borderId="33" xfId="1" applyNumberFormat="1" applyFont="1" applyFill="1" applyBorder="1" applyAlignment="1">
      <alignment horizontal="right" vertical="center"/>
    </xf>
    <xf numFmtId="204" fontId="12" fillId="10" borderId="33" xfId="1" applyNumberFormat="1" applyFont="1" applyFill="1" applyBorder="1" applyAlignment="1">
      <alignment horizontal="right" vertical="center"/>
    </xf>
    <xf numFmtId="204" fontId="24" fillId="13" borderId="33" xfId="1" applyNumberFormat="1" applyFont="1" applyFill="1" applyBorder="1" applyAlignment="1">
      <alignment horizontal="right" vertical="center"/>
    </xf>
    <xf numFmtId="204" fontId="12" fillId="16" borderId="33" xfId="1" applyNumberFormat="1" applyFont="1" applyFill="1" applyBorder="1" applyAlignment="1">
      <alignment horizontal="right" vertical="center"/>
    </xf>
    <xf numFmtId="204" fontId="16" fillId="16" borderId="33" xfId="1" applyNumberFormat="1" applyFont="1" applyFill="1" applyBorder="1" applyAlignment="1">
      <alignment horizontal="right" vertical="center"/>
    </xf>
    <xf numFmtId="204" fontId="17" fillId="16" borderId="33" xfId="1" applyNumberFormat="1" applyFont="1" applyFill="1" applyBorder="1" applyAlignment="1">
      <alignment horizontal="right" vertical="center"/>
    </xf>
    <xf numFmtId="204" fontId="5" fillId="21" borderId="33" xfId="1" applyNumberFormat="1" applyFont="1" applyFill="1" applyBorder="1" applyAlignment="1">
      <alignment horizontal="right" vertical="center"/>
    </xf>
    <xf numFmtId="204" fontId="7" fillId="21" borderId="33" xfId="1" applyNumberFormat="1" applyFont="1" applyFill="1" applyBorder="1" applyAlignment="1">
      <alignment horizontal="right" vertical="center"/>
    </xf>
    <xf numFmtId="204" fontId="7" fillId="16" borderId="33" xfId="1" applyNumberFormat="1" applyFont="1" applyFill="1" applyBorder="1" applyAlignment="1">
      <alignment horizontal="right" vertical="center"/>
    </xf>
    <xf numFmtId="204" fontId="13" fillId="10" borderId="33" xfId="1" applyNumberFormat="1" applyFont="1" applyFill="1" applyBorder="1" applyAlignment="1">
      <alignment horizontal="right" vertical="center"/>
    </xf>
    <xf numFmtId="204" fontId="19" fillId="16" borderId="33" xfId="1" applyNumberFormat="1" applyFont="1" applyFill="1" applyBorder="1" applyAlignment="1">
      <alignment horizontal="right" vertical="center"/>
    </xf>
    <xf numFmtId="204" fontId="72" fillId="9" borderId="33" xfId="1" applyNumberFormat="1" applyFont="1" applyFill="1" applyBorder="1" applyAlignment="1">
      <alignment horizontal="right" vertical="center"/>
    </xf>
    <xf numFmtId="204" fontId="72" fillId="16" borderId="33" xfId="1" applyNumberFormat="1" applyFont="1" applyFill="1" applyBorder="1" applyAlignment="1">
      <alignment horizontal="right" vertical="center"/>
    </xf>
    <xf numFmtId="204" fontId="78" fillId="9" borderId="33" xfId="1" applyNumberFormat="1" applyFont="1" applyFill="1" applyBorder="1" applyAlignment="1">
      <alignment horizontal="right" vertical="center"/>
    </xf>
    <xf numFmtId="204" fontId="24" fillId="11" borderId="33" xfId="1" applyNumberFormat="1" applyFont="1" applyFill="1" applyBorder="1" applyAlignment="1">
      <alignment horizontal="right" vertical="center"/>
    </xf>
    <xf numFmtId="204" fontId="7" fillId="0" borderId="33" xfId="1" applyNumberFormat="1" applyFont="1" applyFill="1" applyBorder="1" applyAlignment="1">
      <alignment horizontal="right" vertical="center"/>
    </xf>
    <xf numFmtId="204" fontId="5" fillId="8" borderId="33" xfId="1" applyNumberFormat="1" applyFont="1" applyFill="1" applyBorder="1" applyAlignment="1">
      <alignment horizontal="right" vertical="center"/>
    </xf>
    <xf numFmtId="204" fontId="12" fillId="0" borderId="33" xfId="1" applyNumberFormat="1" applyFont="1" applyFill="1" applyBorder="1" applyAlignment="1">
      <alignment horizontal="right" vertical="center"/>
    </xf>
    <xf numFmtId="204" fontId="31" fillId="12" borderId="33" xfId="1" applyNumberFormat="1" applyFont="1" applyFill="1" applyBorder="1" applyAlignment="1">
      <alignment horizontal="right" vertical="center"/>
    </xf>
    <xf numFmtId="204" fontId="25" fillId="6" borderId="33" xfId="1" applyNumberFormat="1" applyFont="1" applyFill="1" applyBorder="1" applyAlignment="1">
      <alignment horizontal="right" vertical="center"/>
    </xf>
    <xf numFmtId="204" fontId="29" fillId="6" borderId="33" xfId="1" applyNumberFormat="1" applyFont="1" applyFill="1" applyBorder="1" applyAlignment="1">
      <alignment horizontal="right" vertical="center"/>
    </xf>
    <xf numFmtId="206" fontId="54" fillId="0" borderId="1" xfId="0" applyNumberFormat="1" applyFont="1" applyBorder="1" applyAlignment="1">
      <alignment horizontal="right" vertical="center"/>
    </xf>
    <xf numFmtId="204" fontId="78" fillId="9" borderId="34" xfId="1" applyNumberFormat="1" applyFont="1" applyFill="1" applyBorder="1" applyAlignment="1">
      <alignment horizontal="right" vertical="center"/>
    </xf>
    <xf numFmtId="204" fontId="78" fillId="0" borderId="18" xfId="1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center" wrapText="1"/>
    </xf>
    <xf numFmtId="0" fontId="0" fillId="0" borderId="1" xfId="0" applyBorder="1"/>
    <xf numFmtId="0" fontId="43" fillId="0" borderId="1" xfId="1" applyFont="1" applyFill="1" applyBorder="1" applyAlignment="1">
      <alignment vertical="center" wrapText="1"/>
    </xf>
    <xf numFmtId="206" fontId="8" fillId="0" borderId="1" xfId="0" applyNumberFormat="1" applyFont="1" applyBorder="1" applyAlignment="1">
      <alignment horizontal="right" vertical="center"/>
    </xf>
    <xf numFmtId="0" fontId="46" fillId="0" borderId="1" xfId="1" applyFont="1" applyFill="1" applyBorder="1" applyAlignment="1">
      <alignment horizontal="center" vertical="center"/>
    </xf>
    <xf numFmtId="0" fontId="43" fillId="0" borderId="1" xfId="1" applyFont="1" applyFill="1" applyBorder="1" applyAlignment="1">
      <alignment horizontal="center" vertical="center"/>
    </xf>
    <xf numFmtId="206" fontId="43" fillId="0" borderId="1" xfId="0" applyNumberFormat="1" applyFont="1" applyFill="1" applyBorder="1" applyAlignment="1">
      <alignment horizontal="right" vertical="center"/>
    </xf>
    <xf numFmtId="204" fontId="18" fillId="10" borderId="18" xfId="1" applyNumberFormat="1" applyFont="1" applyFill="1" applyBorder="1" applyAlignment="1">
      <alignment horizontal="right" vertical="center"/>
    </xf>
    <xf numFmtId="204" fontId="84" fillId="6" borderId="34" xfId="1" applyNumberFormat="1" applyFont="1" applyFill="1" applyBorder="1" applyAlignment="1">
      <alignment horizontal="right" vertical="center"/>
    </xf>
    <xf numFmtId="204" fontId="85" fillId="7" borderId="34" xfId="1" applyNumberFormat="1" applyFont="1" applyFill="1" applyBorder="1" applyAlignment="1">
      <alignment horizontal="right" vertical="center"/>
    </xf>
    <xf numFmtId="204" fontId="81" fillId="0" borderId="34" xfId="1" applyNumberFormat="1" applyFont="1" applyFill="1" applyBorder="1" applyAlignment="1">
      <alignment horizontal="right" vertical="center"/>
    </xf>
    <xf numFmtId="204" fontId="78" fillId="0" borderId="34" xfId="1" applyNumberFormat="1" applyFont="1" applyFill="1" applyBorder="1" applyAlignment="1">
      <alignment horizontal="right" vertical="center"/>
    </xf>
    <xf numFmtId="204" fontId="81" fillId="16" borderId="34" xfId="1" applyNumberFormat="1" applyFont="1" applyFill="1" applyBorder="1" applyAlignment="1">
      <alignment horizontal="right" vertical="center"/>
    </xf>
    <xf numFmtId="204" fontId="78" fillId="8" borderId="34" xfId="1" applyNumberFormat="1" applyFont="1" applyFill="1" applyBorder="1" applyAlignment="1">
      <alignment horizontal="right" vertical="center"/>
    </xf>
    <xf numFmtId="204" fontId="80" fillId="7" borderId="34" xfId="1" applyNumberFormat="1" applyFont="1" applyFill="1" applyBorder="1" applyAlignment="1">
      <alignment horizontal="right" vertical="center"/>
    </xf>
    <xf numFmtId="204" fontId="80" fillId="8" borderId="34" xfId="1" applyNumberFormat="1" applyFont="1" applyFill="1" applyBorder="1" applyAlignment="1">
      <alignment horizontal="right" vertical="center"/>
    </xf>
    <xf numFmtId="204" fontId="80" fillId="0" borderId="34" xfId="1" applyNumberFormat="1" applyFont="1" applyFill="1" applyBorder="1" applyAlignment="1">
      <alignment horizontal="right" vertical="center"/>
    </xf>
    <xf numFmtId="204" fontId="86" fillId="10" borderId="34" xfId="1" applyNumberFormat="1" applyFont="1" applyFill="1" applyBorder="1" applyAlignment="1">
      <alignment horizontal="right" vertical="center"/>
    </xf>
    <xf numFmtId="204" fontId="85" fillId="13" borderId="34" xfId="1" applyNumberFormat="1" applyFont="1" applyFill="1" applyBorder="1" applyAlignment="1">
      <alignment horizontal="right" vertical="center"/>
    </xf>
    <xf numFmtId="204" fontId="86" fillId="0" borderId="34" xfId="1" applyNumberFormat="1" applyFont="1" applyFill="1" applyBorder="1" applyAlignment="1">
      <alignment horizontal="right" vertical="center"/>
    </xf>
    <xf numFmtId="204" fontId="81" fillId="21" borderId="11" xfId="1" applyNumberFormat="1" applyFont="1" applyFill="1" applyBorder="1" applyAlignment="1">
      <alignment horizontal="right" vertical="center"/>
    </xf>
    <xf numFmtId="204" fontId="81" fillId="21" borderId="34" xfId="1" applyNumberFormat="1" applyFont="1" applyFill="1" applyBorder="1" applyAlignment="1">
      <alignment horizontal="right" vertical="center"/>
    </xf>
    <xf numFmtId="204" fontId="90" fillId="10" borderId="34" xfId="1" applyNumberFormat="1" applyFont="1" applyFill="1" applyBorder="1" applyAlignment="1">
      <alignment horizontal="right" vertical="center"/>
    </xf>
    <xf numFmtId="204" fontId="80" fillId="20" borderId="34" xfId="1" applyNumberFormat="1" applyFont="1" applyFill="1" applyBorder="1" applyAlignment="1">
      <alignment horizontal="right" vertical="center"/>
    </xf>
    <xf numFmtId="204" fontId="85" fillId="11" borderId="34" xfId="1" applyNumberFormat="1" applyFont="1" applyFill="1" applyBorder="1" applyAlignment="1">
      <alignment horizontal="right" vertical="center"/>
    </xf>
    <xf numFmtId="204" fontId="80" fillId="16" borderId="34" xfId="1" applyNumberFormat="1" applyFont="1" applyFill="1" applyBorder="1" applyAlignment="1">
      <alignment horizontal="right" vertical="center"/>
    </xf>
    <xf numFmtId="204" fontId="81" fillId="8" borderId="34" xfId="1" applyNumberFormat="1" applyFont="1" applyFill="1" applyBorder="1" applyAlignment="1">
      <alignment horizontal="right" vertical="center"/>
    </xf>
    <xf numFmtId="204" fontId="84" fillId="6" borderId="11" xfId="1" applyNumberFormat="1" applyFont="1" applyFill="1" applyBorder="1" applyAlignment="1">
      <alignment horizontal="right" vertical="center"/>
    </xf>
    <xf numFmtId="204" fontId="84" fillId="12" borderId="34" xfId="1" applyNumberFormat="1" applyFont="1" applyFill="1" applyBorder="1" applyAlignment="1">
      <alignment horizontal="right" vertical="center"/>
    </xf>
    <xf numFmtId="204" fontId="91" fillId="9" borderId="34" xfId="1" applyNumberFormat="1" applyFont="1" applyFill="1" applyBorder="1" applyAlignment="1">
      <alignment horizontal="right" vertical="center"/>
    </xf>
    <xf numFmtId="204" fontId="91" fillId="6" borderId="34" xfId="1" applyNumberFormat="1" applyFont="1" applyFill="1" applyBorder="1" applyAlignment="1">
      <alignment horizontal="right" vertical="center"/>
    </xf>
    <xf numFmtId="204" fontId="91" fillId="6" borderId="35" xfId="1" applyNumberFormat="1" applyFont="1" applyFill="1" applyBorder="1" applyAlignment="1">
      <alignment horizontal="right" vertical="center"/>
    </xf>
    <xf numFmtId="0" fontId="10" fillId="0" borderId="21" xfId="1" applyFont="1" applyFill="1" applyBorder="1" applyAlignment="1">
      <alignment horizontal="left" vertical="center"/>
    </xf>
    <xf numFmtId="0" fontId="9" fillId="0" borderId="36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204" fontId="15" fillId="7" borderId="6" xfId="1" applyNumberFormat="1" applyFont="1" applyFill="1" applyBorder="1" applyAlignment="1">
      <alignment horizontal="right" vertical="center"/>
    </xf>
    <xf numFmtId="204" fontId="5" fillId="8" borderId="6" xfId="1" applyNumberFormat="1" applyFont="1" applyFill="1" applyBorder="1" applyAlignment="1">
      <alignment horizontal="right" vertical="center"/>
    </xf>
    <xf numFmtId="204" fontId="31" fillId="12" borderId="37" xfId="1" applyNumberFormat="1" applyFont="1" applyFill="1" applyBorder="1" applyAlignment="1">
      <alignment horizontal="right" vertical="center"/>
    </xf>
    <xf numFmtId="204" fontId="29" fillId="6" borderId="38" xfId="1" applyNumberFormat="1" applyFont="1" applyFill="1" applyBorder="1" applyAlignment="1">
      <alignment horizontal="right" vertical="center"/>
    </xf>
    <xf numFmtId="204" fontId="15" fillId="8" borderId="1" xfId="1" applyNumberFormat="1" applyFont="1" applyFill="1" applyBorder="1" applyAlignment="1">
      <alignment horizontal="right" vertical="center"/>
    </xf>
    <xf numFmtId="204" fontId="72" fillId="9" borderId="1" xfId="1" applyNumberFormat="1" applyFont="1" applyFill="1" applyBorder="1" applyAlignment="1">
      <alignment horizontal="right" vertical="center"/>
    </xf>
    <xf numFmtId="0" fontId="9" fillId="17" borderId="4" xfId="1" applyFont="1" applyFill="1" applyBorder="1" applyAlignment="1">
      <alignment horizontal="center" vertical="center"/>
    </xf>
    <xf numFmtId="204" fontId="24" fillId="7" borderId="4" xfId="1" applyNumberFormat="1" applyFont="1" applyFill="1" applyBorder="1" applyAlignment="1">
      <alignment horizontal="right" vertical="center"/>
    </xf>
    <xf numFmtId="204" fontId="17" fillId="0" borderId="4" xfId="1" applyNumberFormat="1" applyFont="1" applyFill="1" applyBorder="1" applyAlignment="1">
      <alignment horizontal="right" vertical="center"/>
    </xf>
    <xf numFmtId="204" fontId="16" fillId="0" borderId="4" xfId="1" applyNumberFormat="1" applyFont="1" applyFill="1" applyBorder="1" applyAlignment="1">
      <alignment horizontal="right" vertical="center"/>
    </xf>
    <xf numFmtId="204" fontId="5" fillId="16" borderId="4" xfId="1" applyNumberFormat="1" applyFont="1" applyFill="1" applyBorder="1" applyAlignment="1">
      <alignment horizontal="right" vertical="center"/>
    </xf>
    <xf numFmtId="204" fontId="17" fillId="8" borderId="4" xfId="1" applyNumberFormat="1" applyFont="1" applyFill="1" applyBorder="1" applyAlignment="1">
      <alignment horizontal="right" vertical="center"/>
    </xf>
    <xf numFmtId="204" fontId="8" fillId="7" borderId="4" xfId="1" applyNumberFormat="1" applyFont="1" applyFill="1" applyBorder="1" applyAlignment="1">
      <alignment horizontal="right" vertical="center"/>
    </xf>
    <xf numFmtId="204" fontId="15" fillId="7" borderId="4" xfId="1" applyNumberFormat="1" applyFont="1" applyFill="1" applyBorder="1" applyAlignment="1">
      <alignment horizontal="right" vertical="center"/>
    </xf>
    <xf numFmtId="204" fontId="15" fillId="8" borderId="4" xfId="1" applyNumberFormat="1" applyFont="1" applyFill="1" applyBorder="1" applyAlignment="1">
      <alignment horizontal="right" vertical="center"/>
    </xf>
    <xf numFmtId="204" fontId="6" fillId="0" borderId="4" xfId="1" applyNumberFormat="1" applyFont="1" applyFill="1" applyBorder="1" applyAlignment="1">
      <alignment horizontal="right" vertical="center"/>
    </xf>
    <xf numFmtId="204" fontId="15" fillId="0" borderId="4" xfId="1" applyNumberFormat="1" applyFont="1" applyFill="1" applyBorder="1" applyAlignment="1">
      <alignment horizontal="right" vertical="center"/>
    </xf>
    <xf numFmtId="204" fontId="12" fillId="10" borderId="4" xfId="1" applyNumberFormat="1" applyFont="1" applyFill="1" applyBorder="1" applyAlignment="1">
      <alignment horizontal="right" vertical="center"/>
    </xf>
    <xf numFmtId="204" fontId="12" fillId="16" borderId="4" xfId="1" applyNumberFormat="1" applyFont="1" applyFill="1" applyBorder="1" applyAlignment="1">
      <alignment horizontal="right" vertical="center"/>
    </xf>
    <xf numFmtId="204" fontId="16" fillId="16" borderId="4" xfId="1" applyNumberFormat="1" applyFont="1" applyFill="1" applyBorder="1" applyAlignment="1">
      <alignment horizontal="right" vertical="center"/>
    </xf>
    <xf numFmtId="204" fontId="17" fillId="16" borderId="4" xfId="1" applyNumberFormat="1" applyFont="1" applyFill="1" applyBorder="1" applyAlignment="1">
      <alignment horizontal="right" vertical="center"/>
    </xf>
    <xf numFmtId="204" fontId="5" fillId="21" borderId="4" xfId="1" applyNumberFormat="1" applyFont="1" applyFill="1" applyBorder="1" applyAlignment="1">
      <alignment horizontal="right" vertical="center"/>
    </xf>
    <xf numFmtId="204" fontId="7" fillId="21" borderId="4" xfId="1" applyNumberFormat="1" applyFont="1" applyFill="1" applyBorder="1" applyAlignment="1">
      <alignment horizontal="right" vertical="center"/>
    </xf>
    <xf numFmtId="204" fontId="7" fillId="16" borderId="4" xfId="1" applyNumberFormat="1" applyFont="1" applyFill="1" applyBorder="1" applyAlignment="1">
      <alignment horizontal="right" vertical="center"/>
    </xf>
    <xf numFmtId="204" fontId="19" fillId="16" borderId="4" xfId="1" applyNumberFormat="1" applyFont="1" applyFill="1" applyBorder="1" applyAlignment="1">
      <alignment horizontal="right" vertical="center"/>
    </xf>
    <xf numFmtId="204" fontId="72" fillId="9" borderId="4" xfId="1" applyNumberFormat="1" applyFont="1" applyFill="1" applyBorder="1" applyAlignment="1">
      <alignment horizontal="right" vertical="center"/>
    </xf>
    <xf numFmtId="204" fontId="72" fillId="16" borderId="4" xfId="1" applyNumberFormat="1" applyFont="1" applyFill="1" applyBorder="1" applyAlignment="1">
      <alignment horizontal="right" vertical="center"/>
    </xf>
    <xf numFmtId="204" fontId="78" fillId="9" borderId="4" xfId="1" applyNumberFormat="1" applyFont="1" applyFill="1" applyBorder="1" applyAlignment="1">
      <alignment horizontal="right" vertical="center"/>
    </xf>
    <xf numFmtId="204" fontId="24" fillId="11" borderId="4" xfId="1" applyNumberFormat="1" applyFont="1" applyFill="1" applyBorder="1" applyAlignment="1">
      <alignment horizontal="right" vertical="center"/>
    </xf>
    <xf numFmtId="204" fontId="7" fillId="0" borderId="4" xfId="1" applyNumberFormat="1" applyFont="1" applyFill="1" applyBorder="1" applyAlignment="1">
      <alignment horizontal="right" vertical="center"/>
    </xf>
    <xf numFmtId="204" fontId="5" fillId="8" borderId="4" xfId="1" applyNumberFormat="1" applyFont="1" applyFill="1" applyBorder="1" applyAlignment="1">
      <alignment horizontal="right" vertical="center"/>
    </xf>
    <xf numFmtId="204" fontId="25" fillId="6" borderId="4" xfId="1" applyNumberFormat="1" applyFont="1" applyFill="1" applyBorder="1" applyAlignment="1">
      <alignment horizontal="right" vertical="center"/>
    </xf>
    <xf numFmtId="204" fontId="29" fillId="6" borderId="4" xfId="1" applyNumberFormat="1" applyFont="1" applyFill="1" applyBorder="1" applyAlignment="1">
      <alignment horizontal="right" vertical="center"/>
    </xf>
    <xf numFmtId="204" fontId="25" fillId="9" borderId="5" xfId="1" applyNumberFormat="1" applyFont="1" applyFill="1" applyBorder="1" applyAlignment="1">
      <alignment horizontal="right" vertical="center"/>
    </xf>
    <xf numFmtId="0" fontId="9" fillId="17" borderId="12" xfId="1" applyFont="1" applyFill="1" applyBorder="1" applyAlignment="1">
      <alignment horizontal="center" vertical="center"/>
    </xf>
    <xf numFmtId="204" fontId="31" fillId="6" borderId="13" xfId="1" applyNumberFormat="1" applyFont="1" applyFill="1" applyBorder="1" applyAlignment="1">
      <alignment horizontal="right" vertical="center"/>
    </xf>
    <xf numFmtId="204" fontId="24" fillId="7" borderId="13" xfId="1" applyNumberFormat="1" applyFont="1" applyFill="1" applyBorder="1" applyAlignment="1">
      <alignment horizontal="right" vertical="center"/>
    </xf>
    <xf numFmtId="204" fontId="5" fillId="0" borderId="13" xfId="1" applyNumberFormat="1" applyFont="1" applyFill="1" applyBorder="1" applyAlignment="1">
      <alignment horizontal="right" vertical="center"/>
    </xf>
    <xf numFmtId="204" fontId="16" fillId="0" borderId="13" xfId="1" applyNumberFormat="1" applyFont="1" applyFill="1" applyBorder="1" applyAlignment="1">
      <alignment horizontal="right" vertical="center"/>
    </xf>
    <xf numFmtId="204" fontId="5" fillId="16" borderId="13" xfId="1" applyNumberFormat="1" applyFont="1" applyFill="1" applyBorder="1" applyAlignment="1">
      <alignment horizontal="right" vertical="center"/>
    </xf>
    <xf numFmtId="204" fontId="17" fillId="8" borderId="13" xfId="1" applyNumberFormat="1" applyFont="1" applyFill="1" applyBorder="1" applyAlignment="1">
      <alignment horizontal="right" vertical="center"/>
    </xf>
    <xf numFmtId="204" fontId="17" fillId="0" borderId="13" xfId="1" applyNumberFormat="1" applyFont="1" applyFill="1" applyBorder="1" applyAlignment="1">
      <alignment horizontal="right" vertical="center"/>
    </xf>
    <xf numFmtId="204" fontId="8" fillId="7" borderId="13" xfId="1" applyNumberFormat="1" applyFont="1" applyFill="1" applyBorder="1" applyAlignment="1">
      <alignment horizontal="right" vertical="center"/>
    </xf>
    <xf numFmtId="204" fontId="15" fillId="7" borderId="13" xfId="1" applyNumberFormat="1" applyFont="1" applyFill="1" applyBorder="1" applyAlignment="1">
      <alignment horizontal="right" vertical="center"/>
    </xf>
    <xf numFmtId="204" fontId="15" fillId="8" borderId="13" xfId="1" applyNumberFormat="1" applyFont="1" applyFill="1" applyBorder="1" applyAlignment="1">
      <alignment horizontal="right" vertical="center"/>
    </xf>
    <xf numFmtId="204" fontId="6" fillId="0" borderId="13" xfId="1" applyNumberFormat="1" applyFont="1" applyFill="1" applyBorder="1" applyAlignment="1">
      <alignment horizontal="right" vertical="center"/>
    </xf>
    <xf numFmtId="204" fontId="15" fillId="0" borderId="13" xfId="1" applyNumberFormat="1" applyFont="1" applyFill="1" applyBorder="1" applyAlignment="1">
      <alignment horizontal="right" vertical="center"/>
    </xf>
    <xf numFmtId="204" fontId="12" fillId="10" borderId="13" xfId="1" applyNumberFormat="1" applyFont="1" applyFill="1" applyBorder="1" applyAlignment="1">
      <alignment horizontal="right" vertical="center"/>
    </xf>
    <xf numFmtId="204" fontId="24" fillId="13" borderId="13" xfId="1" applyNumberFormat="1" applyFont="1" applyFill="1" applyBorder="1" applyAlignment="1">
      <alignment horizontal="right" vertical="center"/>
    </xf>
    <xf numFmtId="204" fontId="12" fillId="0" borderId="13" xfId="1" applyNumberFormat="1" applyFont="1" applyFill="1" applyBorder="1" applyAlignment="1">
      <alignment horizontal="right" vertical="center"/>
    </xf>
    <xf numFmtId="204" fontId="5" fillId="21" borderId="13" xfId="1" applyNumberFormat="1" applyFont="1" applyFill="1" applyBorder="1" applyAlignment="1">
      <alignment horizontal="right" vertical="center"/>
    </xf>
    <xf numFmtId="204" fontId="13" fillId="10" borderId="13" xfId="1" applyNumberFormat="1" applyFont="1" applyFill="1" applyBorder="1" applyAlignment="1">
      <alignment horizontal="right" vertical="center"/>
    </xf>
    <xf numFmtId="204" fontId="19" fillId="20" borderId="13" xfId="1" applyNumberFormat="1" applyFont="1" applyFill="1" applyBorder="1" applyAlignment="1">
      <alignment horizontal="right" vertical="center"/>
    </xf>
    <xf numFmtId="204" fontId="72" fillId="9" borderId="13" xfId="1" applyNumberFormat="1" applyFont="1" applyFill="1" applyBorder="1" applyAlignment="1">
      <alignment horizontal="right" vertical="center"/>
    </xf>
    <xf numFmtId="204" fontId="19" fillId="0" borderId="13" xfId="1" applyNumberFormat="1" applyFont="1" applyFill="1" applyBorder="1" applyAlignment="1">
      <alignment horizontal="right" vertical="center"/>
    </xf>
    <xf numFmtId="204" fontId="72" fillId="0" borderId="13" xfId="1" applyNumberFormat="1" applyFont="1" applyFill="1" applyBorder="1" applyAlignment="1">
      <alignment horizontal="right" vertical="center"/>
    </xf>
    <xf numFmtId="204" fontId="78" fillId="9" borderId="13" xfId="1" applyNumberFormat="1" applyFont="1" applyFill="1" applyBorder="1" applyAlignment="1">
      <alignment horizontal="right" vertical="center"/>
    </xf>
    <xf numFmtId="204" fontId="24" fillId="11" borderId="13" xfId="1" applyNumberFormat="1" applyFont="1" applyFill="1" applyBorder="1" applyAlignment="1">
      <alignment horizontal="right" vertical="center"/>
    </xf>
    <xf numFmtId="204" fontId="15" fillId="16" borderId="13" xfId="1" applyNumberFormat="1" applyFont="1" applyFill="1" applyBorder="1" applyAlignment="1">
      <alignment horizontal="right" vertical="center"/>
    </xf>
    <xf numFmtId="204" fontId="7" fillId="0" borderId="13" xfId="1" applyNumberFormat="1" applyFont="1" applyFill="1" applyBorder="1" applyAlignment="1">
      <alignment horizontal="right" vertical="center"/>
    </xf>
    <xf numFmtId="204" fontId="5" fillId="8" borderId="13" xfId="1" applyNumberFormat="1" applyFont="1" applyFill="1" applyBorder="1" applyAlignment="1">
      <alignment horizontal="right" vertical="center"/>
    </xf>
    <xf numFmtId="204" fontId="31" fillId="12" borderId="13" xfId="1" applyNumberFormat="1" applyFont="1" applyFill="1" applyBorder="1" applyAlignment="1">
      <alignment horizontal="right" vertical="center"/>
    </xf>
    <xf numFmtId="204" fontId="25" fillId="9" borderId="13" xfId="1" applyNumberFormat="1" applyFont="1" applyFill="1" applyBorder="1" applyAlignment="1">
      <alignment horizontal="right" vertical="center"/>
    </xf>
    <xf numFmtId="204" fontId="25" fillId="6" borderId="13" xfId="1" applyNumberFormat="1" applyFont="1" applyFill="1" applyBorder="1" applyAlignment="1">
      <alignment horizontal="right" vertical="center"/>
    </xf>
    <xf numFmtId="204" fontId="29" fillId="6" borderId="14" xfId="1" applyNumberFormat="1" applyFont="1" applyFill="1" applyBorder="1" applyAlignment="1">
      <alignment horizontal="right" vertical="center"/>
    </xf>
    <xf numFmtId="204" fontId="106" fillId="0" borderId="1" xfId="1" applyNumberFormat="1" applyFont="1" applyFill="1" applyBorder="1" applyAlignment="1">
      <alignment horizontal="right" vertical="center"/>
    </xf>
    <xf numFmtId="204" fontId="107" fillId="0" borderId="1" xfId="0" applyNumberFormat="1" applyFont="1" applyFill="1" applyBorder="1" applyAlignment="1">
      <alignment horizontal="right" vertical="center" wrapText="1"/>
    </xf>
    <xf numFmtId="204" fontId="31" fillId="26" borderId="1" xfId="1" applyNumberFormat="1" applyFont="1" applyFill="1" applyBorder="1" applyAlignment="1">
      <alignment horizontal="right" vertical="center"/>
    </xf>
    <xf numFmtId="0" fontId="20" fillId="0" borderId="0" xfId="3"/>
    <xf numFmtId="206" fontId="56" fillId="0" borderId="1" xfId="0" applyNumberFormat="1" applyFont="1" applyFill="1" applyBorder="1" applyAlignment="1">
      <alignment horizontal="right" vertical="center"/>
    </xf>
    <xf numFmtId="204" fontId="56" fillId="0" borderId="1" xfId="0" applyNumberFormat="1" applyFont="1" applyFill="1" applyBorder="1" applyAlignment="1">
      <alignment horizontal="right" vertical="center"/>
    </xf>
    <xf numFmtId="204" fontId="55" fillId="0" borderId="1" xfId="0" applyNumberFormat="1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30" borderId="39" xfId="1" applyFont="1" applyFill="1" applyBorder="1" applyAlignment="1">
      <alignment horizontal="center" vertical="center"/>
    </xf>
    <xf numFmtId="0" fontId="9" fillId="30" borderId="21" xfId="1" applyFont="1" applyFill="1" applyBorder="1" applyAlignment="1">
      <alignment horizontal="center" vertical="center"/>
    </xf>
    <xf numFmtId="0" fontId="9" fillId="30" borderId="22" xfId="1" applyFont="1" applyFill="1" applyBorder="1" applyAlignment="1">
      <alignment horizontal="center" vertical="center"/>
    </xf>
    <xf numFmtId="0" fontId="9" fillId="30" borderId="40" xfId="1" applyFont="1" applyFill="1" applyBorder="1" applyAlignment="1">
      <alignment horizontal="center" vertical="center"/>
    </xf>
    <xf numFmtId="0" fontId="9" fillId="30" borderId="3" xfId="1" applyFont="1" applyFill="1" applyBorder="1" applyAlignment="1">
      <alignment horizontal="center" vertical="center"/>
    </xf>
    <xf numFmtId="0" fontId="9" fillId="30" borderId="45" xfId="1" applyFont="1" applyFill="1" applyBorder="1" applyAlignment="1">
      <alignment horizontal="center" vertical="center"/>
    </xf>
    <xf numFmtId="0" fontId="9" fillId="31" borderId="39" xfId="1" applyFont="1" applyFill="1" applyBorder="1" applyAlignment="1">
      <alignment horizontal="center" vertical="center"/>
    </xf>
    <xf numFmtId="0" fontId="9" fillId="31" borderId="21" xfId="1" applyFont="1" applyFill="1" applyBorder="1" applyAlignment="1">
      <alignment horizontal="center" vertical="center"/>
    </xf>
    <xf numFmtId="0" fontId="9" fillId="31" borderId="22" xfId="1" applyFont="1" applyFill="1" applyBorder="1" applyAlignment="1">
      <alignment horizontal="center" vertical="center"/>
    </xf>
    <xf numFmtId="0" fontId="9" fillId="31" borderId="40" xfId="1" applyFont="1" applyFill="1" applyBorder="1" applyAlignment="1">
      <alignment horizontal="center" vertical="center"/>
    </xf>
    <xf numFmtId="0" fontId="9" fillId="31" borderId="3" xfId="1" applyFont="1" applyFill="1" applyBorder="1" applyAlignment="1">
      <alignment horizontal="center" vertical="center"/>
    </xf>
    <xf numFmtId="0" fontId="9" fillId="31" borderId="45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8" xfId="1" applyFont="1" applyFill="1" applyBorder="1" applyAlignment="1">
      <alignment horizontal="center" vertical="center" wrapText="1"/>
    </xf>
    <xf numFmtId="0" fontId="9" fillId="32" borderId="1" xfId="1" applyFont="1" applyFill="1" applyBorder="1" applyAlignment="1">
      <alignment horizontal="center" vertical="center" wrapText="1"/>
    </xf>
    <xf numFmtId="0" fontId="83" fillId="4" borderId="1" xfId="1" applyFont="1" applyFill="1" applyBorder="1" applyAlignment="1">
      <alignment horizontal="center" vertical="center" wrapText="1"/>
    </xf>
    <xf numFmtId="0" fontId="9" fillId="33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9" borderId="39" xfId="1" applyFont="1" applyFill="1" applyBorder="1" applyAlignment="1">
      <alignment horizontal="center" vertical="center"/>
    </xf>
    <xf numFmtId="0" fontId="9" fillId="29" borderId="21" xfId="1" applyFont="1" applyFill="1" applyBorder="1" applyAlignment="1">
      <alignment horizontal="center" vertical="center"/>
    </xf>
    <xf numFmtId="0" fontId="9" fillId="29" borderId="22" xfId="1" applyFont="1" applyFill="1" applyBorder="1" applyAlignment="1">
      <alignment horizontal="center" vertical="center"/>
    </xf>
    <xf numFmtId="0" fontId="9" fillId="29" borderId="47" xfId="1" applyFont="1" applyFill="1" applyBorder="1" applyAlignment="1">
      <alignment horizontal="center" vertical="center"/>
    </xf>
    <xf numFmtId="0" fontId="9" fillId="29" borderId="0" xfId="1" applyFont="1" applyFill="1" applyBorder="1" applyAlignment="1">
      <alignment horizontal="center" vertical="center"/>
    </xf>
    <xf numFmtId="0" fontId="9" fillId="29" borderId="40" xfId="1" applyFont="1" applyFill="1" applyBorder="1" applyAlignment="1">
      <alignment horizontal="center" vertical="center"/>
    </xf>
    <xf numFmtId="0" fontId="9" fillId="29" borderId="3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 wrapText="1"/>
    </xf>
    <xf numFmtId="0" fontId="9" fillId="0" borderId="15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41" xfId="1" applyFont="1" applyFill="1" applyBorder="1" applyAlignment="1">
      <alignment horizontal="center" vertical="center" wrapText="1"/>
    </xf>
    <xf numFmtId="0" fontId="10" fillId="0" borderId="39" xfId="1" applyFont="1" applyFill="1" applyBorder="1" applyAlignment="1">
      <alignment horizontal="left" vertical="center"/>
    </xf>
    <xf numFmtId="0" fontId="10" fillId="0" borderId="21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center" vertical="center" wrapText="1"/>
    </xf>
    <xf numFmtId="0" fontId="9" fillId="22" borderId="1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28" borderId="46" xfId="1" applyFont="1" applyFill="1" applyBorder="1" applyAlignment="1">
      <alignment horizontal="center" vertical="center"/>
    </xf>
    <xf numFmtId="0" fontId="9" fillId="28" borderId="0" xfId="1" applyFont="1" applyFill="1" applyBorder="1" applyAlignment="1">
      <alignment horizontal="center" vertical="center"/>
    </xf>
    <xf numFmtId="0" fontId="9" fillId="28" borderId="44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 wrapText="1"/>
    </xf>
    <xf numFmtId="0" fontId="9" fillId="9" borderId="16" xfId="1" applyFont="1" applyFill="1" applyBorder="1" applyAlignment="1">
      <alignment horizontal="center" vertical="center" wrapText="1"/>
    </xf>
    <xf numFmtId="0" fontId="9" fillId="9" borderId="17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vertical="center"/>
    </xf>
    <xf numFmtId="0" fontId="9" fillId="0" borderId="42" xfId="1" applyFont="1" applyFill="1" applyBorder="1" applyAlignment="1">
      <alignment horizontal="center" vertical="center" wrapText="1"/>
    </xf>
    <xf numFmtId="0" fontId="9" fillId="0" borderId="19" xfId="1" applyFont="1" applyFill="1" applyBorder="1" applyAlignment="1">
      <alignment horizontal="center" vertical="center" wrapText="1"/>
    </xf>
    <xf numFmtId="0" fontId="9" fillId="17" borderId="1" xfId="1" applyFont="1" applyFill="1" applyBorder="1" applyAlignment="1">
      <alignment horizontal="center" vertical="center" wrapText="1"/>
    </xf>
    <xf numFmtId="0" fontId="9" fillId="0" borderId="43" xfId="1" applyFont="1" applyFill="1" applyBorder="1" applyAlignment="1">
      <alignment horizontal="center" vertical="center"/>
    </xf>
    <xf numFmtId="0" fontId="9" fillId="0" borderId="18" xfId="1" applyFont="1" applyFill="1" applyBorder="1" applyAlignment="1">
      <alignment horizontal="center" vertical="center"/>
    </xf>
    <xf numFmtId="0" fontId="9" fillId="27" borderId="21" xfId="1" applyFont="1" applyFill="1" applyBorder="1" applyAlignment="1">
      <alignment horizontal="center" vertical="center"/>
    </xf>
    <xf numFmtId="0" fontId="9" fillId="27" borderId="22" xfId="1" applyFont="1" applyFill="1" applyBorder="1" applyAlignment="1">
      <alignment horizontal="center" vertical="center"/>
    </xf>
    <xf numFmtId="0" fontId="9" fillId="27" borderId="0" xfId="1" applyFont="1" applyFill="1" applyBorder="1" applyAlignment="1">
      <alignment horizontal="center" vertical="center"/>
    </xf>
    <xf numFmtId="0" fontId="9" fillId="27" borderId="44" xfId="1" applyFont="1" applyFill="1" applyBorder="1" applyAlignment="1">
      <alignment horizontal="center" vertical="center"/>
    </xf>
    <xf numFmtId="0" fontId="9" fillId="27" borderId="3" xfId="1" applyFont="1" applyFill="1" applyBorder="1" applyAlignment="1">
      <alignment horizontal="center" vertical="center"/>
    </xf>
    <xf numFmtId="0" fontId="9" fillId="27" borderId="45" xfId="1" applyFont="1" applyFill="1" applyBorder="1" applyAlignment="1">
      <alignment horizontal="center" vertical="center"/>
    </xf>
    <xf numFmtId="0" fontId="91" fillId="9" borderId="1" xfId="1" applyFont="1" applyFill="1" applyBorder="1" applyAlignment="1">
      <alignment horizontal="center" vertical="center"/>
    </xf>
    <xf numFmtId="0" fontId="9" fillId="5" borderId="39" xfId="1" applyFont="1" applyFill="1" applyBorder="1" applyAlignment="1">
      <alignment horizontal="center" vertical="center"/>
    </xf>
    <xf numFmtId="0" fontId="9" fillId="5" borderId="21" xfId="1" applyFont="1" applyFill="1" applyBorder="1" applyAlignment="1">
      <alignment horizontal="center" vertical="center"/>
    </xf>
    <xf numFmtId="0" fontId="9" fillId="5" borderId="40" xfId="1" applyFon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108" fillId="0" borderId="7" xfId="0" applyFont="1" applyBorder="1" applyAlignment="1">
      <alignment horizontal="center" vertical="center"/>
    </xf>
    <xf numFmtId="0" fontId="108" fillId="0" borderId="8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 wrapText="1"/>
    </xf>
    <xf numFmtId="0" fontId="6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8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center" wrapText="1"/>
    </xf>
    <xf numFmtId="0" fontId="64" fillId="0" borderId="7" xfId="0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</cellXfs>
  <cellStyles count="5">
    <cellStyle name="Normal 2" xfId="1"/>
    <cellStyle name="Normal 2 2" xfId="2"/>
    <cellStyle name="Normal 3" xfId="3"/>
    <cellStyle name="Normal_Bug stat toate" xf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7"/>
  </sheetPr>
  <dimension ref="A1:CC403"/>
  <sheetViews>
    <sheetView showZeros="0" zoomScaleNormal="100" zoomScaleSheetLayoutView="100" workbookViewId="0">
      <pane xSplit="2" ySplit="7" topLeftCell="E114" activePane="bottomRight" state="frozen"/>
      <selection pane="topRight" activeCell="C1" sqref="C1"/>
      <selection pane="bottomLeft" activeCell="A8" sqref="A8"/>
      <selection pane="bottomRight" activeCell="G128" sqref="G128"/>
    </sheetView>
  </sheetViews>
  <sheetFormatPr defaultColWidth="12.28515625" defaultRowHeight="15" x14ac:dyDescent="0.25"/>
  <cols>
    <col min="1" max="1" width="44.42578125" style="2" customWidth="1"/>
    <col min="2" max="2" width="11" style="2" customWidth="1"/>
    <col min="3" max="3" width="12.5703125" style="2" customWidth="1"/>
    <col min="4" max="4" width="12.28515625" style="2" customWidth="1"/>
    <col min="5" max="7" width="12.140625" style="2" customWidth="1"/>
    <col min="8" max="8" width="12.28515625" style="2" customWidth="1"/>
    <col min="9" max="9" width="14" style="2" customWidth="1"/>
    <col min="10" max="10" width="13.85546875" style="636" customWidth="1"/>
    <col min="11" max="11" width="12.42578125" style="2" customWidth="1"/>
    <col min="12" max="14" width="12.28515625" style="2" customWidth="1"/>
    <col min="15" max="17" width="12" style="2" customWidth="1"/>
    <col min="18" max="18" width="11.85546875" style="2" customWidth="1"/>
    <col min="19" max="19" width="8.5703125" style="2" customWidth="1"/>
    <col min="20" max="20" width="13.42578125" style="636" customWidth="1"/>
    <col min="21" max="21" width="12.5703125" style="2" customWidth="1"/>
    <col min="22" max="22" width="10.85546875" style="2" customWidth="1"/>
    <col min="23" max="23" width="12.42578125" style="2" customWidth="1"/>
    <col min="24" max="24" width="12.5703125" style="2" customWidth="1"/>
    <col min="25" max="25" width="12" style="2" hidden="1" customWidth="1"/>
    <col min="26" max="26" width="11.28515625" style="2" hidden="1" customWidth="1"/>
    <col min="27" max="27" width="12.140625" style="2" customWidth="1"/>
    <col min="28" max="29" width="12" style="321" customWidth="1"/>
    <col min="30" max="30" width="12.7109375" style="2" customWidth="1"/>
    <col min="31" max="31" width="12.140625" style="188" customWidth="1"/>
    <col min="32" max="32" width="15" style="636" customWidth="1"/>
    <col min="33" max="33" width="11.7109375" style="2" customWidth="1"/>
    <col min="34" max="34" width="11" style="2" customWidth="1"/>
    <col min="35" max="35" width="13.140625" style="2" customWidth="1"/>
    <col min="36" max="36" width="11.7109375" style="2" customWidth="1"/>
    <col min="37" max="37" width="11.42578125" style="2" customWidth="1"/>
    <col min="38" max="38" width="11.7109375" style="2" customWidth="1"/>
    <col min="39" max="39" width="9.85546875" style="2" customWidth="1"/>
    <col min="40" max="40" width="13.5703125" style="636" customWidth="1"/>
    <col min="41" max="41" width="15.42578125" style="2" customWidth="1"/>
    <col min="42" max="42" width="9.140625" style="2" customWidth="1"/>
    <col min="43" max="43" width="11" style="2" customWidth="1"/>
    <col min="44" max="44" width="11.7109375" style="2" customWidth="1"/>
    <col min="45" max="45" width="11.42578125" style="2" customWidth="1"/>
    <col min="46" max="46" width="11.5703125" style="2" customWidth="1"/>
    <col min="47" max="47" width="9.28515625" style="188" customWidth="1"/>
    <col min="48" max="48" width="12.7109375" style="636" customWidth="1"/>
    <col min="49" max="49" width="10.85546875" style="2" customWidth="1"/>
    <col min="50" max="50" width="12.28515625" style="2" customWidth="1"/>
    <col min="51" max="51" width="12.28515625" style="188" customWidth="1"/>
    <col min="52" max="52" width="12" style="2" customWidth="1"/>
    <col min="53" max="53" width="11.85546875" style="2" hidden="1" customWidth="1"/>
    <col min="54" max="54" width="9.7109375" style="2" hidden="1" customWidth="1"/>
    <col min="55" max="57" width="11.28515625" style="2" customWidth="1"/>
    <col min="58" max="58" width="12.140625" style="2" customWidth="1"/>
    <col min="59" max="59" width="10.28515625" style="2" customWidth="1"/>
    <col min="60" max="60" width="13.140625" style="636" customWidth="1"/>
    <col min="61" max="61" width="12" style="2" customWidth="1"/>
    <col min="62" max="63" width="10.7109375" style="2" customWidth="1"/>
    <col min="64" max="66" width="9.140625" style="2" hidden="1" customWidth="1"/>
    <col min="67" max="68" width="9.140625" style="636" hidden="1" customWidth="1"/>
    <col min="69" max="69" width="9.140625" style="2" hidden="1" customWidth="1"/>
    <col min="70" max="164" width="9.140625" style="2" customWidth="1"/>
    <col min="165" max="168" width="0" style="2" hidden="1" customWidth="1"/>
    <col min="169" max="169" width="62.42578125" style="2" customWidth="1"/>
    <col min="170" max="179" width="0" style="2" hidden="1" customWidth="1"/>
    <col min="180" max="180" width="12.5703125" style="2" customWidth="1"/>
    <col min="181" max="181" width="15.42578125" style="2" customWidth="1"/>
    <col min="182" max="182" width="14.28515625" style="2" customWidth="1"/>
    <col min="183" max="183" width="14.7109375" style="2" customWidth="1"/>
    <col min="184" max="184" width="12.7109375" style="2" customWidth="1"/>
    <col min="185" max="185" width="13.42578125" style="2" customWidth="1"/>
    <col min="186" max="186" width="14.140625" style="2" customWidth="1"/>
    <col min="187" max="187" width="17" style="2" customWidth="1"/>
    <col min="188" max="188" width="18.28515625" style="2" customWidth="1"/>
    <col min="189" max="189" width="16.140625" style="2" customWidth="1"/>
    <col min="190" max="191" width="14" style="2" customWidth="1"/>
    <col min="192" max="192" width="13.42578125" style="2" customWidth="1"/>
    <col min="193" max="193" width="11.85546875" style="2" customWidth="1"/>
    <col min="194" max="194" width="10.5703125" style="2" bestFit="1" customWidth="1"/>
    <col min="195" max="195" width="11" style="2" customWidth="1"/>
    <col min="196" max="196" width="10.42578125" style="2" customWidth="1"/>
    <col min="197" max="197" width="13.42578125" style="2" customWidth="1"/>
    <col min="198" max="198" width="11.7109375" style="2" customWidth="1"/>
    <col min="199" max="199" width="10.42578125" style="2" customWidth="1"/>
    <col min="200" max="200" width="11.7109375" style="2" customWidth="1"/>
    <col min="201" max="201" width="13" style="2" customWidth="1"/>
    <col min="202" max="202" width="13.28515625" style="2" customWidth="1"/>
    <col min="203" max="203" width="11.85546875" style="2" customWidth="1"/>
    <col min="204" max="204" width="10.28515625" style="2" bestFit="1" customWidth="1"/>
    <col min="205" max="205" width="11" style="2" customWidth="1"/>
    <col min="206" max="206" width="10.42578125" style="2" customWidth="1"/>
    <col min="207" max="207" width="15" style="2" customWidth="1"/>
    <col min="208" max="208" width="11.7109375" style="2" customWidth="1"/>
    <col min="209" max="209" width="11" style="2" customWidth="1"/>
    <col min="210" max="212" width="13.5703125" style="2" customWidth="1"/>
    <col min="213" max="213" width="12.42578125" style="2" customWidth="1"/>
    <col min="214" max="214" width="12" style="2" customWidth="1"/>
    <col min="215" max="215" width="10.140625" style="2" customWidth="1"/>
    <col min="216" max="216" width="10.85546875" style="2" customWidth="1"/>
    <col min="217" max="217" width="13.7109375" style="2" customWidth="1"/>
    <col min="218" max="218" width="12" style="2" customWidth="1"/>
    <col min="219" max="219" width="12.7109375" style="2" customWidth="1"/>
    <col min="220" max="220" width="13" style="2" customWidth="1"/>
    <col min="221" max="222" width="12.5703125" style="2" customWidth="1"/>
    <col min="223" max="223" width="11.28515625" style="2" customWidth="1"/>
    <col min="224" max="224" width="9.140625" style="2" customWidth="1"/>
    <col min="225" max="225" width="11" style="2" customWidth="1"/>
    <col min="226" max="226" width="11.140625" style="2" customWidth="1"/>
    <col min="227" max="227" width="13.140625" style="2" customWidth="1"/>
    <col min="228" max="228" width="12.7109375" style="2" customWidth="1"/>
    <col min="229" max="229" width="10.28515625" style="2" customWidth="1"/>
    <col min="230" max="230" width="12.85546875" style="2" customWidth="1"/>
    <col min="231" max="231" width="12.7109375" style="2" customWidth="1"/>
    <col min="232" max="232" width="12.140625" style="2" customWidth="1"/>
    <col min="233" max="233" width="11" style="2" customWidth="1"/>
    <col min="234" max="234" width="10.28515625" style="2" customWidth="1"/>
    <col min="235" max="235" width="11.28515625" style="2" customWidth="1"/>
    <col min="236" max="236" width="11" style="2" customWidth="1"/>
    <col min="237" max="237" width="14.85546875" style="2" customWidth="1"/>
    <col min="238" max="238" width="10.42578125" style="2" customWidth="1"/>
    <col min="239" max="239" width="9.140625" style="2" customWidth="1"/>
    <col min="240" max="240" width="13.140625" style="2" customWidth="1"/>
    <col min="241" max="242" width="12.42578125" style="2" customWidth="1"/>
    <col min="243" max="243" width="10.85546875" style="2" customWidth="1"/>
    <col min="244" max="244" width="10.28515625" style="2" customWidth="1"/>
    <col min="245" max="245" width="10" style="2" customWidth="1"/>
    <col min="246" max="247" width="13.5703125" style="2" customWidth="1"/>
    <col min="248" max="248" width="15.42578125" style="2" customWidth="1"/>
    <col min="249" max="249" width="12" style="2" customWidth="1"/>
    <col min="250" max="250" width="13.28515625" style="2" customWidth="1"/>
    <col min="251" max="251" width="13.140625" style="2" customWidth="1"/>
    <col min="252" max="252" width="13.28515625" style="2" customWidth="1"/>
    <col min="253" max="253" width="11.28515625" style="2" customWidth="1"/>
    <col min="254" max="254" width="10.7109375" style="2" customWidth="1"/>
    <col min="255" max="255" width="11.85546875" style="2" customWidth="1"/>
    <col min="256" max="16384" width="12.28515625" style="2"/>
  </cols>
  <sheetData>
    <row r="1" spans="1:81" ht="15.75" x14ac:dyDescent="0.25">
      <c r="A1" s="115" t="s">
        <v>328</v>
      </c>
      <c r="B1" s="139"/>
      <c r="C1" s="139"/>
      <c r="D1" s="139"/>
      <c r="E1" s="139"/>
      <c r="F1" s="139"/>
      <c r="G1" s="139"/>
      <c r="H1" s="139"/>
      <c r="I1" s="139"/>
      <c r="J1" s="723"/>
      <c r="K1" s="5"/>
      <c r="L1" s="5"/>
      <c r="M1" s="5"/>
      <c r="Y1" s="2" t="s">
        <v>327</v>
      </c>
      <c r="AB1" s="2"/>
      <c r="AC1" s="2"/>
      <c r="AZ1" s="4"/>
      <c r="BA1" s="4"/>
      <c r="BB1" s="4"/>
      <c r="BC1" s="4"/>
      <c r="BD1" s="4"/>
      <c r="BE1" s="4"/>
      <c r="BH1" s="659"/>
    </row>
    <row r="2" spans="1:81" ht="15.75" thickBot="1" x14ac:dyDescent="0.3">
      <c r="A2" s="945" t="s">
        <v>0</v>
      </c>
      <c r="B2" s="945"/>
      <c r="C2" s="945"/>
      <c r="D2" s="945"/>
      <c r="E2" s="945"/>
      <c r="F2" s="945"/>
      <c r="G2" s="945"/>
      <c r="H2" s="945"/>
      <c r="I2" s="945"/>
      <c r="J2" s="945"/>
      <c r="K2" s="945"/>
      <c r="L2" s="945"/>
      <c r="M2" s="348"/>
      <c r="AB2" s="2"/>
      <c r="AC2" s="2"/>
    </row>
    <row r="3" spans="1:81" s="1" customFormat="1" ht="12.75" customHeight="1" thickTop="1" thickBot="1" x14ac:dyDescent="0.3">
      <c r="A3" s="946" t="s">
        <v>2</v>
      </c>
      <c r="B3" s="949" t="s">
        <v>31</v>
      </c>
      <c r="C3" s="951" t="s">
        <v>3</v>
      </c>
      <c r="D3" s="951"/>
      <c r="E3" s="951"/>
      <c r="F3" s="951"/>
      <c r="G3" s="951"/>
      <c r="H3" s="951"/>
      <c r="I3" s="951"/>
      <c r="J3" s="951"/>
      <c r="K3" s="951"/>
      <c r="L3" s="952"/>
      <c r="M3" s="919" t="s">
        <v>35</v>
      </c>
      <c r="N3" s="920"/>
      <c r="O3" s="920"/>
      <c r="P3" s="920"/>
      <c r="Q3" s="920"/>
      <c r="R3" s="920"/>
      <c r="S3" s="920"/>
      <c r="T3" s="920"/>
      <c r="U3" s="920"/>
      <c r="V3" s="921"/>
      <c r="W3" s="932" t="s">
        <v>4</v>
      </c>
      <c r="X3" s="933"/>
      <c r="Y3" s="825"/>
      <c r="Z3" s="825"/>
      <c r="AA3" s="210"/>
      <c r="AB3" s="210"/>
      <c r="AC3" s="210"/>
      <c r="AD3" s="210"/>
      <c r="AE3" s="211"/>
      <c r="AF3" s="670"/>
      <c r="AG3" s="210"/>
      <c r="AH3" s="212"/>
      <c r="AI3" s="210"/>
      <c r="AJ3" s="210"/>
      <c r="AK3" s="210"/>
      <c r="AL3" s="210"/>
      <c r="AM3" s="210"/>
      <c r="AN3" s="670"/>
      <c r="AO3" s="210"/>
      <c r="AP3" s="210"/>
      <c r="AQ3" s="210"/>
      <c r="AR3" s="210"/>
      <c r="AS3" s="210"/>
      <c r="AT3" s="210"/>
      <c r="AU3" s="211"/>
      <c r="AV3" s="670"/>
      <c r="AW3" s="210"/>
      <c r="AX3" s="210"/>
      <c r="AY3" s="211"/>
      <c r="AZ3" s="210"/>
      <c r="BA3" s="210"/>
      <c r="BB3" s="210"/>
      <c r="BC3" s="210"/>
      <c r="BD3" s="210"/>
      <c r="BE3" s="210"/>
      <c r="BF3" s="210"/>
      <c r="BG3" s="210"/>
      <c r="BH3" s="637"/>
      <c r="BI3" s="213"/>
      <c r="BJ3" s="214"/>
      <c r="BK3" s="2"/>
      <c r="BO3" s="657"/>
      <c r="BP3" s="657"/>
    </row>
    <row r="4" spans="1:81" s="1" customFormat="1" ht="21" customHeight="1" thickTop="1" x14ac:dyDescent="0.25">
      <c r="A4" s="947"/>
      <c r="B4" s="950"/>
      <c r="C4" s="953"/>
      <c r="D4" s="953"/>
      <c r="E4" s="953"/>
      <c r="F4" s="953"/>
      <c r="G4" s="953"/>
      <c r="H4" s="953"/>
      <c r="I4" s="953"/>
      <c r="J4" s="953"/>
      <c r="K4" s="953"/>
      <c r="L4" s="954"/>
      <c r="M4" s="922"/>
      <c r="N4" s="923"/>
      <c r="O4" s="923"/>
      <c r="P4" s="923"/>
      <c r="Q4" s="923"/>
      <c r="R4" s="923"/>
      <c r="S4" s="923"/>
      <c r="T4" s="923"/>
      <c r="U4" s="923"/>
      <c r="V4" s="923"/>
      <c r="W4" s="937" t="s">
        <v>5</v>
      </c>
      <c r="X4" s="938"/>
      <c r="Y4" s="938"/>
      <c r="Z4" s="938"/>
      <c r="AA4" s="938"/>
      <c r="AB4" s="938"/>
      <c r="AC4" s="938"/>
      <c r="AD4" s="938"/>
      <c r="AE4" s="938"/>
      <c r="AF4" s="938"/>
      <c r="AG4" s="938"/>
      <c r="AH4" s="939"/>
      <c r="AI4" s="907" t="s">
        <v>6</v>
      </c>
      <c r="AJ4" s="908"/>
      <c r="AK4" s="908"/>
      <c r="AL4" s="908"/>
      <c r="AM4" s="908"/>
      <c r="AN4" s="908"/>
      <c r="AO4" s="908"/>
      <c r="AP4" s="909"/>
      <c r="AQ4" s="958" t="s">
        <v>7</v>
      </c>
      <c r="AR4" s="959"/>
      <c r="AS4" s="959"/>
      <c r="AT4" s="959"/>
      <c r="AU4" s="959"/>
      <c r="AV4" s="959"/>
      <c r="AW4" s="959"/>
      <c r="AX4" s="959"/>
      <c r="AY4" s="901" t="s">
        <v>36</v>
      </c>
      <c r="AZ4" s="902"/>
      <c r="BA4" s="902"/>
      <c r="BB4" s="902"/>
      <c r="BC4" s="902"/>
      <c r="BD4" s="902"/>
      <c r="BE4" s="902"/>
      <c r="BF4" s="902"/>
      <c r="BG4" s="902"/>
      <c r="BH4" s="902"/>
      <c r="BI4" s="902"/>
      <c r="BJ4" s="903"/>
      <c r="BK4" s="2"/>
      <c r="BO4" s="657"/>
      <c r="BP4" s="657"/>
    </row>
    <row r="5" spans="1:81" s="1" customFormat="1" ht="24" customHeight="1" thickBot="1" x14ac:dyDescent="0.3">
      <c r="A5" s="947"/>
      <c r="B5" s="950"/>
      <c r="C5" s="955"/>
      <c r="D5" s="955"/>
      <c r="E5" s="955"/>
      <c r="F5" s="955"/>
      <c r="G5" s="955"/>
      <c r="H5" s="955"/>
      <c r="I5" s="955"/>
      <c r="J5" s="955"/>
      <c r="K5" s="955"/>
      <c r="L5" s="956"/>
      <c r="M5" s="924"/>
      <c r="N5" s="925"/>
      <c r="O5" s="925"/>
      <c r="P5" s="925"/>
      <c r="Q5" s="925"/>
      <c r="R5" s="925"/>
      <c r="S5" s="925"/>
      <c r="T5" s="925"/>
      <c r="U5" s="925"/>
      <c r="V5" s="925"/>
      <c r="W5" s="937"/>
      <c r="X5" s="938"/>
      <c r="Y5" s="938"/>
      <c r="Z5" s="938"/>
      <c r="AA5" s="938"/>
      <c r="AB5" s="938"/>
      <c r="AC5" s="938"/>
      <c r="AD5" s="938"/>
      <c r="AE5" s="938"/>
      <c r="AF5" s="938"/>
      <c r="AG5" s="938"/>
      <c r="AH5" s="939"/>
      <c r="AI5" s="910"/>
      <c r="AJ5" s="911"/>
      <c r="AK5" s="911"/>
      <c r="AL5" s="911"/>
      <c r="AM5" s="911"/>
      <c r="AN5" s="911"/>
      <c r="AO5" s="911"/>
      <c r="AP5" s="912"/>
      <c r="AQ5" s="960"/>
      <c r="AR5" s="961"/>
      <c r="AS5" s="961"/>
      <c r="AT5" s="961"/>
      <c r="AU5" s="961"/>
      <c r="AV5" s="961"/>
      <c r="AW5" s="961"/>
      <c r="AX5" s="961"/>
      <c r="AY5" s="904"/>
      <c r="AZ5" s="905"/>
      <c r="BA5" s="905"/>
      <c r="BB5" s="905"/>
      <c r="BC5" s="905"/>
      <c r="BD5" s="905"/>
      <c r="BE5" s="905"/>
      <c r="BF5" s="905"/>
      <c r="BG5" s="905"/>
      <c r="BH5" s="905"/>
      <c r="BI5" s="905"/>
      <c r="BJ5" s="906"/>
      <c r="BK5" s="2"/>
      <c r="BO5" s="657"/>
      <c r="BP5" s="657"/>
    </row>
    <row r="6" spans="1:81" s="1" customFormat="1" ht="48.75" customHeight="1" x14ac:dyDescent="0.25">
      <c r="A6" s="947"/>
      <c r="B6" s="950"/>
      <c r="C6" s="926" t="s">
        <v>300</v>
      </c>
      <c r="D6" s="918" t="s">
        <v>23</v>
      </c>
      <c r="E6" s="948" t="s">
        <v>8</v>
      </c>
      <c r="F6" s="900" t="s">
        <v>284</v>
      </c>
      <c r="G6" s="900"/>
      <c r="H6" s="900" t="s">
        <v>301</v>
      </c>
      <c r="I6" s="900"/>
      <c r="J6" s="916" t="s">
        <v>322</v>
      </c>
      <c r="K6" s="913" t="s">
        <v>323</v>
      </c>
      <c r="L6" s="914"/>
      <c r="M6" s="947" t="s">
        <v>300</v>
      </c>
      <c r="N6" s="926" t="s">
        <v>23</v>
      </c>
      <c r="O6" s="935" t="s">
        <v>8</v>
      </c>
      <c r="P6" s="900" t="s">
        <v>284</v>
      </c>
      <c r="Q6" s="900"/>
      <c r="R6" s="900" t="s">
        <v>301</v>
      </c>
      <c r="S6" s="900"/>
      <c r="T6" s="916" t="s">
        <v>322</v>
      </c>
      <c r="U6" s="913" t="s">
        <v>323</v>
      </c>
      <c r="V6" s="940"/>
      <c r="W6" s="934" t="s">
        <v>300</v>
      </c>
      <c r="X6" s="928" t="s">
        <v>23</v>
      </c>
      <c r="Y6" s="943" t="s">
        <v>284</v>
      </c>
      <c r="Z6" s="944"/>
      <c r="AA6" s="941" t="s">
        <v>8</v>
      </c>
      <c r="AB6" s="936" t="s">
        <v>284</v>
      </c>
      <c r="AC6" s="900"/>
      <c r="AD6" s="900" t="s">
        <v>301</v>
      </c>
      <c r="AE6" s="900"/>
      <c r="AF6" s="916" t="s">
        <v>322</v>
      </c>
      <c r="AG6" s="913" t="s">
        <v>323</v>
      </c>
      <c r="AH6" s="914"/>
      <c r="AI6" s="930" t="s">
        <v>300</v>
      </c>
      <c r="AJ6" s="918" t="s">
        <v>23</v>
      </c>
      <c r="AK6" s="917" t="s">
        <v>8</v>
      </c>
      <c r="AL6" s="900" t="s">
        <v>301</v>
      </c>
      <c r="AM6" s="900"/>
      <c r="AN6" s="916" t="s">
        <v>322</v>
      </c>
      <c r="AO6" s="913" t="s">
        <v>323</v>
      </c>
      <c r="AP6" s="914"/>
      <c r="AQ6" s="930" t="s">
        <v>300</v>
      </c>
      <c r="AR6" s="918" t="s">
        <v>23</v>
      </c>
      <c r="AS6" s="915" t="s">
        <v>8</v>
      </c>
      <c r="AT6" s="900" t="s">
        <v>301</v>
      </c>
      <c r="AU6" s="900"/>
      <c r="AV6" s="916" t="s">
        <v>322</v>
      </c>
      <c r="AW6" s="913" t="s">
        <v>323</v>
      </c>
      <c r="AX6" s="914"/>
      <c r="AY6" s="947" t="s">
        <v>300</v>
      </c>
      <c r="AZ6" s="936" t="s">
        <v>23</v>
      </c>
      <c r="BA6" s="900" t="s">
        <v>284</v>
      </c>
      <c r="BB6" s="900"/>
      <c r="BC6" s="962" t="s">
        <v>8</v>
      </c>
      <c r="BD6" s="900" t="s">
        <v>284</v>
      </c>
      <c r="BE6" s="900"/>
      <c r="BF6" s="900" t="s">
        <v>301</v>
      </c>
      <c r="BG6" s="900"/>
      <c r="BH6" s="916" t="s">
        <v>322</v>
      </c>
      <c r="BI6" s="913" t="s">
        <v>323</v>
      </c>
      <c r="BJ6" s="914"/>
      <c r="BK6" s="2"/>
      <c r="BL6" s="658"/>
      <c r="BM6" s="658"/>
      <c r="BN6" s="658"/>
      <c r="BO6" s="658"/>
      <c r="BP6" s="657"/>
    </row>
    <row r="7" spans="1:81" s="1" customFormat="1" ht="22.5" customHeight="1" x14ac:dyDescent="0.25">
      <c r="A7" s="947"/>
      <c r="B7" s="950"/>
      <c r="C7" s="927"/>
      <c r="D7" s="918"/>
      <c r="E7" s="948"/>
      <c r="F7" s="116" t="s">
        <v>286</v>
      </c>
      <c r="G7" s="116" t="s">
        <v>285</v>
      </c>
      <c r="H7" s="116" t="s">
        <v>9</v>
      </c>
      <c r="I7" s="116" t="s">
        <v>10</v>
      </c>
      <c r="J7" s="916"/>
      <c r="K7" s="116" t="s">
        <v>9</v>
      </c>
      <c r="L7" s="140" t="s">
        <v>10</v>
      </c>
      <c r="M7" s="947"/>
      <c r="N7" s="927"/>
      <c r="O7" s="935"/>
      <c r="P7" s="116" t="s">
        <v>286</v>
      </c>
      <c r="Q7" s="116" t="s">
        <v>285</v>
      </c>
      <c r="R7" s="116" t="s">
        <v>9</v>
      </c>
      <c r="S7" s="116" t="s">
        <v>10</v>
      </c>
      <c r="T7" s="916"/>
      <c r="U7" s="116" t="s">
        <v>9</v>
      </c>
      <c r="V7" s="615" t="s">
        <v>10</v>
      </c>
      <c r="W7" s="934"/>
      <c r="X7" s="929"/>
      <c r="Y7" s="826" t="s">
        <v>286</v>
      </c>
      <c r="Z7" s="615" t="s">
        <v>285</v>
      </c>
      <c r="AA7" s="942"/>
      <c r="AB7" s="827" t="s">
        <v>286</v>
      </c>
      <c r="AC7" s="116" t="s">
        <v>285</v>
      </c>
      <c r="AD7" s="116" t="s">
        <v>9</v>
      </c>
      <c r="AE7" s="116" t="s">
        <v>10</v>
      </c>
      <c r="AF7" s="916"/>
      <c r="AG7" s="116" t="s">
        <v>9</v>
      </c>
      <c r="AH7" s="140" t="s">
        <v>10</v>
      </c>
      <c r="AI7" s="931"/>
      <c r="AJ7" s="918"/>
      <c r="AK7" s="917"/>
      <c r="AL7" s="116" t="s">
        <v>9</v>
      </c>
      <c r="AM7" s="116" t="s">
        <v>10</v>
      </c>
      <c r="AN7" s="916"/>
      <c r="AO7" s="116" t="s">
        <v>9</v>
      </c>
      <c r="AP7" s="140" t="s">
        <v>10</v>
      </c>
      <c r="AQ7" s="931"/>
      <c r="AR7" s="918"/>
      <c r="AS7" s="915"/>
      <c r="AT7" s="116" t="s">
        <v>9</v>
      </c>
      <c r="AU7" s="116" t="s">
        <v>10</v>
      </c>
      <c r="AV7" s="916"/>
      <c r="AW7" s="116" t="s">
        <v>9</v>
      </c>
      <c r="AX7" s="140" t="s">
        <v>10</v>
      </c>
      <c r="AY7" s="947"/>
      <c r="AZ7" s="936"/>
      <c r="BA7" s="116" t="s">
        <v>286</v>
      </c>
      <c r="BB7" s="116" t="s">
        <v>285</v>
      </c>
      <c r="BC7" s="962"/>
      <c r="BD7" s="116" t="s">
        <v>286</v>
      </c>
      <c r="BE7" s="116" t="s">
        <v>285</v>
      </c>
      <c r="BF7" s="116" t="s">
        <v>9</v>
      </c>
      <c r="BG7" s="116" t="s">
        <v>10</v>
      </c>
      <c r="BH7" s="916"/>
      <c r="BI7" s="116" t="s">
        <v>9</v>
      </c>
      <c r="BJ7" s="140" t="s">
        <v>10</v>
      </c>
      <c r="BK7" s="2"/>
      <c r="BL7" s="957" t="s">
        <v>305</v>
      </c>
      <c r="BM7" s="957"/>
      <c r="BN7" s="957"/>
      <c r="BO7" s="957"/>
      <c r="BP7" s="957"/>
      <c r="BQ7" s="957"/>
    </row>
    <row r="8" spans="1:81" s="466" customFormat="1" ht="19.5" customHeight="1" x14ac:dyDescent="0.25">
      <c r="A8" s="460">
        <v>1</v>
      </c>
      <c r="B8" s="462">
        <v>2</v>
      </c>
      <c r="C8" s="461">
        <v>3</v>
      </c>
      <c r="D8" s="461">
        <v>4</v>
      </c>
      <c r="E8" s="458">
        <v>5</v>
      </c>
      <c r="F8" s="458">
        <v>6</v>
      </c>
      <c r="G8" s="458">
        <v>7</v>
      </c>
      <c r="H8" s="458">
        <v>8</v>
      </c>
      <c r="I8" s="458">
        <v>9</v>
      </c>
      <c r="J8" s="671">
        <v>10</v>
      </c>
      <c r="K8" s="458">
        <v>11</v>
      </c>
      <c r="L8" s="462">
        <v>12</v>
      </c>
      <c r="M8" s="463">
        <v>13</v>
      </c>
      <c r="N8" s="461">
        <v>14</v>
      </c>
      <c r="O8" s="458">
        <v>15</v>
      </c>
      <c r="P8" s="458">
        <v>16</v>
      </c>
      <c r="Q8" s="458">
        <v>17</v>
      </c>
      <c r="R8" s="458">
        <v>18</v>
      </c>
      <c r="S8" s="458">
        <v>19</v>
      </c>
      <c r="T8" s="671">
        <v>20</v>
      </c>
      <c r="U8" s="458">
        <v>21</v>
      </c>
      <c r="V8" s="459">
        <v>22</v>
      </c>
      <c r="W8" s="757">
        <v>23</v>
      </c>
      <c r="X8" s="624">
        <v>24</v>
      </c>
      <c r="Y8" s="464"/>
      <c r="Z8" s="834"/>
      <c r="AA8" s="862">
        <v>25</v>
      </c>
      <c r="AB8" s="461">
        <v>26</v>
      </c>
      <c r="AC8" s="458">
        <v>27</v>
      </c>
      <c r="AD8" s="458">
        <v>28</v>
      </c>
      <c r="AE8" s="458">
        <v>29</v>
      </c>
      <c r="AF8" s="671">
        <v>30</v>
      </c>
      <c r="AG8" s="458">
        <v>31</v>
      </c>
      <c r="AH8" s="462">
        <v>32</v>
      </c>
      <c r="AI8" s="463">
        <v>33</v>
      </c>
      <c r="AJ8" s="461">
        <v>34</v>
      </c>
      <c r="AK8" s="458">
        <v>35</v>
      </c>
      <c r="AL8" s="458">
        <v>36</v>
      </c>
      <c r="AM8" s="458">
        <v>37</v>
      </c>
      <c r="AN8" s="671">
        <v>38</v>
      </c>
      <c r="AO8" s="458">
        <v>39</v>
      </c>
      <c r="AP8" s="462">
        <f>AO8+1</f>
        <v>40</v>
      </c>
      <c r="AQ8" s="463">
        <v>41</v>
      </c>
      <c r="AR8" s="461">
        <v>42</v>
      </c>
      <c r="AS8" s="458">
        <v>43</v>
      </c>
      <c r="AT8" s="458">
        <v>44</v>
      </c>
      <c r="AU8" s="458">
        <v>45</v>
      </c>
      <c r="AV8" s="671">
        <v>46</v>
      </c>
      <c r="AW8" s="458">
        <v>47</v>
      </c>
      <c r="AX8" s="459">
        <f>AW8+1</f>
        <v>48</v>
      </c>
      <c r="AY8" s="463">
        <v>49</v>
      </c>
      <c r="AZ8" s="461">
        <v>50</v>
      </c>
      <c r="BA8" s="461"/>
      <c r="BB8" s="461"/>
      <c r="BC8" s="458">
        <v>51</v>
      </c>
      <c r="BD8" s="458">
        <v>52</v>
      </c>
      <c r="BE8" s="458">
        <v>53</v>
      </c>
      <c r="BF8" s="458">
        <v>54</v>
      </c>
      <c r="BG8" s="458">
        <v>55</v>
      </c>
      <c r="BH8" s="638">
        <v>56</v>
      </c>
      <c r="BI8" s="464">
        <v>57</v>
      </c>
      <c r="BJ8" s="465">
        <f>BI8+1</f>
        <v>58</v>
      </c>
      <c r="BK8" s="2"/>
      <c r="BL8" s="668" t="s">
        <v>291</v>
      </c>
      <c r="BM8" s="668" t="s">
        <v>304</v>
      </c>
      <c r="BN8" s="668" t="s">
        <v>302</v>
      </c>
      <c r="BO8" s="668" t="s">
        <v>293</v>
      </c>
      <c r="BP8" s="668" t="s">
        <v>294</v>
      </c>
      <c r="BQ8" s="668" t="s">
        <v>303</v>
      </c>
      <c r="BR8" s="721"/>
      <c r="BS8" s="721"/>
      <c r="BT8" s="721"/>
      <c r="BU8" s="721"/>
      <c r="BV8" s="721"/>
      <c r="BW8" s="721"/>
      <c r="BX8" s="721"/>
      <c r="BY8" s="721"/>
      <c r="BZ8" s="721"/>
      <c r="CA8" s="721"/>
      <c r="CB8" s="721"/>
      <c r="CC8" s="721"/>
    </row>
    <row r="9" spans="1:81" s="14" customFormat="1" ht="21.75" customHeight="1" x14ac:dyDescent="0.25">
      <c r="A9" s="483" t="s">
        <v>88</v>
      </c>
      <c r="B9" s="484">
        <v>1</v>
      </c>
      <c r="C9" s="336">
        <f>M9+AY9-C69-C57</f>
        <v>80626.399999999994</v>
      </c>
      <c r="D9" s="336">
        <f>N9+AZ9-D69-D57</f>
        <v>91097.7</v>
      </c>
      <c r="E9" s="26">
        <f>O9+BC9-E69-E57</f>
        <v>91505.400000000009</v>
      </c>
      <c r="F9" s="26">
        <f>AB9+AK9+AS9+BD9-F68-F57+AC90-BE69</f>
        <v>90681.700000000026</v>
      </c>
      <c r="G9" s="26">
        <f>Q9+BE9-BE69</f>
        <v>830.1</v>
      </c>
      <c r="H9" s="26">
        <f>E9-D9</f>
        <v>407.70000000001164</v>
      </c>
      <c r="I9" s="26">
        <f>IF(D9&lt;&gt;0,IF(E9/D9*100&lt;0,"&lt;0",IF(E9/D9*100&gt;200,"&gt;200",E9/D9*100))," ")</f>
        <v>100.44754148567966</v>
      </c>
      <c r="J9" s="724">
        <f>T9+BH9-J69-J57</f>
        <v>77373</v>
      </c>
      <c r="K9" s="27">
        <f>E9-J9</f>
        <v>14132.400000000009</v>
      </c>
      <c r="L9" s="156">
        <f>IF(J9&lt;&gt;0,IF(E9/J9*100&lt;0,"&lt;0",IF(E9/J9*100&gt;200,"&gt;200",E9/J9*100))," ")</f>
        <v>118.2652863401962</v>
      </c>
      <c r="M9" s="371">
        <f>M10+M47+M50+M53+M69</f>
        <v>74956.5</v>
      </c>
      <c r="N9" s="371">
        <f>N10+N47+N50+N53+N69</f>
        <v>84710.7</v>
      </c>
      <c r="O9" s="26">
        <f>O10+O47+O50+O53+O69</f>
        <v>84794.400000000009</v>
      </c>
      <c r="P9" s="26">
        <f>P10+P47+P50+P53+P69</f>
        <v>84177.600000000006</v>
      </c>
      <c r="Q9" s="26">
        <f>AC9</f>
        <v>616.79999999999995</v>
      </c>
      <c r="R9" s="26">
        <f t="shared" ref="R9:R78" si="0">O9-N9</f>
        <v>83.700000000011642</v>
      </c>
      <c r="S9" s="26">
        <f t="shared" ref="S9:S78" si="1">IF(N9&lt;&gt;0,IF(O9/N9*100&lt;0,"&lt;0",IF(O9/N9*100&gt;200,"&gt;200",O9/N9*100))," ")</f>
        <v>100.09880688035871</v>
      </c>
      <c r="T9" s="724">
        <f>AF9+AN9+AV9-T70</f>
        <v>71610.899999999994</v>
      </c>
      <c r="U9" s="75">
        <f t="shared" ref="U9:U20" si="2">O9-T9</f>
        <v>13183.500000000015</v>
      </c>
      <c r="V9" s="592">
        <f>IF(T9&lt;&gt;0,IF(O9/T9*100&lt;0,"&lt;0",IF(O9/T9*100&gt;200,"&gt;200",O9/T9*100))," ")</f>
        <v>118.40990687171926</v>
      </c>
      <c r="W9" s="758">
        <f>W10+W47+W50+W53+W68-W73-W74</f>
        <v>50066.6</v>
      </c>
      <c r="X9" s="371">
        <f>X10+X47+X50+X53+X68-X73-X74</f>
        <v>59348</v>
      </c>
      <c r="Y9" s="26">
        <f>X9-Z9</f>
        <v>58441.9</v>
      </c>
      <c r="Z9" s="577">
        <f>Z10+Z47+Z50+Z53+Z68-Z73-Z74</f>
        <v>906.1</v>
      </c>
      <c r="AA9" s="863">
        <f>AA10+AA47+AA50+AA53+AA68</f>
        <v>59248.000000000007</v>
      </c>
      <c r="AB9" s="336">
        <f>AA9-AC9</f>
        <v>58631.200000000004</v>
      </c>
      <c r="AC9" s="26">
        <f>AC10+AC47+AC50+AC53+AC68</f>
        <v>616.79999999999995</v>
      </c>
      <c r="AD9" s="26">
        <f>AD10+AD47+AD50+AD53+AD68-AD73-AD74</f>
        <v>-99.999999999992383</v>
      </c>
      <c r="AE9" s="26">
        <f>IF(X9&lt;&gt;0,IF(AA9/X9*100&lt;0,"&lt;0",IF(AA9/X9*100&gt;200,"&gt;200",AA9/X9*100))," ")</f>
        <v>99.831502325267934</v>
      </c>
      <c r="AF9" s="801">
        <f>AF10+AF47+AF50+AF53+AF68</f>
        <v>49383.799999999996</v>
      </c>
      <c r="AG9" s="26">
        <f>AG10+AG47+AG50+AG53+AG68</f>
        <v>9864.2000000000044</v>
      </c>
      <c r="AH9" s="142">
        <f>IF(AF9&lt;&gt;0,IF(AA9/AF9*100&lt;0,"&lt;0",IF(AA9/AF9*100&gt;200,"&gt;200",AA9/AF9*100))," ")</f>
        <v>119.97456655826406</v>
      </c>
      <c r="AI9" s="336">
        <f>AI10+AI47+AI50+AI53+AI68-AI73-AI74</f>
        <v>31224.2</v>
      </c>
      <c r="AJ9" s="336">
        <f>AJ10+AJ47+AJ50+AJ53+AJ68-AJ73-AJ74</f>
        <v>34200.6</v>
      </c>
      <c r="AK9" s="26">
        <f>AK10+AK47+AK50+AK53+AK68</f>
        <v>33796.100000000006</v>
      </c>
      <c r="AL9" s="26">
        <f>AL10+AL47+AL50+AL53+AL68-AL73-AL74</f>
        <v>-404.49999999999818</v>
      </c>
      <c r="AM9" s="26">
        <f>IF(AJ9&lt;&gt;0,IF(AK9/AJ9*100&lt;0,"&lt;0",IF(AK9/AJ9*100&gt;200,"&gt;200",AK9/AJ9*100))," ")</f>
        <v>98.817272211598649</v>
      </c>
      <c r="AN9" s="684">
        <f>AN10+AN47+AN50+AN53+AN68-AN73-AN74</f>
        <v>27246.799999999999</v>
      </c>
      <c r="AO9" s="26">
        <f>AO10+AO47+AO50+AO53+AO68</f>
        <v>6549.3000000000011</v>
      </c>
      <c r="AP9" s="142">
        <f>IF(AN9&lt;&gt;0,IF(AK9/AN9*100&lt;0,"&lt;0",IF(AK9/AN9*100&gt;200,"&gt;200",AK9/AN9*100))," ")</f>
        <v>124.0369511282059</v>
      </c>
      <c r="AQ9" s="336">
        <f>AQ10+AQ47+AQ50+AQ53+AQ68-AQ73-AQ74</f>
        <v>12287.599999999999</v>
      </c>
      <c r="AR9" s="336">
        <f>AR10+AR47+AR50+AR53+AR68-AR73-AR74</f>
        <v>12559.7</v>
      </c>
      <c r="AS9" s="26">
        <f>AS10+AS47+AS50+AS53+AS68</f>
        <v>12639.5</v>
      </c>
      <c r="AT9" s="26">
        <f>AT10+AT47+AT50+AT53+AT68-AT73-AT74</f>
        <v>79.800000000000367</v>
      </c>
      <c r="AU9" s="27">
        <f>IF(AR9&lt;&gt;0,IF(AS9/AR9*100&lt;0,"&lt;0",IF(AS9/AR9*100&gt;200,"&gt;200",AS9/AR9*100))," ")</f>
        <v>100.63536549439876</v>
      </c>
      <c r="AV9" s="639">
        <f>AV10+AV47+AV50+AV53+AV68-AV73-AV74</f>
        <v>11540</v>
      </c>
      <c r="AW9" s="26">
        <f>AW10+AW47+AW50+AW53+AW68</f>
        <v>1099.5000000000002</v>
      </c>
      <c r="AX9" s="373">
        <f>IF(AV9&lt;&gt;0,IF(AS9/AV9*100&lt;0,"&lt;0",IF(AS9/AV9*100&gt;200,"&gt;200",AS9/AV9*100))," ")</f>
        <v>109.52772963604853</v>
      </c>
      <c r="AY9" s="141">
        <f>AY10+AY47+AY50+AY53+AY68</f>
        <v>20638.2</v>
      </c>
      <c r="AZ9" s="336">
        <f>AZ10+AZ47+AZ50+AZ53+AZ68</f>
        <v>24721.300000000003</v>
      </c>
      <c r="BA9" s="336">
        <f>AZ9-BB9</f>
        <v>24388.9</v>
      </c>
      <c r="BB9" s="336">
        <f>BB10+BB47+BB50+BB53+BB68</f>
        <v>332.4</v>
      </c>
      <c r="BC9" s="26">
        <f>BC10+BC47+BC50+BC53+BC68</f>
        <v>23889.3</v>
      </c>
      <c r="BD9" s="26">
        <f>BC9-BE9</f>
        <v>23568.6</v>
      </c>
      <c r="BE9" s="26">
        <f>BE10+BE47+BE50+BE53+BE68</f>
        <v>320.70000000000005</v>
      </c>
      <c r="BF9" s="26">
        <f>BC9-AZ9</f>
        <v>-832.00000000000364</v>
      </c>
      <c r="BG9" s="26">
        <f>IF(AZ9&lt;&gt;0,IF(BC9/AZ9*100&lt;0,"&lt;0",IF(BC9/AZ9*100&gt;200,"&gt;200",BC9/AZ9*100))," ")</f>
        <v>96.634481196377195</v>
      </c>
      <c r="BH9" s="639">
        <f>BH10+BH47+BH50+BH53+BH68-BH73-BH74</f>
        <v>20387.100000000002</v>
      </c>
      <c r="BI9" s="26">
        <f>BI10+BI47+BI50+BI53+BI68</f>
        <v>3502.1999999999975</v>
      </c>
      <c r="BJ9" s="142">
        <f>IF(BH9&lt;&gt;0,IF(BC9/BH9*100&lt;0,"&lt;0",IF(BC9/BH9*100&gt;200,"&gt;200",BC9/BH9*100))," ")</f>
        <v>117.17850994010917</v>
      </c>
      <c r="BK9" s="2"/>
      <c r="BL9" s="722">
        <f>BM9+BQ9-BL69</f>
        <v>2581.9999999999995</v>
      </c>
      <c r="BM9" s="722">
        <f>BN9+BO9+BP9-BM70</f>
        <v>2381.8999999999996</v>
      </c>
      <c r="BN9" s="707">
        <v>1582.9</v>
      </c>
      <c r="BO9" s="661">
        <v>1566.3</v>
      </c>
      <c r="BP9" s="707">
        <v>248.10000000000002</v>
      </c>
      <c r="BQ9" s="661">
        <v>603.6</v>
      </c>
    </row>
    <row r="10" spans="1:81" s="13" customFormat="1" ht="23.25" customHeight="1" x14ac:dyDescent="0.25">
      <c r="A10" s="485" t="s">
        <v>32</v>
      </c>
      <c r="B10" s="486">
        <v>11</v>
      </c>
      <c r="C10" s="349">
        <f>M10+AY10</f>
        <v>51662.6</v>
      </c>
      <c r="D10" s="349">
        <f>N10+AZ10</f>
        <v>57245.7</v>
      </c>
      <c r="E10" s="28">
        <f>O10+BC10</f>
        <v>57524.2</v>
      </c>
      <c r="F10" s="28">
        <f>AB10+AK10+AS10+BD10</f>
        <v>57524.2</v>
      </c>
      <c r="G10" s="28">
        <f>Q10+BE10</f>
        <v>0</v>
      </c>
      <c r="H10" s="28">
        <f t="shared" ref="H10:H74" si="3">E10-D10</f>
        <v>278.5</v>
      </c>
      <c r="I10" s="28">
        <f t="shared" ref="I10:I74" si="4">IF(D10&lt;&gt;0,IF(E10/D10*100&lt;0,"&lt;0",IF(E10/D10*100&gt;200,"&gt;200",E10/D10*100))," ")</f>
        <v>100.48649942266405</v>
      </c>
      <c r="J10" s="725">
        <f>T10+BH10</f>
        <v>49388.799999999996</v>
      </c>
      <c r="K10" s="29">
        <f t="shared" ref="K10:K86" si="5">E10-J10</f>
        <v>8135.4000000000015</v>
      </c>
      <c r="L10" s="198">
        <f t="shared" ref="L10:L86" si="6">IF(J10&lt;&gt;0,IF(E10/J10*100&lt;0,"&lt;0",IF(E10/J10*100&gt;200,"&gt;200",E10/J10*100))," ")</f>
        <v>116.47215563042634</v>
      </c>
      <c r="M10" s="349">
        <f>W10+AI10+AQ10</f>
        <v>46669.2</v>
      </c>
      <c r="N10" s="349">
        <f>X10+AJ10+AR10</f>
        <v>51976.399999999994</v>
      </c>
      <c r="O10" s="28">
        <f>AA10+AK10+AS10</f>
        <v>51935.9</v>
      </c>
      <c r="P10" s="28">
        <f t="shared" ref="P10:P74" si="7">AB10+AK10+AS10</f>
        <v>51935.9</v>
      </c>
      <c r="Q10" s="28">
        <f t="shared" ref="Q10:Q75" si="8">AC10</f>
        <v>0</v>
      </c>
      <c r="R10" s="28">
        <f t="shared" si="0"/>
        <v>-40.499999999992724</v>
      </c>
      <c r="S10" s="28">
        <f t="shared" si="1"/>
        <v>99.922080020932597</v>
      </c>
      <c r="T10" s="725">
        <f>AF10+AN10+AV10</f>
        <v>44513.7</v>
      </c>
      <c r="U10" s="76">
        <f t="shared" si="2"/>
        <v>7422.2000000000044</v>
      </c>
      <c r="V10" s="616">
        <f>IF(T10&lt;&gt;0,IF(O10/T10*100&lt;0,"&lt;0",IF(O10/T10*100&gt;200,"&gt;200",O10/T10*100))," ")</f>
        <v>116.67396778969173</v>
      </c>
      <c r="W10" s="759">
        <f>W11+W15+W21+W43</f>
        <v>46669.2</v>
      </c>
      <c r="X10" s="420">
        <f>X11+X15+X21+X43</f>
        <v>51976.399999999994</v>
      </c>
      <c r="Y10" s="28">
        <f>X10-Z10</f>
        <v>51976.399999999994</v>
      </c>
      <c r="Z10" s="835">
        <f>Z11+Z15+Z21+Z43</f>
        <v>0</v>
      </c>
      <c r="AA10" s="864">
        <f>AA11+AA15+AA21+AA43</f>
        <v>51935.9</v>
      </c>
      <c r="AB10" s="349">
        <f t="shared" ref="AB10:AB75" si="9">AA10-AC10</f>
        <v>51935.9</v>
      </c>
      <c r="AC10" s="28">
        <f>AC11+AC15+AC21+AC43</f>
        <v>0</v>
      </c>
      <c r="AD10" s="28">
        <f>AD11+AD15+AD21+AD43</f>
        <v>-40.499999999992838</v>
      </c>
      <c r="AE10" s="28">
        <f t="shared" ref="AE10:AE80" si="10">IF(X10&lt;&gt;0,IF(AA10/X10*100&lt;0,"&lt;0",IF(AA10/X10*100&gt;200,"&gt;200",AA10/X10*100))," ")</f>
        <v>99.922080020932597</v>
      </c>
      <c r="AF10" s="802">
        <f>AF11+AF15+AF21+AF43</f>
        <v>44513.7</v>
      </c>
      <c r="AG10" s="28">
        <f>AG11+AG15+AG21+AG43</f>
        <v>7422.2000000000044</v>
      </c>
      <c r="AH10" s="144">
        <f>IF(AF10&lt;&gt;0,IF(AA10/AF10*100&lt;0,"&lt;0",IF(AA10/AF10*100&gt;200,"&gt;200",AA10/AF10*100))," ")</f>
        <v>116.67396778969173</v>
      </c>
      <c r="AI10" s="143"/>
      <c r="AJ10" s="349">
        <f>AJ11+AJ15+AJ21+AJ43</f>
        <v>0</v>
      </c>
      <c r="AK10" s="28">
        <f>AK11+AK15+AK21+AK43</f>
        <v>0</v>
      </c>
      <c r="AL10" s="28">
        <f>AL11+AL15+AL21+AL43</f>
        <v>0</v>
      </c>
      <c r="AM10" s="28" t="str">
        <f>IF(AJ10&lt;&gt;0,IF(AK10/AJ10*100&lt;0,"&lt;0",IF(AK10/AJ10*100&gt;200,"&gt;200",AK10/AJ10*100))," ")</f>
        <v xml:space="preserve"> </v>
      </c>
      <c r="AN10" s="685">
        <f>AN11+AN15+AN21+AN43</f>
        <v>0</v>
      </c>
      <c r="AO10" s="28">
        <f>AO11+AO15+AO21+AO43</f>
        <v>0</v>
      </c>
      <c r="AP10" s="142" t="str">
        <f t="shared" ref="AP10:AP66" si="11">IF(AN10&lt;&gt;0,IF(AK10/AN10*100&lt;0,"&lt;0",IF(AK10/AN10*100&gt;200,"&gt;200",AK10/AN10*100))," ")</f>
        <v xml:space="preserve"> </v>
      </c>
      <c r="AQ10" s="143"/>
      <c r="AR10" s="349">
        <f>AR11+AR15+AR21+AR43</f>
        <v>0</v>
      </c>
      <c r="AS10" s="28">
        <f>AS11+AS15+AS21+AS43</f>
        <v>0</v>
      </c>
      <c r="AT10" s="28">
        <f>AT11+AT15+AT21+AT43</f>
        <v>0</v>
      </c>
      <c r="AU10" s="29" t="str">
        <f t="shared" ref="AU10:AU86" si="12">IF(AR10&lt;&gt;0,IF(AS10/AR10*100&lt;0,"&lt;0",IF(AS10/AR10*100&gt;200,"&gt;200",AS10/AR10*100))," ")</f>
        <v xml:space="preserve"> </v>
      </c>
      <c r="AV10" s="640">
        <f>AV11+AV15+AV21+AV43</f>
        <v>0</v>
      </c>
      <c r="AW10" s="28">
        <f>AW11+AW15+AW21+AW43</f>
        <v>0</v>
      </c>
      <c r="AX10" s="374" t="str">
        <f t="shared" ref="AX10:AX85" si="13">IF(AV10&lt;&gt;0,IF(AS10/AV10*100&lt;0,"&lt;0",IF(AS10/AV10*100&gt;200,"&gt;200",AS10/AV10*100))," ")</f>
        <v xml:space="preserve"> </v>
      </c>
      <c r="AY10" s="143">
        <f>AY11+AY15+AY21+AY43</f>
        <v>4993.3999999999996</v>
      </c>
      <c r="AZ10" s="349">
        <f>AZ11+AZ15+AZ21+AZ43</f>
        <v>5269.3</v>
      </c>
      <c r="BA10" s="349">
        <f>AZ10-BB10</f>
        <v>5269.3</v>
      </c>
      <c r="BB10" s="349">
        <f>BB11+BB15+BB21+BB43</f>
        <v>0</v>
      </c>
      <c r="BC10" s="28">
        <f>BC11+BC15+BC21+BC43</f>
        <v>5588.2999999999993</v>
      </c>
      <c r="BD10" s="28">
        <f t="shared" ref="BD10:BD75" si="14">BC10-BE10</f>
        <v>5588.2999999999993</v>
      </c>
      <c r="BE10" s="28">
        <f>BE11+BE15+BE21+BE43</f>
        <v>0</v>
      </c>
      <c r="BF10" s="28">
        <f>BF11+BF15+BF21+BF43</f>
        <v>318.99999999999966</v>
      </c>
      <c r="BG10" s="28">
        <f>IF(AZ10&lt;&gt;0,IF(BC10/AZ10*100&lt;0,"&lt;0",IF(BC10/AZ10*100&gt;200,"&gt;200",BC10/AZ10*100))," ")</f>
        <v>106.05393505778756</v>
      </c>
      <c r="BH10" s="640">
        <f>BH11+BH15+BH21+BH43</f>
        <v>4875.1000000000004</v>
      </c>
      <c r="BI10" s="28">
        <f>BI11+BI15+BI21+BI43</f>
        <v>713.1999999999997</v>
      </c>
      <c r="BJ10" s="144">
        <f>IF(BH10&lt;&gt;0,IF(BC10/BH10*100&lt;0,"&lt;0",IF(BC10/BH10*100&gt;200,"&gt;200",BC10/BH10*100))," ")</f>
        <v>114.62944349859487</v>
      </c>
      <c r="BK10" s="2"/>
      <c r="BL10" s="722">
        <f t="shared" ref="BL10:BL74" si="15">BM10+BQ10</f>
        <v>1681.6000000000001</v>
      </c>
      <c r="BM10" s="722">
        <f t="shared" ref="BM10:BM74" si="16">BN10+BO10+BP10</f>
        <v>1499.1000000000001</v>
      </c>
      <c r="BN10" s="662">
        <v>1499.1000000000001</v>
      </c>
      <c r="BO10" s="708">
        <v>0</v>
      </c>
      <c r="BP10" s="708">
        <v>0</v>
      </c>
      <c r="BQ10" s="662">
        <v>182.5</v>
      </c>
    </row>
    <row r="11" spans="1:81" ht="30.75" customHeight="1" x14ac:dyDescent="0.25">
      <c r="A11" s="487" t="s">
        <v>33</v>
      </c>
      <c r="B11" s="488" t="s">
        <v>58</v>
      </c>
      <c r="C11" s="319">
        <f>M11+AY11</f>
        <v>11928.300000000001</v>
      </c>
      <c r="D11" s="319">
        <f>N11+AZ11</f>
        <v>13862.5</v>
      </c>
      <c r="E11" s="31">
        <f>O11+BC11</f>
        <v>14725.9</v>
      </c>
      <c r="F11" s="31">
        <f>AB11+AK11+AS11+BD11</f>
        <v>14725.9</v>
      </c>
      <c r="G11" s="31">
        <f>Q11+BE11</f>
        <v>0</v>
      </c>
      <c r="H11" s="31">
        <f t="shared" si="3"/>
        <v>863.39999999999964</v>
      </c>
      <c r="I11" s="31">
        <f t="shared" si="4"/>
        <v>106.2283137962128</v>
      </c>
      <c r="J11" s="726">
        <f>T11+BH11</f>
        <v>11143.1</v>
      </c>
      <c r="K11" s="32">
        <f t="shared" si="5"/>
        <v>3582.7999999999993</v>
      </c>
      <c r="L11" s="164">
        <f t="shared" si="6"/>
        <v>132.15263257082859</v>
      </c>
      <c r="M11" s="319">
        <f>W11+AI11+AQ11</f>
        <v>8419.2000000000007</v>
      </c>
      <c r="N11" s="319">
        <f>X11+AJ11+AR11</f>
        <v>10107.5</v>
      </c>
      <c r="O11" s="31">
        <f t="shared" ref="O11:O74" si="17">AA11+AK11+AS11</f>
        <v>10629</v>
      </c>
      <c r="P11" s="31">
        <f t="shared" si="7"/>
        <v>10629</v>
      </c>
      <c r="Q11" s="31">
        <f t="shared" si="8"/>
        <v>0</v>
      </c>
      <c r="R11" s="31">
        <f t="shared" si="0"/>
        <v>521.5</v>
      </c>
      <c r="S11" s="31">
        <f t="shared" si="1"/>
        <v>105.15953499876329</v>
      </c>
      <c r="T11" s="726">
        <f>AF11+AN11+AV11</f>
        <v>7695.1</v>
      </c>
      <c r="U11" s="77">
        <f t="shared" si="2"/>
        <v>2933.8999999999996</v>
      </c>
      <c r="V11" s="597">
        <f>IF(T11&lt;&gt;0,IF(O11/T11*100&lt;0,"&lt;0",IF(O11/T11*100&gt;200,"&gt;200",O11/T11*100))," ")</f>
        <v>138.12685994983821</v>
      </c>
      <c r="W11" s="760">
        <f>W13+W14</f>
        <v>8419.2000000000007</v>
      </c>
      <c r="X11" s="338">
        <f>X13+X14</f>
        <v>10107.5</v>
      </c>
      <c r="Y11" s="31">
        <f>X11-Z11</f>
        <v>10107.5</v>
      </c>
      <c r="Z11" s="468">
        <f>Z13+Z14</f>
        <v>0</v>
      </c>
      <c r="AA11" s="865">
        <f>AA13+AA14</f>
        <v>10629</v>
      </c>
      <c r="AB11" s="319">
        <f t="shared" si="9"/>
        <v>10629</v>
      </c>
      <c r="AC11" s="31">
        <f>AC13+AC14</f>
        <v>0</v>
      </c>
      <c r="AD11" s="31">
        <f>AA11-X11</f>
        <v>521.5</v>
      </c>
      <c r="AE11" s="31">
        <f t="shared" si="10"/>
        <v>105.15953499876329</v>
      </c>
      <c r="AF11" s="803">
        <f>AF13+AF14</f>
        <v>7695.1</v>
      </c>
      <c r="AG11" s="31">
        <f>AA11-AF11</f>
        <v>2933.8999999999996</v>
      </c>
      <c r="AH11" s="146">
        <f>IF(AF11&lt;&gt;0,IF(AA11/AF11*100&lt;0,"&lt;0",IF(AA11/AF11*100&gt;200,"&gt;200",AA11/AF11*100))," ")</f>
        <v>138.12685994983821</v>
      </c>
      <c r="AI11" s="145"/>
      <c r="AJ11" s="319">
        <f>AJ13+AJ14</f>
        <v>0</v>
      </c>
      <c r="AK11" s="31">
        <f>AK13+AK14</f>
        <v>0</v>
      </c>
      <c r="AL11" s="31">
        <f>AK11-AJ11</f>
        <v>0</v>
      </c>
      <c r="AM11" s="31" t="str">
        <f>IF(AJ11&lt;&gt;0,IF(AK11/AJ11*100&lt;0,"&lt;0",IF(AK11/AJ11*100&gt;200,"&gt;200",AK11/AJ11*100))," ")</f>
        <v xml:space="preserve"> </v>
      </c>
      <c r="AN11" s="686">
        <f>AN13+AN14</f>
        <v>0</v>
      </c>
      <c r="AO11" s="31">
        <f>AK11-AN11</f>
        <v>0</v>
      </c>
      <c r="AP11" s="142" t="str">
        <f t="shared" si="11"/>
        <v xml:space="preserve"> </v>
      </c>
      <c r="AQ11" s="145"/>
      <c r="AR11" s="319">
        <f>AR13+AR14</f>
        <v>0</v>
      </c>
      <c r="AS11" s="31">
        <f>AS13+AS14</f>
        <v>0</v>
      </c>
      <c r="AT11" s="31">
        <f>AS11-AR11</f>
        <v>0</v>
      </c>
      <c r="AU11" s="32" t="str">
        <f t="shared" si="12"/>
        <v xml:space="preserve"> </v>
      </c>
      <c r="AV11" s="641">
        <f>AV13+AV14</f>
        <v>0</v>
      </c>
      <c r="AW11" s="31">
        <f>AS11-AV11</f>
        <v>0</v>
      </c>
      <c r="AX11" s="375" t="str">
        <f t="shared" si="13"/>
        <v xml:space="preserve"> </v>
      </c>
      <c r="AY11" s="145">
        <f>AY13+AY14</f>
        <v>3509.1</v>
      </c>
      <c r="AZ11" s="319">
        <f>AZ13+AZ14</f>
        <v>3755</v>
      </c>
      <c r="BA11" s="319">
        <f t="shared" ref="BA11:BA74" si="18">AZ11-BB11</f>
        <v>3755</v>
      </c>
      <c r="BB11" s="319"/>
      <c r="BC11" s="31">
        <f>BC13+BC14</f>
        <v>4096.8999999999996</v>
      </c>
      <c r="BD11" s="31">
        <f t="shared" si="14"/>
        <v>4096.8999999999996</v>
      </c>
      <c r="BE11" s="31">
        <f>BE13+BE14</f>
        <v>0</v>
      </c>
      <c r="BF11" s="31">
        <f>BC11-AZ11</f>
        <v>341.89999999999964</v>
      </c>
      <c r="BG11" s="31">
        <f>IF(AZ11&lt;&gt;0,IF(BC11/AZ11*100&lt;0,"&lt;0",IF(BC11/AZ11*100&gt;200,"&gt;200",BC11/AZ11*100))," ")</f>
        <v>109.10519307589878</v>
      </c>
      <c r="BH11" s="641">
        <f>BH13+BH14</f>
        <v>3448</v>
      </c>
      <c r="BI11" s="31">
        <f>BC11-BH11</f>
        <v>648.89999999999964</v>
      </c>
      <c r="BJ11" s="146">
        <f>IF(BH11&lt;&gt;0,IF(BC11/BH11*100&lt;0,"&lt;0",IF(BC11/BH11*100&gt;200,"&gt;200",BC11/BH11*100))," ")</f>
        <v>118.81960556844547</v>
      </c>
      <c r="BL11" s="722">
        <f t="shared" si="15"/>
        <v>316.59999999999997</v>
      </c>
      <c r="BM11" s="722">
        <f t="shared" si="16"/>
        <v>215.39999999999998</v>
      </c>
      <c r="BN11" s="709">
        <v>215.39999999999998</v>
      </c>
      <c r="BO11" s="709">
        <v>0</v>
      </c>
      <c r="BP11" s="709">
        <v>0</v>
      </c>
      <c r="BQ11" s="709">
        <v>101.2</v>
      </c>
    </row>
    <row r="12" spans="1:81" ht="18" customHeight="1" x14ac:dyDescent="0.25">
      <c r="A12" s="489" t="s">
        <v>4</v>
      </c>
      <c r="B12" s="490"/>
      <c r="C12" s="476"/>
      <c r="D12" s="319"/>
      <c r="E12" s="31"/>
      <c r="F12" s="31"/>
      <c r="G12" s="31"/>
      <c r="H12" s="31">
        <f t="shared" si="3"/>
        <v>0</v>
      </c>
      <c r="I12" s="31" t="str">
        <f t="shared" si="4"/>
        <v xml:space="preserve"> </v>
      </c>
      <c r="J12" s="727"/>
      <c r="K12" s="33"/>
      <c r="L12" s="199"/>
      <c r="M12" s="442"/>
      <c r="N12" s="319"/>
      <c r="O12" s="31"/>
      <c r="P12" s="31"/>
      <c r="Q12" s="31"/>
      <c r="R12" s="31"/>
      <c r="S12" s="31"/>
      <c r="T12" s="727"/>
      <c r="U12" s="78"/>
      <c r="V12" s="617"/>
      <c r="W12" s="760"/>
      <c r="X12" s="338"/>
      <c r="Y12" s="31"/>
      <c r="Z12" s="468"/>
      <c r="AA12" s="865"/>
      <c r="AB12" s="319"/>
      <c r="AC12" s="31"/>
      <c r="AD12" s="31">
        <f t="shared" ref="AD12:AD82" si="19">AA12-X12</f>
        <v>0</v>
      </c>
      <c r="AE12" s="31" t="str">
        <f t="shared" si="10"/>
        <v xml:space="preserve"> </v>
      </c>
      <c r="AF12" s="803"/>
      <c r="AG12" s="31"/>
      <c r="AH12" s="146"/>
      <c r="AI12" s="145"/>
      <c r="AJ12" s="319"/>
      <c r="AK12" s="31"/>
      <c r="AL12" s="31"/>
      <c r="AM12" s="31"/>
      <c r="AN12" s="686"/>
      <c r="AO12" s="31"/>
      <c r="AP12" s="142" t="str">
        <f t="shared" si="11"/>
        <v xml:space="preserve"> </v>
      </c>
      <c r="AQ12" s="145"/>
      <c r="AR12" s="319"/>
      <c r="AS12" s="31"/>
      <c r="AT12" s="31"/>
      <c r="AU12" s="189" t="str">
        <f t="shared" si="12"/>
        <v xml:space="preserve"> </v>
      </c>
      <c r="AV12" s="641"/>
      <c r="AW12" s="31"/>
      <c r="AX12" s="376" t="str">
        <f t="shared" si="13"/>
        <v xml:space="preserve"> </v>
      </c>
      <c r="AY12" s="457"/>
      <c r="AZ12" s="319"/>
      <c r="BA12" s="319">
        <f t="shared" si="18"/>
        <v>0</v>
      </c>
      <c r="BB12" s="319"/>
      <c r="BC12" s="31"/>
      <c r="BD12" s="31"/>
      <c r="BE12" s="31"/>
      <c r="BF12" s="31"/>
      <c r="BG12" s="31"/>
      <c r="BH12" s="641"/>
      <c r="BI12" s="31"/>
      <c r="BJ12" s="146"/>
      <c r="BL12" s="722">
        <f t="shared" si="15"/>
        <v>0</v>
      </c>
      <c r="BM12" s="722">
        <f t="shared" si="16"/>
        <v>0</v>
      </c>
      <c r="BN12" s="709"/>
      <c r="BO12" s="709"/>
      <c r="BP12" s="709"/>
      <c r="BQ12" s="709"/>
    </row>
    <row r="13" spans="1:81" s="15" customFormat="1" ht="23.25" customHeight="1" x14ac:dyDescent="0.25">
      <c r="A13" s="491" t="s">
        <v>247</v>
      </c>
      <c r="B13" s="492">
        <v>1111</v>
      </c>
      <c r="C13" s="322">
        <f t="shared" ref="C13:D15" si="20">M13+AY13</f>
        <v>5345.7</v>
      </c>
      <c r="D13" s="322">
        <f t="shared" si="20"/>
        <v>5647.3</v>
      </c>
      <c r="E13" s="37">
        <f>O13+BC13</f>
        <v>5997.2999999999993</v>
      </c>
      <c r="F13" s="37">
        <f>AB13+AK13+AS13+BD13</f>
        <v>5997.2999999999993</v>
      </c>
      <c r="G13" s="37">
        <f>Q13+BE13</f>
        <v>0</v>
      </c>
      <c r="H13" s="37">
        <f t="shared" si="3"/>
        <v>349.99999999999909</v>
      </c>
      <c r="I13" s="37">
        <f t="shared" si="4"/>
        <v>106.19765197528022</v>
      </c>
      <c r="J13" s="728">
        <f>T13+BH13</f>
        <v>5133.8</v>
      </c>
      <c r="K13" s="36">
        <f t="shared" si="5"/>
        <v>863.49999999999909</v>
      </c>
      <c r="L13" s="200">
        <f t="shared" si="6"/>
        <v>116.81989948965676</v>
      </c>
      <c r="M13" s="322">
        <f t="shared" ref="M13:N15" si="21">W13+AI13+AQ13</f>
        <v>1972.7</v>
      </c>
      <c r="N13" s="322">
        <f t="shared" si="21"/>
        <v>2101</v>
      </c>
      <c r="O13" s="37">
        <f t="shared" si="17"/>
        <v>2093.6999999999998</v>
      </c>
      <c r="P13" s="37">
        <f t="shared" si="7"/>
        <v>2093.6999999999998</v>
      </c>
      <c r="Q13" s="37">
        <f t="shared" si="8"/>
        <v>0</v>
      </c>
      <c r="R13" s="37">
        <f t="shared" si="0"/>
        <v>-7.3000000000001819</v>
      </c>
      <c r="S13" s="37">
        <f t="shared" si="1"/>
        <v>99.652546406473093</v>
      </c>
      <c r="T13" s="728">
        <f t="shared" ref="T13:T21" si="22">AF13+AN13+AV13</f>
        <v>1800.4</v>
      </c>
      <c r="U13" s="79">
        <f t="shared" si="2"/>
        <v>293.29999999999973</v>
      </c>
      <c r="V13" s="618">
        <f>IF(T13&lt;&gt;0,IF(O13/T13*100&lt;0,"&lt;0",IF(O13/T13*100&gt;200,"&gt;200",O13/T13*100))," ")</f>
        <v>116.29082426127526</v>
      </c>
      <c r="W13" s="761">
        <v>1972.7</v>
      </c>
      <c r="X13" s="422">
        <v>2101</v>
      </c>
      <c r="Y13" s="31">
        <f>X13-Z13</f>
        <v>2101</v>
      </c>
      <c r="Z13" s="836"/>
      <c r="AA13" s="866">
        <v>2093.6999999999998</v>
      </c>
      <c r="AB13" s="350">
        <f t="shared" si="9"/>
        <v>2093.6999999999998</v>
      </c>
      <c r="AC13" s="35"/>
      <c r="AD13" s="35">
        <f t="shared" si="19"/>
        <v>-7.3000000000001819</v>
      </c>
      <c r="AE13" s="35">
        <f t="shared" si="10"/>
        <v>99.652546406473093</v>
      </c>
      <c r="AF13" s="804">
        <v>1800.4</v>
      </c>
      <c r="AG13" s="37">
        <f>AA13-AF13</f>
        <v>293.29999999999973</v>
      </c>
      <c r="AH13" s="152">
        <f>IF(AF13&lt;&gt;0,IF(AA13/AF13*100&lt;0,"&lt;0",IF(AA13/AF13*100&gt;200,"&gt;200",AA13/AF13*100))," ")</f>
        <v>116.29082426127526</v>
      </c>
      <c r="AI13" s="147"/>
      <c r="AJ13" s="350"/>
      <c r="AK13" s="35"/>
      <c r="AL13" s="35">
        <f>AK13-AJ13</f>
        <v>0</v>
      </c>
      <c r="AM13" s="35" t="str">
        <f>IF(AJ13&lt;&gt;0,IF(AK13/AJ13*100&lt;0,"&lt;0",IF(AK13/AJ13*100&gt;200,"&gt;200",AK13/AJ13*100))," ")</f>
        <v xml:space="preserve"> </v>
      </c>
      <c r="AN13" s="687"/>
      <c r="AO13" s="35">
        <f>AK13-AN13</f>
        <v>0</v>
      </c>
      <c r="AP13" s="142" t="str">
        <f t="shared" si="11"/>
        <v xml:space="preserve"> </v>
      </c>
      <c r="AQ13" s="149"/>
      <c r="AR13" s="350"/>
      <c r="AS13" s="35"/>
      <c r="AT13" s="35">
        <f>AS13-AR13</f>
        <v>0</v>
      </c>
      <c r="AU13" s="36" t="str">
        <f t="shared" si="12"/>
        <v xml:space="preserve"> </v>
      </c>
      <c r="AV13" s="310"/>
      <c r="AW13" s="35">
        <f>AS13-AV13</f>
        <v>0</v>
      </c>
      <c r="AX13" s="377" t="str">
        <f t="shared" si="13"/>
        <v xml:space="preserve"> </v>
      </c>
      <c r="AY13" s="443">
        <v>3373</v>
      </c>
      <c r="AZ13" s="322">
        <v>3546.3</v>
      </c>
      <c r="BA13" s="322">
        <f>AZ13-BB13</f>
        <v>3546.3</v>
      </c>
      <c r="BB13" s="322"/>
      <c r="BC13" s="35">
        <v>3903.6</v>
      </c>
      <c r="BD13" s="35">
        <f t="shared" si="14"/>
        <v>3903.6</v>
      </c>
      <c r="BE13" s="35"/>
      <c r="BF13" s="35">
        <f>BC13-AZ13</f>
        <v>357.29999999999973</v>
      </c>
      <c r="BG13" s="35">
        <f>IF(AZ13&lt;&gt;0,IF(BC13/AZ13*100&lt;0,"&lt;0",IF(BC13/AZ13*100&gt;200,"&gt;200",BC13/AZ13*100))," ")</f>
        <v>110.07528973860079</v>
      </c>
      <c r="BH13" s="310">
        <v>3333.4</v>
      </c>
      <c r="BI13" s="35">
        <f t="shared" ref="BI13:BI19" si="23">BC13-BH13</f>
        <v>570.19999999999982</v>
      </c>
      <c r="BJ13" s="148">
        <f t="shared" ref="BJ13:BJ21" si="24">IF(BH13&lt;&gt;0,IF(BC13/BH13*100&lt;0,"&lt;0",IF(BC13/BH13*100&gt;200,"&gt;200",BC13/BH13*100))," ")</f>
        <v>117.10565788684227</v>
      </c>
      <c r="BK13" s="2"/>
      <c r="BL13" s="722">
        <f t="shared" si="15"/>
        <v>186.3</v>
      </c>
      <c r="BM13" s="722">
        <f t="shared" si="16"/>
        <v>86.8</v>
      </c>
      <c r="BN13" s="710">
        <v>86.8</v>
      </c>
      <c r="BO13" s="710"/>
      <c r="BP13" s="710"/>
      <c r="BQ13" s="710">
        <v>99.5</v>
      </c>
    </row>
    <row r="14" spans="1:81" s="15" customFormat="1" ht="23.25" customHeight="1" x14ac:dyDescent="0.25">
      <c r="A14" s="493" t="s">
        <v>248</v>
      </c>
      <c r="B14" s="492">
        <v>1112</v>
      </c>
      <c r="C14" s="350">
        <f t="shared" si="20"/>
        <v>6582.6</v>
      </c>
      <c r="D14" s="350">
        <f t="shared" si="20"/>
        <v>8215.2000000000007</v>
      </c>
      <c r="E14" s="35">
        <f>O14+BC14</f>
        <v>8728.5999999999985</v>
      </c>
      <c r="F14" s="35">
        <f>AB14+AK14+AS14+BD14</f>
        <v>8728.5999999999985</v>
      </c>
      <c r="G14" s="35">
        <f>Q14+BE14</f>
        <v>0</v>
      </c>
      <c r="H14" s="35">
        <f t="shared" si="3"/>
        <v>513.39999999999782</v>
      </c>
      <c r="I14" s="35">
        <f t="shared" si="4"/>
        <v>106.24939137209073</v>
      </c>
      <c r="J14" s="728">
        <f>T14+BH14</f>
        <v>6009.3</v>
      </c>
      <c r="K14" s="36">
        <f t="shared" si="5"/>
        <v>2719.2999999999984</v>
      </c>
      <c r="L14" s="200">
        <f t="shared" si="6"/>
        <v>145.25152680012644</v>
      </c>
      <c r="M14" s="350">
        <f t="shared" si="21"/>
        <v>6446.5</v>
      </c>
      <c r="N14" s="350">
        <f t="shared" si="21"/>
        <v>8006.5</v>
      </c>
      <c r="O14" s="35">
        <f t="shared" si="17"/>
        <v>8535.2999999999993</v>
      </c>
      <c r="P14" s="35">
        <f t="shared" si="7"/>
        <v>8535.2999999999993</v>
      </c>
      <c r="Q14" s="35">
        <f t="shared" si="8"/>
        <v>0</v>
      </c>
      <c r="R14" s="35">
        <f t="shared" si="0"/>
        <v>528.79999999999927</v>
      </c>
      <c r="S14" s="35">
        <f t="shared" si="1"/>
        <v>106.60463373509023</v>
      </c>
      <c r="T14" s="728">
        <f t="shared" si="22"/>
        <v>5894.7</v>
      </c>
      <c r="U14" s="79">
        <f t="shared" si="2"/>
        <v>2640.5999999999995</v>
      </c>
      <c r="V14" s="618">
        <f>IF(T14&lt;&gt;0,IF(O14/T14*100&lt;0,"&lt;0",IF(O14/T14*100&gt;200,"&gt;200",O14/T14*100))," ")</f>
        <v>144.79617283322307</v>
      </c>
      <c r="W14" s="762">
        <v>6446.5</v>
      </c>
      <c r="X14" s="625">
        <v>8006.5</v>
      </c>
      <c r="Y14" s="31">
        <f>X14-Z14</f>
        <v>8006.5</v>
      </c>
      <c r="Z14" s="837"/>
      <c r="AA14" s="866">
        <v>8535.2999999999993</v>
      </c>
      <c r="AB14" s="350">
        <f t="shared" si="9"/>
        <v>8535.2999999999993</v>
      </c>
      <c r="AC14" s="35"/>
      <c r="AD14" s="35">
        <f t="shared" si="19"/>
        <v>528.79999999999927</v>
      </c>
      <c r="AE14" s="35">
        <f t="shared" si="10"/>
        <v>106.60463373509023</v>
      </c>
      <c r="AF14" s="804">
        <v>5894.7</v>
      </c>
      <c r="AG14" s="37">
        <f>AA14-AF14</f>
        <v>2640.5999999999995</v>
      </c>
      <c r="AH14" s="152">
        <f>IF(AF14&lt;&gt;0,IF(AA14/AF14*100&lt;0,"&lt;0",IF(AA14/AF14*100&gt;200,"&gt;200",AA14/AF14*100))," ")</f>
        <v>144.79617283322307</v>
      </c>
      <c r="AI14" s="147"/>
      <c r="AJ14" s="350"/>
      <c r="AK14" s="35"/>
      <c r="AL14" s="35">
        <f>AK14-AJ14</f>
        <v>0</v>
      </c>
      <c r="AM14" s="35" t="str">
        <f>IF(AJ14&lt;&gt;0,IF(AK14/AJ14*100&lt;0,"&lt;0",IF(AK14/AJ14*100&gt;200,"&gt;200",AK14/AJ14*100))," ")</f>
        <v xml:space="preserve"> </v>
      </c>
      <c r="AN14" s="687"/>
      <c r="AO14" s="35">
        <f>AK14-AN14</f>
        <v>0</v>
      </c>
      <c r="AP14" s="142" t="str">
        <f t="shared" si="11"/>
        <v xml:space="preserve"> </v>
      </c>
      <c r="AQ14" s="149"/>
      <c r="AR14" s="350"/>
      <c r="AS14" s="35"/>
      <c r="AT14" s="35">
        <f>AS14-AR14</f>
        <v>0</v>
      </c>
      <c r="AU14" s="36" t="str">
        <f t="shared" si="12"/>
        <v xml:space="preserve"> </v>
      </c>
      <c r="AV14" s="310"/>
      <c r="AW14" s="35">
        <f>AS14-AV14</f>
        <v>0</v>
      </c>
      <c r="AX14" s="377" t="str">
        <f t="shared" si="13"/>
        <v xml:space="preserve"> </v>
      </c>
      <c r="AY14" s="443">
        <v>136.1</v>
      </c>
      <c r="AZ14" s="350">
        <v>208.7</v>
      </c>
      <c r="BA14" s="350">
        <f t="shared" si="18"/>
        <v>208.7</v>
      </c>
      <c r="BB14" s="350"/>
      <c r="BC14" s="35">
        <v>193.3</v>
      </c>
      <c r="BD14" s="35">
        <f t="shared" si="14"/>
        <v>193.3</v>
      </c>
      <c r="BE14" s="35"/>
      <c r="BF14" s="35">
        <f>BC14-AZ14</f>
        <v>-15.399999999999977</v>
      </c>
      <c r="BG14" s="35">
        <f>IF(AZ14&lt;&gt;0,IF(BC14/AZ14*100&lt;0,"&lt;0",IF(BC14/AZ14*100&gt;200,"&gt;200",BC14/AZ14*100))," ")</f>
        <v>92.62098706276953</v>
      </c>
      <c r="BH14" s="310">
        <v>114.6</v>
      </c>
      <c r="BI14" s="35">
        <f t="shared" si="23"/>
        <v>78.700000000000017</v>
      </c>
      <c r="BJ14" s="148">
        <f t="shared" si="24"/>
        <v>168.67364746945901</v>
      </c>
      <c r="BK14" s="2"/>
      <c r="BL14" s="722">
        <f t="shared" si="15"/>
        <v>130.29999999999998</v>
      </c>
      <c r="BM14" s="722">
        <f t="shared" si="16"/>
        <v>128.6</v>
      </c>
      <c r="BN14" s="710">
        <v>128.6</v>
      </c>
      <c r="BO14" s="710"/>
      <c r="BP14" s="710"/>
      <c r="BQ14" s="664">
        <v>1.7</v>
      </c>
    </row>
    <row r="15" spans="1:81" ht="23.25" customHeight="1" x14ac:dyDescent="0.25">
      <c r="A15" s="487" t="s">
        <v>313</v>
      </c>
      <c r="B15" s="490" t="s">
        <v>249</v>
      </c>
      <c r="C15" s="319">
        <f t="shared" si="20"/>
        <v>749.6</v>
      </c>
      <c r="D15" s="319">
        <f t="shared" si="20"/>
        <v>763.09999999999991</v>
      </c>
      <c r="E15" s="31">
        <f>O15+BC15</f>
        <v>755.3</v>
      </c>
      <c r="F15" s="31">
        <f>AB15+AK15+AS15+BD15</f>
        <v>755.3</v>
      </c>
      <c r="G15" s="31">
        <f>Q15+BE15</f>
        <v>0</v>
      </c>
      <c r="H15" s="31">
        <f t="shared" si="3"/>
        <v>-7.7999999999999545</v>
      </c>
      <c r="I15" s="31">
        <f t="shared" si="4"/>
        <v>98.977853492333907</v>
      </c>
      <c r="J15" s="726">
        <f>T15+BH15</f>
        <v>750.19999999999993</v>
      </c>
      <c r="K15" s="32">
        <f t="shared" si="5"/>
        <v>5.1000000000000227</v>
      </c>
      <c r="L15" s="164">
        <f t="shared" si="6"/>
        <v>100.67981871500933</v>
      </c>
      <c r="M15" s="319">
        <f t="shared" si="21"/>
        <v>47</v>
      </c>
      <c r="N15" s="319">
        <f t="shared" si="21"/>
        <v>49.5</v>
      </c>
      <c r="O15" s="31">
        <f t="shared" si="17"/>
        <v>47.9</v>
      </c>
      <c r="P15" s="31">
        <f t="shared" si="7"/>
        <v>47.9</v>
      </c>
      <c r="Q15" s="31">
        <f t="shared" si="8"/>
        <v>0</v>
      </c>
      <c r="R15" s="31">
        <f t="shared" si="0"/>
        <v>-1.6000000000000014</v>
      </c>
      <c r="S15" s="31">
        <f t="shared" si="1"/>
        <v>96.767676767676775</v>
      </c>
      <c r="T15" s="726">
        <f t="shared" si="22"/>
        <v>46.4</v>
      </c>
      <c r="U15" s="77">
        <f t="shared" si="2"/>
        <v>1.5</v>
      </c>
      <c r="V15" s="618">
        <f t="shared" ref="V15:V20" si="25">IF(T15&lt;&gt;0,IF(O15/T15*100&lt;0,"&lt;0",IF(O15/T15*100&gt;200,"&gt;200",O15/T15*100))," ")</f>
        <v>103.23275862068965</v>
      </c>
      <c r="W15" s="760">
        <f>W17+W18+W19+W20</f>
        <v>47</v>
      </c>
      <c r="X15" s="338">
        <f>X17+X18+X19+X20</f>
        <v>49.5</v>
      </c>
      <c r="Y15" s="31">
        <f>X15-Z15</f>
        <v>49.5</v>
      </c>
      <c r="Z15" s="468">
        <f>Z17+Z18+Z19+Z20</f>
        <v>0</v>
      </c>
      <c r="AA15" s="865">
        <f>AA17+AA18+AA19+AA20</f>
        <v>47.9</v>
      </c>
      <c r="AB15" s="319">
        <f t="shared" si="9"/>
        <v>47.9</v>
      </c>
      <c r="AC15" s="31">
        <f>AC17+AC18+AC19</f>
        <v>0</v>
      </c>
      <c r="AD15" s="31">
        <f t="shared" si="19"/>
        <v>-1.6000000000000014</v>
      </c>
      <c r="AE15" s="31">
        <f t="shared" si="10"/>
        <v>96.767676767676775</v>
      </c>
      <c r="AF15" s="803">
        <f>AF17+AF18+AF19+AF20</f>
        <v>46.4</v>
      </c>
      <c r="AG15" s="31">
        <f>AA15-AF15</f>
        <v>1.5</v>
      </c>
      <c r="AH15" s="152">
        <f t="shared" ref="AH15:AH20" si="26">IF(AF15&lt;&gt;0,IF(AA15/AF15*100&lt;0,"&lt;0",IF(AA15/AF15*100&gt;200,"&gt;200",AA15/AF15*100))," ")</f>
        <v>103.23275862068965</v>
      </c>
      <c r="AI15" s="145"/>
      <c r="AJ15" s="319"/>
      <c r="AK15" s="31">
        <f>AK17+AK18+AK19</f>
        <v>0</v>
      </c>
      <c r="AL15" s="31">
        <f>AK15-AJ15</f>
        <v>0</v>
      </c>
      <c r="AM15" s="31" t="str">
        <f>IF(AJ15&lt;&gt;0,IF(AK15/AJ15*100&lt;0,"&lt;0",IF(AK15/AJ15*100&gt;200,"&gt;200",AK15/AJ15*100))," ")</f>
        <v xml:space="preserve"> </v>
      </c>
      <c r="AN15" s="686">
        <f>AN17+AN18+AN19</f>
        <v>0</v>
      </c>
      <c r="AO15" s="31">
        <f>AK15-AN15</f>
        <v>0</v>
      </c>
      <c r="AP15" s="142" t="str">
        <f t="shared" si="11"/>
        <v xml:space="preserve"> </v>
      </c>
      <c r="AQ15" s="145"/>
      <c r="AR15" s="319"/>
      <c r="AS15" s="31">
        <f>AS17+AS18+AS19</f>
        <v>0</v>
      </c>
      <c r="AT15" s="31">
        <f>AS15-AR15</f>
        <v>0</v>
      </c>
      <c r="AU15" s="32" t="str">
        <f t="shared" si="12"/>
        <v xml:space="preserve"> </v>
      </c>
      <c r="AV15" s="641"/>
      <c r="AW15" s="31">
        <f>AS15-AV15</f>
        <v>0</v>
      </c>
      <c r="AX15" s="375" t="str">
        <f t="shared" si="13"/>
        <v xml:space="preserve"> </v>
      </c>
      <c r="AY15" s="145">
        <f>AY17+AY18+AY19</f>
        <v>702.6</v>
      </c>
      <c r="AZ15" s="319">
        <f>AZ17+AZ18+AZ19</f>
        <v>713.59999999999991</v>
      </c>
      <c r="BA15" s="319">
        <f t="shared" si="18"/>
        <v>713.59999999999991</v>
      </c>
      <c r="BB15" s="319">
        <f>BB17+BB18+BB19</f>
        <v>0</v>
      </c>
      <c r="BC15" s="31">
        <f>BC17+BC18+BC19</f>
        <v>707.4</v>
      </c>
      <c r="BD15" s="31">
        <f t="shared" si="14"/>
        <v>707.4</v>
      </c>
      <c r="BE15" s="31">
        <f>BE17+BE18+BE19</f>
        <v>0</v>
      </c>
      <c r="BF15" s="31">
        <f>BC15-AZ15</f>
        <v>-6.1999999999999318</v>
      </c>
      <c r="BG15" s="31">
        <f>IF(AZ15&lt;&gt;0,IF(BC15/AZ15*100&lt;0,"&lt;0",IF(BC15/AZ15*100&gt;200,"&gt;200",BC15/AZ15*100))," ")</f>
        <v>99.131165919282509</v>
      </c>
      <c r="BH15" s="641">
        <f>BH17+BH18+BH19+BH20</f>
        <v>703.8</v>
      </c>
      <c r="BI15" s="31">
        <f t="shared" si="23"/>
        <v>3.6000000000000227</v>
      </c>
      <c r="BJ15" s="146">
        <f t="shared" si="24"/>
        <v>100.51150895140665</v>
      </c>
      <c r="BL15" s="722">
        <f t="shared" si="15"/>
        <v>3.8000000000000003</v>
      </c>
      <c r="BM15" s="722">
        <f t="shared" si="16"/>
        <v>0</v>
      </c>
      <c r="BN15" s="709">
        <v>0</v>
      </c>
      <c r="BO15" s="709"/>
      <c r="BP15" s="709"/>
      <c r="BQ15" s="663">
        <v>3.8000000000000003</v>
      </c>
    </row>
    <row r="16" spans="1:81" ht="18" customHeight="1" x14ac:dyDescent="0.25">
      <c r="A16" s="489" t="s">
        <v>4</v>
      </c>
      <c r="B16" s="490"/>
      <c r="C16" s="476"/>
      <c r="D16" s="319"/>
      <c r="E16" s="31"/>
      <c r="F16" s="31"/>
      <c r="G16" s="31"/>
      <c r="H16" s="31">
        <f t="shared" si="3"/>
        <v>0</v>
      </c>
      <c r="I16" s="31" t="str">
        <f t="shared" si="4"/>
        <v xml:space="preserve"> </v>
      </c>
      <c r="J16" s="726"/>
      <c r="K16" s="32"/>
      <c r="L16" s="164"/>
      <c r="M16" s="441"/>
      <c r="N16" s="319"/>
      <c r="O16" s="31"/>
      <c r="P16" s="31"/>
      <c r="Q16" s="31"/>
      <c r="R16" s="31"/>
      <c r="S16" s="31"/>
      <c r="T16" s="726">
        <f t="shared" si="22"/>
        <v>0</v>
      </c>
      <c r="U16" s="77">
        <f t="shared" si="2"/>
        <v>0</v>
      </c>
      <c r="V16" s="618" t="str">
        <f t="shared" si="25"/>
        <v xml:space="preserve"> </v>
      </c>
      <c r="W16" s="760"/>
      <c r="X16" s="338"/>
      <c r="Y16" s="31"/>
      <c r="Z16" s="468"/>
      <c r="AA16" s="865"/>
      <c r="AB16" s="319"/>
      <c r="AC16" s="31"/>
      <c r="AD16" s="31">
        <f t="shared" si="19"/>
        <v>0</v>
      </c>
      <c r="AE16" s="31" t="str">
        <f t="shared" si="10"/>
        <v xml:space="preserve"> </v>
      </c>
      <c r="AF16" s="803"/>
      <c r="AG16" s="31"/>
      <c r="AH16" s="152" t="str">
        <f t="shared" si="26"/>
        <v xml:space="preserve"> </v>
      </c>
      <c r="AI16" s="145"/>
      <c r="AJ16" s="319"/>
      <c r="AK16" s="31"/>
      <c r="AL16" s="31"/>
      <c r="AM16" s="31"/>
      <c r="AN16" s="686"/>
      <c r="AO16" s="31"/>
      <c r="AP16" s="142" t="str">
        <f t="shared" si="11"/>
        <v xml:space="preserve"> </v>
      </c>
      <c r="AQ16" s="145"/>
      <c r="AR16" s="319"/>
      <c r="AS16" s="31"/>
      <c r="AT16" s="31"/>
      <c r="AU16" s="189" t="str">
        <f t="shared" si="12"/>
        <v xml:space="preserve"> </v>
      </c>
      <c r="AV16" s="641"/>
      <c r="AW16" s="31"/>
      <c r="AX16" s="376" t="str">
        <f t="shared" si="13"/>
        <v xml:space="preserve"> </v>
      </c>
      <c r="AY16" s="457"/>
      <c r="AZ16" s="319"/>
      <c r="BA16" s="319">
        <f t="shared" si="18"/>
        <v>0</v>
      </c>
      <c r="BB16" s="319"/>
      <c r="BC16" s="31"/>
      <c r="BD16" s="31"/>
      <c r="BE16" s="31"/>
      <c r="BF16" s="31"/>
      <c r="BG16" s="31"/>
      <c r="BH16" s="641"/>
      <c r="BI16" s="31">
        <f t="shared" si="23"/>
        <v>0</v>
      </c>
      <c r="BJ16" s="146" t="str">
        <f t="shared" si="24"/>
        <v xml:space="preserve"> </v>
      </c>
      <c r="BL16" s="722">
        <f t="shared" si="15"/>
        <v>0</v>
      </c>
      <c r="BM16" s="722">
        <f t="shared" si="16"/>
        <v>0</v>
      </c>
      <c r="BN16" s="709"/>
      <c r="BO16" s="709"/>
      <c r="BP16" s="709"/>
      <c r="BQ16" s="709"/>
    </row>
    <row r="17" spans="1:81" ht="23.25" customHeight="1" x14ac:dyDescent="0.25">
      <c r="A17" s="494" t="s">
        <v>226</v>
      </c>
      <c r="B17" s="495">
        <v>1131</v>
      </c>
      <c r="C17" s="319">
        <f t="shared" ref="C17:D21" si="27">M17+AY17</f>
        <v>195.9</v>
      </c>
      <c r="D17" s="319">
        <f t="shared" si="27"/>
        <v>198.3</v>
      </c>
      <c r="E17" s="31">
        <f>O17+BC17</f>
        <v>197.6</v>
      </c>
      <c r="F17" s="31">
        <f>AB17+AK17+AS17+BD17</f>
        <v>197.6</v>
      </c>
      <c r="G17" s="31">
        <f>Q17+BE17</f>
        <v>0</v>
      </c>
      <c r="H17" s="31">
        <f t="shared" si="3"/>
        <v>-0.70000000000001705</v>
      </c>
      <c r="I17" s="31">
        <f t="shared" si="4"/>
        <v>99.646999495713558</v>
      </c>
      <c r="J17" s="726">
        <f>T17+BH17</f>
        <v>208.9</v>
      </c>
      <c r="K17" s="32">
        <f t="shared" si="5"/>
        <v>-11.300000000000011</v>
      </c>
      <c r="L17" s="164">
        <f t="shared" si="6"/>
        <v>94.590713259932983</v>
      </c>
      <c r="M17" s="319">
        <f t="shared" ref="M17:N21" si="28">W17+AI17+AQ17</f>
        <v>0</v>
      </c>
      <c r="N17" s="319">
        <f t="shared" si="28"/>
        <v>0</v>
      </c>
      <c r="O17" s="31">
        <f t="shared" si="17"/>
        <v>0</v>
      </c>
      <c r="P17" s="31">
        <f t="shared" si="7"/>
        <v>0</v>
      </c>
      <c r="Q17" s="31">
        <f t="shared" si="8"/>
        <v>0</v>
      </c>
      <c r="R17" s="31">
        <f t="shared" si="0"/>
        <v>0</v>
      </c>
      <c r="S17" s="31" t="str">
        <f t="shared" si="1"/>
        <v xml:space="preserve"> </v>
      </c>
      <c r="T17" s="726">
        <f t="shared" si="22"/>
        <v>0</v>
      </c>
      <c r="U17" s="77">
        <f t="shared" si="2"/>
        <v>0</v>
      </c>
      <c r="V17" s="618" t="str">
        <f t="shared" si="25"/>
        <v xml:space="preserve"> </v>
      </c>
      <c r="W17" s="760"/>
      <c r="X17" s="338"/>
      <c r="Y17" s="31">
        <f t="shared" ref="Y17:Y23" si="29">X17-Z17</f>
        <v>0</v>
      </c>
      <c r="Z17" s="468"/>
      <c r="AA17" s="865"/>
      <c r="AB17" s="319">
        <f t="shared" si="9"/>
        <v>0</v>
      </c>
      <c r="AC17" s="31"/>
      <c r="AD17" s="31">
        <f t="shared" si="19"/>
        <v>0</v>
      </c>
      <c r="AE17" s="31" t="str">
        <f t="shared" si="10"/>
        <v xml:space="preserve"> </v>
      </c>
      <c r="AF17" s="803"/>
      <c r="AG17" s="31">
        <f>AA17-AF17</f>
        <v>0</v>
      </c>
      <c r="AH17" s="152" t="str">
        <f t="shared" si="26"/>
        <v xml:space="preserve"> </v>
      </c>
      <c r="AI17" s="145"/>
      <c r="AJ17" s="319"/>
      <c r="AK17" s="31"/>
      <c r="AL17" s="31"/>
      <c r="AM17" s="31"/>
      <c r="AN17" s="686"/>
      <c r="AO17" s="31"/>
      <c r="AP17" s="142" t="str">
        <f t="shared" si="11"/>
        <v xml:space="preserve"> </v>
      </c>
      <c r="AQ17" s="145"/>
      <c r="AR17" s="319"/>
      <c r="AS17" s="31"/>
      <c r="AT17" s="31"/>
      <c r="AU17" s="190" t="str">
        <f t="shared" si="12"/>
        <v xml:space="preserve"> </v>
      </c>
      <c r="AV17" s="641"/>
      <c r="AW17" s="31"/>
      <c r="AX17" s="378" t="str">
        <f t="shared" si="13"/>
        <v xml:space="preserve"> </v>
      </c>
      <c r="AY17" s="147">
        <v>195.9</v>
      </c>
      <c r="AZ17" s="322">
        <v>198.3</v>
      </c>
      <c r="BA17" s="322">
        <f t="shared" si="18"/>
        <v>198.3</v>
      </c>
      <c r="BB17" s="322"/>
      <c r="BC17" s="37">
        <v>197.6</v>
      </c>
      <c r="BD17" s="37">
        <f t="shared" si="14"/>
        <v>197.6</v>
      </c>
      <c r="BE17" s="37"/>
      <c r="BF17" s="37">
        <f>BC17-AZ17</f>
        <v>-0.70000000000001705</v>
      </c>
      <c r="BG17" s="37">
        <f>IF(AZ17&lt;&gt;0,IF(BC17/AZ17*100&lt;0,"&lt;0",IF(BC17/AZ17*100&gt;200,"&gt;200",BC17/AZ17*100))," ")</f>
        <v>99.646999495713558</v>
      </c>
      <c r="BH17" s="310">
        <v>208.9</v>
      </c>
      <c r="BI17" s="31">
        <f t="shared" si="23"/>
        <v>-11.300000000000011</v>
      </c>
      <c r="BJ17" s="146">
        <f t="shared" si="24"/>
        <v>94.590713259932983</v>
      </c>
      <c r="BL17" s="722">
        <f t="shared" si="15"/>
        <v>2.2000000000000002</v>
      </c>
      <c r="BM17" s="722">
        <f t="shared" si="16"/>
        <v>0</v>
      </c>
      <c r="BN17" s="709"/>
      <c r="BO17" s="709"/>
      <c r="BP17" s="709"/>
      <c r="BQ17" s="709">
        <v>2.2000000000000002</v>
      </c>
    </row>
    <row r="18" spans="1:81" ht="23.25" customHeight="1" x14ac:dyDescent="0.25">
      <c r="A18" s="494" t="s">
        <v>227</v>
      </c>
      <c r="B18" s="495">
        <v>1132</v>
      </c>
      <c r="C18" s="319">
        <f t="shared" si="27"/>
        <v>506</v>
      </c>
      <c r="D18" s="319">
        <f t="shared" si="27"/>
        <v>512.79999999999995</v>
      </c>
      <c r="E18" s="31">
        <f>O18+BC18</f>
        <v>506.9</v>
      </c>
      <c r="F18" s="31">
        <f>AB18+AK18+AS18+BD18</f>
        <v>506.9</v>
      </c>
      <c r="G18" s="31">
        <f>Q18+BE18</f>
        <v>0</v>
      </c>
      <c r="H18" s="31">
        <f t="shared" si="3"/>
        <v>-5.8999999999999773</v>
      </c>
      <c r="I18" s="31">
        <f t="shared" si="4"/>
        <v>98.849453978159133</v>
      </c>
      <c r="J18" s="726">
        <f>T18+BH18</f>
        <v>493.1</v>
      </c>
      <c r="K18" s="32">
        <f t="shared" si="5"/>
        <v>13.799999999999955</v>
      </c>
      <c r="L18" s="164">
        <f t="shared" si="6"/>
        <v>102.7986209693774</v>
      </c>
      <c r="M18" s="319">
        <f t="shared" si="28"/>
        <v>0</v>
      </c>
      <c r="N18" s="319">
        <f t="shared" si="28"/>
        <v>0</v>
      </c>
      <c r="O18" s="31">
        <f t="shared" si="17"/>
        <v>0</v>
      </c>
      <c r="P18" s="31">
        <f t="shared" si="7"/>
        <v>0</v>
      </c>
      <c r="Q18" s="31">
        <f t="shared" si="8"/>
        <v>0</v>
      </c>
      <c r="R18" s="31">
        <f t="shared" si="0"/>
        <v>0</v>
      </c>
      <c r="S18" s="31" t="str">
        <f t="shared" si="1"/>
        <v xml:space="preserve"> </v>
      </c>
      <c r="T18" s="726">
        <f t="shared" si="22"/>
        <v>0</v>
      </c>
      <c r="U18" s="77">
        <f t="shared" si="2"/>
        <v>0</v>
      </c>
      <c r="V18" s="618" t="str">
        <f t="shared" si="25"/>
        <v xml:space="preserve"> </v>
      </c>
      <c r="W18" s="760"/>
      <c r="X18" s="338"/>
      <c r="Y18" s="31">
        <f t="shared" si="29"/>
        <v>0</v>
      </c>
      <c r="Z18" s="468"/>
      <c r="AA18" s="865"/>
      <c r="AB18" s="319">
        <f t="shared" si="9"/>
        <v>0</v>
      </c>
      <c r="AC18" s="31"/>
      <c r="AD18" s="31">
        <f t="shared" si="19"/>
        <v>0</v>
      </c>
      <c r="AE18" s="31" t="str">
        <f t="shared" si="10"/>
        <v xml:space="preserve"> </v>
      </c>
      <c r="AF18" s="803"/>
      <c r="AG18" s="31">
        <f>AA18-AF18</f>
        <v>0</v>
      </c>
      <c r="AH18" s="152" t="str">
        <f t="shared" si="26"/>
        <v xml:space="preserve"> </v>
      </c>
      <c r="AI18" s="145"/>
      <c r="AJ18" s="319"/>
      <c r="AK18" s="31"/>
      <c r="AL18" s="31"/>
      <c r="AM18" s="31"/>
      <c r="AN18" s="686"/>
      <c r="AO18" s="31"/>
      <c r="AP18" s="142" t="str">
        <f t="shared" si="11"/>
        <v xml:space="preserve"> </v>
      </c>
      <c r="AQ18" s="145"/>
      <c r="AR18" s="319"/>
      <c r="AS18" s="31"/>
      <c r="AT18" s="31"/>
      <c r="AU18" s="190" t="str">
        <f t="shared" si="12"/>
        <v xml:space="preserve"> </v>
      </c>
      <c r="AV18" s="641"/>
      <c r="AW18" s="31"/>
      <c r="AX18" s="378" t="str">
        <f t="shared" si="13"/>
        <v xml:space="preserve"> </v>
      </c>
      <c r="AY18" s="562">
        <v>506</v>
      </c>
      <c r="AZ18" s="322">
        <v>512.79999999999995</v>
      </c>
      <c r="BA18" s="322">
        <f t="shared" si="18"/>
        <v>512.79999999999995</v>
      </c>
      <c r="BB18" s="322"/>
      <c r="BC18" s="37">
        <v>506.9</v>
      </c>
      <c r="BD18" s="37">
        <f t="shared" si="14"/>
        <v>506.9</v>
      </c>
      <c r="BE18" s="37"/>
      <c r="BF18" s="37">
        <f>BC18-AZ18</f>
        <v>-5.8999999999999773</v>
      </c>
      <c r="BG18" s="37">
        <f>IF(AZ18&lt;&gt;0,IF(BC18/AZ18*100&lt;0,"&lt;0",IF(BC18/AZ18*100&gt;200,"&gt;200",BC18/AZ18*100))," ")</f>
        <v>98.849453978159133</v>
      </c>
      <c r="BH18" s="310">
        <v>493.1</v>
      </c>
      <c r="BI18" s="31">
        <f t="shared" si="23"/>
        <v>13.799999999999955</v>
      </c>
      <c r="BJ18" s="146">
        <f t="shared" si="24"/>
        <v>102.7986209693774</v>
      </c>
      <c r="BL18" s="722">
        <f t="shared" si="15"/>
        <v>1.6</v>
      </c>
      <c r="BM18" s="722">
        <f t="shared" si="16"/>
        <v>0</v>
      </c>
      <c r="BN18" s="709"/>
      <c r="BO18" s="709"/>
      <c r="BP18" s="709"/>
      <c r="BQ18" s="663">
        <v>1.6</v>
      </c>
    </row>
    <row r="19" spans="1:81" ht="23.25" customHeight="1" x14ac:dyDescent="0.25">
      <c r="A19" s="496" t="s">
        <v>241</v>
      </c>
      <c r="B19" s="495">
        <v>1133</v>
      </c>
      <c r="C19" s="319">
        <f t="shared" si="27"/>
        <v>5.7</v>
      </c>
      <c r="D19" s="319">
        <f t="shared" si="27"/>
        <v>7.5</v>
      </c>
      <c r="E19" s="31">
        <f>O19+BC19</f>
        <v>2.9</v>
      </c>
      <c r="F19" s="31">
        <f>AB19+AK19+AS19+BD19</f>
        <v>2.9</v>
      </c>
      <c r="G19" s="31">
        <f>Q19+BE19</f>
        <v>0</v>
      </c>
      <c r="H19" s="31">
        <f t="shared" si="3"/>
        <v>-4.5999999999999996</v>
      </c>
      <c r="I19" s="31">
        <f t="shared" si="4"/>
        <v>38.666666666666664</v>
      </c>
      <c r="J19" s="726">
        <f>T19+BH19</f>
        <v>2.4</v>
      </c>
      <c r="K19" s="32">
        <f t="shared" si="5"/>
        <v>0.5</v>
      </c>
      <c r="L19" s="164">
        <f t="shared" si="6"/>
        <v>120.83333333333333</v>
      </c>
      <c r="M19" s="319">
        <f t="shared" si="28"/>
        <v>5</v>
      </c>
      <c r="N19" s="319">
        <f t="shared" si="28"/>
        <v>5</v>
      </c>
      <c r="O19" s="31">
        <f t="shared" si="17"/>
        <v>0</v>
      </c>
      <c r="P19" s="31">
        <f t="shared" si="7"/>
        <v>0</v>
      </c>
      <c r="Q19" s="31">
        <f t="shared" si="8"/>
        <v>0</v>
      </c>
      <c r="R19" s="31">
        <f t="shared" si="0"/>
        <v>-5</v>
      </c>
      <c r="S19" s="31">
        <f t="shared" si="1"/>
        <v>0</v>
      </c>
      <c r="T19" s="726">
        <f t="shared" si="22"/>
        <v>0.6</v>
      </c>
      <c r="U19" s="77">
        <f t="shared" si="2"/>
        <v>-0.6</v>
      </c>
      <c r="V19" s="618">
        <f t="shared" si="25"/>
        <v>0</v>
      </c>
      <c r="W19" s="760">
        <v>5</v>
      </c>
      <c r="X19" s="338">
        <v>5</v>
      </c>
      <c r="Y19" s="31">
        <f t="shared" si="29"/>
        <v>5</v>
      </c>
      <c r="Z19" s="468"/>
      <c r="AA19" s="865"/>
      <c r="AB19" s="319">
        <f t="shared" si="9"/>
        <v>0</v>
      </c>
      <c r="AC19" s="31"/>
      <c r="AD19" s="31">
        <f t="shared" si="19"/>
        <v>-5</v>
      </c>
      <c r="AE19" s="31">
        <f t="shared" si="10"/>
        <v>0</v>
      </c>
      <c r="AF19" s="803">
        <v>0.6</v>
      </c>
      <c r="AG19" s="31">
        <f>AA19-AF19</f>
        <v>-0.6</v>
      </c>
      <c r="AH19" s="152">
        <f t="shared" si="26"/>
        <v>0</v>
      </c>
      <c r="AI19" s="145"/>
      <c r="AJ19" s="319"/>
      <c r="AK19" s="31"/>
      <c r="AL19" s="31"/>
      <c r="AM19" s="31"/>
      <c r="AN19" s="686"/>
      <c r="AO19" s="31"/>
      <c r="AP19" s="142" t="str">
        <f t="shared" si="11"/>
        <v xml:space="preserve"> </v>
      </c>
      <c r="AQ19" s="145"/>
      <c r="AR19" s="319"/>
      <c r="AS19" s="31"/>
      <c r="AT19" s="31"/>
      <c r="AU19" s="190"/>
      <c r="AV19" s="641"/>
      <c r="AW19" s="31"/>
      <c r="AX19" s="378"/>
      <c r="AY19" s="562">
        <v>0.7</v>
      </c>
      <c r="AZ19" s="322">
        <v>2.5</v>
      </c>
      <c r="BA19" s="322">
        <f t="shared" si="18"/>
        <v>2.5</v>
      </c>
      <c r="BB19" s="322"/>
      <c r="BC19" s="37">
        <v>2.9</v>
      </c>
      <c r="BD19" s="37">
        <f t="shared" si="14"/>
        <v>2.9</v>
      </c>
      <c r="BE19" s="37"/>
      <c r="BF19" s="37">
        <f>BC19-AZ19</f>
        <v>0.39999999999999991</v>
      </c>
      <c r="BG19" s="37">
        <f>IF(AZ19&lt;&gt;0,IF(BC19/AZ19*100&lt;0,"&lt;0",IF(BC19/AZ19*100&gt;200,"&gt;200",BC19/AZ19*100))," ")</f>
        <v>115.99999999999999</v>
      </c>
      <c r="BH19" s="641">
        <v>1.8</v>
      </c>
      <c r="BI19" s="31">
        <f t="shared" si="23"/>
        <v>1.0999999999999999</v>
      </c>
      <c r="BJ19" s="146">
        <f t="shared" si="24"/>
        <v>161.11111111111109</v>
      </c>
      <c r="BL19" s="722">
        <f t="shared" si="15"/>
        <v>0</v>
      </c>
      <c r="BM19" s="722">
        <f t="shared" si="16"/>
        <v>0</v>
      </c>
      <c r="BN19" s="709"/>
      <c r="BO19" s="709"/>
      <c r="BP19" s="709"/>
      <c r="BQ19" s="709"/>
    </row>
    <row r="20" spans="1:81" s="333" customFormat="1" ht="23.25" customHeight="1" x14ac:dyDescent="0.25">
      <c r="A20" s="497" t="s">
        <v>287</v>
      </c>
      <c r="B20" s="498">
        <v>1136</v>
      </c>
      <c r="C20" s="351">
        <f t="shared" si="27"/>
        <v>42</v>
      </c>
      <c r="D20" s="351">
        <f t="shared" si="27"/>
        <v>44.5</v>
      </c>
      <c r="E20" s="330">
        <f>O20+BC20</f>
        <v>47.9</v>
      </c>
      <c r="F20" s="330"/>
      <c r="G20" s="330"/>
      <c r="H20" s="330">
        <f t="shared" si="3"/>
        <v>3.3999999999999986</v>
      </c>
      <c r="I20" s="330">
        <f t="shared" si="4"/>
        <v>107.64044943820224</v>
      </c>
      <c r="J20" s="726">
        <f>T20+BH20</f>
        <v>45.8</v>
      </c>
      <c r="K20" s="32">
        <f t="shared" si="5"/>
        <v>2.1000000000000014</v>
      </c>
      <c r="L20" s="164">
        <f t="shared" si="6"/>
        <v>104.58515283842796</v>
      </c>
      <c r="M20" s="351">
        <f t="shared" si="28"/>
        <v>42</v>
      </c>
      <c r="N20" s="351">
        <f t="shared" si="28"/>
        <v>44.5</v>
      </c>
      <c r="O20" s="330">
        <f t="shared" si="17"/>
        <v>47.9</v>
      </c>
      <c r="P20" s="330">
        <f t="shared" si="7"/>
        <v>47.9</v>
      </c>
      <c r="Q20" s="330">
        <f t="shared" si="8"/>
        <v>0</v>
      </c>
      <c r="R20" s="330">
        <f t="shared" si="0"/>
        <v>3.3999999999999986</v>
      </c>
      <c r="S20" s="330">
        <f t="shared" si="1"/>
        <v>107.64044943820224</v>
      </c>
      <c r="T20" s="726">
        <f t="shared" si="22"/>
        <v>45.8</v>
      </c>
      <c r="U20" s="77">
        <f t="shared" si="2"/>
        <v>2.1000000000000014</v>
      </c>
      <c r="V20" s="618">
        <f t="shared" si="25"/>
        <v>104.58515283842796</v>
      </c>
      <c r="W20" s="763">
        <v>42</v>
      </c>
      <c r="X20" s="421">
        <v>44.5</v>
      </c>
      <c r="Y20" s="31">
        <f t="shared" si="29"/>
        <v>44.5</v>
      </c>
      <c r="Z20" s="838"/>
      <c r="AA20" s="867">
        <v>47.9</v>
      </c>
      <c r="AB20" s="351">
        <f t="shared" si="9"/>
        <v>47.9</v>
      </c>
      <c r="AC20" s="330"/>
      <c r="AD20" s="330">
        <f t="shared" si="19"/>
        <v>3.3999999999999986</v>
      </c>
      <c r="AE20" s="330">
        <f t="shared" si="10"/>
        <v>107.64044943820224</v>
      </c>
      <c r="AF20" s="805">
        <v>45.8</v>
      </c>
      <c r="AG20" s="31">
        <f>AA20-AF20</f>
        <v>2.1000000000000014</v>
      </c>
      <c r="AH20" s="152">
        <f t="shared" si="26"/>
        <v>104.58515283842796</v>
      </c>
      <c r="AI20" s="329"/>
      <c r="AJ20" s="351"/>
      <c r="AK20" s="330"/>
      <c r="AL20" s="330"/>
      <c r="AM20" s="330"/>
      <c r="AN20" s="688"/>
      <c r="AO20" s="330"/>
      <c r="AP20" s="142" t="str">
        <f t="shared" si="11"/>
        <v xml:space="preserve"> </v>
      </c>
      <c r="AQ20" s="329"/>
      <c r="AR20" s="351"/>
      <c r="AS20" s="330"/>
      <c r="AT20" s="330"/>
      <c r="AU20" s="331"/>
      <c r="AV20" s="642"/>
      <c r="AW20" s="330"/>
      <c r="AX20" s="379"/>
      <c r="AY20" s="561"/>
      <c r="AZ20" s="411"/>
      <c r="BA20" s="411">
        <f t="shared" si="18"/>
        <v>0</v>
      </c>
      <c r="BB20" s="411"/>
      <c r="BC20" s="332"/>
      <c r="BD20" s="332"/>
      <c r="BE20" s="332"/>
      <c r="BF20" s="332"/>
      <c r="BG20" s="332"/>
      <c r="BH20" s="642"/>
      <c r="BI20" s="330"/>
      <c r="BJ20" s="146" t="str">
        <f t="shared" si="24"/>
        <v xml:space="preserve"> </v>
      </c>
      <c r="BK20" s="2"/>
      <c r="BL20" s="722">
        <f t="shared" si="15"/>
        <v>0</v>
      </c>
      <c r="BM20" s="722">
        <f t="shared" si="16"/>
        <v>0</v>
      </c>
      <c r="BN20" s="709"/>
      <c r="BO20" s="709"/>
      <c r="BP20" s="709"/>
      <c r="BQ20" s="709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ht="23.25" customHeight="1" x14ac:dyDescent="0.25">
      <c r="A21" s="499" t="s">
        <v>34</v>
      </c>
      <c r="B21" s="490" t="s">
        <v>263</v>
      </c>
      <c r="C21" s="319">
        <f t="shared" si="27"/>
        <v>36519.69999999999</v>
      </c>
      <c r="D21" s="319">
        <f t="shared" si="27"/>
        <v>40155.099999999991</v>
      </c>
      <c r="E21" s="31">
        <f>O21+BC21</f>
        <v>39310.9</v>
      </c>
      <c r="F21" s="31">
        <f>AB21+AK21+AS21+BD21</f>
        <v>39310.9</v>
      </c>
      <c r="G21" s="31">
        <f>Q21+BE21</f>
        <v>0</v>
      </c>
      <c r="H21" s="31">
        <f t="shared" si="3"/>
        <v>-844.19999999998981</v>
      </c>
      <c r="I21" s="31">
        <f t="shared" si="4"/>
        <v>97.897651854932519</v>
      </c>
      <c r="J21" s="726">
        <f>T21+BH21</f>
        <v>35242.5</v>
      </c>
      <c r="K21" s="32">
        <f t="shared" si="5"/>
        <v>4068.4000000000015</v>
      </c>
      <c r="L21" s="164">
        <f t="shared" si="6"/>
        <v>111.54401645740228</v>
      </c>
      <c r="M21" s="319">
        <f t="shared" si="28"/>
        <v>35737.999999999993</v>
      </c>
      <c r="N21" s="319">
        <f t="shared" si="28"/>
        <v>39354.399999999994</v>
      </c>
      <c r="O21" s="31">
        <f t="shared" si="17"/>
        <v>38526.9</v>
      </c>
      <c r="P21" s="31">
        <f t="shared" si="7"/>
        <v>38526.9</v>
      </c>
      <c r="Q21" s="31">
        <f t="shared" si="8"/>
        <v>0</v>
      </c>
      <c r="R21" s="31">
        <f t="shared" si="0"/>
        <v>-827.49999999999272</v>
      </c>
      <c r="S21" s="31">
        <f t="shared" si="1"/>
        <v>97.897312625780103</v>
      </c>
      <c r="T21" s="726">
        <f t="shared" si="22"/>
        <v>34519.199999999997</v>
      </c>
      <c r="U21" s="77">
        <f>O21-T21</f>
        <v>4007.7000000000044</v>
      </c>
      <c r="V21" s="597">
        <f>IF(T21&lt;&gt;0,IF(O21/T21*100&lt;0,"&lt;0",IF(O21/T21*100&gt;200,"&gt;200",O21/T21*100))," ")</f>
        <v>111.61006048807623</v>
      </c>
      <c r="W21" s="760">
        <f>W23+W28+W40+W41+W42</f>
        <v>35737.999999999993</v>
      </c>
      <c r="X21" s="338">
        <f>X23+X28+X40+X41+X42</f>
        <v>39354.399999999994</v>
      </c>
      <c r="Y21" s="31">
        <f t="shared" si="29"/>
        <v>39354.399999999994</v>
      </c>
      <c r="Z21" s="468">
        <f>Z23+Z28+Z40+Z41+Z42</f>
        <v>0</v>
      </c>
      <c r="AA21" s="865">
        <f>AA23+AA28+AA40+AA41+AA42</f>
        <v>38526.9</v>
      </c>
      <c r="AB21" s="319">
        <f t="shared" si="9"/>
        <v>38526.9</v>
      </c>
      <c r="AC21" s="31">
        <f>AC23+AC28+AC40+AC41+AC42</f>
        <v>0</v>
      </c>
      <c r="AD21" s="31">
        <f t="shared" si="19"/>
        <v>-827.49999999999272</v>
      </c>
      <c r="AE21" s="31">
        <f t="shared" si="10"/>
        <v>97.897312625780103</v>
      </c>
      <c r="AF21" s="803">
        <f>AF23+AF28+AF40+AF41+AF42</f>
        <v>34519.199999999997</v>
      </c>
      <c r="AG21" s="31">
        <f>AA21-AF21</f>
        <v>4007.7000000000044</v>
      </c>
      <c r="AH21" s="146">
        <f>IF(AF21&lt;&gt;0,IF(AA21/AF21*100&lt;0,"&lt;0",IF(AA21/AF21*100&gt;200,"&gt;200",AA21/AF21*100))," ")</f>
        <v>111.61006048807623</v>
      </c>
      <c r="AI21" s="145"/>
      <c r="AJ21" s="319"/>
      <c r="AK21" s="31">
        <f>AK23+AK28+AK40+AK41+AK42</f>
        <v>0</v>
      </c>
      <c r="AL21" s="31">
        <f>AK21-AJ21</f>
        <v>0</v>
      </c>
      <c r="AM21" s="31" t="str">
        <f>IF(AJ21&lt;&gt;0,IF(AK21/AJ21*100&lt;0,"&lt;0",IF(AK21/AJ21*100&gt;200,"&gt;200",AK21/AJ21*100))," ")</f>
        <v xml:space="preserve"> </v>
      </c>
      <c r="AN21" s="686">
        <f>AN23+AN28+AN40+AN41+AN42</f>
        <v>0</v>
      </c>
      <c r="AO21" s="31">
        <f>AK21-AN21</f>
        <v>0</v>
      </c>
      <c r="AP21" s="142" t="str">
        <f t="shared" si="11"/>
        <v xml:space="preserve"> </v>
      </c>
      <c r="AQ21" s="145"/>
      <c r="AR21" s="319"/>
      <c r="AS21" s="31">
        <f>AS23+AS28+AS40+AS41+AS42</f>
        <v>0</v>
      </c>
      <c r="AT21" s="31">
        <f>AS21-AR21</f>
        <v>0</v>
      </c>
      <c r="AU21" s="32" t="str">
        <f t="shared" si="12"/>
        <v xml:space="preserve"> </v>
      </c>
      <c r="AV21" s="641"/>
      <c r="AW21" s="31">
        <f>AS21-AV21</f>
        <v>0</v>
      </c>
      <c r="AX21" s="380" t="str">
        <f t="shared" si="13"/>
        <v xml:space="preserve"> </v>
      </c>
      <c r="AY21" s="145">
        <f>AY23+AY28+AY40+AY41+AY42</f>
        <v>781.7</v>
      </c>
      <c r="AZ21" s="319">
        <f>AZ23+AZ28+AZ40+AZ41+AZ42</f>
        <v>800.7</v>
      </c>
      <c r="BA21" s="319">
        <f t="shared" si="18"/>
        <v>800.7</v>
      </c>
      <c r="BB21" s="319">
        <f>BB23+BB28+BB40+BB41+BB42</f>
        <v>0</v>
      </c>
      <c r="BC21" s="31">
        <f>BC23+BC28+BC40+BC41+BC42</f>
        <v>784</v>
      </c>
      <c r="BD21" s="31">
        <f t="shared" si="14"/>
        <v>784</v>
      </c>
      <c r="BE21" s="31">
        <f>BE23+BE28+BE40+BE41+BE42</f>
        <v>0</v>
      </c>
      <c r="BF21" s="31">
        <f>BC21-AZ21</f>
        <v>-16.700000000000045</v>
      </c>
      <c r="BG21" s="31">
        <f>IF(AZ21&lt;&gt;0,IF(BC21/AZ21*100&lt;0,"&lt;0",IF(BC21/AZ21*100&gt;200,"&gt;200",BC21/AZ21*100))," ")</f>
        <v>97.914324965655041</v>
      </c>
      <c r="BH21" s="641">
        <f>BH23+BH28+BH40+BH41+BH42</f>
        <v>723.3</v>
      </c>
      <c r="BI21" s="31">
        <f>BC21-BH21</f>
        <v>60.700000000000045</v>
      </c>
      <c r="BJ21" s="146">
        <f t="shared" si="24"/>
        <v>108.39209180146551</v>
      </c>
      <c r="BL21" s="722">
        <f t="shared" si="15"/>
        <v>1293.5</v>
      </c>
      <c r="BM21" s="722">
        <f t="shared" si="16"/>
        <v>1216</v>
      </c>
      <c r="BN21" s="709">
        <v>1216</v>
      </c>
      <c r="BO21" s="709"/>
      <c r="BP21" s="709"/>
      <c r="BQ21" s="663">
        <v>77.5</v>
      </c>
    </row>
    <row r="22" spans="1:81" ht="16.5" customHeight="1" x14ac:dyDescent="0.25">
      <c r="A22" s="489" t="s">
        <v>4</v>
      </c>
      <c r="B22" s="490"/>
      <c r="C22" s="476"/>
      <c r="D22" s="319"/>
      <c r="E22" s="31"/>
      <c r="F22" s="31"/>
      <c r="G22" s="31"/>
      <c r="H22" s="31">
        <f t="shared" si="3"/>
        <v>0</v>
      </c>
      <c r="I22" s="31" t="str">
        <f t="shared" si="4"/>
        <v xml:space="preserve"> </v>
      </c>
      <c r="J22" s="727"/>
      <c r="K22" s="33"/>
      <c r="L22" s="199"/>
      <c r="M22" s="442"/>
      <c r="N22" s="319"/>
      <c r="O22" s="31"/>
      <c r="P22" s="31"/>
      <c r="Q22" s="31"/>
      <c r="R22" s="31"/>
      <c r="S22" s="31"/>
      <c r="T22" s="727"/>
      <c r="U22" s="78"/>
      <c r="V22" s="617"/>
      <c r="W22" s="760"/>
      <c r="X22" s="338"/>
      <c r="Y22" s="31"/>
      <c r="Z22" s="468"/>
      <c r="AA22" s="865"/>
      <c r="AB22" s="319"/>
      <c r="AC22" s="31"/>
      <c r="AD22" s="31">
        <f t="shared" si="19"/>
        <v>0</v>
      </c>
      <c r="AE22" s="31" t="str">
        <f t="shared" si="10"/>
        <v xml:space="preserve"> </v>
      </c>
      <c r="AF22" s="803"/>
      <c r="AG22" s="31"/>
      <c r="AH22" s="146"/>
      <c r="AI22" s="145"/>
      <c r="AJ22" s="319"/>
      <c r="AK22" s="31"/>
      <c r="AL22" s="31"/>
      <c r="AM22" s="31"/>
      <c r="AN22" s="686"/>
      <c r="AO22" s="31"/>
      <c r="AP22" s="142" t="str">
        <f t="shared" si="11"/>
        <v xml:space="preserve"> </v>
      </c>
      <c r="AQ22" s="145"/>
      <c r="AR22" s="319"/>
      <c r="AS22" s="31"/>
      <c r="AT22" s="31"/>
      <c r="AU22" s="189" t="str">
        <f t="shared" si="12"/>
        <v xml:space="preserve"> </v>
      </c>
      <c r="AV22" s="641"/>
      <c r="AW22" s="31"/>
      <c r="AX22" s="376" t="str">
        <f t="shared" si="13"/>
        <v xml:space="preserve"> </v>
      </c>
      <c r="AY22" s="457"/>
      <c r="AZ22" s="319"/>
      <c r="BA22" s="319">
        <f t="shared" si="18"/>
        <v>0</v>
      </c>
      <c r="BB22" s="319"/>
      <c r="BC22" s="31"/>
      <c r="BD22" s="31"/>
      <c r="BE22" s="31"/>
      <c r="BF22" s="31"/>
      <c r="BG22" s="31"/>
      <c r="BH22" s="641"/>
      <c r="BI22" s="31"/>
      <c r="BJ22" s="146"/>
      <c r="BL22" s="722">
        <f t="shared" si="15"/>
        <v>0</v>
      </c>
      <c r="BM22" s="722">
        <f t="shared" si="16"/>
        <v>0</v>
      </c>
      <c r="BN22" s="709"/>
      <c r="BO22" s="709">
        <v>0</v>
      </c>
      <c r="BP22" s="709">
        <v>0</v>
      </c>
      <c r="BQ22" s="709"/>
    </row>
    <row r="23" spans="1:81" s="6" customFormat="1" ht="34.5" customHeight="1" x14ac:dyDescent="0.25">
      <c r="A23" s="500" t="s">
        <v>14</v>
      </c>
      <c r="B23" s="501" t="s">
        <v>37</v>
      </c>
      <c r="C23" s="352">
        <f>M23+AY23</f>
        <v>26263.3</v>
      </c>
      <c r="D23" s="352">
        <f>N23+AZ23</f>
        <v>29726.3</v>
      </c>
      <c r="E23" s="38">
        <f>O23+BC23</f>
        <v>29056.7</v>
      </c>
      <c r="F23" s="38">
        <f>AB23+AK23+AS23+BD23</f>
        <v>29056.7</v>
      </c>
      <c r="G23" s="38">
        <f>Q23+BE23</f>
        <v>0</v>
      </c>
      <c r="H23" s="38">
        <f t="shared" si="3"/>
        <v>-669.59999999999854</v>
      </c>
      <c r="I23" s="38">
        <f t="shared" si="4"/>
        <v>97.747449228460994</v>
      </c>
      <c r="J23" s="729">
        <f>T23+BH23</f>
        <v>25508.799999999999</v>
      </c>
      <c r="K23" s="39">
        <f t="shared" si="5"/>
        <v>3547.9000000000015</v>
      </c>
      <c r="L23" s="201">
        <f t="shared" si="6"/>
        <v>113.90853352568526</v>
      </c>
      <c r="M23" s="352">
        <f>W23+AI23+AQ23</f>
        <v>26157</v>
      </c>
      <c r="N23" s="352">
        <f>X23+AJ23+AR23</f>
        <v>29620</v>
      </c>
      <c r="O23" s="38">
        <f t="shared" si="17"/>
        <v>28951.600000000002</v>
      </c>
      <c r="P23" s="38">
        <f t="shared" si="7"/>
        <v>28951.600000000002</v>
      </c>
      <c r="Q23" s="38">
        <f t="shared" si="8"/>
        <v>0</v>
      </c>
      <c r="R23" s="38">
        <f t="shared" si="0"/>
        <v>-668.39999999999782</v>
      </c>
      <c r="S23" s="38">
        <f t="shared" si="1"/>
        <v>97.743416610398384</v>
      </c>
      <c r="T23" s="729">
        <f>AF23+AN23+AV23</f>
        <v>25409.399999999998</v>
      </c>
      <c r="U23" s="80">
        <f t="shared" ref="U23:U73" si="30">O23-T23</f>
        <v>3542.2000000000044</v>
      </c>
      <c r="V23" s="619">
        <f>IF(T23&lt;&gt;0,IF(O23/T23*100&lt;0,"&lt;0",IF(O23/T23*100&gt;200,"&gt;200",O23/T23*100))," ")</f>
        <v>113.94051020488483</v>
      </c>
      <c r="W23" s="764">
        <f>SUM(W25:W27)</f>
        <v>26157</v>
      </c>
      <c r="X23" s="412">
        <f>SUM(X25:X27)</f>
        <v>29620</v>
      </c>
      <c r="Y23" s="38">
        <f t="shared" si="29"/>
        <v>29620</v>
      </c>
      <c r="Z23" s="839">
        <f>SUM(Z25:Z27)</f>
        <v>0</v>
      </c>
      <c r="AA23" s="868">
        <f>SUM(AA25:AA27)</f>
        <v>28951.600000000002</v>
      </c>
      <c r="AB23" s="352">
        <f t="shared" si="9"/>
        <v>28951.600000000002</v>
      </c>
      <c r="AC23" s="38">
        <f>SUM(AC25:AC27)</f>
        <v>0</v>
      </c>
      <c r="AD23" s="38">
        <f t="shared" si="19"/>
        <v>-668.39999999999782</v>
      </c>
      <c r="AE23" s="38">
        <f t="shared" si="10"/>
        <v>97.743416610398384</v>
      </c>
      <c r="AF23" s="806">
        <f>SUM(AF25:AF27)</f>
        <v>25409.399999999998</v>
      </c>
      <c r="AG23" s="38">
        <f>AA23-AF23</f>
        <v>3542.2000000000044</v>
      </c>
      <c r="AH23" s="151">
        <f>IF(AF23&lt;&gt;0,IF(AA23/AF23*100&lt;0,"&lt;0",IF(AA23/AF23*100&gt;200,"&gt;200",AA23/AF23*100))," ")</f>
        <v>113.94051020488483</v>
      </c>
      <c r="AI23" s="150"/>
      <c r="AJ23" s="352">
        <f>SUM(AJ25:AJ27)</f>
        <v>0</v>
      </c>
      <c r="AK23" s="38">
        <f>SUM(AK25:AK27)</f>
        <v>0</v>
      </c>
      <c r="AL23" s="38">
        <f>SUM(AL25:AL27)</f>
        <v>0</v>
      </c>
      <c r="AM23" s="38" t="str">
        <f>IF(AJ23&lt;&gt;0,IF(AK23/AJ23*100&lt;0,"&lt;0",IF(AK23/AJ23*100&gt;200,"&gt;200",AK23/AJ23*100))," ")</f>
        <v xml:space="preserve"> </v>
      </c>
      <c r="AN23" s="689">
        <f>SUM(AN25:AN27)</f>
        <v>0</v>
      </c>
      <c r="AO23" s="38">
        <f>AK23-AN23</f>
        <v>0</v>
      </c>
      <c r="AP23" s="142" t="str">
        <f t="shared" si="11"/>
        <v xml:space="preserve"> </v>
      </c>
      <c r="AQ23" s="150"/>
      <c r="AR23" s="352">
        <f>SUM(AR25:AR27)</f>
        <v>0</v>
      </c>
      <c r="AS23" s="38">
        <f>SUM(AS25:AS27)</f>
        <v>0</v>
      </c>
      <c r="AT23" s="38">
        <f>SUM(AT25:AT27)</f>
        <v>0</v>
      </c>
      <c r="AU23" s="39" t="str">
        <f t="shared" si="12"/>
        <v xml:space="preserve"> </v>
      </c>
      <c r="AV23" s="643">
        <f>SUM(AV25:AV27)</f>
        <v>0</v>
      </c>
      <c r="AW23" s="38">
        <f>AS23-AV23</f>
        <v>0</v>
      </c>
      <c r="AX23" s="381" t="str">
        <f t="shared" si="13"/>
        <v xml:space="preserve"> </v>
      </c>
      <c r="AY23" s="352">
        <f>SUM(AY25:AY27)</f>
        <v>106.3</v>
      </c>
      <c r="AZ23" s="352">
        <f>SUM(AZ25:AZ27)</f>
        <v>106.3</v>
      </c>
      <c r="BA23" s="352">
        <f t="shared" si="18"/>
        <v>106.3</v>
      </c>
      <c r="BB23" s="352">
        <f>SUM(BB25:BB27)</f>
        <v>0</v>
      </c>
      <c r="BC23" s="38">
        <f>SUM(BC25:BC27)</f>
        <v>105.1</v>
      </c>
      <c r="BD23" s="38">
        <f t="shared" si="14"/>
        <v>105.1</v>
      </c>
      <c r="BE23" s="38">
        <f>SUM(BE25:BE27)</f>
        <v>0</v>
      </c>
      <c r="BF23" s="38">
        <f>SUM(BF25:BF27)</f>
        <v>-1.2000000000000028</v>
      </c>
      <c r="BG23" s="38">
        <f>IF(AZ23&lt;&gt;0,IF(BC23/AZ23*100&lt;0,"&lt;0",IF(BC23/AZ23*100&gt;200,"&gt;200",BC23/AZ23*100))," ")</f>
        <v>98.871119473189083</v>
      </c>
      <c r="BH23" s="643">
        <f>SUM(BH25:BH27)</f>
        <v>99.4</v>
      </c>
      <c r="BI23" s="38">
        <f>BC23-BH23</f>
        <v>5.6999999999999886</v>
      </c>
      <c r="BJ23" s="151">
        <f>IF(BH23&lt;&gt;0,IF(BC23/BH23*100&lt;0,"&lt;0",IF(BC23/BH23*100&gt;200,"&gt;200",BC23/BH23*100))," ")</f>
        <v>105.73440643863179</v>
      </c>
      <c r="BK23" s="2"/>
      <c r="BL23" s="722">
        <f t="shared" si="15"/>
        <v>917.49999999999989</v>
      </c>
      <c r="BM23" s="722">
        <f t="shared" si="16"/>
        <v>914.49999999999989</v>
      </c>
      <c r="BN23" s="709">
        <v>914.49999999999989</v>
      </c>
      <c r="BO23" s="710"/>
      <c r="BP23" s="710"/>
      <c r="BQ23" s="709">
        <v>3</v>
      </c>
    </row>
    <row r="24" spans="1:81" ht="23.25" customHeight="1" x14ac:dyDescent="0.25">
      <c r="A24" s="502" t="s">
        <v>11</v>
      </c>
      <c r="B24" s="490"/>
      <c r="C24" s="476"/>
      <c r="D24" s="319"/>
      <c r="E24" s="31"/>
      <c r="F24" s="31"/>
      <c r="G24" s="31"/>
      <c r="H24" s="31">
        <f t="shared" si="3"/>
        <v>0</v>
      </c>
      <c r="I24" s="31" t="str">
        <f t="shared" si="4"/>
        <v xml:space="preserve"> </v>
      </c>
      <c r="J24" s="730"/>
      <c r="K24" s="40"/>
      <c r="L24" s="202"/>
      <c r="M24" s="444"/>
      <c r="N24" s="319"/>
      <c r="O24" s="31"/>
      <c r="P24" s="31"/>
      <c r="Q24" s="31"/>
      <c r="R24" s="31"/>
      <c r="S24" s="31"/>
      <c r="T24" s="730"/>
      <c r="U24" s="81">
        <f t="shared" si="30"/>
        <v>0</v>
      </c>
      <c r="V24" s="620"/>
      <c r="W24" s="760"/>
      <c r="X24" s="338"/>
      <c r="Y24" s="31"/>
      <c r="Z24" s="468"/>
      <c r="AA24" s="865"/>
      <c r="AB24" s="319"/>
      <c r="AC24" s="31"/>
      <c r="AD24" s="31">
        <f t="shared" si="19"/>
        <v>0</v>
      </c>
      <c r="AE24" s="31" t="str">
        <f t="shared" si="10"/>
        <v xml:space="preserve"> </v>
      </c>
      <c r="AF24" s="803"/>
      <c r="AG24" s="31"/>
      <c r="AH24" s="146"/>
      <c r="AI24" s="145"/>
      <c r="AJ24" s="319"/>
      <c r="AK24" s="31"/>
      <c r="AL24" s="31"/>
      <c r="AM24" s="31"/>
      <c r="AN24" s="686"/>
      <c r="AO24" s="31"/>
      <c r="AP24" s="142" t="str">
        <f t="shared" si="11"/>
        <v xml:space="preserve"> </v>
      </c>
      <c r="AQ24" s="145"/>
      <c r="AR24" s="319"/>
      <c r="AS24" s="31"/>
      <c r="AT24" s="31"/>
      <c r="AU24" s="40" t="str">
        <f t="shared" si="12"/>
        <v xml:space="preserve"> </v>
      </c>
      <c r="AV24" s="641"/>
      <c r="AW24" s="31"/>
      <c r="AX24" s="382" t="str">
        <f t="shared" si="13"/>
        <v xml:space="preserve"> </v>
      </c>
      <c r="AY24" s="444"/>
      <c r="AZ24" s="319"/>
      <c r="BA24" s="319">
        <f t="shared" si="18"/>
        <v>0</v>
      </c>
      <c r="BB24" s="319"/>
      <c r="BC24" s="31"/>
      <c r="BD24" s="31"/>
      <c r="BE24" s="31"/>
      <c r="BF24" s="31"/>
      <c r="BG24" s="31"/>
      <c r="BH24" s="641"/>
      <c r="BI24" s="31"/>
      <c r="BJ24" s="146"/>
      <c r="BL24" s="722">
        <f t="shared" si="15"/>
        <v>0</v>
      </c>
      <c r="BM24" s="722">
        <f t="shared" si="16"/>
        <v>0</v>
      </c>
      <c r="BN24" s="710"/>
      <c r="BO24" s="709"/>
      <c r="BP24" s="709"/>
      <c r="BQ24" s="709"/>
    </row>
    <row r="25" spans="1:81" ht="30.75" customHeight="1" x14ac:dyDescent="0.25">
      <c r="A25" s="503" t="s">
        <v>39</v>
      </c>
      <c r="B25" s="490">
        <v>11411</v>
      </c>
      <c r="C25" s="319">
        <f t="shared" ref="C25:D28" si="31">M25+AY25</f>
        <v>9625.2999999999993</v>
      </c>
      <c r="D25" s="319">
        <f t="shared" si="31"/>
        <v>10028.299999999999</v>
      </c>
      <c r="E25" s="31">
        <f>O25+BC25</f>
        <v>9532</v>
      </c>
      <c r="F25" s="31">
        <f t="shared" ref="F25:F69" si="32">AB25+AK25+AS25+BD25</f>
        <v>9532</v>
      </c>
      <c r="G25" s="31">
        <f t="shared" ref="G25:G67" si="33">Q25+BE25</f>
        <v>0</v>
      </c>
      <c r="H25" s="31">
        <f t="shared" si="3"/>
        <v>-496.29999999999927</v>
      </c>
      <c r="I25" s="31">
        <f t="shared" si="4"/>
        <v>95.051005653999184</v>
      </c>
      <c r="J25" s="731">
        <f t="shared" ref="J25:J31" si="34">T25+BH25</f>
        <v>8918.4</v>
      </c>
      <c r="K25" s="41">
        <f t="shared" si="5"/>
        <v>613.60000000000036</v>
      </c>
      <c r="L25" s="203">
        <f t="shared" si="6"/>
        <v>106.88015787585216</v>
      </c>
      <c r="M25" s="319">
        <f t="shared" ref="M25:N28" si="35">W25+AI25+AQ25</f>
        <v>9519</v>
      </c>
      <c r="N25" s="319">
        <f t="shared" si="35"/>
        <v>9922</v>
      </c>
      <c r="O25" s="31">
        <f t="shared" si="17"/>
        <v>9426.9</v>
      </c>
      <c r="P25" s="31">
        <f t="shared" si="7"/>
        <v>9426.9</v>
      </c>
      <c r="Q25" s="31">
        <f t="shared" si="8"/>
        <v>0</v>
      </c>
      <c r="R25" s="31">
        <f t="shared" si="0"/>
        <v>-495.10000000000036</v>
      </c>
      <c r="S25" s="31">
        <f t="shared" si="1"/>
        <v>95.010078613182827</v>
      </c>
      <c r="T25" s="731">
        <f>AF25+AN25+AV25</f>
        <v>8819</v>
      </c>
      <c r="U25" s="82">
        <f t="shared" si="30"/>
        <v>607.89999999999964</v>
      </c>
      <c r="V25" s="621">
        <f>IF(T25&lt;&gt;0,IF(O25/T25*100&lt;0,"&lt;0",IF(O25/T25*100&gt;200,"&gt;200",O25/T25*100))," ")</f>
        <v>106.89307177684543</v>
      </c>
      <c r="W25" s="760">
        <v>9519</v>
      </c>
      <c r="X25" s="338">
        <v>9922</v>
      </c>
      <c r="Y25" s="31">
        <f>X25-Z25</f>
        <v>9922</v>
      </c>
      <c r="Z25" s="468"/>
      <c r="AA25" s="865">
        <v>9426.9</v>
      </c>
      <c r="AB25" s="319">
        <f t="shared" si="9"/>
        <v>9426.9</v>
      </c>
      <c r="AC25" s="31"/>
      <c r="AD25" s="31">
        <f t="shared" si="19"/>
        <v>-495.10000000000036</v>
      </c>
      <c r="AE25" s="31">
        <f t="shared" si="10"/>
        <v>95.010078613182827</v>
      </c>
      <c r="AF25" s="803">
        <v>8819</v>
      </c>
      <c r="AG25" s="31">
        <f>AA25-AF25</f>
        <v>607.89999999999964</v>
      </c>
      <c r="AH25" s="146">
        <f>IF(AF25&lt;&gt;0,IF(AA25/AF25*100&lt;0,"&lt;0",IF(AA25/AF25*100&gt;200,"&gt;200",AA25/AF25*100))," ")</f>
        <v>106.89307177684543</v>
      </c>
      <c r="AI25" s="145"/>
      <c r="AJ25" s="319"/>
      <c r="AK25" s="31"/>
      <c r="AL25" s="31">
        <f>AK25-AJ25</f>
        <v>0</v>
      </c>
      <c r="AM25" s="31" t="str">
        <f>IF(AJ25&lt;&gt;0,IF(AK25/AJ25*100&lt;0,"&lt;0",IF(AK25/AJ25*100&gt;200,"&gt;200",AK25/AJ25*100))," ")</f>
        <v xml:space="preserve"> </v>
      </c>
      <c r="AN25" s="686"/>
      <c r="AO25" s="31">
        <f>AK25-AN25</f>
        <v>0</v>
      </c>
      <c r="AP25" s="142" t="str">
        <f t="shared" si="11"/>
        <v xml:space="preserve"> </v>
      </c>
      <c r="AQ25" s="145"/>
      <c r="AR25" s="319"/>
      <c r="AS25" s="31"/>
      <c r="AT25" s="31">
        <f>AS25-AR25</f>
        <v>0</v>
      </c>
      <c r="AU25" s="41" t="str">
        <f t="shared" si="12"/>
        <v xml:space="preserve"> </v>
      </c>
      <c r="AV25" s="641"/>
      <c r="AW25" s="31">
        <f>AS25-AV25</f>
        <v>0</v>
      </c>
      <c r="AX25" s="383" t="str">
        <f t="shared" si="13"/>
        <v xml:space="preserve"> </v>
      </c>
      <c r="AY25" s="445">
        <v>106.3</v>
      </c>
      <c r="AZ25" s="319">
        <v>106.3</v>
      </c>
      <c r="BA25" s="319">
        <f t="shared" si="18"/>
        <v>106.3</v>
      </c>
      <c r="BB25" s="319"/>
      <c r="BC25" s="31">
        <v>105.1</v>
      </c>
      <c r="BD25" s="31">
        <f t="shared" si="14"/>
        <v>105.1</v>
      </c>
      <c r="BE25" s="31"/>
      <c r="BF25" s="31">
        <f>BC25-AZ25</f>
        <v>-1.2000000000000028</v>
      </c>
      <c r="BG25" s="31">
        <f>IF(AZ25&lt;&gt;0,IF(BC25/AZ25*100&lt;0,"&lt;0",IF(BC25/AZ25*100&gt;200,"&gt;200",BC25/AZ25*100))," ")</f>
        <v>98.871119473189083</v>
      </c>
      <c r="BH25" s="641">
        <v>99.4</v>
      </c>
      <c r="BI25" s="31">
        <f>BC25-BH25</f>
        <v>5.6999999999999886</v>
      </c>
      <c r="BJ25" s="146">
        <f>IF(BH25&lt;&gt;0,IF(BC25/BH25*100&lt;0,"&lt;0",IF(BC25/BH25*100&gt;200,"&gt;200",BC25/BH25*100))," ")</f>
        <v>105.73440643863179</v>
      </c>
      <c r="BL25" s="722">
        <f t="shared" si="15"/>
        <v>417.3</v>
      </c>
      <c r="BM25" s="722">
        <f t="shared" si="16"/>
        <v>414.3</v>
      </c>
      <c r="BN25" s="709">
        <v>414.3</v>
      </c>
      <c r="BO25" s="709"/>
      <c r="BP25" s="709"/>
      <c r="BQ25" s="710">
        <v>3</v>
      </c>
    </row>
    <row r="26" spans="1:81" ht="23.25" customHeight="1" x14ac:dyDescent="0.25">
      <c r="A26" s="503" t="s">
        <v>15</v>
      </c>
      <c r="B26" s="490">
        <v>11412</v>
      </c>
      <c r="C26" s="319">
        <f t="shared" si="31"/>
        <v>20216</v>
      </c>
      <c r="D26" s="319">
        <f t="shared" si="31"/>
        <v>24232</v>
      </c>
      <c r="E26" s="31">
        <f>O26+BC26</f>
        <v>24058.5</v>
      </c>
      <c r="F26" s="31">
        <f t="shared" si="32"/>
        <v>24058.5</v>
      </c>
      <c r="G26" s="31">
        <f t="shared" si="33"/>
        <v>0</v>
      </c>
      <c r="H26" s="31">
        <f t="shared" si="3"/>
        <v>-173.5</v>
      </c>
      <c r="I26" s="31">
        <f t="shared" si="4"/>
        <v>99.284004621987449</v>
      </c>
      <c r="J26" s="731">
        <f t="shared" si="34"/>
        <v>19614.599999999999</v>
      </c>
      <c r="K26" s="41">
        <f t="shared" si="5"/>
        <v>4443.9000000000015</v>
      </c>
      <c r="L26" s="203">
        <f t="shared" si="6"/>
        <v>122.65608271389681</v>
      </c>
      <c r="M26" s="319">
        <f t="shared" si="35"/>
        <v>20216</v>
      </c>
      <c r="N26" s="319">
        <f t="shared" si="35"/>
        <v>24232</v>
      </c>
      <c r="O26" s="31">
        <f t="shared" si="17"/>
        <v>24058.5</v>
      </c>
      <c r="P26" s="31">
        <f t="shared" si="7"/>
        <v>24058.5</v>
      </c>
      <c r="Q26" s="31">
        <f t="shared" si="8"/>
        <v>0</v>
      </c>
      <c r="R26" s="31">
        <f t="shared" si="0"/>
        <v>-173.5</v>
      </c>
      <c r="S26" s="31">
        <f t="shared" si="1"/>
        <v>99.284004621987449</v>
      </c>
      <c r="T26" s="731">
        <f>AF26+AN26+AV26</f>
        <v>19614.599999999999</v>
      </c>
      <c r="U26" s="82">
        <f t="shared" si="30"/>
        <v>4443.9000000000015</v>
      </c>
      <c r="V26" s="621">
        <f>IF(T26&lt;&gt;0,IF(O26/T26*100&lt;0,"&lt;0",IF(O26/T26*100&gt;200,"&gt;200",O26/T26*100))," ")</f>
        <v>122.65608271389681</v>
      </c>
      <c r="W26" s="760">
        <v>20216</v>
      </c>
      <c r="X26" s="338">
        <v>24232</v>
      </c>
      <c r="Y26" s="31">
        <f>X26-Z26</f>
        <v>24232</v>
      </c>
      <c r="Z26" s="468"/>
      <c r="AA26" s="865">
        <v>24058.5</v>
      </c>
      <c r="AB26" s="319">
        <f t="shared" si="9"/>
        <v>24058.5</v>
      </c>
      <c r="AC26" s="31"/>
      <c r="AD26" s="31">
        <f t="shared" si="19"/>
        <v>-173.5</v>
      </c>
      <c r="AE26" s="31">
        <f t="shared" si="10"/>
        <v>99.284004621987449</v>
      </c>
      <c r="AF26" s="803">
        <v>19614.599999999999</v>
      </c>
      <c r="AG26" s="31">
        <f>AA26-AF26</f>
        <v>4443.9000000000015</v>
      </c>
      <c r="AH26" s="146">
        <f>IF(AF26&lt;&gt;0,IF(AA26/AF26*100&lt;0,"&lt;0",IF(AA26/AF26*100&gt;200,"&gt;200",AA26/AF26*100))," ")</f>
        <v>122.65608271389681</v>
      </c>
      <c r="AI26" s="145"/>
      <c r="AJ26" s="319"/>
      <c r="AK26" s="31"/>
      <c r="AL26" s="31">
        <f>AK26-AJ26</f>
        <v>0</v>
      </c>
      <c r="AM26" s="31" t="str">
        <f>IF(AJ26&lt;&gt;0,IF(AK26/AJ26*100&lt;0,"&lt;0",IF(AK26/AJ26*100&gt;200,"&gt;200",AK26/AJ26*100))," ")</f>
        <v xml:space="preserve"> </v>
      </c>
      <c r="AN26" s="686"/>
      <c r="AO26" s="31">
        <f>AK26-AN26</f>
        <v>0</v>
      </c>
      <c r="AP26" s="142" t="str">
        <f t="shared" si="11"/>
        <v xml:space="preserve"> </v>
      </c>
      <c r="AQ26" s="145"/>
      <c r="AR26" s="319"/>
      <c r="AS26" s="31"/>
      <c r="AT26" s="31">
        <f>AS26-AR26</f>
        <v>0</v>
      </c>
      <c r="AU26" s="41" t="str">
        <f t="shared" si="12"/>
        <v xml:space="preserve"> </v>
      </c>
      <c r="AV26" s="641"/>
      <c r="AW26" s="31">
        <f>AS26-AV26</f>
        <v>0</v>
      </c>
      <c r="AX26" s="383" t="str">
        <f t="shared" si="13"/>
        <v xml:space="preserve"> </v>
      </c>
      <c r="AY26" s="445"/>
      <c r="AZ26" s="319"/>
      <c r="BA26" s="319">
        <f t="shared" si="18"/>
        <v>0</v>
      </c>
      <c r="BB26" s="319"/>
      <c r="BC26" s="31"/>
      <c r="BD26" s="31">
        <f t="shared" si="14"/>
        <v>0</v>
      </c>
      <c r="BE26" s="31"/>
      <c r="BF26" s="31">
        <f>BC26-AZ26</f>
        <v>0</v>
      </c>
      <c r="BG26" s="31" t="str">
        <f>IF(AZ26&lt;&gt;0,IF(BC26/AZ26*100&lt;0,"&lt;0",IF(BC26/AZ26*100&gt;200,"&gt;200",BC26/AZ26*100))," ")</f>
        <v xml:space="preserve"> </v>
      </c>
      <c r="BH26" s="641"/>
      <c r="BI26" s="31">
        <f t="shared" ref="BI26:BI42" si="36">BC26-BH26</f>
        <v>0</v>
      </c>
      <c r="BJ26" s="146" t="str">
        <f t="shared" ref="BJ26:BJ53" si="37">IF(BH26&lt;&gt;0,IF(BC26/BH26*100&lt;0,"&lt;0",IF(BC26/BH26*100&gt;200,"&gt;200",BC26/BH26*100))," ")</f>
        <v xml:space="preserve"> </v>
      </c>
      <c r="BL26" s="722">
        <f t="shared" si="15"/>
        <v>514.29999999999995</v>
      </c>
      <c r="BM26" s="722">
        <f t="shared" si="16"/>
        <v>514.29999999999995</v>
      </c>
      <c r="BN26" s="709">
        <v>514.29999999999995</v>
      </c>
      <c r="BO26" s="709"/>
      <c r="BP26" s="709"/>
      <c r="BQ26" s="709"/>
    </row>
    <row r="27" spans="1:81" ht="23.25" customHeight="1" x14ac:dyDescent="0.25">
      <c r="A27" s="503" t="s">
        <v>16</v>
      </c>
      <c r="B27" s="490">
        <v>11413</v>
      </c>
      <c r="C27" s="319">
        <f t="shared" si="31"/>
        <v>-3578</v>
      </c>
      <c r="D27" s="319">
        <f t="shared" si="31"/>
        <v>-4534</v>
      </c>
      <c r="E27" s="31">
        <f>O27+BC27</f>
        <v>-4533.8</v>
      </c>
      <c r="F27" s="31">
        <f t="shared" si="32"/>
        <v>-4533.8</v>
      </c>
      <c r="G27" s="31">
        <f t="shared" si="33"/>
        <v>0</v>
      </c>
      <c r="H27" s="31">
        <f t="shared" si="3"/>
        <v>0.1999999999998181</v>
      </c>
      <c r="I27" s="31">
        <f t="shared" si="4"/>
        <v>99.995588883987651</v>
      </c>
      <c r="J27" s="731">
        <f t="shared" si="34"/>
        <v>-3024.2</v>
      </c>
      <c r="K27" s="41">
        <f t="shared" si="5"/>
        <v>-1509.6000000000004</v>
      </c>
      <c r="L27" s="203">
        <f t="shared" si="6"/>
        <v>149.91733350968852</v>
      </c>
      <c r="M27" s="319">
        <f t="shared" si="35"/>
        <v>-3578</v>
      </c>
      <c r="N27" s="319">
        <f t="shared" si="35"/>
        <v>-4534</v>
      </c>
      <c r="O27" s="31">
        <f t="shared" si="17"/>
        <v>-4533.8</v>
      </c>
      <c r="P27" s="31">
        <f t="shared" si="7"/>
        <v>-4533.8</v>
      </c>
      <c r="Q27" s="31">
        <f t="shared" si="8"/>
        <v>0</v>
      </c>
      <c r="R27" s="31">
        <f t="shared" si="0"/>
        <v>0.1999999999998181</v>
      </c>
      <c r="S27" s="31">
        <f t="shared" si="1"/>
        <v>99.995588883987651</v>
      </c>
      <c r="T27" s="731">
        <f>AF27+AN27+AV27</f>
        <v>-3024.2</v>
      </c>
      <c r="U27" s="82">
        <f t="shared" si="30"/>
        <v>-1509.6000000000004</v>
      </c>
      <c r="V27" s="621">
        <f>IF(T27&lt;&gt;0,IF(O27/T27*100&lt;0,"&lt;0",IF(O27/T27*100&gt;200,"&gt;200",O27/T27*100))," ")</f>
        <v>149.91733350968852</v>
      </c>
      <c r="W27" s="760">
        <v>-3578</v>
      </c>
      <c r="X27" s="338">
        <v>-4534</v>
      </c>
      <c r="Y27" s="31">
        <f>X27-Z27</f>
        <v>-4534</v>
      </c>
      <c r="Z27" s="468"/>
      <c r="AA27" s="865">
        <v>-4533.8</v>
      </c>
      <c r="AB27" s="319">
        <f t="shared" si="9"/>
        <v>-4533.8</v>
      </c>
      <c r="AC27" s="31"/>
      <c r="AD27" s="31">
        <f t="shared" si="19"/>
        <v>0.1999999999998181</v>
      </c>
      <c r="AE27" s="31">
        <f t="shared" si="10"/>
        <v>99.995588883987651</v>
      </c>
      <c r="AF27" s="803">
        <v>-3024.2</v>
      </c>
      <c r="AG27" s="31">
        <f>AA27-AF27</f>
        <v>-1509.6000000000004</v>
      </c>
      <c r="AH27" s="146">
        <f>IF(AF27&lt;&gt;0,IF(AA27/AF27*100&lt;0,"&lt;0",IF(AA27/AF27*100&gt;200,"&gt;200",AA27/AF27*100))," ")</f>
        <v>149.91733350968852</v>
      </c>
      <c r="AI27" s="145"/>
      <c r="AJ27" s="319"/>
      <c r="AK27" s="31"/>
      <c r="AL27" s="31">
        <f>AK27-AJ27</f>
        <v>0</v>
      </c>
      <c r="AM27" s="31" t="str">
        <f>IF(AJ27&lt;&gt;0,IF(AK27/AJ27*100&lt;0,"&lt;0",IF(AK27/AJ27*100&gt;200,"&gt;200",AK27/AJ27*100))," ")</f>
        <v xml:space="preserve"> </v>
      </c>
      <c r="AN27" s="686"/>
      <c r="AO27" s="31">
        <f>AK27-AN27</f>
        <v>0</v>
      </c>
      <c r="AP27" s="142" t="str">
        <f t="shared" si="11"/>
        <v xml:space="preserve"> </v>
      </c>
      <c r="AQ27" s="145"/>
      <c r="AR27" s="319"/>
      <c r="AS27" s="31"/>
      <c r="AT27" s="31">
        <f>AS27-AR27</f>
        <v>0</v>
      </c>
      <c r="AU27" s="41" t="str">
        <f t="shared" si="12"/>
        <v xml:space="preserve"> </v>
      </c>
      <c r="AV27" s="641"/>
      <c r="AW27" s="31">
        <f>AS27-AV27</f>
        <v>0</v>
      </c>
      <c r="AX27" s="383" t="str">
        <f t="shared" si="13"/>
        <v xml:space="preserve"> </v>
      </c>
      <c r="AY27" s="445"/>
      <c r="AZ27" s="319"/>
      <c r="BA27" s="319">
        <f t="shared" si="18"/>
        <v>0</v>
      </c>
      <c r="BB27" s="319"/>
      <c r="BC27" s="31"/>
      <c r="BD27" s="31">
        <f t="shared" si="14"/>
        <v>0</v>
      </c>
      <c r="BE27" s="31"/>
      <c r="BF27" s="31">
        <f>BC27-AZ27</f>
        <v>0</v>
      </c>
      <c r="BG27" s="31" t="str">
        <f>IF(AZ27&lt;&gt;0,IF(BC27/AZ27*100&lt;0,"&lt;0",IF(BC27/AZ27*100&gt;200,"&gt;200",BC27/AZ27*100))," ")</f>
        <v xml:space="preserve"> </v>
      </c>
      <c r="BH27" s="641"/>
      <c r="BI27" s="31">
        <f t="shared" si="36"/>
        <v>0</v>
      </c>
      <c r="BJ27" s="146" t="str">
        <f t="shared" si="37"/>
        <v xml:space="preserve"> </v>
      </c>
      <c r="BL27" s="722">
        <f t="shared" si="15"/>
        <v>-14.1</v>
      </c>
      <c r="BM27" s="722">
        <f t="shared" si="16"/>
        <v>-14.1</v>
      </c>
      <c r="BN27" s="709">
        <v>-14.1</v>
      </c>
      <c r="BO27" s="709"/>
      <c r="BP27" s="709"/>
      <c r="BQ27" s="709"/>
    </row>
    <row r="28" spans="1:81" s="223" customFormat="1" ht="30.75" customHeight="1" x14ac:dyDescent="0.25">
      <c r="A28" s="500" t="s">
        <v>17</v>
      </c>
      <c r="B28" s="501" t="s">
        <v>266</v>
      </c>
      <c r="C28" s="352">
        <f t="shared" si="31"/>
        <v>8041.8</v>
      </c>
      <c r="D28" s="352">
        <f t="shared" si="31"/>
        <v>8197</v>
      </c>
      <c r="E28" s="38">
        <f>O28+BC28</f>
        <v>8012.4999999999991</v>
      </c>
      <c r="F28" s="38">
        <f t="shared" si="32"/>
        <v>8012.4999999999991</v>
      </c>
      <c r="G28" s="38">
        <f t="shared" si="33"/>
        <v>0</v>
      </c>
      <c r="H28" s="38">
        <f t="shared" si="3"/>
        <v>-184.50000000000091</v>
      </c>
      <c r="I28" s="38">
        <f t="shared" si="4"/>
        <v>97.749176527998031</v>
      </c>
      <c r="J28" s="729">
        <f t="shared" si="34"/>
        <v>7608.3</v>
      </c>
      <c r="K28" s="39">
        <f t="shared" si="5"/>
        <v>404.19999999999891</v>
      </c>
      <c r="L28" s="201">
        <f t="shared" si="6"/>
        <v>105.31261911333674</v>
      </c>
      <c r="M28" s="352">
        <f t="shared" si="35"/>
        <v>8036</v>
      </c>
      <c r="N28" s="352">
        <f t="shared" si="35"/>
        <v>8191.2000000000007</v>
      </c>
      <c r="O28" s="38">
        <f t="shared" si="17"/>
        <v>8009.0999999999995</v>
      </c>
      <c r="P28" s="38">
        <f t="shared" si="7"/>
        <v>8009.0999999999995</v>
      </c>
      <c r="Q28" s="38">
        <f t="shared" si="8"/>
        <v>0</v>
      </c>
      <c r="R28" s="38">
        <f t="shared" si="0"/>
        <v>-182.10000000000127</v>
      </c>
      <c r="S28" s="38">
        <f t="shared" si="1"/>
        <v>97.776882508057412</v>
      </c>
      <c r="T28" s="729">
        <f>AF28+AN28+AV28</f>
        <v>7590.3</v>
      </c>
      <c r="U28" s="80">
        <f t="shared" si="30"/>
        <v>418.79999999999927</v>
      </c>
      <c r="V28" s="619">
        <f>IF(T28&lt;&gt;0,IF(O28/T28*100&lt;0,"&lt;0",IF(O28/T28*100&gt;200,"&gt;200",O28/T28*100))," ")</f>
        <v>105.51756847555431</v>
      </c>
      <c r="W28" s="764">
        <f>W30+W31+W39</f>
        <v>8036</v>
      </c>
      <c r="X28" s="412">
        <f>X30+X31+X39</f>
        <v>8191.2000000000007</v>
      </c>
      <c r="Y28" s="38">
        <f>X28-Z28</f>
        <v>8191.2000000000007</v>
      </c>
      <c r="Z28" s="839">
        <f>Z30+Z31+Z39</f>
        <v>0</v>
      </c>
      <c r="AA28" s="868">
        <f>AA30+AA31+AA39</f>
        <v>8009.0999999999995</v>
      </c>
      <c r="AB28" s="352">
        <f t="shared" si="9"/>
        <v>8009.0999999999995</v>
      </c>
      <c r="AC28" s="38">
        <f>AC30+AC31+AC39</f>
        <v>0</v>
      </c>
      <c r="AD28" s="38">
        <f t="shared" si="19"/>
        <v>-182.10000000000127</v>
      </c>
      <c r="AE28" s="38">
        <f t="shared" si="10"/>
        <v>97.776882508057412</v>
      </c>
      <c r="AF28" s="806">
        <f>AF30+AF31+AF39</f>
        <v>7590.3</v>
      </c>
      <c r="AG28" s="38">
        <f>AA28-AF28</f>
        <v>418.79999999999927</v>
      </c>
      <c r="AH28" s="151">
        <f>IF(AF28&lt;&gt;0,IF(AA28/AF28*100&lt;0,"&lt;0",IF(AA28/AF28*100&gt;200,"&gt;200",AA28/AF28*100))," ")</f>
        <v>105.51756847555431</v>
      </c>
      <c r="AI28" s="150"/>
      <c r="AJ28" s="352"/>
      <c r="AK28" s="38">
        <f>AK30+AK31+AK39</f>
        <v>0</v>
      </c>
      <c r="AL28" s="38">
        <f>AK28-AJ28</f>
        <v>0</v>
      </c>
      <c r="AM28" s="38" t="str">
        <f>IF(AJ28&lt;&gt;0,IF(AK28/AJ28*100&lt;0,"&lt;0",IF(AK28/AJ28*100&gt;200,"&gt;200",AK28/AJ28*100))," ")</f>
        <v xml:space="preserve"> </v>
      </c>
      <c r="AN28" s="689"/>
      <c r="AO28" s="38">
        <f>AK28-AN28</f>
        <v>0</v>
      </c>
      <c r="AP28" s="142" t="str">
        <f t="shared" si="11"/>
        <v xml:space="preserve"> </v>
      </c>
      <c r="AQ28" s="150"/>
      <c r="AR28" s="352"/>
      <c r="AS28" s="38">
        <f>AS30+AS31+AS39</f>
        <v>0</v>
      </c>
      <c r="AT28" s="38">
        <f>AS28-AR28</f>
        <v>0</v>
      </c>
      <c r="AU28" s="39" t="str">
        <f t="shared" si="12"/>
        <v xml:space="preserve"> </v>
      </c>
      <c r="AV28" s="643"/>
      <c r="AW28" s="38">
        <f>AS28-AV28</f>
        <v>0</v>
      </c>
      <c r="AX28" s="381" t="str">
        <f t="shared" si="13"/>
        <v xml:space="preserve"> </v>
      </c>
      <c r="AY28" s="471">
        <f>AY30+AY31+AY39</f>
        <v>5.8</v>
      </c>
      <c r="AZ28" s="38">
        <f>AZ30+AZ31+AZ39</f>
        <v>5.8</v>
      </c>
      <c r="BA28" s="38">
        <f t="shared" si="18"/>
        <v>5.8</v>
      </c>
      <c r="BB28" s="38">
        <f>BB30+BB31+BB39</f>
        <v>0</v>
      </c>
      <c r="BC28" s="38">
        <f>BC30+BC31+BC39</f>
        <v>3.4</v>
      </c>
      <c r="BD28" s="38">
        <f t="shared" si="14"/>
        <v>3.4</v>
      </c>
      <c r="BE28" s="38">
        <f>BE30+BE31+BE39</f>
        <v>0</v>
      </c>
      <c r="BF28" s="38">
        <f>BC28-AZ28</f>
        <v>-2.4</v>
      </c>
      <c r="BG28" s="38">
        <f>IF(AZ28&lt;&gt;0,IF(BC28/AZ28*100&lt;0,"&lt;0",IF(BC28/AZ28*100&gt;200,"&gt;200",BC28/AZ28*100))," ")</f>
        <v>58.620689655172406</v>
      </c>
      <c r="BH28" s="643">
        <f>BH30+BH31+BH39</f>
        <v>18</v>
      </c>
      <c r="BI28" s="31">
        <f t="shared" si="36"/>
        <v>-14.6</v>
      </c>
      <c r="BJ28" s="146">
        <f t="shared" si="37"/>
        <v>18.888888888888889</v>
      </c>
      <c r="BK28" s="2"/>
      <c r="BL28" s="722">
        <f t="shared" si="15"/>
        <v>250.4</v>
      </c>
      <c r="BM28" s="722">
        <f t="shared" si="16"/>
        <v>250.4</v>
      </c>
      <c r="BN28" s="709">
        <v>250.4</v>
      </c>
      <c r="BO28" s="710"/>
      <c r="BP28" s="710"/>
      <c r="BQ28" s="709">
        <v>0</v>
      </c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  <row r="29" spans="1:81" ht="17.25" customHeight="1" x14ac:dyDescent="0.25">
      <c r="A29" s="502" t="s">
        <v>11</v>
      </c>
      <c r="B29" s="490"/>
      <c r="C29" s="476"/>
      <c r="D29" s="322"/>
      <c r="E29" s="37"/>
      <c r="F29" s="37">
        <f t="shared" si="32"/>
        <v>0</v>
      </c>
      <c r="G29" s="37">
        <f t="shared" si="33"/>
        <v>0</v>
      </c>
      <c r="H29" s="37">
        <f t="shared" si="3"/>
        <v>0</v>
      </c>
      <c r="I29" s="37" t="str">
        <f t="shared" si="4"/>
        <v xml:space="preserve"> </v>
      </c>
      <c r="J29" s="747">
        <f t="shared" si="34"/>
        <v>0</v>
      </c>
      <c r="K29" s="40"/>
      <c r="L29" s="754" t="str">
        <f t="shared" si="6"/>
        <v xml:space="preserve"> </v>
      </c>
      <c r="M29" s="444"/>
      <c r="N29" s="322"/>
      <c r="O29" s="37"/>
      <c r="P29" s="37"/>
      <c r="Q29" s="37"/>
      <c r="R29" s="37"/>
      <c r="S29" s="37"/>
      <c r="T29" s="730"/>
      <c r="U29" s="750">
        <f t="shared" si="30"/>
        <v>0</v>
      </c>
      <c r="V29" s="751" t="str">
        <f t="shared" ref="V29:V42" si="38">IF(T29&lt;&gt;0,IF(O29/T29*100&lt;0,"&lt;0",IF(O29/T29*100&gt;200,"&gt;200",O29/T29*100))," ")</f>
        <v xml:space="preserve"> </v>
      </c>
      <c r="W29" s="761"/>
      <c r="X29" s="422"/>
      <c r="Y29" s="31"/>
      <c r="Z29" s="836"/>
      <c r="AA29" s="869"/>
      <c r="AB29" s="322"/>
      <c r="AC29" s="37"/>
      <c r="AD29" s="37"/>
      <c r="AE29" s="37"/>
      <c r="AF29" s="804"/>
      <c r="AG29" s="37"/>
      <c r="AH29" s="151" t="str">
        <f t="shared" ref="AH29:AH42" si="39">IF(AF29&lt;&gt;0,IF(AA29/AF29*100&lt;0,"&lt;0",IF(AA29/AF29*100&gt;200,"&gt;200",AA29/AF29*100))," ")</f>
        <v xml:space="preserve"> </v>
      </c>
      <c r="AI29" s="147"/>
      <c r="AJ29" s="322"/>
      <c r="AK29" s="37"/>
      <c r="AL29" s="37"/>
      <c r="AM29" s="37"/>
      <c r="AN29" s="687"/>
      <c r="AO29" s="37"/>
      <c r="AP29" s="142" t="str">
        <f t="shared" si="11"/>
        <v xml:space="preserve"> </v>
      </c>
      <c r="AQ29" s="147"/>
      <c r="AR29" s="322"/>
      <c r="AS29" s="37"/>
      <c r="AT29" s="37"/>
      <c r="AU29" s="40" t="str">
        <f t="shared" si="12"/>
        <v xml:space="preserve"> </v>
      </c>
      <c r="AV29" s="310"/>
      <c r="AW29" s="37"/>
      <c r="AX29" s="382" t="str">
        <f t="shared" si="13"/>
        <v xml:space="preserve"> </v>
      </c>
      <c r="AY29" s="444"/>
      <c r="AZ29" s="322"/>
      <c r="BA29" s="322">
        <f t="shared" si="18"/>
        <v>0</v>
      </c>
      <c r="BB29" s="322"/>
      <c r="BC29" s="37"/>
      <c r="BD29" s="37"/>
      <c r="BE29" s="37"/>
      <c r="BF29" s="37">
        <f t="shared" ref="BF29:BF39" si="40">BC29-AZ29</f>
        <v>0</v>
      </c>
      <c r="BG29" s="37" t="str">
        <f t="shared" ref="BG29:BG39" si="41">IF(AZ29&lt;&gt;0,IF(BC29/AZ29*100&lt;0,"&lt;0",IF(BC29/AZ29*100&gt;200,"&gt;200",BC29/AZ29*100))," ")</f>
        <v xml:space="preserve"> </v>
      </c>
      <c r="BH29" s="310"/>
      <c r="BI29" s="31">
        <f t="shared" si="36"/>
        <v>0</v>
      </c>
      <c r="BJ29" s="146" t="str">
        <f t="shared" si="37"/>
        <v xml:space="preserve"> </v>
      </c>
      <c r="BL29" s="722">
        <f t="shared" si="15"/>
        <v>0</v>
      </c>
      <c r="BM29" s="722">
        <f t="shared" si="16"/>
        <v>0</v>
      </c>
      <c r="BN29" s="710"/>
      <c r="BO29" s="709"/>
      <c r="BP29" s="709"/>
      <c r="BQ29" s="709"/>
    </row>
    <row r="30" spans="1:81" ht="28.5" customHeight="1" x14ac:dyDescent="0.25">
      <c r="A30" s="503" t="s">
        <v>271</v>
      </c>
      <c r="B30" s="490"/>
      <c r="C30" s="319">
        <f>M30+AY30</f>
        <v>829</v>
      </c>
      <c r="D30" s="319">
        <f>N30+AZ30</f>
        <v>971.3</v>
      </c>
      <c r="E30" s="31">
        <f t="shared" ref="E30:E43" si="42">O30+BC30</f>
        <v>886.1</v>
      </c>
      <c r="F30" s="31">
        <f t="shared" si="32"/>
        <v>886.1</v>
      </c>
      <c r="G30" s="31">
        <f t="shared" si="33"/>
        <v>0</v>
      </c>
      <c r="H30" s="31">
        <f t="shared" si="3"/>
        <v>-85.199999999999932</v>
      </c>
      <c r="I30" s="31">
        <f t="shared" si="4"/>
        <v>91.228250797899719</v>
      </c>
      <c r="J30" s="747">
        <f t="shared" si="34"/>
        <v>903.8</v>
      </c>
      <c r="K30" s="32">
        <f t="shared" si="5"/>
        <v>-17.699999999999932</v>
      </c>
      <c r="L30" s="754">
        <f t="shared" si="6"/>
        <v>98.041602124363806</v>
      </c>
      <c r="M30" s="319">
        <f>W30+AI30+AQ30</f>
        <v>823.2</v>
      </c>
      <c r="N30" s="319">
        <f>X30+AJ30+AR30</f>
        <v>965.5</v>
      </c>
      <c r="O30" s="31">
        <f t="shared" si="17"/>
        <v>882.7</v>
      </c>
      <c r="P30" s="31">
        <f t="shared" si="7"/>
        <v>882.7</v>
      </c>
      <c r="Q30" s="31">
        <f t="shared" si="8"/>
        <v>0</v>
      </c>
      <c r="R30" s="31">
        <f t="shared" si="0"/>
        <v>-82.799999999999955</v>
      </c>
      <c r="S30" s="31">
        <f t="shared" si="1"/>
        <v>91.424132573795973</v>
      </c>
      <c r="T30" s="730">
        <f>AF30+AN30+AV30</f>
        <v>885.8</v>
      </c>
      <c r="U30" s="750">
        <f t="shared" si="30"/>
        <v>-3.0999999999999091</v>
      </c>
      <c r="V30" s="751">
        <f t="shared" si="38"/>
        <v>99.65003386769024</v>
      </c>
      <c r="W30" s="760">
        <v>823.2</v>
      </c>
      <c r="X30" s="338">
        <v>965.5</v>
      </c>
      <c r="Y30" s="31">
        <f>X30-Z30</f>
        <v>965.5</v>
      </c>
      <c r="Z30" s="468"/>
      <c r="AA30" s="865">
        <v>882.7</v>
      </c>
      <c r="AB30" s="322">
        <f t="shared" si="9"/>
        <v>882.7</v>
      </c>
      <c r="AC30" s="37"/>
      <c r="AD30" s="31">
        <f t="shared" si="19"/>
        <v>-82.799999999999955</v>
      </c>
      <c r="AE30" s="31">
        <f t="shared" si="10"/>
        <v>91.424132573795973</v>
      </c>
      <c r="AF30" s="803">
        <v>885.8</v>
      </c>
      <c r="AG30" s="37">
        <f>AA30-AF30</f>
        <v>-3.0999999999999091</v>
      </c>
      <c r="AH30" s="151">
        <f t="shared" si="39"/>
        <v>99.65003386769024</v>
      </c>
      <c r="AI30" s="147"/>
      <c r="AJ30" s="322"/>
      <c r="AK30" s="37"/>
      <c r="AL30" s="37"/>
      <c r="AM30" s="37"/>
      <c r="AN30" s="687"/>
      <c r="AO30" s="37"/>
      <c r="AP30" s="142" t="str">
        <f t="shared" si="11"/>
        <v xml:space="preserve"> </v>
      </c>
      <c r="AQ30" s="147"/>
      <c r="AR30" s="322"/>
      <c r="AS30" s="37"/>
      <c r="AT30" s="37"/>
      <c r="AU30" s="40"/>
      <c r="AV30" s="310"/>
      <c r="AW30" s="37"/>
      <c r="AX30" s="382"/>
      <c r="AY30" s="445">
        <v>5.8</v>
      </c>
      <c r="AZ30" s="319">
        <v>5.8</v>
      </c>
      <c r="BA30" s="319">
        <f t="shared" si="18"/>
        <v>5.8</v>
      </c>
      <c r="BB30" s="319"/>
      <c r="BC30" s="31">
        <v>3.4</v>
      </c>
      <c r="BD30" s="31">
        <f t="shared" si="14"/>
        <v>3.4</v>
      </c>
      <c r="BE30" s="31"/>
      <c r="BF30" s="31">
        <f t="shared" si="40"/>
        <v>-2.4</v>
      </c>
      <c r="BG30" s="31">
        <f t="shared" si="41"/>
        <v>58.620689655172406</v>
      </c>
      <c r="BH30" s="310">
        <v>18</v>
      </c>
      <c r="BI30" s="31">
        <f t="shared" si="36"/>
        <v>-14.6</v>
      </c>
      <c r="BJ30" s="146">
        <f t="shared" si="37"/>
        <v>18.888888888888889</v>
      </c>
      <c r="BL30" s="722">
        <f t="shared" si="15"/>
        <v>23.8</v>
      </c>
      <c r="BM30" s="722">
        <f t="shared" si="16"/>
        <v>23.8</v>
      </c>
      <c r="BN30" s="663">
        <v>23.8</v>
      </c>
      <c r="BO30" s="709"/>
      <c r="BP30" s="709"/>
      <c r="BQ30" s="710"/>
    </row>
    <row r="31" spans="1:81" ht="23.25" customHeight="1" x14ac:dyDescent="0.25">
      <c r="A31" s="503" t="s">
        <v>272</v>
      </c>
      <c r="B31" s="490"/>
      <c r="C31" s="319">
        <f>M31+AY31</f>
        <v>7227.8</v>
      </c>
      <c r="D31" s="319">
        <f>N31+AZ31</f>
        <v>7245.7</v>
      </c>
      <c r="E31" s="31">
        <f t="shared" si="42"/>
        <v>7144.7</v>
      </c>
      <c r="F31" s="31">
        <f t="shared" si="32"/>
        <v>7144.7</v>
      </c>
      <c r="G31" s="31">
        <f t="shared" si="33"/>
        <v>0</v>
      </c>
      <c r="H31" s="31">
        <f t="shared" si="3"/>
        <v>-101</v>
      </c>
      <c r="I31" s="31">
        <f t="shared" si="4"/>
        <v>98.606069806919976</v>
      </c>
      <c r="J31" s="747">
        <f t="shared" si="34"/>
        <v>6731.5</v>
      </c>
      <c r="K31" s="32">
        <f t="shared" si="5"/>
        <v>413.19999999999982</v>
      </c>
      <c r="L31" s="754">
        <f t="shared" si="6"/>
        <v>106.1383049840303</v>
      </c>
      <c r="M31" s="319">
        <f>W31+AI31+AQ31</f>
        <v>7227.8</v>
      </c>
      <c r="N31" s="319">
        <f>X31+AJ31+AR31</f>
        <v>7245.7</v>
      </c>
      <c r="O31" s="31">
        <f t="shared" si="17"/>
        <v>7144.7</v>
      </c>
      <c r="P31" s="31">
        <f t="shared" si="7"/>
        <v>7144.7</v>
      </c>
      <c r="Q31" s="31">
        <f t="shared" si="8"/>
        <v>0</v>
      </c>
      <c r="R31" s="31">
        <f t="shared" si="0"/>
        <v>-101</v>
      </c>
      <c r="S31" s="31">
        <f t="shared" si="1"/>
        <v>98.606069806919976</v>
      </c>
      <c r="T31" s="730">
        <f t="shared" ref="T31:T42" si="43">AF31+AN31+AV31</f>
        <v>6731.5</v>
      </c>
      <c r="U31" s="750">
        <f t="shared" si="30"/>
        <v>413.19999999999982</v>
      </c>
      <c r="V31" s="751">
        <f t="shared" si="38"/>
        <v>106.1383049840303</v>
      </c>
      <c r="W31" s="760">
        <v>7227.8</v>
      </c>
      <c r="X31" s="338">
        <v>7245.7</v>
      </c>
      <c r="Y31" s="31">
        <f t="shared" ref="Y31:Y39" si="44">X31-Z31</f>
        <v>7245.7</v>
      </c>
      <c r="Z31" s="468"/>
      <c r="AA31" s="865">
        <v>7144.7</v>
      </c>
      <c r="AB31" s="322">
        <f t="shared" si="9"/>
        <v>7144.7</v>
      </c>
      <c r="AC31" s="37"/>
      <c r="AD31" s="31">
        <f t="shared" si="19"/>
        <v>-101</v>
      </c>
      <c r="AE31" s="31">
        <f t="shared" si="10"/>
        <v>98.606069806919976</v>
      </c>
      <c r="AF31" s="803">
        <v>6731.5</v>
      </c>
      <c r="AG31" s="37">
        <f t="shared" ref="AG31:AG38" si="45">AA31-AF31</f>
        <v>413.19999999999982</v>
      </c>
      <c r="AH31" s="151">
        <f t="shared" si="39"/>
        <v>106.1383049840303</v>
      </c>
      <c r="AI31" s="147"/>
      <c r="AJ31" s="322"/>
      <c r="AK31" s="37"/>
      <c r="AL31" s="37"/>
      <c r="AM31" s="37"/>
      <c r="AN31" s="687"/>
      <c r="AO31" s="37"/>
      <c r="AP31" s="142" t="str">
        <f t="shared" si="11"/>
        <v xml:space="preserve"> </v>
      </c>
      <c r="AQ31" s="147"/>
      <c r="AR31" s="322"/>
      <c r="AS31" s="37"/>
      <c r="AT31" s="37"/>
      <c r="AU31" s="40"/>
      <c r="AV31" s="310"/>
      <c r="AW31" s="37"/>
      <c r="AX31" s="382"/>
      <c r="AY31" s="444"/>
      <c r="AZ31" s="319"/>
      <c r="BA31" s="319">
        <f t="shared" si="18"/>
        <v>0</v>
      </c>
      <c r="BB31" s="319"/>
      <c r="BC31" s="31"/>
      <c r="BD31" s="31">
        <f t="shared" si="14"/>
        <v>0</v>
      </c>
      <c r="BE31" s="31"/>
      <c r="BF31" s="31">
        <f t="shared" si="40"/>
        <v>0</v>
      </c>
      <c r="BG31" s="31" t="str">
        <f t="shared" si="41"/>
        <v xml:space="preserve"> </v>
      </c>
      <c r="BH31" s="310"/>
      <c r="BI31" s="31">
        <f t="shared" si="36"/>
        <v>0</v>
      </c>
      <c r="BJ31" s="146" t="str">
        <f t="shared" si="37"/>
        <v xml:space="preserve"> </v>
      </c>
      <c r="BL31" s="722">
        <f t="shared" si="15"/>
        <v>226.6</v>
      </c>
      <c r="BM31" s="722">
        <f t="shared" si="16"/>
        <v>226.6</v>
      </c>
      <c r="BN31" s="663">
        <v>226.6</v>
      </c>
      <c r="BO31" s="709"/>
      <c r="BP31" s="709"/>
      <c r="BQ31" s="709"/>
    </row>
    <row r="32" spans="1:81" ht="23.25" hidden="1" customHeight="1" x14ac:dyDescent="0.25">
      <c r="A32" s="503" t="s">
        <v>251</v>
      </c>
      <c r="B32" s="490">
        <v>11421</v>
      </c>
      <c r="C32" s="476"/>
      <c r="D32" s="319">
        <f t="shared" ref="D32:D43" si="46">N32+AZ32</f>
        <v>536.29999999999995</v>
      </c>
      <c r="E32" s="31">
        <f t="shared" si="42"/>
        <v>22</v>
      </c>
      <c r="F32" s="31">
        <f t="shared" si="32"/>
        <v>22</v>
      </c>
      <c r="G32" s="31">
        <f t="shared" si="33"/>
        <v>0</v>
      </c>
      <c r="H32" s="31">
        <f t="shared" si="3"/>
        <v>-514.29999999999995</v>
      </c>
      <c r="I32" s="31">
        <f t="shared" si="4"/>
        <v>4.1021816147678543</v>
      </c>
      <c r="J32" s="730"/>
      <c r="K32" s="32">
        <f t="shared" si="5"/>
        <v>22</v>
      </c>
      <c r="L32" s="202"/>
      <c r="M32" s="444"/>
      <c r="N32" s="319">
        <f t="shared" ref="N32:N43" si="47">X32+AJ32+AR32</f>
        <v>535.9</v>
      </c>
      <c r="O32" s="31">
        <f t="shared" si="17"/>
        <v>22</v>
      </c>
      <c r="P32" s="31">
        <f t="shared" si="7"/>
        <v>22</v>
      </c>
      <c r="Q32" s="31">
        <f t="shared" si="8"/>
        <v>0</v>
      </c>
      <c r="R32" s="37">
        <f t="shared" si="0"/>
        <v>-513.9</v>
      </c>
      <c r="S32" s="31">
        <f t="shared" si="1"/>
        <v>4.1052435155812654</v>
      </c>
      <c r="T32" s="730">
        <f t="shared" si="43"/>
        <v>22</v>
      </c>
      <c r="U32" s="752"/>
      <c r="V32" s="751">
        <f t="shared" si="38"/>
        <v>100</v>
      </c>
      <c r="W32" s="760">
        <v>535.9</v>
      </c>
      <c r="X32" s="338">
        <v>535.9</v>
      </c>
      <c r="Y32" s="31">
        <f t="shared" si="44"/>
        <v>535.9</v>
      </c>
      <c r="Z32" s="468"/>
      <c r="AA32" s="865">
        <v>22</v>
      </c>
      <c r="AB32" s="322">
        <f t="shared" si="9"/>
        <v>22</v>
      </c>
      <c r="AC32" s="37"/>
      <c r="AD32" s="37">
        <f t="shared" si="19"/>
        <v>-513.9</v>
      </c>
      <c r="AE32" s="37">
        <f t="shared" si="10"/>
        <v>4.1052435155812654</v>
      </c>
      <c r="AF32" s="803">
        <v>22</v>
      </c>
      <c r="AG32" s="37">
        <f t="shared" si="45"/>
        <v>0</v>
      </c>
      <c r="AH32" s="151">
        <f t="shared" si="39"/>
        <v>100</v>
      </c>
      <c r="AI32" s="147"/>
      <c r="AJ32" s="322"/>
      <c r="AK32" s="37"/>
      <c r="AL32" s="37"/>
      <c r="AM32" s="37"/>
      <c r="AN32" s="687"/>
      <c r="AO32" s="37"/>
      <c r="AP32" s="142" t="str">
        <f t="shared" si="11"/>
        <v xml:space="preserve"> </v>
      </c>
      <c r="AQ32" s="147"/>
      <c r="AR32" s="322"/>
      <c r="AS32" s="37"/>
      <c r="AT32" s="37"/>
      <c r="AU32" s="40"/>
      <c r="AV32" s="310"/>
      <c r="AW32" s="37"/>
      <c r="AX32" s="382"/>
      <c r="AY32" s="444"/>
      <c r="AZ32" s="319">
        <v>0.4</v>
      </c>
      <c r="BA32" s="319">
        <f t="shared" si="18"/>
        <v>0.4</v>
      </c>
      <c r="BB32" s="319"/>
      <c r="BC32" s="31"/>
      <c r="BD32" s="31">
        <f t="shared" si="14"/>
        <v>0</v>
      </c>
      <c r="BE32" s="31"/>
      <c r="BF32" s="31">
        <f t="shared" si="40"/>
        <v>-0.4</v>
      </c>
      <c r="BG32" s="31">
        <f t="shared" si="41"/>
        <v>0</v>
      </c>
      <c r="BH32" s="310"/>
      <c r="BI32" s="31">
        <f t="shared" si="36"/>
        <v>0</v>
      </c>
      <c r="BJ32" s="146" t="str">
        <f t="shared" si="37"/>
        <v xml:space="preserve"> </v>
      </c>
      <c r="BL32" s="722">
        <f t="shared" si="15"/>
        <v>22</v>
      </c>
      <c r="BM32" s="722">
        <f t="shared" si="16"/>
        <v>22</v>
      </c>
      <c r="BN32" s="709">
        <v>22</v>
      </c>
      <c r="BO32" s="709"/>
      <c r="BP32" s="709"/>
      <c r="BQ32" s="709"/>
    </row>
    <row r="33" spans="1:81" ht="23.25" hidden="1" customHeight="1" x14ac:dyDescent="0.25">
      <c r="A33" s="503" t="s">
        <v>252</v>
      </c>
      <c r="B33" s="490">
        <v>11422</v>
      </c>
      <c r="C33" s="476"/>
      <c r="D33" s="319">
        <f t="shared" si="46"/>
        <v>1326</v>
      </c>
      <c r="E33" s="31">
        <f t="shared" si="42"/>
        <v>88</v>
      </c>
      <c r="F33" s="31">
        <f t="shared" si="32"/>
        <v>88</v>
      </c>
      <c r="G33" s="31">
        <f t="shared" si="33"/>
        <v>0</v>
      </c>
      <c r="H33" s="31">
        <f t="shared" si="3"/>
        <v>-1238</v>
      </c>
      <c r="I33" s="31">
        <f t="shared" si="4"/>
        <v>6.6365007541478134</v>
      </c>
      <c r="J33" s="730"/>
      <c r="K33" s="32">
        <f t="shared" si="5"/>
        <v>88</v>
      </c>
      <c r="L33" s="202"/>
      <c r="M33" s="444"/>
      <c r="N33" s="319">
        <f t="shared" si="47"/>
        <v>1326</v>
      </c>
      <c r="O33" s="31">
        <f t="shared" si="17"/>
        <v>88</v>
      </c>
      <c r="P33" s="31">
        <f t="shared" si="7"/>
        <v>88</v>
      </c>
      <c r="Q33" s="31">
        <f t="shared" si="8"/>
        <v>0</v>
      </c>
      <c r="R33" s="37">
        <f t="shared" si="0"/>
        <v>-1238</v>
      </c>
      <c r="S33" s="31">
        <f t="shared" si="1"/>
        <v>6.6365007541478134</v>
      </c>
      <c r="T33" s="730">
        <f t="shared" si="43"/>
        <v>88</v>
      </c>
      <c r="U33" s="752"/>
      <c r="V33" s="751">
        <f t="shared" si="38"/>
        <v>100</v>
      </c>
      <c r="W33" s="760">
        <v>1326</v>
      </c>
      <c r="X33" s="338">
        <v>1326</v>
      </c>
      <c r="Y33" s="31">
        <f t="shared" si="44"/>
        <v>1326</v>
      </c>
      <c r="Z33" s="468"/>
      <c r="AA33" s="865">
        <v>88</v>
      </c>
      <c r="AB33" s="322">
        <f t="shared" si="9"/>
        <v>88</v>
      </c>
      <c r="AC33" s="37"/>
      <c r="AD33" s="37">
        <f t="shared" si="19"/>
        <v>-1238</v>
      </c>
      <c r="AE33" s="37">
        <f t="shared" si="10"/>
        <v>6.6365007541478134</v>
      </c>
      <c r="AF33" s="803">
        <v>88</v>
      </c>
      <c r="AG33" s="37">
        <f t="shared" si="45"/>
        <v>0</v>
      </c>
      <c r="AH33" s="151">
        <f t="shared" si="39"/>
        <v>100</v>
      </c>
      <c r="AI33" s="147"/>
      <c r="AJ33" s="322"/>
      <c r="AK33" s="37"/>
      <c r="AL33" s="37"/>
      <c r="AM33" s="37"/>
      <c r="AN33" s="687"/>
      <c r="AO33" s="37"/>
      <c r="AP33" s="142" t="str">
        <f t="shared" si="11"/>
        <v xml:space="preserve"> </v>
      </c>
      <c r="AQ33" s="147"/>
      <c r="AR33" s="322"/>
      <c r="AS33" s="37"/>
      <c r="AT33" s="37"/>
      <c r="AU33" s="40"/>
      <c r="AV33" s="310"/>
      <c r="AW33" s="37"/>
      <c r="AX33" s="382"/>
      <c r="AY33" s="444"/>
      <c r="AZ33" s="319"/>
      <c r="BA33" s="319">
        <f t="shared" si="18"/>
        <v>0</v>
      </c>
      <c r="BB33" s="319"/>
      <c r="BC33" s="31"/>
      <c r="BD33" s="31">
        <f t="shared" si="14"/>
        <v>0</v>
      </c>
      <c r="BE33" s="31"/>
      <c r="BF33" s="31">
        <f t="shared" si="40"/>
        <v>0</v>
      </c>
      <c r="BG33" s="31" t="str">
        <f t="shared" si="41"/>
        <v xml:space="preserve"> </v>
      </c>
      <c r="BH33" s="310"/>
      <c r="BI33" s="31">
        <f t="shared" si="36"/>
        <v>0</v>
      </c>
      <c r="BJ33" s="146" t="str">
        <f t="shared" si="37"/>
        <v xml:space="preserve"> </v>
      </c>
      <c r="BL33" s="722">
        <f t="shared" si="15"/>
        <v>88</v>
      </c>
      <c r="BM33" s="722">
        <f t="shared" si="16"/>
        <v>88</v>
      </c>
      <c r="BN33" s="709">
        <v>88</v>
      </c>
      <c r="BO33" s="709"/>
      <c r="BP33" s="709"/>
      <c r="BQ33" s="709"/>
    </row>
    <row r="34" spans="1:81" ht="23.25" hidden="1" customHeight="1" x14ac:dyDescent="0.25">
      <c r="A34" s="503" t="s">
        <v>253</v>
      </c>
      <c r="B34" s="490">
        <v>11423</v>
      </c>
      <c r="C34" s="476"/>
      <c r="D34" s="319">
        <f t="shared" si="46"/>
        <v>585</v>
      </c>
      <c r="E34" s="31">
        <f t="shared" si="42"/>
        <v>34.4</v>
      </c>
      <c r="F34" s="31">
        <f t="shared" si="32"/>
        <v>34.4</v>
      </c>
      <c r="G34" s="31">
        <f t="shared" si="33"/>
        <v>0</v>
      </c>
      <c r="H34" s="31">
        <f t="shared" si="3"/>
        <v>-550.6</v>
      </c>
      <c r="I34" s="31">
        <f t="shared" si="4"/>
        <v>5.8803418803418799</v>
      </c>
      <c r="J34" s="730"/>
      <c r="K34" s="32">
        <f t="shared" si="5"/>
        <v>34.4</v>
      </c>
      <c r="L34" s="202"/>
      <c r="M34" s="444"/>
      <c r="N34" s="319">
        <f t="shared" si="47"/>
        <v>585</v>
      </c>
      <c r="O34" s="31">
        <f t="shared" si="17"/>
        <v>34.4</v>
      </c>
      <c r="P34" s="31">
        <f t="shared" si="7"/>
        <v>34.4</v>
      </c>
      <c r="Q34" s="31">
        <f t="shared" si="8"/>
        <v>0</v>
      </c>
      <c r="R34" s="37">
        <f t="shared" si="0"/>
        <v>-550.6</v>
      </c>
      <c r="S34" s="31">
        <f t="shared" si="1"/>
        <v>5.8803418803418799</v>
      </c>
      <c r="T34" s="730">
        <f t="shared" si="43"/>
        <v>34.4</v>
      </c>
      <c r="U34" s="752"/>
      <c r="V34" s="751">
        <f t="shared" si="38"/>
        <v>100</v>
      </c>
      <c r="W34" s="760">
        <v>585</v>
      </c>
      <c r="X34" s="338">
        <v>585</v>
      </c>
      <c r="Y34" s="31">
        <f t="shared" si="44"/>
        <v>585</v>
      </c>
      <c r="Z34" s="468"/>
      <c r="AA34" s="865">
        <v>34.4</v>
      </c>
      <c r="AB34" s="322">
        <f t="shared" si="9"/>
        <v>34.4</v>
      </c>
      <c r="AC34" s="37"/>
      <c r="AD34" s="37">
        <f t="shared" si="19"/>
        <v>-550.6</v>
      </c>
      <c r="AE34" s="37">
        <f t="shared" si="10"/>
        <v>5.8803418803418799</v>
      </c>
      <c r="AF34" s="803">
        <v>34.4</v>
      </c>
      <c r="AG34" s="37">
        <f t="shared" si="45"/>
        <v>0</v>
      </c>
      <c r="AH34" s="151">
        <f t="shared" si="39"/>
        <v>100</v>
      </c>
      <c r="AI34" s="147"/>
      <c r="AJ34" s="322"/>
      <c r="AK34" s="37"/>
      <c r="AL34" s="37"/>
      <c r="AM34" s="37"/>
      <c r="AN34" s="687"/>
      <c r="AO34" s="37"/>
      <c r="AP34" s="142" t="str">
        <f t="shared" si="11"/>
        <v xml:space="preserve"> </v>
      </c>
      <c r="AQ34" s="147"/>
      <c r="AR34" s="322"/>
      <c r="AS34" s="37"/>
      <c r="AT34" s="37"/>
      <c r="AU34" s="40"/>
      <c r="AV34" s="310"/>
      <c r="AW34" s="37"/>
      <c r="AX34" s="382"/>
      <c r="AY34" s="444"/>
      <c r="AZ34" s="319"/>
      <c r="BA34" s="319">
        <f t="shared" si="18"/>
        <v>0</v>
      </c>
      <c r="BB34" s="319"/>
      <c r="BC34" s="31"/>
      <c r="BD34" s="31">
        <f t="shared" si="14"/>
        <v>0</v>
      </c>
      <c r="BE34" s="31"/>
      <c r="BF34" s="31">
        <f t="shared" si="40"/>
        <v>0</v>
      </c>
      <c r="BG34" s="31" t="str">
        <f t="shared" si="41"/>
        <v xml:space="preserve"> </v>
      </c>
      <c r="BH34" s="310"/>
      <c r="BI34" s="31">
        <f t="shared" si="36"/>
        <v>0</v>
      </c>
      <c r="BJ34" s="146" t="str">
        <f t="shared" si="37"/>
        <v xml:space="preserve"> </v>
      </c>
      <c r="BL34" s="722">
        <f t="shared" si="15"/>
        <v>34.4</v>
      </c>
      <c r="BM34" s="722">
        <f t="shared" si="16"/>
        <v>34.4</v>
      </c>
      <c r="BN34" s="709">
        <v>34.4</v>
      </c>
      <c r="BO34" s="709"/>
      <c r="BP34" s="709"/>
      <c r="BQ34" s="709"/>
    </row>
    <row r="35" spans="1:81" ht="23.25" hidden="1" customHeight="1" x14ac:dyDescent="0.25">
      <c r="A35" s="503" t="s">
        <v>254</v>
      </c>
      <c r="B35" s="490">
        <v>11424</v>
      </c>
      <c r="C35" s="476"/>
      <c r="D35" s="319">
        <f t="shared" si="46"/>
        <v>1427.3</v>
      </c>
      <c r="E35" s="31">
        <f t="shared" si="42"/>
        <v>91.1</v>
      </c>
      <c r="F35" s="31">
        <f t="shared" si="32"/>
        <v>91.1</v>
      </c>
      <c r="G35" s="31">
        <f t="shared" si="33"/>
        <v>0</v>
      </c>
      <c r="H35" s="31">
        <f t="shared" si="3"/>
        <v>-1336.2</v>
      </c>
      <c r="I35" s="31">
        <f t="shared" si="4"/>
        <v>6.3826805857212916</v>
      </c>
      <c r="J35" s="730"/>
      <c r="K35" s="32">
        <f t="shared" si="5"/>
        <v>91.1</v>
      </c>
      <c r="L35" s="202"/>
      <c r="M35" s="444"/>
      <c r="N35" s="319">
        <f t="shared" si="47"/>
        <v>1427</v>
      </c>
      <c r="O35" s="31">
        <f t="shared" si="17"/>
        <v>91.1</v>
      </c>
      <c r="P35" s="31">
        <f t="shared" si="7"/>
        <v>91.1</v>
      </c>
      <c r="Q35" s="31">
        <f t="shared" si="8"/>
        <v>0</v>
      </c>
      <c r="R35" s="37">
        <f t="shared" si="0"/>
        <v>-1335.9</v>
      </c>
      <c r="S35" s="31">
        <f t="shared" si="1"/>
        <v>6.3840224246671333</v>
      </c>
      <c r="T35" s="730">
        <f t="shared" si="43"/>
        <v>91.1</v>
      </c>
      <c r="U35" s="752"/>
      <c r="V35" s="751">
        <f t="shared" si="38"/>
        <v>100</v>
      </c>
      <c r="W35" s="760">
        <v>1427</v>
      </c>
      <c r="X35" s="338">
        <v>1427</v>
      </c>
      <c r="Y35" s="31">
        <f t="shared" si="44"/>
        <v>1427</v>
      </c>
      <c r="Z35" s="468"/>
      <c r="AA35" s="865">
        <v>91.1</v>
      </c>
      <c r="AB35" s="322">
        <f t="shared" si="9"/>
        <v>91.1</v>
      </c>
      <c r="AC35" s="37"/>
      <c r="AD35" s="37">
        <f t="shared" si="19"/>
        <v>-1335.9</v>
      </c>
      <c r="AE35" s="37">
        <f t="shared" si="10"/>
        <v>6.3840224246671333</v>
      </c>
      <c r="AF35" s="803">
        <v>91.1</v>
      </c>
      <c r="AG35" s="37">
        <f t="shared" si="45"/>
        <v>0</v>
      </c>
      <c r="AH35" s="151">
        <f t="shared" si="39"/>
        <v>100</v>
      </c>
      <c r="AI35" s="147"/>
      <c r="AJ35" s="322"/>
      <c r="AK35" s="37"/>
      <c r="AL35" s="37"/>
      <c r="AM35" s="37"/>
      <c r="AN35" s="687"/>
      <c r="AO35" s="37"/>
      <c r="AP35" s="142" t="str">
        <f t="shared" si="11"/>
        <v xml:space="preserve"> </v>
      </c>
      <c r="AQ35" s="147"/>
      <c r="AR35" s="322"/>
      <c r="AS35" s="37"/>
      <c r="AT35" s="37"/>
      <c r="AU35" s="40"/>
      <c r="AV35" s="310"/>
      <c r="AW35" s="37"/>
      <c r="AX35" s="382"/>
      <c r="AY35" s="444"/>
      <c r="AZ35" s="319">
        <v>0.3</v>
      </c>
      <c r="BA35" s="319">
        <f t="shared" si="18"/>
        <v>0.3</v>
      </c>
      <c r="BB35" s="319"/>
      <c r="BC35" s="31"/>
      <c r="BD35" s="31">
        <f t="shared" si="14"/>
        <v>0</v>
      </c>
      <c r="BE35" s="31"/>
      <c r="BF35" s="31">
        <f t="shared" si="40"/>
        <v>-0.3</v>
      </c>
      <c r="BG35" s="31">
        <f t="shared" si="41"/>
        <v>0</v>
      </c>
      <c r="BH35" s="310"/>
      <c r="BI35" s="31">
        <f t="shared" si="36"/>
        <v>0</v>
      </c>
      <c r="BJ35" s="146" t="str">
        <f t="shared" si="37"/>
        <v xml:space="preserve"> </v>
      </c>
      <c r="BL35" s="722">
        <f t="shared" si="15"/>
        <v>91.1</v>
      </c>
      <c r="BM35" s="722">
        <f t="shared" si="16"/>
        <v>91.1</v>
      </c>
      <c r="BN35" s="709">
        <v>91.1</v>
      </c>
      <c r="BO35" s="709"/>
      <c r="BP35" s="709"/>
      <c r="BQ35" s="709"/>
    </row>
    <row r="36" spans="1:81" ht="23.25" hidden="1" customHeight="1" x14ac:dyDescent="0.25">
      <c r="A36" s="503" t="s">
        <v>255</v>
      </c>
      <c r="B36" s="490">
        <v>11425</v>
      </c>
      <c r="C36" s="476"/>
      <c r="D36" s="319">
        <f t="shared" si="46"/>
        <v>173.6</v>
      </c>
      <c r="E36" s="31">
        <f t="shared" si="42"/>
        <v>12.6</v>
      </c>
      <c r="F36" s="31">
        <f t="shared" si="32"/>
        <v>12.6</v>
      </c>
      <c r="G36" s="31">
        <f t="shared" si="33"/>
        <v>0</v>
      </c>
      <c r="H36" s="31">
        <f t="shared" si="3"/>
        <v>-161</v>
      </c>
      <c r="I36" s="31">
        <f t="shared" si="4"/>
        <v>7.2580645161290329</v>
      </c>
      <c r="J36" s="730"/>
      <c r="K36" s="32">
        <f t="shared" si="5"/>
        <v>12.6</v>
      </c>
      <c r="L36" s="202"/>
      <c r="M36" s="444"/>
      <c r="N36" s="319">
        <f t="shared" si="47"/>
        <v>173.6</v>
      </c>
      <c r="O36" s="31">
        <f t="shared" si="17"/>
        <v>12.6</v>
      </c>
      <c r="P36" s="31">
        <f t="shared" si="7"/>
        <v>12.6</v>
      </c>
      <c r="Q36" s="31">
        <f t="shared" si="8"/>
        <v>0</v>
      </c>
      <c r="R36" s="37">
        <f t="shared" si="0"/>
        <v>-161</v>
      </c>
      <c r="S36" s="31">
        <f t="shared" si="1"/>
        <v>7.2580645161290329</v>
      </c>
      <c r="T36" s="730">
        <f t="shared" si="43"/>
        <v>12.6</v>
      </c>
      <c r="U36" s="752"/>
      <c r="V36" s="751">
        <f t="shared" si="38"/>
        <v>100</v>
      </c>
      <c r="W36" s="760">
        <v>173.6</v>
      </c>
      <c r="X36" s="338">
        <v>173.6</v>
      </c>
      <c r="Y36" s="31">
        <f t="shared" si="44"/>
        <v>173.6</v>
      </c>
      <c r="Z36" s="468"/>
      <c r="AA36" s="865">
        <v>12.6</v>
      </c>
      <c r="AB36" s="322">
        <f t="shared" si="9"/>
        <v>12.6</v>
      </c>
      <c r="AC36" s="37"/>
      <c r="AD36" s="37">
        <f t="shared" si="19"/>
        <v>-161</v>
      </c>
      <c r="AE36" s="37">
        <f t="shared" si="10"/>
        <v>7.2580645161290329</v>
      </c>
      <c r="AF36" s="803">
        <v>12.6</v>
      </c>
      <c r="AG36" s="37">
        <f t="shared" si="45"/>
        <v>0</v>
      </c>
      <c r="AH36" s="151">
        <f t="shared" si="39"/>
        <v>100</v>
      </c>
      <c r="AI36" s="147"/>
      <c r="AJ36" s="322"/>
      <c r="AK36" s="37"/>
      <c r="AL36" s="37"/>
      <c r="AM36" s="37"/>
      <c r="AN36" s="687"/>
      <c r="AO36" s="37"/>
      <c r="AP36" s="142" t="str">
        <f t="shared" si="11"/>
        <v xml:space="preserve"> </v>
      </c>
      <c r="AQ36" s="147"/>
      <c r="AR36" s="322"/>
      <c r="AS36" s="37"/>
      <c r="AT36" s="37"/>
      <c r="AU36" s="40"/>
      <c r="AV36" s="310"/>
      <c r="AW36" s="37"/>
      <c r="AX36" s="382"/>
      <c r="AY36" s="444"/>
      <c r="AZ36" s="319"/>
      <c r="BA36" s="319">
        <f t="shared" si="18"/>
        <v>0</v>
      </c>
      <c r="BB36" s="319"/>
      <c r="BC36" s="31"/>
      <c r="BD36" s="31">
        <f t="shared" si="14"/>
        <v>0</v>
      </c>
      <c r="BE36" s="31"/>
      <c r="BF36" s="31">
        <f t="shared" si="40"/>
        <v>0</v>
      </c>
      <c r="BG36" s="31" t="str">
        <f t="shared" si="41"/>
        <v xml:space="preserve"> </v>
      </c>
      <c r="BH36" s="310"/>
      <c r="BI36" s="31">
        <f t="shared" si="36"/>
        <v>0</v>
      </c>
      <c r="BJ36" s="146" t="str">
        <f t="shared" si="37"/>
        <v xml:space="preserve"> </v>
      </c>
      <c r="BL36" s="722">
        <f t="shared" si="15"/>
        <v>12.6</v>
      </c>
      <c r="BM36" s="722">
        <f t="shared" si="16"/>
        <v>12.6</v>
      </c>
      <c r="BN36" s="709">
        <v>12.6</v>
      </c>
      <c r="BO36" s="709">
        <v>0</v>
      </c>
      <c r="BP36" s="709">
        <v>0</v>
      </c>
      <c r="BQ36" s="709"/>
    </row>
    <row r="37" spans="1:81" ht="30" hidden="1" customHeight="1" x14ac:dyDescent="0.25">
      <c r="A37" s="503" t="s">
        <v>256</v>
      </c>
      <c r="B37" s="490">
        <v>11426</v>
      </c>
      <c r="C37" s="476"/>
      <c r="D37" s="319">
        <f t="shared" si="46"/>
        <v>10.9</v>
      </c>
      <c r="E37" s="31">
        <f t="shared" si="42"/>
        <v>0.7</v>
      </c>
      <c r="F37" s="31">
        <f t="shared" si="32"/>
        <v>0.7</v>
      </c>
      <c r="G37" s="31">
        <f t="shared" si="33"/>
        <v>0</v>
      </c>
      <c r="H37" s="31">
        <f t="shared" si="3"/>
        <v>-10.200000000000001</v>
      </c>
      <c r="I37" s="31">
        <f t="shared" si="4"/>
        <v>6.422018348623852</v>
      </c>
      <c r="J37" s="726">
        <f>T37+BH37</f>
        <v>18.7</v>
      </c>
      <c r="K37" s="32">
        <f t="shared" si="5"/>
        <v>-18</v>
      </c>
      <c r="L37" s="164">
        <f t="shared" si="6"/>
        <v>3.7433155080213902</v>
      </c>
      <c r="M37" s="441"/>
      <c r="N37" s="319">
        <f t="shared" si="47"/>
        <v>10.9</v>
      </c>
      <c r="O37" s="31">
        <f t="shared" si="17"/>
        <v>0.7</v>
      </c>
      <c r="P37" s="31">
        <f t="shared" si="7"/>
        <v>0.7</v>
      </c>
      <c r="Q37" s="31">
        <f t="shared" si="8"/>
        <v>0</v>
      </c>
      <c r="R37" s="37">
        <f t="shared" si="0"/>
        <v>-10.200000000000001</v>
      </c>
      <c r="S37" s="31">
        <f t="shared" si="1"/>
        <v>6.422018348623852</v>
      </c>
      <c r="T37" s="730">
        <f t="shared" si="43"/>
        <v>0.7</v>
      </c>
      <c r="U37" s="753">
        <f t="shared" si="30"/>
        <v>0</v>
      </c>
      <c r="V37" s="751">
        <f t="shared" si="38"/>
        <v>100</v>
      </c>
      <c r="W37" s="760">
        <v>10.9</v>
      </c>
      <c r="X37" s="338">
        <v>10.9</v>
      </c>
      <c r="Y37" s="31">
        <f t="shared" si="44"/>
        <v>10.9</v>
      </c>
      <c r="Z37" s="468"/>
      <c r="AA37" s="865">
        <v>0.7</v>
      </c>
      <c r="AB37" s="319">
        <f t="shared" si="9"/>
        <v>0.7</v>
      </c>
      <c r="AC37" s="31"/>
      <c r="AD37" s="37">
        <f t="shared" si="19"/>
        <v>-10.200000000000001</v>
      </c>
      <c r="AE37" s="37">
        <f t="shared" si="10"/>
        <v>6.422018348623852</v>
      </c>
      <c r="AF37" s="803">
        <v>0.7</v>
      </c>
      <c r="AG37" s="37">
        <f t="shared" si="45"/>
        <v>0</v>
      </c>
      <c r="AH37" s="151">
        <f t="shared" si="39"/>
        <v>100</v>
      </c>
      <c r="AI37" s="147"/>
      <c r="AJ37" s="319">
        <f>AJ28-AJ39</f>
        <v>0</v>
      </c>
      <c r="AK37" s="31"/>
      <c r="AL37" s="31">
        <f>AL28-AL39</f>
        <v>0</v>
      </c>
      <c r="AM37" s="31" t="str">
        <f>IF(AJ37&lt;&gt;0,IF(AK37/AJ37*100&lt;0,"&lt;0",IF(AK37/AJ37*100&gt;200,"&gt;200",AK37/AJ37*100))," ")</f>
        <v xml:space="preserve"> </v>
      </c>
      <c r="AN37" s="686">
        <f>AN28-AN39</f>
        <v>0</v>
      </c>
      <c r="AO37" s="31">
        <f>AK37-AN37</f>
        <v>0</v>
      </c>
      <c r="AP37" s="142" t="str">
        <f t="shared" si="11"/>
        <v xml:space="preserve"> </v>
      </c>
      <c r="AQ37" s="145"/>
      <c r="AR37" s="319">
        <f>AR28-AR39</f>
        <v>0</v>
      </c>
      <c r="AS37" s="31"/>
      <c r="AT37" s="31">
        <f>AT28-AT39</f>
        <v>0</v>
      </c>
      <c r="AU37" s="32" t="str">
        <f t="shared" si="12"/>
        <v xml:space="preserve"> </v>
      </c>
      <c r="AV37" s="641">
        <f>AV28-AV39</f>
        <v>0</v>
      </c>
      <c r="AW37" s="31">
        <f>AS37-AV37</f>
        <v>0</v>
      </c>
      <c r="AX37" s="375" t="str">
        <f t="shared" si="13"/>
        <v xml:space="preserve"> </v>
      </c>
      <c r="AY37" s="441"/>
      <c r="AZ37" s="319"/>
      <c r="BA37" s="319">
        <f t="shared" si="18"/>
        <v>0</v>
      </c>
      <c r="BB37" s="319"/>
      <c r="BC37" s="31"/>
      <c r="BD37" s="31">
        <f t="shared" si="14"/>
        <v>0</v>
      </c>
      <c r="BE37" s="31"/>
      <c r="BF37" s="31">
        <f t="shared" si="40"/>
        <v>0</v>
      </c>
      <c r="BG37" s="31" t="str">
        <f t="shared" si="41"/>
        <v xml:space="preserve"> </v>
      </c>
      <c r="BH37" s="641">
        <f>BH28-BH39</f>
        <v>18</v>
      </c>
      <c r="BI37" s="31">
        <f t="shared" si="36"/>
        <v>-18</v>
      </c>
      <c r="BJ37" s="146">
        <f t="shared" si="37"/>
        <v>0</v>
      </c>
      <c r="BL37" s="722">
        <f t="shared" si="15"/>
        <v>0.7</v>
      </c>
      <c r="BM37" s="722">
        <f t="shared" si="16"/>
        <v>0.7</v>
      </c>
      <c r="BN37" s="709">
        <v>0.7</v>
      </c>
      <c r="BO37" s="709"/>
      <c r="BP37" s="709"/>
      <c r="BQ37" s="709"/>
    </row>
    <row r="38" spans="1:81" ht="24.75" hidden="1" customHeight="1" x14ac:dyDescent="0.25">
      <c r="A38" s="503" t="s">
        <v>250</v>
      </c>
      <c r="B38" s="490">
        <v>11427</v>
      </c>
      <c r="C38" s="476"/>
      <c r="D38" s="319">
        <f t="shared" si="46"/>
        <v>22.1</v>
      </c>
      <c r="E38" s="31">
        <f t="shared" si="42"/>
        <v>1.6</v>
      </c>
      <c r="F38" s="31">
        <f t="shared" si="32"/>
        <v>1.6</v>
      </c>
      <c r="G38" s="31">
        <f t="shared" si="33"/>
        <v>0</v>
      </c>
      <c r="H38" s="31">
        <f t="shared" si="3"/>
        <v>-20.5</v>
      </c>
      <c r="I38" s="31">
        <f t="shared" si="4"/>
        <v>7.239819004524886</v>
      </c>
      <c r="J38" s="726"/>
      <c r="K38" s="32">
        <f t="shared" si="5"/>
        <v>1.6</v>
      </c>
      <c r="L38" s="164"/>
      <c r="M38" s="441"/>
      <c r="N38" s="319">
        <f t="shared" si="47"/>
        <v>22</v>
      </c>
      <c r="O38" s="31">
        <f t="shared" si="17"/>
        <v>1.6</v>
      </c>
      <c r="P38" s="31">
        <f t="shared" si="7"/>
        <v>1.6</v>
      </c>
      <c r="Q38" s="31">
        <f t="shared" si="8"/>
        <v>0</v>
      </c>
      <c r="R38" s="37">
        <f t="shared" si="0"/>
        <v>-20.399999999999999</v>
      </c>
      <c r="S38" s="31">
        <f t="shared" si="1"/>
        <v>7.2727272727272734</v>
      </c>
      <c r="T38" s="730">
        <f t="shared" si="43"/>
        <v>1.6</v>
      </c>
      <c r="U38" s="753"/>
      <c r="V38" s="751">
        <f t="shared" si="38"/>
        <v>100</v>
      </c>
      <c r="W38" s="760">
        <v>22</v>
      </c>
      <c r="X38" s="338">
        <v>22</v>
      </c>
      <c r="Y38" s="31">
        <f t="shared" si="44"/>
        <v>22</v>
      </c>
      <c r="Z38" s="468"/>
      <c r="AA38" s="865">
        <v>1.6</v>
      </c>
      <c r="AB38" s="319">
        <f t="shared" si="9"/>
        <v>1.6</v>
      </c>
      <c r="AC38" s="31"/>
      <c r="AD38" s="37">
        <f t="shared" si="19"/>
        <v>-20.399999999999999</v>
      </c>
      <c r="AE38" s="37">
        <f t="shared" si="10"/>
        <v>7.2727272727272734</v>
      </c>
      <c r="AF38" s="803">
        <v>1.6</v>
      </c>
      <c r="AG38" s="37">
        <f t="shared" si="45"/>
        <v>0</v>
      </c>
      <c r="AH38" s="151">
        <f t="shared" si="39"/>
        <v>100</v>
      </c>
      <c r="AI38" s="147"/>
      <c r="AJ38" s="319"/>
      <c r="AK38" s="31"/>
      <c r="AL38" s="31"/>
      <c r="AM38" s="31"/>
      <c r="AN38" s="686"/>
      <c r="AO38" s="31"/>
      <c r="AP38" s="142" t="str">
        <f t="shared" si="11"/>
        <v xml:space="preserve"> </v>
      </c>
      <c r="AQ38" s="145"/>
      <c r="AR38" s="319"/>
      <c r="AS38" s="31"/>
      <c r="AT38" s="31"/>
      <c r="AU38" s="32"/>
      <c r="AV38" s="641"/>
      <c r="AW38" s="31"/>
      <c r="AX38" s="375"/>
      <c r="AY38" s="441"/>
      <c r="AZ38" s="319">
        <v>0.1</v>
      </c>
      <c r="BA38" s="319">
        <f t="shared" si="18"/>
        <v>0.1</v>
      </c>
      <c r="BB38" s="319"/>
      <c r="BC38" s="31"/>
      <c r="BD38" s="31">
        <f t="shared" si="14"/>
        <v>0</v>
      </c>
      <c r="BE38" s="31"/>
      <c r="BF38" s="31">
        <f t="shared" si="40"/>
        <v>-0.1</v>
      </c>
      <c r="BG38" s="31">
        <f t="shared" si="41"/>
        <v>0</v>
      </c>
      <c r="BH38" s="641"/>
      <c r="BI38" s="31">
        <f t="shared" si="36"/>
        <v>0</v>
      </c>
      <c r="BJ38" s="146" t="str">
        <f t="shared" si="37"/>
        <v xml:space="preserve"> </v>
      </c>
      <c r="BL38" s="722">
        <f t="shared" si="15"/>
        <v>1.6</v>
      </c>
      <c r="BM38" s="722">
        <f t="shared" si="16"/>
        <v>1.6</v>
      </c>
      <c r="BN38" s="709">
        <v>1.6</v>
      </c>
      <c r="BO38" s="709"/>
      <c r="BP38" s="709"/>
      <c r="BQ38" s="709"/>
    </row>
    <row r="39" spans="1:81" ht="23.25" customHeight="1" x14ac:dyDescent="0.25">
      <c r="A39" s="503" t="s">
        <v>18</v>
      </c>
      <c r="B39" s="490">
        <v>11429</v>
      </c>
      <c r="C39" s="319">
        <f>M39+AY39</f>
        <v>-15</v>
      </c>
      <c r="D39" s="319">
        <f t="shared" si="46"/>
        <v>-20</v>
      </c>
      <c r="E39" s="31">
        <f t="shared" si="42"/>
        <v>-18.3</v>
      </c>
      <c r="F39" s="31">
        <f t="shared" si="32"/>
        <v>-18.3</v>
      </c>
      <c r="G39" s="31">
        <f t="shared" si="33"/>
        <v>0</v>
      </c>
      <c r="H39" s="31">
        <f t="shared" si="3"/>
        <v>1.6999999999999993</v>
      </c>
      <c r="I39" s="31">
        <f t="shared" si="4"/>
        <v>91.5</v>
      </c>
      <c r="J39" s="726">
        <f t="shared" ref="J39:J52" si="48">T39+BH39</f>
        <v>-27</v>
      </c>
      <c r="K39" s="32">
        <f t="shared" si="5"/>
        <v>8.6999999999999993</v>
      </c>
      <c r="L39" s="164">
        <f t="shared" si="6"/>
        <v>67.777777777777786</v>
      </c>
      <c r="M39" s="319">
        <f>W39+AI39+AQ39</f>
        <v>-15</v>
      </c>
      <c r="N39" s="319">
        <f t="shared" si="47"/>
        <v>-20</v>
      </c>
      <c r="O39" s="31">
        <f t="shared" si="17"/>
        <v>-18.3</v>
      </c>
      <c r="P39" s="31">
        <f t="shared" si="7"/>
        <v>-18.3</v>
      </c>
      <c r="Q39" s="31">
        <f t="shared" si="8"/>
        <v>0</v>
      </c>
      <c r="R39" s="31">
        <f t="shared" si="0"/>
        <v>1.6999999999999993</v>
      </c>
      <c r="S39" s="31">
        <f t="shared" si="1"/>
        <v>91.5</v>
      </c>
      <c r="T39" s="730">
        <f t="shared" si="43"/>
        <v>-27</v>
      </c>
      <c r="U39" s="753">
        <f t="shared" si="30"/>
        <v>8.6999999999999993</v>
      </c>
      <c r="V39" s="751">
        <f t="shared" si="38"/>
        <v>67.777777777777786</v>
      </c>
      <c r="W39" s="760">
        <v>-15</v>
      </c>
      <c r="X39" s="338">
        <v>-20</v>
      </c>
      <c r="Y39" s="31">
        <f t="shared" si="44"/>
        <v>-20</v>
      </c>
      <c r="Z39" s="468"/>
      <c r="AA39" s="865">
        <v>-18.3</v>
      </c>
      <c r="AB39" s="319">
        <f t="shared" si="9"/>
        <v>-18.3</v>
      </c>
      <c r="AC39" s="31"/>
      <c r="AD39" s="31">
        <f t="shared" si="19"/>
        <v>1.6999999999999993</v>
      </c>
      <c r="AE39" s="31">
        <f t="shared" si="10"/>
        <v>91.5</v>
      </c>
      <c r="AF39" s="803">
        <v>-27</v>
      </c>
      <c r="AG39" s="31">
        <f t="shared" ref="AG39:AG70" si="49">AA39-AF39</f>
        <v>8.6999999999999993</v>
      </c>
      <c r="AH39" s="151">
        <f t="shared" si="39"/>
        <v>67.777777777777786</v>
      </c>
      <c r="AI39" s="145"/>
      <c r="AJ39" s="319"/>
      <c r="AK39" s="31"/>
      <c r="AL39" s="31">
        <f t="shared" ref="AL39:AL49" si="50">AK39-AJ39</f>
        <v>0</v>
      </c>
      <c r="AM39" s="31" t="str">
        <f>IF(AJ39&lt;&gt;0,IF(AK39/AJ39*100&lt;0,"&lt;0",IF(AK39/AJ39*100&gt;200,"&gt;200",AK39/AJ39*100))," ")</f>
        <v xml:space="preserve"> </v>
      </c>
      <c r="AN39" s="686"/>
      <c r="AO39" s="31">
        <f>AK39-AN39</f>
        <v>0</v>
      </c>
      <c r="AP39" s="142" t="str">
        <f t="shared" si="11"/>
        <v xml:space="preserve"> </v>
      </c>
      <c r="AQ39" s="145"/>
      <c r="AR39" s="319"/>
      <c r="AS39" s="31"/>
      <c r="AT39" s="31">
        <f>AS39-AR39</f>
        <v>0</v>
      </c>
      <c r="AU39" s="32" t="str">
        <f t="shared" si="12"/>
        <v xml:space="preserve"> </v>
      </c>
      <c r="AV39" s="641"/>
      <c r="AW39" s="31">
        <f>AS39-AV39</f>
        <v>0</v>
      </c>
      <c r="AX39" s="375" t="str">
        <f t="shared" si="13"/>
        <v xml:space="preserve"> </v>
      </c>
      <c r="AY39" s="441"/>
      <c r="AZ39" s="319"/>
      <c r="BA39" s="319">
        <f t="shared" si="18"/>
        <v>0</v>
      </c>
      <c r="BB39" s="319"/>
      <c r="BC39" s="31"/>
      <c r="BD39" s="31">
        <f t="shared" si="14"/>
        <v>0</v>
      </c>
      <c r="BE39" s="31"/>
      <c r="BF39" s="31">
        <f t="shared" si="40"/>
        <v>0</v>
      </c>
      <c r="BG39" s="31" t="str">
        <f t="shared" si="41"/>
        <v xml:space="preserve"> </v>
      </c>
      <c r="BH39" s="641"/>
      <c r="BI39" s="31">
        <f t="shared" si="36"/>
        <v>0</v>
      </c>
      <c r="BJ39" s="146" t="str">
        <f t="shared" si="37"/>
        <v xml:space="preserve"> </v>
      </c>
      <c r="BL39" s="722">
        <f t="shared" si="15"/>
        <v>0</v>
      </c>
      <c r="BM39" s="722">
        <f t="shared" si="16"/>
        <v>0</v>
      </c>
      <c r="BN39" s="709"/>
      <c r="BO39" s="709"/>
      <c r="BP39" s="709"/>
      <c r="BQ39" s="709"/>
    </row>
    <row r="40" spans="1:81" s="227" customFormat="1" ht="23.25" customHeight="1" x14ac:dyDescent="0.25">
      <c r="A40" s="504" t="s">
        <v>242</v>
      </c>
      <c r="B40" s="505">
        <v>1144</v>
      </c>
      <c r="C40" s="352">
        <f>M40+AY40</f>
        <v>593.20000000000005</v>
      </c>
      <c r="D40" s="352">
        <f t="shared" si="46"/>
        <v>610</v>
      </c>
      <c r="E40" s="38">
        <f t="shared" si="42"/>
        <v>593.19999999999993</v>
      </c>
      <c r="F40" s="38">
        <f t="shared" si="32"/>
        <v>593.19999999999993</v>
      </c>
      <c r="G40" s="38">
        <f t="shared" si="33"/>
        <v>0</v>
      </c>
      <c r="H40" s="38">
        <f t="shared" si="3"/>
        <v>-16.800000000000068</v>
      </c>
      <c r="I40" s="38">
        <f t="shared" si="4"/>
        <v>97.245901639344254</v>
      </c>
      <c r="J40" s="726">
        <f t="shared" si="48"/>
        <v>525.30000000000007</v>
      </c>
      <c r="K40" s="32">
        <f t="shared" si="5"/>
        <v>67.899999999999864</v>
      </c>
      <c r="L40" s="164">
        <f t="shared" si="6"/>
        <v>112.92594707786023</v>
      </c>
      <c r="M40" s="352">
        <f>W40+AI40+AQ40</f>
        <v>8.6999999999999993</v>
      </c>
      <c r="N40" s="352">
        <f t="shared" si="47"/>
        <v>7.3</v>
      </c>
      <c r="O40" s="38">
        <f t="shared" si="17"/>
        <v>8.3000000000000007</v>
      </c>
      <c r="P40" s="38">
        <f t="shared" si="7"/>
        <v>8.3000000000000007</v>
      </c>
      <c r="Q40" s="38">
        <f t="shared" si="8"/>
        <v>0</v>
      </c>
      <c r="R40" s="38">
        <f t="shared" si="0"/>
        <v>1.0000000000000009</v>
      </c>
      <c r="S40" s="38">
        <f t="shared" si="1"/>
        <v>113.69863013698631</v>
      </c>
      <c r="T40" s="730">
        <f t="shared" si="43"/>
        <v>8.6999999999999993</v>
      </c>
      <c r="U40" s="77">
        <f t="shared" si="30"/>
        <v>-0.39999999999999858</v>
      </c>
      <c r="V40" s="619">
        <f t="shared" si="38"/>
        <v>95.402298850574724</v>
      </c>
      <c r="W40" s="764">
        <v>8.6999999999999993</v>
      </c>
      <c r="X40" s="412">
        <v>7.3</v>
      </c>
      <c r="Y40" s="38">
        <f>X40-Z40</f>
        <v>7.3</v>
      </c>
      <c r="Z40" s="839"/>
      <c r="AA40" s="868">
        <v>8.3000000000000007</v>
      </c>
      <c r="AB40" s="340">
        <f t="shared" si="9"/>
        <v>8.3000000000000007</v>
      </c>
      <c r="AC40" s="225"/>
      <c r="AD40" s="38">
        <f t="shared" si="19"/>
        <v>1.0000000000000009</v>
      </c>
      <c r="AE40" s="38">
        <f t="shared" si="10"/>
        <v>113.69863013698631</v>
      </c>
      <c r="AF40" s="806">
        <v>8.6999999999999993</v>
      </c>
      <c r="AG40" s="31">
        <f t="shared" si="49"/>
        <v>-0.39999999999999858</v>
      </c>
      <c r="AH40" s="151">
        <f t="shared" si="39"/>
        <v>95.402298850574724</v>
      </c>
      <c r="AI40" s="226"/>
      <c r="AJ40" s="340"/>
      <c r="AK40" s="225"/>
      <c r="AL40" s="225"/>
      <c r="AM40" s="225"/>
      <c r="AN40" s="690"/>
      <c r="AO40" s="225"/>
      <c r="AP40" s="142" t="str">
        <f t="shared" si="11"/>
        <v xml:space="preserve"> </v>
      </c>
      <c r="AQ40" s="226"/>
      <c r="AR40" s="340"/>
      <c r="AS40" s="225"/>
      <c r="AT40" s="225"/>
      <c r="AU40" s="224"/>
      <c r="AV40" s="644"/>
      <c r="AW40" s="225"/>
      <c r="AX40" s="384"/>
      <c r="AY40" s="563">
        <v>584.5</v>
      </c>
      <c r="AZ40" s="340">
        <v>602.70000000000005</v>
      </c>
      <c r="BA40" s="340">
        <f t="shared" si="18"/>
        <v>602.70000000000005</v>
      </c>
      <c r="BB40" s="340"/>
      <c r="BC40" s="225">
        <v>584.9</v>
      </c>
      <c r="BD40" s="225">
        <f t="shared" si="14"/>
        <v>584.9</v>
      </c>
      <c r="BE40" s="225"/>
      <c r="BF40" s="225">
        <f t="shared" ref="BF40:BF46" si="51">BC40-AZ40</f>
        <v>-17.800000000000068</v>
      </c>
      <c r="BG40" s="225">
        <f t="shared" ref="BG40:BG46" si="52">IF(AZ40&lt;&gt;0,IF(BC40/AZ40*100&lt;0,"&lt;0",IF(BC40/AZ40*100&gt;200,"&gt;200",BC40/AZ40*100))," ")</f>
        <v>97.046623527459758</v>
      </c>
      <c r="BH40" s="644">
        <v>516.6</v>
      </c>
      <c r="BI40" s="31">
        <f t="shared" si="36"/>
        <v>68.299999999999955</v>
      </c>
      <c r="BJ40" s="146">
        <f t="shared" si="37"/>
        <v>113.22106078203637</v>
      </c>
      <c r="BK40" s="2"/>
      <c r="BL40" s="722">
        <f t="shared" si="15"/>
        <v>53.6</v>
      </c>
      <c r="BM40" s="722">
        <f t="shared" si="16"/>
        <v>0.9</v>
      </c>
      <c r="BN40" s="709">
        <v>0.9</v>
      </c>
      <c r="BO40" s="709"/>
      <c r="BP40" s="709"/>
      <c r="BQ40" s="709">
        <v>52.7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 s="227" customFormat="1" ht="33" customHeight="1" x14ac:dyDescent="0.25">
      <c r="A41" s="504" t="s">
        <v>243</v>
      </c>
      <c r="B41" s="505">
        <v>1145</v>
      </c>
      <c r="C41" s="352">
        <f>M41+AY41</f>
        <v>519.6</v>
      </c>
      <c r="D41" s="352">
        <f t="shared" si="46"/>
        <v>535.5</v>
      </c>
      <c r="E41" s="38">
        <f t="shared" si="42"/>
        <v>554.80000000000007</v>
      </c>
      <c r="F41" s="38">
        <f t="shared" si="32"/>
        <v>554.80000000000007</v>
      </c>
      <c r="G41" s="38">
        <f t="shared" si="33"/>
        <v>0</v>
      </c>
      <c r="H41" s="38">
        <f t="shared" si="3"/>
        <v>19.300000000000068</v>
      </c>
      <c r="I41" s="38">
        <f t="shared" si="4"/>
        <v>103.60410830999068</v>
      </c>
      <c r="J41" s="726">
        <f t="shared" si="48"/>
        <v>533</v>
      </c>
      <c r="K41" s="32">
        <f t="shared" si="5"/>
        <v>21.800000000000068</v>
      </c>
      <c r="L41" s="164">
        <f t="shared" si="6"/>
        <v>104.09005628517825</v>
      </c>
      <c r="M41" s="352">
        <f>W41+AI41+AQ41</f>
        <v>486.6</v>
      </c>
      <c r="N41" s="352">
        <f t="shared" si="47"/>
        <v>502.7</v>
      </c>
      <c r="O41" s="38">
        <f t="shared" si="17"/>
        <v>524.20000000000005</v>
      </c>
      <c r="P41" s="38">
        <f t="shared" si="7"/>
        <v>524.20000000000005</v>
      </c>
      <c r="Q41" s="38">
        <f t="shared" si="8"/>
        <v>0</v>
      </c>
      <c r="R41" s="38">
        <f t="shared" si="0"/>
        <v>21.500000000000057</v>
      </c>
      <c r="S41" s="38">
        <f t="shared" si="1"/>
        <v>104.2769047145415</v>
      </c>
      <c r="T41" s="730">
        <f t="shared" si="43"/>
        <v>499</v>
      </c>
      <c r="U41" s="77">
        <f t="shared" si="30"/>
        <v>25.200000000000045</v>
      </c>
      <c r="V41" s="619">
        <f t="shared" si="38"/>
        <v>105.05010020040082</v>
      </c>
      <c r="W41" s="764">
        <v>486.6</v>
      </c>
      <c r="X41" s="412">
        <v>502.7</v>
      </c>
      <c r="Y41" s="38">
        <f>X41-Z41</f>
        <v>502.7</v>
      </c>
      <c r="Z41" s="839"/>
      <c r="AA41" s="868">
        <v>524.20000000000005</v>
      </c>
      <c r="AB41" s="340">
        <f t="shared" si="9"/>
        <v>524.20000000000005</v>
      </c>
      <c r="AC41" s="225"/>
      <c r="AD41" s="38">
        <f t="shared" si="19"/>
        <v>21.500000000000057</v>
      </c>
      <c r="AE41" s="38">
        <f t="shared" si="10"/>
        <v>104.2769047145415</v>
      </c>
      <c r="AF41" s="806">
        <v>499</v>
      </c>
      <c r="AG41" s="31">
        <f t="shared" si="49"/>
        <v>25.200000000000045</v>
      </c>
      <c r="AH41" s="151">
        <f t="shared" si="39"/>
        <v>105.05010020040082</v>
      </c>
      <c r="AI41" s="226"/>
      <c r="AJ41" s="340"/>
      <c r="AK41" s="225"/>
      <c r="AL41" s="225"/>
      <c r="AM41" s="225"/>
      <c r="AN41" s="690"/>
      <c r="AO41" s="225"/>
      <c r="AP41" s="142" t="str">
        <f t="shared" si="11"/>
        <v xml:space="preserve"> </v>
      </c>
      <c r="AQ41" s="226"/>
      <c r="AR41" s="340"/>
      <c r="AS41" s="225"/>
      <c r="AT41" s="225"/>
      <c r="AU41" s="224"/>
      <c r="AV41" s="644"/>
      <c r="AW41" s="225"/>
      <c r="AX41" s="384"/>
      <c r="AY41" s="563">
        <v>33</v>
      </c>
      <c r="AZ41" s="340">
        <v>32.799999999999997</v>
      </c>
      <c r="BA41" s="340">
        <f t="shared" si="18"/>
        <v>32.799999999999997</v>
      </c>
      <c r="BB41" s="340"/>
      <c r="BC41" s="225">
        <v>30.6</v>
      </c>
      <c r="BD41" s="225">
        <f t="shared" si="14"/>
        <v>30.6</v>
      </c>
      <c r="BE41" s="225"/>
      <c r="BF41" s="225">
        <f t="shared" si="51"/>
        <v>-2.1999999999999957</v>
      </c>
      <c r="BG41" s="225">
        <f t="shared" si="52"/>
        <v>93.292682926829286</v>
      </c>
      <c r="BH41" s="644">
        <v>34</v>
      </c>
      <c r="BI41" s="31">
        <f t="shared" si="36"/>
        <v>-3.3999999999999986</v>
      </c>
      <c r="BJ41" s="146">
        <f t="shared" si="37"/>
        <v>90</v>
      </c>
      <c r="BK41" s="2"/>
      <c r="BL41" s="722">
        <f t="shared" si="15"/>
        <v>31.9</v>
      </c>
      <c r="BM41" s="722">
        <f t="shared" si="16"/>
        <v>27.4</v>
      </c>
      <c r="BN41" s="709">
        <v>27.4</v>
      </c>
      <c r="BO41" s="709"/>
      <c r="BP41" s="709"/>
      <c r="BQ41" s="663">
        <v>4.5</v>
      </c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 s="227" customFormat="1" ht="23.25" customHeight="1" x14ac:dyDescent="0.25">
      <c r="A42" s="504" t="s">
        <v>244</v>
      </c>
      <c r="B42" s="505">
        <v>1146</v>
      </c>
      <c r="C42" s="352">
        <f>M42+AY42</f>
        <v>1101.8</v>
      </c>
      <c r="D42" s="352">
        <f t="shared" si="46"/>
        <v>1086.3</v>
      </c>
      <c r="E42" s="38">
        <f t="shared" si="42"/>
        <v>1093.7</v>
      </c>
      <c r="F42" s="38">
        <f t="shared" si="32"/>
        <v>1093.7</v>
      </c>
      <c r="G42" s="38">
        <f t="shared" si="33"/>
        <v>0</v>
      </c>
      <c r="H42" s="38">
        <f t="shared" si="3"/>
        <v>7.4000000000000909</v>
      </c>
      <c r="I42" s="38">
        <f t="shared" si="4"/>
        <v>100.68121145171685</v>
      </c>
      <c r="J42" s="726">
        <f t="shared" si="48"/>
        <v>1067.0999999999999</v>
      </c>
      <c r="K42" s="32">
        <f t="shared" si="5"/>
        <v>26.600000000000136</v>
      </c>
      <c r="L42" s="164">
        <f t="shared" si="6"/>
        <v>102.49273732546153</v>
      </c>
      <c r="M42" s="352">
        <f>W42+AI42+AQ42</f>
        <v>1049.7</v>
      </c>
      <c r="N42" s="352">
        <f t="shared" si="47"/>
        <v>1033.2</v>
      </c>
      <c r="O42" s="38">
        <f t="shared" si="17"/>
        <v>1033.7</v>
      </c>
      <c r="P42" s="38">
        <f t="shared" si="7"/>
        <v>1033.7</v>
      </c>
      <c r="Q42" s="38">
        <f t="shared" si="8"/>
        <v>0</v>
      </c>
      <c r="R42" s="38">
        <f t="shared" si="0"/>
        <v>0.5</v>
      </c>
      <c r="S42" s="38">
        <f t="shared" si="1"/>
        <v>100.04839334107626</v>
      </c>
      <c r="T42" s="730">
        <f t="shared" si="43"/>
        <v>1011.8</v>
      </c>
      <c r="U42" s="77">
        <f t="shared" si="30"/>
        <v>21.900000000000091</v>
      </c>
      <c r="V42" s="619">
        <f t="shared" si="38"/>
        <v>102.16445937932399</v>
      </c>
      <c r="W42" s="764">
        <v>1049.7</v>
      </c>
      <c r="X42" s="412">
        <v>1033.2</v>
      </c>
      <c r="Y42" s="38">
        <f>X42-Z42</f>
        <v>1033.2</v>
      </c>
      <c r="Z42" s="839"/>
      <c r="AA42" s="868">
        <v>1033.7</v>
      </c>
      <c r="AB42" s="340">
        <f t="shared" si="9"/>
        <v>1033.7</v>
      </c>
      <c r="AC42" s="225"/>
      <c r="AD42" s="38">
        <f t="shared" si="19"/>
        <v>0.5</v>
      </c>
      <c r="AE42" s="38">
        <f t="shared" si="10"/>
        <v>100.04839334107626</v>
      </c>
      <c r="AF42" s="806">
        <v>1011.8</v>
      </c>
      <c r="AG42" s="31">
        <f t="shared" si="49"/>
        <v>21.900000000000091</v>
      </c>
      <c r="AH42" s="151">
        <f t="shared" si="39"/>
        <v>102.16445937932399</v>
      </c>
      <c r="AI42" s="226"/>
      <c r="AJ42" s="340"/>
      <c r="AK42" s="225"/>
      <c r="AL42" s="225"/>
      <c r="AM42" s="225"/>
      <c r="AN42" s="690"/>
      <c r="AO42" s="225"/>
      <c r="AP42" s="142" t="str">
        <f t="shared" si="11"/>
        <v xml:space="preserve"> </v>
      </c>
      <c r="AQ42" s="226"/>
      <c r="AR42" s="340"/>
      <c r="AS42" s="225"/>
      <c r="AT42" s="225"/>
      <c r="AU42" s="224"/>
      <c r="AV42" s="644"/>
      <c r="AW42" s="225"/>
      <c r="AX42" s="384"/>
      <c r="AY42" s="563">
        <v>52.1</v>
      </c>
      <c r="AZ42" s="340">
        <v>53.1</v>
      </c>
      <c r="BA42" s="340">
        <f t="shared" si="18"/>
        <v>53.1</v>
      </c>
      <c r="BB42" s="340"/>
      <c r="BC42" s="225">
        <v>60</v>
      </c>
      <c r="BD42" s="225">
        <f t="shared" si="14"/>
        <v>60</v>
      </c>
      <c r="BE42" s="225"/>
      <c r="BF42" s="225">
        <f t="shared" si="51"/>
        <v>6.8999999999999986</v>
      </c>
      <c r="BG42" s="225">
        <f t="shared" si="52"/>
        <v>112.99435028248588</v>
      </c>
      <c r="BH42" s="644">
        <v>55.3</v>
      </c>
      <c r="BI42" s="31">
        <f t="shared" si="36"/>
        <v>4.7000000000000028</v>
      </c>
      <c r="BJ42" s="146">
        <f t="shared" si="37"/>
        <v>108.49909584086799</v>
      </c>
      <c r="BK42" s="2"/>
      <c r="BL42" s="722">
        <f t="shared" si="15"/>
        <v>40.1</v>
      </c>
      <c r="BM42" s="722">
        <f t="shared" si="16"/>
        <v>22.8</v>
      </c>
      <c r="BN42" s="709">
        <v>22.8</v>
      </c>
      <c r="BO42" s="709"/>
      <c r="BP42" s="709"/>
      <c r="BQ42" s="709">
        <v>17.3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</row>
    <row r="43" spans="1:81" ht="30.75" customHeight="1" x14ac:dyDescent="0.25">
      <c r="A43" s="499" t="s">
        <v>38</v>
      </c>
      <c r="B43" s="490" t="s">
        <v>267</v>
      </c>
      <c r="C43" s="319">
        <f>M43+AY43</f>
        <v>2465</v>
      </c>
      <c r="D43" s="319">
        <f t="shared" si="46"/>
        <v>2465</v>
      </c>
      <c r="E43" s="31">
        <f t="shared" si="42"/>
        <v>2732.1</v>
      </c>
      <c r="F43" s="31">
        <f t="shared" si="32"/>
        <v>2732.1</v>
      </c>
      <c r="G43" s="31">
        <f t="shared" si="33"/>
        <v>0</v>
      </c>
      <c r="H43" s="31">
        <f t="shared" si="3"/>
        <v>267.09999999999991</v>
      </c>
      <c r="I43" s="31">
        <f t="shared" si="4"/>
        <v>110.83569979716023</v>
      </c>
      <c r="J43" s="726">
        <f t="shared" si="48"/>
        <v>2253</v>
      </c>
      <c r="K43" s="32">
        <f t="shared" si="5"/>
        <v>479.09999999999991</v>
      </c>
      <c r="L43" s="164">
        <f t="shared" si="6"/>
        <v>121.26498002663115</v>
      </c>
      <c r="M43" s="319">
        <f>W43+AI43+AQ43</f>
        <v>2465</v>
      </c>
      <c r="N43" s="319">
        <f t="shared" si="47"/>
        <v>2465</v>
      </c>
      <c r="O43" s="31">
        <f t="shared" si="17"/>
        <v>2732.1</v>
      </c>
      <c r="P43" s="31">
        <f t="shared" si="7"/>
        <v>2732.1</v>
      </c>
      <c r="Q43" s="31">
        <f t="shared" si="8"/>
        <v>0</v>
      </c>
      <c r="R43" s="31">
        <f t="shared" si="0"/>
        <v>267.09999999999991</v>
      </c>
      <c r="S43" s="31">
        <f t="shared" si="1"/>
        <v>110.83569979716023</v>
      </c>
      <c r="T43" s="726">
        <f t="shared" ref="T43:T73" si="53">AF43+AN43+AV43</f>
        <v>2253</v>
      </c>
      <c r="U43" s="77">
        <f t="shared" si="30"/>
        <v>479.09999999999991</v>
      </c>
      <c r="V43" s="597">
        <f t="shared" ref="V43:V73" si="54">IF(T43&lt;&gt;0,IF(O43/T43*100&lt;0,"&lt;0",IF(O43/T43*100&gt;200,"&gt;200",O43/T43*100))," ")</f>
        <v>121.26498002663115</v>
      </c>
      <c r="W43" s="760">
        <f>W45+W46</f>
        <v>2465</v>
      </c>
      <c r="X43" s="338">
        <f>X45+X46</f>
        <v>2465</v>
      </c>
      <c r="Y43" s="338">
        <f>Y45+Y46</f>
        <v>2465</v>
      </c>
      <c r="Z43" s="338">
        <f>Z45+Z46</f>
        <v>0</v>
      </c>
      <c r="AA43" s="338">
        <f>AA45+AA46</f>
        <v>2732.1</v>
      </c>
      <c r="AB43" s="319">
        <f t="shared" si="9"/>
        <v>2732.1</v>
      </c>
      <c r="AC43" s="31">
        <f>AC45+AC46</f>
        <v>0</v>
      </c>
      <c r="AD43" s="31">
        <f t="shared" si="19"/>
        <v>267.09999999999991</v>
      </c>
      <c r="AE43" s="31">
        <f t="shared" si="10"/>
        <v>110.83569979716023</v>
      </c>
      <c r="AF43" s="803">
        <f>AF45+AF46</f>
        <v>2253</v>
      </c>
      <c r="AG43" s="31">
        <f t="shared" si="49"/>
        <v>479.09999999999991</v>
      </c>
      <c r="AH43" s="146">
        <f>IF(AF43&lt;&gt;0,IF(AA43/AF43*100&lt;0,"&lt;0",IF(AA43/AF43*100&gt;200,"&gt;200",AA43/AF43*100))," ")</f>
        <v>121.26498002663115</v>
      </c>
      <c r="AI43" s="145"/>
      <c r="AJ43" s="319"/>
      <c r="AK43" s="31"/>
      <c r="AL43" s="31">
        <f t="shared" si="50"/>
        <v>0</v>
      </c>
      <c r="AM43" s="31" t="str">
        <f>IF(AJ43&lt;&gt;0,IF(AK43/AJ43*100&lt;0,"&lt;0",IF(AK43/AJ43*100&gt;200,"&gt;200",AK43/AJ43*100))," ")</f>
        <v xml:space="preserve"> </v>
      </c>
      <c r="AN43" s="686"/>
      <c r="AO43" s="31">
        <f>AK43-AN43</f>
        <v>0</v>
      </c>
      <c r="AP43" s="142" t="str">
        <f t="shared" si="11"/>
        <v xml:space="preserve"> </v>
      </c>
      <c r="AQ43" s="145"/>
      <c r="AR43" s="319"/>
      <c r="AS43" s="31"/>
      <c r="AT43" s="31">
        <f>AS43-AR43</f>
        <v>0</v>
      </c>
      <c r="AU43" s="32" t="str">
        <f t="shared" si="12"/>
        <v xml:space="preserve"> </v>
      </c>
      <c r="AV43" s="641"/>
      <c r="AW43" s="31">
        <f>AS43-AV43</f>
        <v>0</v>
      </c>
      <c r="AX43" s="380" t="str">
        <f t="shared" si="13"/>
        <v xml:space="preserve"> </v>
      </c>
      <c r="AY43" s="441"/>
      <c r="AZ43" s="319"/>
      <c r="BA43" s="319">
        <f t="shared" si="18"/>
        <v>0</v>
      </c>
      <c r="BB43" s="319"/>
      <c r="BC43" s="31"/>
      <c r="BD43" s="31">
        <f t="shared" si="14"/>
        <v>0</v>
      </c>
      <c r="BE43" s="31"/>
      <c r="BF43" s="37">
        <f t="shared" si="51"/>
        <v>0</v>
      </c>
      <c r="BG43" s="37" t="str">
        <f t="shared" si="52"/>
        <v xml:space="preserve"> </v>
      </c>
      <c r="BH43" s="641"/>
      <c r="BI43" s="31">
        <f t="shared" ref="BI43:BI70" si="55">BC43-BH43</f>
        <v>0</v>
      </c>
      <c r="BJ43" s="146" t="str">
        <f t="shared" si="37"/>
        <v xml:space="preserve"> </v>
      </c>
      <c r="BL43" s="722">
        <f t="shared" si="15"/>
        <v>67.699999999999989</v>
      </c>
      <c r="BM43" s="722">
        <f t="shared" si="16"/>
        <v>67.699999999999989</v>
      </c>
      <c r="BN43" s="663">
        <v>67.699999999999989</v>
      </c>
      <c r="BO43" s="709"/>
      <c r="BP43" s="709"/>
      <c r="BQ43" s="709"/>
    </row>
    <row r="44" spans="1:81" ht="21.75" customHeight="1" x14ac:dyDescent="0.25">
      <c r="A44" s="506" t="s">
        <v>4</v>
      </c>
      <c r="B44" s="490"/>
      <c r="C44" s="476"/>
      <c r="D44" s="319"/>
      <c r="E44" s="31"/>
      <c r="F44" s="31">
        <f t="shared" si="32"/>
        <v>0</v>
      </c>
      <c r="G44" s="31">
        <f t="shared" si="33"/>
        <v>0</v>
      </c>
      <c r="H44" s="31">
        <f t="shared" si="3"/>
        <v>0</v>
      </c>
      <c r="I44" s="31" t="str">
        <f t="shared" si="4"/>
        <v xml:space="preserve"> </v>
      </c>
      <c r="J44" s="726">
        <f t="shared" si="48"/>
        <v>0</v>
      </c>
      <c r="K44" s="32">
        <f t="shared" si="5"/>
        <v>0</v>
      </c>
      <c r="L44" s="164" t="str">
        <f t="shared" si="6"/>
        <v xml:space="preserve"> </v>
      </c>
      <c r="M44" s="441"/>
      <c r="N44" s="319"/>
      <c r="O44" s="31"/>
      <c r="P44" s="31"/>
      <c r="Q44" s="31"/>
      <c r="R44" s="31"/>
      <c r="S44" s="31"/>
      <c r="T44" s="726"/>
      <c r="U44" s="77">
        <f t="shared" si="30"/>
        <v>0</v>
      </c>
      <c r="V44" s="597" t="str">
        <f t="shared" si="54"/>
        <v xml:space="preserve"> </v>
      </c>
      <c r="W44" s="760"/>
      <c r="X44" s="338"/>
      <c r="Y44" s="31"/>
      <c r="Z44" s="468"/>
      <c r="AA44" s="865"/>
      <c r="AB44" s="319"/>
      <c r="AC44" s="31"/>
      <c r="AD44" s="31"/>
      <c r="AE44" s="31"/>
      <c r="AF44" s="803"/>
      <c r="AG44" s="31">
        <f t="shared" si="49"/>
        <v>0</v>
      </c>
      <c r="AH44" s="146" t="str">
        <f t="shared" ref="AH44:AH53" si="56">IF(AF44&lt;&gt;0,IF(AA44/AF44*100&lt;0,"&lt;0",IF(AA44/AF44*100&gt;200,"&gt;200",AA44/AF44*100))," ")</f>
        <v xml:space="preserve"> </v>
      </c>
      <c r="AI44" s="145"/>
      <c r="AJ44" s="319"/>
      <c r="AK44" s="31"/>
      <c r="AL44" s="31"/>
      <c r="AM44" s="31"/>
      <c r="AN44" s="686"/>
      <c r="AO44" s="31"/>
      <c r="AP44" s="142" t="str">
        <f t="shared" si="11"/>
        <v xml:space="preserve"> </v>
      </c>
      <c r="AQ44" s="145"/>
      <c r="AR44" s="319"/>
      <c r="AS44" s="31"/>
      <c r="AT44" s="31"/>
      <c r="AU44" s="32"/>
      <c r="AV44" s="641"/>
      <c r="AW44" s="31"/>
      <c r="AX44" s="380"/>
      <c r="AY44" s="441"/>
      <c r="AZ44" s="319"/>
      <c r="BA44" s="319">
        <f t="shared" si="18"/>
        <v>0</v>
      </c>
      <c r="BB44" s="319"/>
      <c r="BC44" s="31"/>
      <c r="BD44" s="31"/>
      <c r="BE44" s="31"/>
      <c r="BF44" s="37"/>
      <c r="BG44" s="37"/>
      <c r="BH44" s="641"/>
      <c r="BI44" s="31"/>
      <c r="BJ44" s="146" t="str">
        <f t="shared" si="37"/>
        <v xml:space="preserve"> </v>
      </c>
      <c r="BL44" s="722">
        <f t="shared" si="15"/>
        <v>0</v>
      </c>
      <c r="BM44" s="722">
        <f t="shared" si="16"/>
        <v>0</v>
      </c>
      <c r="BN44" s="709"/>
      <c r="BO44" s="709"/>
      <c r="BP44" s="709"/>
      <c r="BQ44" s="709"/>
    </row>
    <row r="45" spans="1:81" ht="24.75" customHeight="1" x14ac:dyDescent="0.25">
      <c r="A45" s="507" t="s">
        <v>245</v>
      </c>
      <c r="B45" s="495">
        <v>1151</v>
      </c>
      <c r="C45" s="319">
        <f t="shared" ref="C45:D52" si="57">M45+AY45</f>
        <v>1646.9</v>
      </c>
      <c r="D45" s="319">
        <f t="shared" si="57"/>
        <v>1666.9</v>
      </c>
      <c r="E45" s="31">
        <f t="shared" ref="E45:E52" si="58">O45+BC45</f>
        <v>1890.8</v>
      </c>
      <c r="F45" s="31">
        <f t="shared" si="32"/>
        <v>1890.8</v>
      </c>
      <c r="G45" s="31">
        <f t="shared" si="33"/>
        <v>0</v>
      </c>
      <c r="H45" s="31">
        <f t="shared" si="3"/>
        <v>223.89999999999986</v>
      </c>
      <c r="I45" s="31">
        <f t="shared" si="4"/>
        <v>113.43211950326952</v>
      </c>
      <c r="J45" s="726">
        <f t="shared" si="48"/>
        <v>1539.1</v>
      </c>
      <c r="K45" s="32">
        <f t="shared" si="5"/>
        <v>351.70000000000005</v>
      </c>
      <c r="L45" s="164">
        <f t="shared" si="6"/>
        <v>122.85101682801638</v>
      </c>
      <c r="M45" s="319">
        <f t="shared" ref="M45:M54" si="59">W45+AI45+AQ45</f>
        <v>1646.9</v>
      </c>
      <c r="N45" s="319">
        <f t="shared" ref="N45:N54" si="60">X45+AJ45+AR45</f>
        <v>1666.9</v>
      </c>
      <c r="O45" s="31">
        <f t="shared" si="17"/>
        <v>1890.8</v>
      </c>
      <c r="P45" s="31">
        <f t="shared" si="7"/>
        <v>1890.8</v>
      </c>
      <c r="Q45" s="31">
        <f t="shared" si="8"/>
        <v>0</v>
      </c>
      <c r="R45" s="31">
        <f t="shared" si="0"/>
        <v>223.89999999999986</v>
      </c>
      <c r="S45" s="31">
        <f t="shared" si="1"/>
        <v>113.43211950326952</v>
      </c>
      <c r="T45" s="726">
        <f t="shared" si="53"/>
        <v>1539.1</v>
      </c>
      <c r="U45" s="77">
        <f t="shared" si="30"/>
        <v>351.70000000000005</v>
      </c>
      <c r="V45" s="597">
        <f t="shared" si="54"/>
        <v>122.85101682801638</v>
      </c>
      <c r="W45" s="760">
        <v>1646.9</v>
      </c>
      <c r="X45" s="338">
        <v>1666.9</v>
      </c>
      <c r="Y45" s="31">
        <f t="shared" ref="Y45:Y54" si="61">X45-Z45</f>
        <v>1666.9</v>
      </c>
      <c r="Z45" s="468"/>
      <c r="AA45" s="865">
        <v>1890.8</v>
      </c>
      <c r="AB45" s="319">
        <f t="shared" si="9"/>
        <v>1890.8</v>
      </c>
      <c r="AC45" s="31"/>
      <c r="AD45" s="31">
        <f t="shared" si="19"/>
        <v>223.89999999999986</v>
      </c>
      <c r="AE45" s="31">
        <f t="shared" si="10"/>
        <v>113.43211950326952</v>
      </c>
      <c r="AF45" s="803">
        <v>1539.1</v>
      </c>
      <c r="AG45" s="31">
        <f t="shared" si="49"/>
        <v>351.70000000000005</v>
      </c>
      <c r="AH45" s="146">
        <f t="shared" si="56"/>
        <v>122.85101682801638</v>
      </c>
      <c r="AI45" s="145"/>
      <c r="AJ45" s="319"/>
      <c r="AK45" s="31"/>
      <c r="AL45" s="31"/>
      <c r="AM45" s="31"/>
      <c r="AN45" s="686"/>
      <c r="AO45" s="31"/>
      <c r="AP45" s="142" t="str">
        <f t="shared" si="11"/>
        <v xml:space="preserve"> </v>
      </c>
      <c r="AQ45" s="145"/>
      <c r="AR45" s="319"/>
      <c r="AS45" s="31"/>
      <c r="AT45" s="31"/>
      <c r="AU45" s="32"/>
      <c r="AV45" s="641"/>
      <c r="AW45" s="31"/>
      <c r="AX45" s="380"/>
      <c r="AY45" s="441"/>
      <c r="AZ45" s="319"/>
      <c r="BA45" s="319">
        <f t="shared" si="18"/>
        <v>0</v>
      </c>
      <c r="BB45" s="319"/>
      <c r="BC45" s="31"/>
      <c r="BD45" s="31">
        <f t="shared" si="14"/>
        <v>0</v>
      </c>
      <c r="BE45" s="31"/>
      <c r="BF45" s="37">
        <f t="shared" si="51"/>
        <v>0</v>
      </c>
      <c r="BG45" s="37" t="str">
        <f t="shared" si="52"/>
        <v xml:space="preserve"> </v>
      </c>
      <c r="BH45" s="641"/>
      <c r="BI45" s="31"/>
      <c r="BJ45" s="146" t="str">
        <f t="shared" si="37"/>
        <v xml:space="preserve"> </v>
      </c>
      <c r="BL45" s="722">
        <f t="shared" si="15"/>
        <v>48.8</v>
      </c>
      <c r="BM45" s="722">
        <f t="shared" si="16"/>
        <v>48.8</v>
      </c>
      <c r="BN45" s="709">
        <v>48.8</v>
      </c>
      <c r="BO45" s="709"/>
      <c r="BP45" s="709"/>
      <c r="BQ45" s="709"/>
    </row>
    <row r="46" spans="1:81" ht="31.5" customHeight="1" x14ac:dyDescent="0.25">
      <c r="A46" s="507" t="s">
        <v>246</v>
      </c>
      <c r="B46" s="495">
        <v>1156</v>
      </c>
      <c r="C46" s="319">
        <f t="shared" si="57"/>
        <v>818.1</v>
      </c>
      <c r="D46" s="319">
        <f t="shared" si="57"/>
        <v>798.1</v>
      </c>
      <c r="E46" s="31">
        <f t="shared" si="58"/>
        <v>841.3</v>
      </c>
      <c r="F46" s="31">
        <f t="shared" si="32"/>
        <v>841.3</v>
      </c>
      <c r="G46" s="31">
        <f t="shared" si="33"/>
        <v>0</v>
      </c>
      <c r="H46" s="31">
        <f t="shared" si="3"/>
        <v>43.199999999999932</v>
      </c>
      <c r="I46" s="31">
        <f t="shared" si="4"/>
        <v>105.41285553188821</v>
      </c>
      <c r="J46" s="726">
        <f t="shared" si="48"/>
        <v>713.9</v>
      </c>
      <c r="K46" s="32">
        <f t="shared" si="5"/>
        <v>127.39999999999998</v>
      </c>
      <c r="L46" s="164">
        <f t="shared" si="6"/>
        <v>117.84563664378764</v>
      </c>
      <c r="M46" s="319">
        <f t="shared" si="59"/>
        <v>818.1</v>
      </c>
      <c r="N46" s="319">
        <f t="shared" si="60"/>
        <v>798.1</v>
      </c>
      <c r="O46" s="31">
        <f t="shared" si="17"/>
        <v>841.3</v>
      </c>
      <c r="P46" s="31">
        <f t="shared" si="7"/>
        <v>841.3</v>
      </c>
      <c r="Q46" s="31">
        <f t="shared" si="8"/>
        <v>0</v>
      </c>
      <c r="R46" s="31">
        <f t="shared" si="0"/>
        <v>43.199999999999932</v>
      </c>
      <c r="S46" s="31">
        <f t="shared" si="1"/>
        <v>105.41285553188821</v>
      </c>
      <c r="T46" s="726">
        <f t="shared" si="53"/>
        <v>713.9</v>
      </c>
      <c r="U46" s="77">
        <f t="shared" si="30"/>
        <v>127.39999999999998</v>
      </c>
      <c r="V46" s="597">
        <f t="shared" si="54"/>
        <v>117.84563664378764</v>
      </c>
      <c r="W46" s="760">
        <v>818.1</v>
      </c>
      <c r="X46" s="338">
        <v>798.1</v>
      </c>
      <c r="Y46" s="31">
        <f t="shared" si="61"/>
        <v>798.1</v>
      </c>
      <c r="Z46" s="468"/>
      <c r="AA46" s="865">
        <v>841.3</v>
      </c>
      <c r="AB46" s="319">
        <f t="shared" si="9"/>
        <v>841.3</v>
      </c>
      <c r="AC46" s="31"/>
      <c r="AD46" s="31">
        <f t="shared" si="19"/>
        <v>43.199999999999932</v>
      </c>
      <c r="AE46" s="31">
        <f t="shared" si="10"/>
        <v>105.41285553188821</v>
      </c>
      <c r="AF46" s="803">
        <v>713.9</v>
      </c>
      <c r="AG46" s="31">
        <f t="shared" si="49"/>
        <v>127.39999999999998</v>
      </c>
      <c r="AH46" s="146">
        <f t="shared" si="56"/>
        <v>117.84563664378764</v>
      </c>
      <c r="AI46" s="145"/>
      <c r="AJ46" s="319"/>
      <c r="AK46" s="31"/>
      <c r="AL46" s="31"/>
      <c r="AM46" s="31"/>
      <c r="AN46" s="686"/>
      <c r="AO46" s="31"/>
      <c r="AP46" s="142" t="str">
        <f t="shared" si="11"/>
        <v xml:space="preserve"> </v>
      </c>
      <c r="AQ46" s="145"/>
      <c r="AR46" s="319"/>
      <c r="AS46" s="31"/>
      <c r="AT46" s="31"/>
      <c r="AU46" s="32"/>
      <c r="AV46" s="641"/>
      <c r="AW46" s="31"/>
      <c r="AX46" s="380"/>
      <c r="AY46" s="441"/>
      <c r="AZ46" s="319"/>
      <c r="BA46" s="319">
        <f t="shared" si="18"/>
        <v>0</v>
      </c>
      <c r="BB46" s="319"/>
      <c r="BC46" s="31"/>
      <c r="BD46" s="31">
        <f t="shared" si="14"/>
        <v>0</v>
      </c>
      <c r="BE46" s="31"/>
      <c r="BF46" s="37">
        <f t="shared" si="51"/>
        <v>0</v>
      </c>
      <c r="BG46" s="37" t="str">
        <f t="shared" si="52"/>
        <v xml:space="preserve"> </v>
      </c>
      <c r="BH46" s="641"/>
      <c r="BI46" s="31"/>
      <c r="BJ46" s="146" t="str">
        <f t="shared" si="37"/>
        <v xml:space="preserve"> </v>
      </c>
      <c r="BL46" s="722">
        <f t="shared" si="15"/>
        <v>18.899999999999999</v>
      </c>
      <c r="BM46" s="722">
        <f t="shared" si="16"/>
        <v>18.899999999999999</v>
      </c>
      <c r="BN46" s="663">
        <v>18.899999999999999</v>
      </c>
      <c r="BO46" s="709"/>
      <c r="BP46" s="709"/>
      <c r="BQ46" s="709"/>
    </row>
    <row r="47" spans="1:81" s="314" customFormat="1" ht="26.25" customHeight="1" x14ac:dyDescent="0.25">
      <c r="A47" s="508" t="s">
        <v>57</v>
      </c>
      <c r="B47" s="509">
        <v>12</v>
      </c>
      <c r="C47" s="353">
        <f t="shared" si="57"/>
        <v>24484.9</v>
      </c>
      <c r="D47" s="353">
        <f t="shared" si="57"/>
        <v>24847.7</v>
      </c>
      <c r="E47" s="313">
        <f t="shared" si="58"/>
        <v>24923.200000000001</v>
      </c>
      <c r="F47" s="313">
        <f t="shared" si="32"/>
        <v>24923.200000000001</v>
      </c>
      <c r="G47" s="313">
        <f t="shared" si="33"/>
        <v>0</v>
      </c>
      <c r="H47" s="313">
        <f t="shared" si="3"/>
        <v>75.5</v>
      </c>
      <c r="I47" s="313">
        <f t="shared" si="4"/>
        <v>100.30385106066156</v>
      </c>
      <c r="J47" s="725">
        <f t="shared" si="48"/>
        <v>21839</v>
      </c>
      <c r="K47" s="43">
        <f t="shared" si="5"/>
        <v>3084.2000000000007</v>
      </c>
      <c r="L47" s="204">
        <f t="shared" si="6"/>
        <v>114.12244150373185</v>
      </c>
      <c r="M47" s="353">
        <f t="shared" si="59"/>
        <v>24484.9</v>
      </c>
      <c r="N47" s="353">
        <f t="shared" si="60"/>
        <v>24847.7</v>
      </c>
      <c r="O47" s="313">
        <f t="shared" si="17"/>
        <v>24923.200000000001</v>
      </c>
      <c r="P47" s="313">
        <f t="shared" si="7"/>
        <v>24923.200000000001</v>
      </c>
      <c r="Q47" s="313">
        <f t="shared" si="8"/>
        <v>0</v>
      </c>
      <c r="R47" s="313">
        <f t="shared" si="0"/>
        <v>75.5</v>
      </c>
      <c r="S47" s="313">
        <f t="shared" si="1"/>
        <v>100.30385106066156</v>
      </c>
      <c r="T47" s="725">
        <f t="shared" si="53"/>
        <v>21839</v>
      </c>
      <c r="U47" s="83">
        <f t="shared" si="30"/>
        <v>3084.2000000000007</v>
      </c>
      <c r="V47" s="622">
        <f t="shared" si="54"/>
        <v>114.12244150373185</v>
      </c>
      <c r="W47" s="765">
        <f>W48+W49</f>
        <v>0</v>
      </c>
      <c r="X47" s="423">
        <f>X48+X49</f>
        <v>0</v>
      </c>
      <c r="Y47" s="313">
        <f t="shared" si="61"/>
        <v>0</v>
      </c>
      <c r="Z47" s="840">
        <f>Z48+Z49</f>
        <v>0</v>
      </c>
      <c r="AA47" s="870">
        <f>AA48+AA49</f>
        <v>0</v>
      </c>
      <c r="AB47" s="353">
        <f t="shared" si="9"/>
        <v>0</v>
      </c>
      <c r="AC47" s="313">
        <f>AC48+AC49</f>
        <v>0</v>
      </c>
      <c r="AD47" s="313">
        <f t="shared" si="19"/>
        <v>0</v>
      </c>
      <c r="AE47" s="313" t="str">
        <f t="shared" si="10"/>
        <v xml:space="preserve"> </v>
      </c>
      <c r="AF47" s="802">
        <f>AF48+AF49</f>
        <v>0</v>
      </c>
      <c r="AG47" s="31">
        <f t="shared" si="49"/>
        <v>0</v>
      </c>
      <c r="AH47" s="146" t="str">
        <f t="shared" si="56"/>
        <v xml:space="preserve"> </v>
      </c>
      <c r="AI47" s="353">
        <f>AI48+AI49</f>
        <v>18367.7</v>
      </c>
      <c r="AJ47" s="353">
        <f>AJ48+AJ49</f>
        <v>18553</v>
      </c>
      <c r="AK47" s="313">
        <f>AK48+AK49</f>
        <v>18573.400000000001</v>
      </c>
      <c r="AL47" s="313">
        <f t="shared" si="50"/>
        <v>20.400000000001455</v>
      </c>
      <c r="AM47" s="121">
        <f t="shared" ref="AM47:AM53" si="62">IF(AJ47&lt;&gt;0,IF(AK47/AJ47*100&lt;0,"&lt;0",IF(AK47/AJ47*100&gt;200,"&gt;200",AK47/AJ47*100))," ")</f>
        <v>100.10995526329975</v>
      </c>
      <c r="AN47" s="685">
        <f>AN48+AN49</f>
        <v>16223.8</v>
      </c>
      <c r="AO47" s="121">
        <f t="shared" ref="AO47:AO53" si="63">AK47-AN47</f>
        <v>2349.6000000000022</v>
      </c>
      <c r="AP47" s="634">
        <f t="shared" si="11"/>
        <v>114.48242705161553</v>
      </c>
      <c r="AQ47" s="353">
        <f>AQ48+AQ49</f>
        <v>6117.2</v>
      </c>
      <c r="AR47" s="353">
        <f>AR48+AR49</f>
        <v>6294.7</v>
      </c>
      <c r="AS47" s="313">
        <f>AS48+AS49</f>
        <v>6349.8</v>
      </c>
      <c r="AT47" s="313">
        <f>AS47-AR47</f>
        <v>55.100000000000364</v>
      </c>
      <c r="AU47" s="43">
        <f t="shared" si="12"/>
        <v>100.87533957138545</v>
      </c>
      <c r="AV47" s="640">
        <f>AV48+AV49</f>
        <v>5615.2</v>
      </c>
      <c r="AW47" s="313">
        <f t="shared" ref="AW47:AW56" si="64">AS47-AV47</f>
        <v>734.60000000000036</v>
      </c>
      <c r="AX47" s="385">
        <f t="shared" si="13"/>
        <v>113.08234791280809</v>
      </c>
      <c r="AY47" s="446"/>
      <c r="AZ47" s="353">
        <f>AZ48+AZ49</f>
        <v>0</v>
      </c>
      <c r="BA47" s="353">
        <f t="shared" si="18"/>
        <v>0</v>
      </c>
      <c r="BB47" s="353"/>
      <c r="BC47" s="313">
        <f>BC48+BC49</f>
        <v>0</v>
      </c>
      <c r="BD47" s="313">
        <f t="shared" si="14"/>
        <v>0</v>
      </c>
      <c r="BE47" s="313">
        <f>BE48+BE49</f>
        <v>0</v>
      </c>
      <c r="BF47" s="313">
        <f>BC47-AZ47</f>
        <v>0</v>
      </c>
      <c r="BG47" s="121" t="str">
        <f t="shared" ref="BG47:BG124" si="65">IF(AZ47&lt;&gt;0,IF(BC47/AZ47*100&lt;0,"&lt;0",IF(BC47/AZ47*100&gt;200,"&gt;200",BC47/AZ47*100))," ")</f>
        <v xml:space="preserve"> </v>
      </c>
      <c r="BH47" s="640">
        <f>BH48+BH49</f>
        <v>0</v>
      </c>
      <c r="BI47" s="313">
        <f t="shared" si="55"/>
        <v>0</v>
      </c>
      <c r="BJ47" s="146" t="str">
        <f t="shared" si="37"/>
        <v xml:space="preserve"> </v>
      </c>
      <c r="BK47" s="2"/>
      <c r="BL47" s="722">
        <f t="shared" si="15"/>
        <v>798.2</v>
      </c>
      <c r="BM47" s="722">
        <f t="shared" si="16"/>
        <v>798.2</v>
      </c>
      <c r="BN47" s="709">
        <v>0</v>
      </c>
      <c r="BO47" s="663">
        <v>600.4</v>
      </c>
      <c r="BP47" s="709">
        <v>197.8</v>
      </c>
      <c r="BQ47" s="709">
        <v>0</v>
      </c>
    </row>
    <row r="48" spans="1:81" ht="22.5" customHeight="1" x14ac:dyDescent="0.25">
      <c r="A48" s="503" t="s">
        <v>12</v>
      </c>
      <c r="B48" s="490">
        <v>121</v>
      </c>
      <c r="C48" s="319">
        <f t="shared" si="57"/>
        <v>18367.7</v>
      </c>
      <c r="D48" s="319">
        <f t="shared" si="57"/>
        <v>18553</v>
      </c>
      <c r="E48" s="31">
        <f t="shared" si="58"/>
        <v>18573.400000000001</v>
      </c>
      <c r="F48" s="31">
        <f t="shared" si="32"/>
        <v>18573.400000000001</v>
      </c>
      <c r="G48" s="31">
        <f t="shared" si="33"/>
        <v>0</v>
      </c>
      <c r="H48" s="31">
        <f t="shared" si="3"/>
        <v>20.400000000001455</v>
      </c>
      <c r="I48" s="31">
        <f t="shared" si="4"/>
        <v>100.10995526329975</v>
      </c>
      <c r="J48" s="731">
        <f t="shared" si="48"/>
        <v>16223.8</v>
      </c>
      <c r="K48" s="41">
        <f t="shared" si="5"/>
        <v>2349.6000000000022</v>
      </c>
      <c r="L48" s="203">
        <f t="shared" si="6"/>
        <v>114.48242705161553</v>
      </c>
      <c r="M48" s="319">
        <f t="shared" si="59"/>
        <v>18367.7</v>
      </c>
      <c r="N48" s="319">
        <f t="shared" si="60"/>
        <v>18553</v>
      </c>
      <c r="O48" s="31">
        <f t="shared" si="17"/>
        <v>18573.400000000001</v>
      </c>
      <c r="P48" s="31">
        <f t="shared" si="7"/>
        <v>18573.400000000001</v>
      </c>
      <c r="Q48" s="31">
        <f t="shared" si="8"/>
        <v>0</v>
      </c>
      <c r="R48" s="31">
        <f t="shared" si="0"/>
        <v>20.400000000001455</v>
      </c>
      <c r="S48" s="31">
        <f t="shared" si="1"/>
        <v>100.10995526329975</v>
      </c>
      <c r="T48" s="731">
        <f t="shared" si="53"/>
        <v>16223.8</v>
      </c>
      <c r="U48" s="82">
        <f t="shared" si="30"/>
        <v>2349.6000000000022</v>
      </c>
      <c r="V48" s="621">
        <f t="shared" si="54"/>
        <v>114.48242705161553</v>
      </c>
      <c r="W48" s="760"/>
      <c r="X48" s="338"/>
      <c r="Y48" s="31">
        <f t="shared" si="61"/>
        <v>0</v>
      </c>
      <c r="Z48" s="468"/>
      <c r="AA48" s="865"/>
      <c r="AB48" s="319">
        <f t="shared" si="9"/>
        <v>0</v>
      </c>
      <c r="AC48" s="31"/>
      <c r="AD48" s="31">
        <f t="shared" si="19"/>
        <v>0</v>
      </c>
      <c r="AE48" s="31" t="str">
        <f t="shared" si="10"/>
        <v xml:space="preserve"> </v>
      </c>
      <c r="AF48" s="803"/>
      <c r="AG48" s="31">
        <f t="shared" si="49"/>
        <v>0</v>
      </c>
      <c r="AH48" s="146" t="str">
        <f t="shared" si="56"/>
        <v xml:space="preserve"> </v>
      </c>
      <c r="AI48" s="469">
        <v>18367.7</v>
      </c>
      <c r="AJ48" s="431">
        <v>18553</v>
      </c>
      <c r="AK48" s="44">
        <v>18573.400000000001</v>
      </c>
      <c r="AL48" s="31">
        <f t="shared" si="50"/>
        <v>20.400000000001455</v>
      </c>
      <c r="AM48" s="31">
        <f t="shared" si="62"/>
        <v>100.10995526329975</v>
      </c>
      <c r="AN48" s="691">
        <v>16223.8</v>
      </c>
      <c r="AO48" s="31">
        <f t="shared" si="63"/>
        <v>2349.6000000000022</v>
      </c>
      <c r="AP48" s="634">
        <f t="shared" si="11"/>
        <v>114.48242705161553</v>
      </c>
      <c r="AQ48" s="145"/>
      <c r="AR48" s="319"/>
      <c r="AS48" s="31"/>
      <c r="AT48" s="31">
        <f>AS48-AR48</f>
        <v>0</v>
      </c>
      <c r="AU48" s="41" t="str">
        <f t="shared" si="12"/>
        <v xml:space="preserve"> </v>
      </c>
      <c r="AV48" s="641"/>
      <c r="AW48" s="31">
        <f t="shared" si="64"/>
        <v>0</v>
      </c>
      <c r="AX48" s="383" t="str">
        <f t="shared" si="13"/>
        <v xml:space="preserve"> </v>
      </c>
      <c r="AY48" s="445"/>
      <c r="AZ48" s="319"/>
      <c r="BA48" s="319">
        <f t="shared" si="18"/>
        <v>0</v>
      </c>
      <c r="BB48" s="319"/>
      <c r="BC48" s="31"/>
      <c r="BD48" s="31">
        <f t="shared" si="14"/>
        <v>0</v>
      </c>
      <c r="BE48" s="31"/>
      <c r="BF48" s="31">
        <f>BC48-AZ48</f>
        <v>0</v>
      </c>
      <c r="BG48" s="37" t="str">
        <f t="shared" si="65"/>
        <v xml:space="preserve"> </v>
      </c>
      <c r="BH48" s="641"/>
      <c r="BI48" s="31">
        <f t="shared" si="55"/>
        <v>0</v>
      </c>
      <c r="BJ48" s="146" t="str">
        <f t="shared" si="37"/>
        <v xml:space="preserve"> </v>
      </c>
      <c r="BL48" s="722">
        <f t="shared" si="15"/>
        <v>600.4</v>
      </c>
      <c r="BM48" s="722">
        <f t="shared" si="16"/>
        <v>600.4</v>
      </c>
      <c r="BN48" s="711"/>
      <c r="BO48" s="665">
        <v>600.4</v>
      </c>
      <c r="BP48" s="711"/>
      <c r="BQ48" s="709"/>
    </row>
    <row r="49" spans="1:69" ht="30" customHeight="1" x14ac:dyDescent="0.25">
      <c r="A49" s="503" t="s">
        <v>13</v>
      </c>
      <c r="B49" s="490">
        <v>122</v>
      </c>
      <c r="C49" s="319">
        <f t="shared" si="57"/>
        <v>6117.2</v>
      </c>
      <c r="D49" s="319">
        <f t="shared" si="57"/>
        <v>6294.7</v>
      </c>
      <c r="E49" s="31">
        <f t="shared" si="58"/>
        <v>6349.8</v>
      </c>
      <c r="F49" s="31">
        <f t="shared" si="32"/>
        <v>6349.8</v>
      </c>
      <c r="G49" s="31">
        <f t="shared" si="33"/>
        <v>0</v>
      </c>
      <c r="H49" s="31">
        <f t="shared" si="3"/>
        <v>55.100000000000364</v>
      </c>
      <c r="I49" s="31">
        <f t="shared" si="4"/>
        <v>100.87533957138545</v>
      </c>
      <c r="J49" s="731">
        <f t="shared" si="48"/>
        <v>5615.2</v>
      </c>
      <c r="K49" s="41">
        <f t="shared" si="5"/>
        <v>734.60000000000036</v>
      </c>
      <c r="L49" s="203">
        <f t="shared" si="6"/>
        <v>113.08234791280809</v>
      </c>
      <c r="M49" s="319">
        <f t="shared" si="59"/>
        <v>6117.2</v>
      </c>
      <c r="N49" s="319">
        <f t="shared" si="60"/>
        <v>6294.7</v>
      </c>
      <c r="O49" s="31">
        <f t="shared" si="17"/>
        <v>6349.8</v>
      </c>
      <c r="P49" s="31">
        <f t="shared" si="7"/>
        <v>6349.8</v>
      </c>
      <c r="Q49" s="31">
        <f t="shared" si="8"/>
        <v>0</v>
      </c>
      <c r="R49" s="31">
        <f t="shared" si="0"/>
        <v>55.100000000000364</v>
      </c>
      <c r="S49" s="31">
        <f t="shared" si="1"/>
        <v>100.87533957138545</v>
      </c>
      <c r="T49" s="731">
        <f t="shared" si="53"/>
        <v>5615.2</v>
      </c>
      <c r="U49" s="82">
        <f t="shared" si="30"/>
        <v>734.60000000000036</v>
      </c>
      <c r="V49" s="621">
        <f t="shared" si="54"/>
        <v>113.08234791280809</v>
      </c>
      <c r="W49" s="760"/>
      <c r="X49" s="338"/>
      <c r="Y49" s="31">
        <f t="shared" si="61"/>
        <v>0</v>
      </c>
      <c r="Z49" s="468"/>
      <c r="AA49" s="865"/>
      <c r="AB49" s="319">
        <f t="shared" si="9"/>
        <v>0</v>
      </c>
      <c r="AC49" s="31"/>
      <c r="AD49" s="31">
        <f t="shared" si="19"/>
        <v>0</v>
      </c>
      <c r="AE49" s="31" t="str">
        <f t="shared" si="10"/>
        <v xml:space="preserve"> </v>
      </c>
      <c r="AF49" s="803"/>
      <c r="AG49" s="31">
        <f t="shared" si="49"/>
        <v>0</v>
      </c>
      <c r="AH49" s="146" t="str">
        <f t="shared" si="56"/>
        <v xml:space="preserve"> </v>
      </c>
      <c r="AI49" s="145"/>
      <c r="AJ49" s="319"/>
      <c r="AK49" s="31"/>
      <c r="AL49" s="31">
        <f t="shared" si="50"/>
        <v>0</v>
      </c>
      <c r="AM49" s="31" t="str">
        <f t="shared" si="62"/>
        <v xml:space="preserve"> </v>
      </c>
      <c r="AN49" s="686"/>
      <c r="AO49" s="31">
        <f t="shared" si="63"/>
        <v>0</v>
      </c>
      <c r="AP49" s="634" t="str">
        <f t="shared" si="11"/>
        <v xml:space="preserve"> </v>
      </c>
      <c r="AQ49" s="469">
        <v>6117.2</v>
      </c>
      <c r="AR49" s="431">
        <v>6294.7</v>
      </c>
      <c r="AS49" s="44">
        <v>6349.8</v>
      </c>
      <c r="AT49" s="31">
        <v>1331.1</v>
      </c>
      <c r="AU49" s="41">
        <f t="shared" si="12"/>
        <v>100.87533957138545</v>
      </c>
      <c r="AV49" s="672">
        <v>5615.2</v>
      </c>
      <c r="AW49" s="31">
        <f t="shared" si="64"/>
        <v>734.60000000000036</v>
      </c>
      <c r="AX49" s="383">
        <f t="shared" si="13"/>
        <v>113.08234791280809</v>
      </c>
      <c r="AY49" s="445"/>
      <c r="AZ49" s="319"/>
      <c r="BA49" s="319">
        <f t="shared" si="18"/>
        <v>0</v>
      </c>
      <c r="BB49" s="319"/>
      <c r="BC49" s="31"/>
      <c r="BD49" s="31">
        <f t="shared" si="14"/>
        <v>0</v>
      </c>
      <c r="BE49" s="31"/>
      <c r="BF49" s="31">
        <f>BC49-AZ49</f>
        <v>0</v>
      </c>
      <c r="BG49" s="37" t="str">
        <f t="shared" si="65"/>
        <v xml:space="preserve"> </v>
      </c>
      <c r="BH49" s="641"/>
      <c r="BI49" s="31">
        <f t="shared" si="55"/>
        <v>0</v>
      </c>
      <c r="BJ49" s="146" t="str">
        <f t="shared" si="37"/>
        <v xml:space="preserve"> </v>
      </c>
      <c r="BL49" s="722">
        <f t="shared" si="15"/>
        <v>197.8</v>
      </c>
      <c r="BM49" s="722">
        <f t="shared" si="16"/>
        <v>197.8</v>
      </c>
      <c r="BN49" s="709"/>
      <c r="BO49" s="709"/>
      <c r="BP49" s="709">
        <v>197.8</v>
      </c>
      <c r="BQ49" s="711"/>
    </row>
    <row r="50" spans="1:69" s="12" customFormat="1" ht="23.25" customHeight="1" x14ac:dyDescent="0.25">
      <c r="A50" s="510" t="s">
        <v>44</v>
      </c>
      <c r="B50" s="486">
        <v>13</v>
      </c>
      <c r="C50" s="349">
        <f t="shared" si="57"/>
        <v>1324.1</v>
      </c>
      <c r="D50" s="349">
        <f t="shared" si="57"/>
        <v>4870.1000000000004</v>
      </c>
      <c r="E50" s="28">
        <f t="shared" si="58"/>
        <v>4539.4000000000005</v>
      </c>
      <c r="F50" s="28">
        <f t="shared" si="32"/>
        <v>3804.7000000000003</v>
      </c>
      <c r="G50" s="28">
        <f t="shared" si="33"/>
        <v>734.7</v>
      </c>
      <c r="H50" s="28">
        <f t="shared" si="3"/>
        <v>-330.69999999999982</v>
      </c>
      <c r="I50" s="28">
        <f t="shared" si="4"/>
        <v>93.209585018788118</v>
      </c>
      <c r="J50" s="725">
        <f t="shared" si="48"/>
        <v>2447.4</v>
      </c>
      <c r="K50" s="29">
        <f t="shared" si="5"/>
        <v>2092.0000000000005</v>
      </c>
      <c r="L50" s="198">
        <f t="shared" si="6"/>
        <v>185.47846694451255</v>
      </c>
      <c r="M50" s="349">
        <f t="shared" si="59"/>
        <v>1317.8999999999999</v>
      </c>
      <c r="N50" s="349">
        <f t="shared" si="60"/>
        <v>4644.1000000000004</v>
      </c>
      <c r="O50" s="28">
        <f t="shared" si="17"/>
        <v>4324.8</v>
      </c>
      <c r="P50" s="28">
        <f t="shared" si="7"/>
        <v>3803.4</v>
      </c>
      <c r="Q50" s="28">
        <f t="shared" si="8"/>
        <v>521.4</v>
      </c>
      <c r="R50" s="28">
        <f t="shared" si="0"/>
        <v>-319.30000000000018</v>
      </c>
      <c r="S50" s="28">
        <f t="shared" si="1"/>
        <v>93.124609719859606</v>
      </c>
      <c r="T50" s="725">
        <f t="shared" si="53"/>
        <v>2290.6</v>
      </c>
      <c r="U50" s="76">
        <f t="shared" si="30"/>
        <v>2034.2000000000003</v>
      </c>
      <c r="V50" s="616">
        <f t="shared" si="54"/>
        <v>188.80642626386103</v>
      </c>
      <c r="W50" s="759">
        <f>W51+W52</f>
        <v>1317.8999999999999</v>
      </c>
      <c r="X50" s="420">
        <f>X51+X52</f>
        <v>4626.3</v>
      </c>
      <c r="Y50" s="28">
        <f t="shared" si="61"/>
        <v>3855.3</v>
      </c>
      <c r="Z50" s="835">
        <f>Z51+Z52</f>
        <v>771</v>
      </c>
      <c r="AA50" s="864">
        <f>AA51+AA52</f>
        <v>4306.3</v>
      </c>
      <c r="AB50" s="349">
        <f t="shared" si="9"/>
        <v>3784.9</v>
      </c>
      <c r="AC50" s="28">
        <f>AC51+AC52</f>
        <v>521.4</v>
      </c>
      <c r="AD50" s="28">
        <f t="shared" si="19"/>
        <v>-320</v>
      </c>
      <c r="AE50" s="28">
        <f t="shared" si="10"/>
        <v>93.083025311804249</v>
      </c>
      <c r="AF50" s="802">
        <f>AF51+AF52</f>
        <v>2290.6</v>
      </c>
      <c r="AG50" s="45">
        <f t="shared" si="49"/>
        <v>2015.7000000000003</v>
      </c>
      <c r="AH50" s="146">
        <f t="shared" si="56"/>
        <v>187.99877761285256</v>
      </c>
      <c r="AI50" s="193"/>
      <c r="AJ50" s="432">
        <f>AJ51+AJ52</f>
        <v>0</v>
      </c>
      <c r="AK50" s="45">
        <f>AK51+AK52</f>
        <v>0</v>
      </c>
      <c r="AL50" s="45">
        <f>AL51+AL52</f>
        <v>0</v>
      </c>
      <c r="AM50" s="121" t="str">
        <f t="shared" si="62"/>
        <v xml:space="preserve"> </v>
      </c>
      <c r="AN50" s="692">
        <f>AN51+AN52</f>
        <v>0</v>
      </c>
      <c r="AO50" s="121">
        <f t="shared" si="63"/>
        <v>0</v>
      </c>
      <c r="AP50" s="634" t="str">
        <f t="shared" si="11"/>
        <v xml:space="preserve"> </v>
      </c>
      <c r="AQ50" s="193"/>
      <c r="AR50" s="432">
        <f>AR51+AR52</f>
        <v>17.8</v>
      </c>
      <c r="AS50" s="432">
        <f>AS51+AS52</f>
        <v>18.5</v>
      </c>
      <c r="AT50" s="45">
        <f>AT51+AT52</f>
        <v>0.69999999999999929</v>
      </c>
      <c r="AU50" s="29">
        <f t="shared" si="12"/>
        <v>103.93258426966293</v>
      </c>
      <c r="AV50" s="673">
        <f>AV51+AV52</f>
        <v>0</v>
      </c>
      <c r="AW50" s="45">
        <f t="shared" si="64"/>
        <v>18.5</v>
      </c>
      <c r="AX50" s="386" t="str">
        <f t="shared" si="13"/>
        <v xml:space="preserve"> </v>
      </c>
      <c r="AY50" s="143">
        <f>AY51+AY52</f>
        <v>6.2</v>
      </c>
      <c r="AZ50" s="349">
        <f>AZ51+AZ52</f>
        <v>226</v>
      </c>
      <c r="BA50" s="349">
        <f t="shared" si="18"/>
        <v>1.4000000000000057</v>
      </c>
      <c r="BB50" s="349">
        <f>BB51+BB52</f>
        <v>224.6</v>
      </c>
      <c r="BC50" s="28">
        <f>BC51+BC52</f>
        <v>214.6</v>
      </c>
      <c r="BD50" s="28">
        <f t="shared" si="14"/>
        <v>1.2999999999999829</v>
      </c>
      <c r="BE50" s="28">
        <f>BE51+BE52</f>
        <v>213.3</v>
      </c>
      <c r="BF50" s="51">
        <f>BC50-AZ50</f>
        <v>-11.400000000000006</v>
      </c>
      <c r="BG50" s="51">
        <f t="shared" si="65"/>
        <v>94.95575221238937</v>
      </c>
      <c r="BH50" s="640">
        <f>BH51+BH52</f>
        <v>156.80000000000001</v>
      </c>
      <c r="BI50" s="28">
        <f t="shared" si="55"/>
        <v>57.799999999999983</v>
      </c>
      <c r="BJ50" s="146">
        <f t="shared" si="37"/>
        <v>136.86224489795919</v>
      </c>
      <c r="BK50" s="2"/>
      <c r="BL50" s="722">
        <f t="shared" si="15"/>
        <v>1.3</v>
      </c>
      <c r="BM50" s="722">
        <f t="shared" si="16"/>
        <v>0.3</v>
      </c>
      <c r="BN50" s="709">
        <v>0.3</v>
      </c>
      <c r="BO50" s="709">
        <v>0</v>
      </c>
      <c r="BP50" s="709">
        <v>0</v>
      </c>
      <c r="BQ50" s="663">
        <v>1</v>
      </c>
    </row>
    <row r="51" spans="1:69" ht="23.25" customHeight="1" x14ac:dyDescent="0.25">
      <c r="A51" s="511" t="s">
        <v>45</v>
      </c>
      <c r="B51" s="490">
        <v>131</v>
      </c>
      <c r="C51" s="319">
        <f t="shared" si="57"/>
        <v>107</v>
      </c>
      <c r="D51" s="319">
        <f t="shared" si="57"/>
        <v>1938.7</v>
      </c>
      <c r="E51" s="31">
        <f t="shared" si="58"/>
        <v>1014.1</v>
      </c>
      <c r="F51" s="31">
        <f t="shared" si="32"/>
        <v>1005.4000000000001</v>
      </c>
      <c r="G51" s="31">
        <f t="shared" si="33"/>
        <v>8.6999999999999993</v>
      </c>
      <c r="H51" s="31">
        <f t="shared" si="3"/>
        <v>-924.6</v>
      </c>
      <c r="I51" s="31">
        <f t="shared" si="4"/>
        <v>52.308247794914124</v>
      </c>
      <c r="J51" s="731">
        <f t="shared" si="48"/>
        <v>35.900000000000006</v>
      </c>
      <c r="K51" s="41">
        <f t="shared" si="5"/>
        <v>978.2</v>
      </c>
      <c r="L51" s="203" t="str">
        <f t="shared" si="6"/>
        <v>&gt;200</v>
      </c>
      <c r="M51" s="319">
        <f t="shared" si="59"/>
        <v>106.1</v>
      </c>
      <c r="N51" s="319">
        <f t="shared" si="60"/>
        <v>1931</v>
      </c>
      <c r="O51" s="31">
        <f t="shared" si="17"/>
        <v>1010.2</v>
      </c>
      <c r="P51" s="31">
        <f t="shared" si="7"/>
        <v>1005.4000000000001</v>
      </c>
      <c r="Q51" s="31">
        <f t="shared" si="8"/>
        <v>4.8</v>
      </c>
      <c r="R51" s="31">
        <f t="shared" si="0"/>
        <v>-920.8</v>
      </c>
      <c r="S51" s="31">
        <f t="shared" si="1"/>
        <v>52.314862765406524</v>
      </c>
      <c r="T51" s="731">
        <f t="shared" si="53"/>
        <v>1.7</v>
      </c>
      <c r="U51" s="82">
        <f t="shared" si="30"/>
        <v>1008.5</v>
      </c>
      <c r="V51" s="621" t="str">
        <f t="shared" si="54"/>
        <v>&gt;200</v>
      </c>
      <c r="W51" s="760">
        <v>106.1</v>
      </c>
      <c r="X51" s="338">
        <v>1931</v>
      </c>
      <c r="Y51" s="31">
        <f t="shared" si="61"/>
        <v>1914</v>
      </c>
      <c r="Z51" s="468">
        <v>17</v>
      </c>
      <c r="AA51" s="865">
        <v>1010.2</v>
      </c>
      <c r="AB51" s="319">
        <f t="shared" si="9"/>
        <v>1005.4000000000001</v>
      </c>
      <c r="AC51" s="31">
        <v>4.8</v>
      </c>
      <c r="AD51" s="31">
        <f t="shared" si="19"/>
        <v>-920.8</v>
      </c>
      <c r="AE51" s="31">
        <f t="shared" si="10"/>
        <v>52.314862765406524</v>
      </c>
      <c r="AF51" s="803">
        <v>1.7</v>
      </c>
      <c r="AG51" s="31">
        <f t="shared" si="49"/>
        <v>1008.5</v>
      </c>
      <c r="AH51" s="146" t="str">
        <f t="shared" si="56"/>
        <v>&gt;200</v>
      </c>
      <c r="AI51" s="145"/>
      <c r="AJ51" s="319"/>
      <c r="AK51" s="31"/>
      <c r="AL51" s="31">
        <f>AK51-AJ51</f>
        <v>0</v>
      </c>
      <c r="AM51" s="31" t="str">
        <f t="shared" si="62"/>
        <v xml:space="preserve"> </v>
      </c>
      <c r="AN51" s="686"/>
      <c r="AO51" s="31">
        <f t="shared" si="63"/>
        <v>0</v>
      </c>
      <c r="AP51" s="634" t="str">
        <f t="shared" si="11"/>
        <v xml:space="preserve"> </v>
      </c>
      <c r="AQ51" s="145"/>
      <c r="AR51" s="319"/>
      <c r="AS51" s="31"/>
      <c r="AT51" s="31">
        <f>AS51-AR51</f>
        <v>0</v>
      </c>
      <c r="AU51" s="41" t="str">
        <f t="shared" si="12"/>
        <v xml:space="preserve"> </v>
      </c>
      <c r="AV51" s="641"/>
      <c r="AW51" s="31">
        <f t="shared" si="64"/>
        <v>0</v>
      </c>
      <c r="AX51" s="272" t="str">
        <f t="shared" si="13"/>
        <v xml:space="preserve"> </v>
      </c>
      <c r="AY51" s="445">
        <v>0.9</v>
      </c>
      <c r="AZ51" s="319">
        <v>7.7</v>
      </c>
      <c r="BA51" s="319">
        <f t="shared" si="18"/>
        <v>0</v>
      </c>
      <c r="BB51" s="319">
        <v>7.7</v>
      </c>
      <c r="BC51" s="31">
        <v>3.9</v>
      </c>
      <c r="BD51" s="31">
        <f t="shared" si="14"/>
        <v>0</v>
      </c>
      <c r="BE51" s="31">
        <v>3.9</v>
      </c>
      <c r="BF51" s="31">
        <f>BC51-AZ51</f>
        <v>-3.8000000000000003</v>
      </c>
      <c r="BG51" s="31">
        <f t="shared" si="65"/>
        <v>50.649350649350644</v>
      </c>
      <c r="BH51" s="641">
        <v>34.200000000000003</v>
      </c>
      <c r="BI51" s="31">
        <f t="shared" si="55"/>
        <v>-30.300000000000004</v>
      </c>
      <c r="BJ51" s="146">
        <f t="shared" si="37"/>
        <v>11.403508771929824</v>
      </c>
      <c r="BL51" s="722">
        <f t="shared" si="15"/>
        <v>0</v>
      </c>
      <c r="BM51" s="722">
        <f t="shared" si="16"/>
        <v>0</v>
      </c>
      <c r="BN51" s="711"/>
      <c r="BO51" s="711"/>
      <c r="BP51" s="711"/>
      <c r="BQ51" s="660"/>
    </row>
    <row r="52" spans="1:69" ht="23.25" customHeight="1" x14ac:dyDescent="0.25">
      <c r="A52" s="553" t="s">
        <v>51</v>
      </c>
      <c r="B52" s="490">
        <v>132</v>
      </c>
      <c r="C52" s="319">
        <f t="shared" si="57"/>
        <v>1217.0999999999999</v>
      </c>
      <c r="D52" s="319">
        <f t="shared" si="57"/>
        <v>2931.4000000000005</v>
      </c>
      <c r="E52" s="31">
        <f t="shared" si="58"/>
        <v>3525.2999999999997</v>
      </c>
      <c r="F52" s="31">
        <f t="shared" si="32"/>
        <v>2799.3</v>
      </c>
      <c r="G52" s="31">
        <f t="shared" si="33"/>
        <v>726</v>
      </c>
      <c r="H52" s="31">
        <f t="shared" si="3"/>
        <v>593.89999999999918</v>
      </c>
      <c r="I52" s="31">
        <f t="shared" si="4"/>
        <v>120.25994405403557</v>
      </c>
      <c r="J52" s="732">
        <f t="shared" si="48"/>
        <v>2411.5</v>
      </c>
      <c r="K52" s="41">
        <f t="shared" si="5"/>
        <v>1113.7999999999997</v>
      </c>
      <c r="L52" s="172">
        <f t="shared" si="6"/>
        <v>146.18702052664315</v>
      </c>
      <c r="M52" s="319">
        <f t="shared" si="59"/>
        <v>1211.8</v>
      </c>
      <c r="N52" s="319">
        <f t="shared" si="60"/>
        <v>2713.1000000000004</v>
      </c>
      <c r="O52" s="31">
        <f t="shared" si="17"/>
        <v>3314.6</v>
      </c>
      <c r="P52" s="31">
        <f t="shared" si="7"/>
        <v>2798</v>
      </c>
      <c r="Q52" s="31">
        <f t="shared" si="8"/>
        <v>516.6</v>
      </c>
      <c r="R52" s="31">
        <f t="shared" si="0"/>
        <v>601.49999999999955</v>
      </c>
      <c r="S52" s="31">
        <f t="shared" si="1"/>
        <v>122.17021119752312</v>
      </c>
      <c r="T52" s="732">
        <f t="shared" si="53"/>
        <v>2288.9</v>
      </c>
      <c r="U52" s="84">
        <f t="shared" si="30"/>
        <v>1025.6999999999998</v>
      </c>
      <c r="V52" s="604">
        <f t="shared" si="54"/>
        <v>144.81191838874568</v>
      </c>
      <c r="W52" s="760">
        <v>1211.8</v>
      </c>
      <c r="X52" s="338">
        <v>2695.3</v>
      </c>
      <c r="Y52" s="31">
        <f t="shared" si="61"/>
        <v>1941.3000000000002</v>
      </c>
      <c r="Z52" s="468">
        <v>754</v>
      </c>
      <c r="AA52" s="865">
        <v>3296.1</v>
      </c>
      <c r="AB52" s="319">
        <f t="shared" si="9"/>
        <v>2779.5</v>
      </c>
      <c r="AC52" s="31">
        <v>516.6</v>
      </c>
      <c r="AD52" s="31">
        <f t="shared" si="19"/>
        <v>600.79999999999973</v>
      </c>
      <c r="AE52" s="31">
        <f t="shared" si="10"/>
        <v>122.29065410158422</v>
      </c>
      <c r="AF52" s="803">
        <v>2288.9</v>
      </c>
      <c r="AG52" s="31">
        <f t="shared" si="49"/>
        <v>1007.1999999999998</v>
      </c>
      <c r="AH52" s="146">
        <f t="shared" si="56"/>
        <v>144.00366988509762</v>
      </c>
      <c r="AI52" s="145"/>
      <c r="AJ52" s="319"/>
      <c r="AK52" s="31"/>
      <c r="AL52" s="31">
        <f>AK52-AJ52</f>
        <v>0</v>
      </c>
      <c r="AM52" s="31" t="str">
        <f t="shared" si="62"/>
        <v xml:space="preserve"> </v>
      </c>
      <c r="AN52" s="686"/>
      <c r="AO52" s="31">
        <f t="shared" si="63"/>
        <v>0</v>
      </c>
      <c r="AP52" s="634" t="str">
        <f t="shared" si="11"/>
        <v xml:space="preserve"> </v>
      </c>
      <c r="AQ52" s="145"/>
      <c r="AR52" s="319">
        <v>17.8</v>
      </c>
      <c r="AS52" s="31">
        <v>18.5</v>
      </c>
      <c r="AT52" s="31">
        <f>AS52-AR52</f>
        <v>0.69999999999999929</v>
      </c>
      <c r="AU52" s="48">
        <f t="shared" si="12"/>
        <v>103.93258426966293</v>
      </c>
      <c r="AV52" s="641"/>
      <c r="AW52" s="31">
        <f t="shared" si="64"/>
        <v>18.5</v>
      </c>
      <c r="AX52" s="387" t="str">
        <f t="shared" si="13"/>
        <v xml:space="preserve"> </v>
      </c>
      <c r="AY52" s="455">
        <v>5.3</v>
      </c>
      <c r="AZ52" s="319">
        <v>218.3</v>
      </c>
      <c r="BA52" s="319">
        <f t="shared" si="18"/>
        <v>1.4000000000000057</v>
      </c>
      <c r="BB52" s="319">
        <v>216.9</v>
      </c>
      <c r="BC52" s="31">
        <v>210.7</v>
      </c>
      <c r="BD52" s="31">
        <f t="shared" si="14"/>
        <v>1.2999999999999829</v>
      </c>
      <c r="BE52" s="31">
        <v>209.4</v>
      </c>
      <c r="BF52" s="31">
        <f t="shared" ref="BF52:BF63" si="66">BC52-AZ52</f>
        <v>-7.6000000000000227</v>
      </c>
      <c r="BG52" s="31">
        <f t="shared" si="65"/>
        <v>96.518552450755834</v>
      </c>
      <c r="BH52" s="641">
        <v>122.6</v>
      </c>
      <c r="BI52" s="31">
        <f t="shared" si="55"/>
        <v>88.1</v>
      </c>
      <c r="BJ52" s="146">
        <f t="shared" si="37"/>
        <v>171.85970636215336</v>
      </c>
      <c r="BL52" s="722">
        <f t="shared" si="15"/>
        <v>1.3</v>
      </c>
      <c r="BM52" s="722">
        <f t="shared" si="16"/>
        <v>0.3</v>
      </c>
      <c r="BN52" s="709">
        <v>0.3</v>
      </c>
      <c r="BO52" s="709"/>
      <c r="BP52" s="709"/>
      <c r="BQ52" s="665">
        <v>1</v>
      </c>
    </row>
    <row r="53" spans="1:69" s="8" customFormat="1" ht="23.25" customHeight="1" x14ac:dyDescent="0.25">
      <c r="A53" s="512" t="s">
        <v>40</v>
      </c>
      <c r="B53" s="486">
        <v>14</v>
      </c>
      <c r="C53" s="354">
        <f>M53+AY53-C57</f>
        <v>3154.8</v>
      </c>
      <c r="D53" s="354">
        <f>N53+AZ53-D57</f>
        <v>4134.2</v>
      </c>
      <c r="E53" s="354">
        <f>O53+BC53-E57</f>
        <v>4518.5999999999995</v>
      </c>
      <c r="F53" s="354">
        <f>P53+BD53-F57</f>
        <v>4429.5999999999995</v>
      </c>
      <c r="G53" s="51">
        <f t="shared" si="33"/>
        <v>89</v>
      </c>
      <c r="H53" s="51">
        <f t="shared" si="3"/>
        <v>384.39999999999964</v>
      </c>
      <c r="I53" s="51">
        <f t="shared" si="4"/>
        <v>109.29805040878524</v>
      </c>
      <c r="J53" s="733">
        <f>T53+BH53-J57</f>
        <v>3697.8</v>
      </c>
      <c r="K53" s="41">
        <f t="shared" si="5"/>
        <v>820.79999999999927</v>
      </c>
      <c r="L53" s="205">
        <f t="shared" si="6"/>
        <v>122.1969819892909</v>
      </c>
      <c r="M53" s="354">
        <f t="shared" si="59"/>
        <v>2467.5</v>
      </c>
      <c r="N53" s="354">
        <f t="shared" si="60"/>
        <v>3226.0999999999995</v>
      </c>
      <c r="O53" s="51">
        <f t="shared" si="17"/>
        <v>3604.1</v>
      </c>
      <c r="P53" s="51">
        <f t="shared" si="7"/>
        <v>3515.1</v>
      </c>
      <c r="Q53" s="51">
        <f t="shared" si="8"/>
        <v>89</v>
      </c>
      <c r="R53" s="51">
        <f t="shared" si="0"/>
        <v>378.00000000000045</v>
      </c>
      <c r="S53" s="51">
        <f t="shared" si="1"/>
        <v>111.71693375902794</v>
      </c>
      <c r="T53" s="733">
        <f t="shared" si="53"/>
        <v>2956.0000000000005</v>
      </c>
      <c r="U53" s="85">
        <f t="shared" si="30"/>
        <v>648.09999999999945</v>
      </c>
      <c r="V53" s="623">
        <f t="shared" si="54"/>
        <v>121.92489851150201</v>
      </c>
      <c r="W53" s="766">
        <f>W54+W60+W64+W65+W66</f>
        <v>2062.5</v>
      </c>
      <c r="X53" s="828">
        <f>X54+X60+X64+X65+X66+X67</f>
        <v>2728.8999999999996</v>
      </c>
      <c r="Y53" s="51">
        <f t="shared" si="61"/>
        <v>2610.1999999999998</v>
      </c>
      <c r="Z53" s="841">
        <f>Z54+Z60+Z64+Z65+Z66+Z67</f>
        <v>118.69999999999999</v>
      </c>
      <c r="AA53" s="871">
        <f>AA54+AA60+AA64+AA65+AA66</f>
        <v>2999.4</v>
      </c>
      <c r="AB53" s="354">
        <f t="shared" si="9"/>
        <v>2910.4</v>
      </c>
      <c r="AC53" s="51">
        <f>AC54+AC60+AC64+AC65+AC66</f>
        <v>89</v>
      </c>
      <c r="AD53" s="51">
        <f t="shared" si="19"/>
        <v>270.50000000000045</v>
      </c>
      <c r="AE53" s="51">
        <f t="shared" si="10"/>
        <v>109.91241892337572</v>
      </c>
      <c r="AF53" s="807">
        <f>AF54+AF60+AF64+AF65+AF66</f>
        <v>2567.9</v>
      </c>
      <c r="AG53" s="51">
        <f t="shared" si="49"/>
        <v>431.5</v>
      </c>
      <c r="AH53" s="146">
        <f t="shared" si="56"/>
        <v>116.80361384789126</v>
      </c>
      <c r="AI53" s="354">
        <f>AI54+AI60+AI64+AI65+AI66</f>
        <v>306.5</v>
      </c>
      <c r="AJ53" s="354">
        <f>AJ54+AJ60+AJ64+AJ65+AJ66</f>
        <v>345.2</v>
      </c>
      <c r="AK53" s="51">
        <f>AK54+AK60+AK64+AK65+AK66</f>
        <v>428.7</v>
      </c>
      <c r="AL53" s="51">
        <f>AL54+AL60+AL64+AL65+AL66</f>
        <v>83.499999999999972</v>
      </c>
      <c r="AM53" s="51">
        <f t="shared" si="62"/>
        <v>124.18887601390497</v>
      </c>
      <c r="AN53" s="693">
        <f>AN54+AN60+AN64+AN65+AN66</f>
        <v>298.3</v>
      </c>
      <c r="AO53" s="31">
        <f t="shared" si="63"/>
        <v>130.39999999999998</v>
      </c>
      <c r="AP53" s="634">
        <f t="shared" si="11"/>
        <v>143.71438149513912</v>
      </c>
      <c r="AQ53" s="354">
        <f>AQ54+AQ60+AQ64+AQ65+AQ66</f>
        <v>98.5</v>
      </c>
      <c r="AR53" s="354">
        <f>AR54+AR60+AR64+AR65+AR66</f>
        <v>152</v>
      </c>
      <c r="AS53" s="51">
        <f>AS54+AS60+AS64+AS65+AS66</f>
        <v>176</v>
      </c>
      <c r="AT53" s="51">
        <f>AT54+AT60+AT64+AT65+AT66</f>
        <v>24</v>
      </c>
      <c r="AU53" s="52">
        <f t="shared" si="12"/>
        <v>115.78947368421053</v>
      </c>
      <c r="AV53" s="645">
        <f>AV54+AV60+AV64+AV66</f>
        <v>89.8</v>
      </c>
      <c r="AW53" s="51">
        <f t="shared" si="64"/>
        <v>86.2</v>
      </c>
      <c r="AX53" s="388">
        <f t="shared" si="13"/>
        <v>195.99109131403119</v>
      </c>
      <c r="AY53" s="143">
        <f>AY54+AY60+AY64+AY65+AY66</f>
        <v>691.9</v>
      </c>
      <c r="AZ53" s="349">
        <f>AZ54+AZ60+AZ64+AZ65+AZ66</f>
        <v>912.3</v>
      </c>
      <c r="BA53" s="349">
        <f t="shared" si="18"/>
        <v>912.3</v>
      </c>
      <c r="BB53" s="349">
        <f>BB54+BB60+BB64+BB65+BB66</f>
        <v>0</v>
      </c>
      <c r="BC53" s="28">
        <f>BC54+BC60+BC64+BC65+BC66</f>
        <v>918.8</v>
      </c>
      <c r="BD53" s="28">
        <f t="shared" si="14"/>
        <v>918.8</v>
      </c>
      <c r="BE53" s="28">
        <f>BE54+BE60+BE64+BE65+BE66</f>
        <v>0</v>
      </c>
      <c r="BF53" s="51">
        <f t="shared" si="66"/>
        <v>6.5</v>
      </c>
      <c r="BG53" s="28">
        <f t="shared" si="65"/>
        <v>100.71248492820344</v>
      </c>
      <c r="BH53" s="645">
        <f>BH54+BH60+BH64+BH65+BH66</f>
        <v>746.10000000000014</v>
      </c>
      <c r="BI53" s="51">
        <f t="shared" si="55"/>
        <v>172.69999999999982</v>
      </c>
      <c r="BJ53" s="146">
        <f t="shared" si="37"/>
        <v>123.14703122905775</v>
      </c>
      <c r="BK53" s="2"/>
      <c r="BL53" s="722">
        <f t="shared" si="15"/>
        <v>100.9</v>
      </c>
      <c r="BM53" s="722">
        <f t="shared" si="16"/>
        <v>84.3</v>
      </c>
      <c r="BN53" s="663">
        <v>83.5</v>
      </c>
      <c r="BO53" s="709">
        <v>0.5</v>
      </c>
      <c r="BP53" s="709">
        <v>0.30000000000000004</v>
      </c>
      <c r="BQ53" s="663">
        <v>16.600000000000001</v>
      </c>
    </row>
    <row r="54" spans="1:69" ht="24.75" customHeight="1" x14ac:dyDescent="0.25">
      <c r="A54" s="511" t="s">
        <v>41</v>
      </c>
      <c r="B54" s="490" t="s">
        <v>283</v>
      </c>
      <c r="C54" s="319">
        <f>M54+AY54-C57</f>
        <v>552.5</v>
      </c>
      <c r="D54" s="319">
        <f>N54+AZ54-D57</f>
        <v>666.8</v>
      </c>
      <c r="E54" s="319">
        <f>O54+BC54-E57</f>
        <v>806.09999999999991</v>
      </c>
      <c r="F54" s="31">
        <f>AB54+AK54+AS54+BD54-F57</f>
        <v>805.89999999999986</v>
      </c>
      <c r="G54" s="31">
        <f t="shared" si="33"/>
        <v>0.2</v>
      </c>
      <c r="H54" s="31">
        <f t="shared" si="3"/>
        <v>139.29999999999995</v>
      </c>
      <c r="I54" s="31">
        <f t="shared" si="4"/>
        <v>120.89082183563286</v>
      </c>
      <c r="J54" s="731">
        <f>T54+BH54-J57</f>
        <v>856.3</v>
      </c>
      <c r="K54" s="41">
        <f t="shared" si="5"/>
        <v>-50.200000000000045</v>
      </c>
      <c r="L54" s="203">
        <f t="shared" si="6"/>
        <v>94.137568609132302</v>
      </c>
      <c r="M54" s="319">
        <f t="shared" si="59"/>
        <v>419.1</v>
      </c>
      <c r="N54" s="319">
        <f t="shared" si="60"/>
        <v>509.00000000000006</v>
      </c>
      <c r="O54" s="31">
        <f t="shared" si="17"/>
        <v>639.59999999999991</v>
      </c>
      <c r="P54" s="31">
        <f t="shared" si="7"/>
        <v>639.39999999999986</v>
      </c>
      <c r="Q54" s="31">
        <f t="shared" si="8"/>
        <v>0.2</v>
      </c>
      <c r="R54" s="31">
        <f t="shared" si="0"/>
        <v>130.59999999999985</v>
      </c>
      <c r="S54" s="31">
        <f t="shared" si="1"/>
        <v>125.65815324165027</v>
      </c>
      <c r="T54" s="731">
        <f t="shared" si="53"/>
        <v>677.8</v>
      </c>
      <c r="U54" s="82">
        <f t="shared" si="30"/>
        <v>-38.200000000000045</v>
      </c>
      <c r="V54" s="621">
        <f t="shared" si="54"/>
        <v>94.364119209206237</v>
      </c>
      <c r="W54" s="760">
        <f>W56+W58+W59</f>
        <v>413.8</v>
      </c>
      <c r="X54" s="338">
        <f>X56+X58+X59</f>
        <v>503.70000000000005</v>
      </c>
      <c r="Y54" s="31">
        <f t="shared" si="61"/>
        <v>503.6</v>
      </c>
      <c r="Z54" s="468">
        <f>Z56+Z58+Z59</f>
        <v>0.1</v>
      </c>
      <c r="AA54" s="865">
        <f>AA56+AA58+AA59</f>
        <v>627.39999999999986</v>
      </c>
      <c r="AB54" s="319">
        <f t="shared" si="9"/>
        <v>627.19999999999982</v>
      </c>
      <c r="AC54" s="31">
        <f>AC56+AC58+AC59</f>
        <v>0.2</v>
      </c>
      <c r="AD54" s="31">
        <f t="shared" si="19"/>
        <v>123.69999999999982</v>
      </c>
      <c r="AE54" s="31">
        <f t="shared" si="10"/>
        <v>124.55826881080003</v>
      </c>
      <c r="AF54" s="803">
        <f>AF56+AF58+AF59</f>
        <v>673</v>
      </c>
      <c r="AG54" s="31">
        <f t="shared" si="49"/>
        <v>-45.600000000000136</v>
      </c>
      <c r="AH54" s="146">
        <f t="shared" ref="AH54:AH67" si="67">IF(AF54&lt;&gt;0,IF(AA54/AF54*100&lt;0,"&lt;0",IF(AA54/AF54*100&gt;200,"&gt;200",AA54/AF54*100))," ")</f>
        <v>93.224368499257039</v>
      </c>
      <c r="AI54" s="434">
        <f>AI56+AI58</f>
        <v>3</v>
      </c>
      <c r="AJ54" s="434">
        <f>AJ56+AJ58</f>
        <v>3</v>
      </c>
      <c r="AK54" s="209">
        <f>AK56+AK58+AK59</f>
        <v>6</v>
      </c>
      <c r="AL54" s="31">
        <f t="shared" ref="AL54:AL66" si="68">AK54-AJ54</f>
        <v>3</v>
      </c>
      <c r="AM54" s="31">
        <f>IF(AJ54&lt;&gt;0,IF(AK54/AJ54*100&lt;0,"&lt;0",IF(AK54/AJ54*100&gt;200,"&gt;200",AK54/AJ54*100))," ")</f>
        <v>200</v>
      </c>
      <c r="AN54" s="691">
        <f>AN56+AN58+AN59</f>
        <v>2.4</v>
      </c>
      <c r="AO54" s="31">
        <f>AK54-AN54</f>
        <v>3.6</v>
      </c>
      <c r="AP54" s="634" t="str">
        <f t="shared" si="11"/>
        <v>&gt;200</v>
      </c>
      <c r="AQ54" s="431">
        <f>AQ56+AQ58</f>
        <v>2.2999999999999998</v>
      </c>
      <c r="AR54" s="431">
        <f>AR56+AR58</f>
        <v>2.2999999999999998</v>
      </c>
      <c r="AS54" s="431">
        <f>AS56+AS58+AS59</f>
        <v>6.2</v>
      </c>
      <c r="AT54" s="31">
        <f t="shared" ref="AT54:AT66" si="69">AS54-AR54</f>
        <v>3.9000000000000004</v>
      </c>
      <c r="AU54" s="41" t="str">
        <f t="shared" si="12"/>
        <v>&gt;200</v>
      </c>
      <c r="AV54" s="674">
        <f>AV56+AV58</f>
        <v>2.4</v>
      </c>
      <c r="AW54" s="31">
        <f t="shared" si="64"/>
        <v>3.8000000000000003</v>
      </c>
      <c r="AX54" s="272" t="str">
        <f t="shared" si="13"/>
        <v>&gt;200</v>
      </c>
      <c r="AY54" s="145">
        <f>AY56+AY58+AY59</f>
        <v>138</v>
      </c>
      <c r="AZ54" s="145">
        <f>AZ56+AZ58+AZ59</f>
        <v>162</v>
      </c>
      <c r="BA54" s="319">
        <f t="shared" si="18"/>
        <v>162</v>
      </c>
      <c r="BB54" s="319">
        <f>BB56+BB58+BB59</f>
        <v>0</v>
      </c>
      <c r="BC54" s="31">
        <f>BC56+BC58+BC59</f>
        <v>170.8</v>
      </c>
      <c r="BD54" s="31">
        <f t="shared" si="14"/>
        <v>170.8</v>
      </c>
      <c r="BE54" s="31">
        <f>BE56+BE58+BE59</f>
        <v>0</v>
      </c>
      <c r="BF54" s="31">
        <f t="shared" si="66"/>
        <v>8.8000000000000114</v>
      </c>
      <c r="BG54" s="31">
        <f t="shared" si="65"/>
        <v>105.43209876543212</v>
      </c>
      <c r="BH54" s="646">
        <f>BH56+BH58+BH59</f>
        <v>182.8</v>
      </c>
      <c r="BI54" s="31">
        <f t="shared" si="55"/>
        <v>-12</v>
      </c>
      <c r="BJ54" s="146">
        <f t="shared" ref="BJ54:BJ66" si="70">IF(BH54&lt;&gt;0,IF(BC54/BH54*100&lt;0,"&lt;0",IF(BC54/BH54*100&gt;200,"&gt;200",BC54/BH54*100))," ")</f>
        <v>93.435448577680518</v>
      </c>
      <c r="BL54" s="722">
        <f t="shared" si="15"/>
        <v>7.3</v>
      </c>
      <c r="BM54" s="722">
        <f t="shared" si="16"/>
        <v>4.0999999999999996</v>
      </c>
      <c r="BN54" s="666">
        <v>4.0999999999999996</v>
      </c>
      <c r="BO54" s="712">
        <v>0</v>
      </c>
      <c r="BP54" s="712"/>
      <c r="BQ54" s="709">
        <v>3.2</v>
      </c>
    </row>
    <row r="55" spans="1:69" ht="18" customHeight="1" x14ac:dyDescent="0.25">
      <c r="A55" s="506" t="s">
        <v>11</v>
      </c>
      <c r="B55" s="490"/>
      <c r="C55" s="476"/>
      <c r="D55" s="319"/>
      <c r="E55" s="31"/>
      <c r="F55" s="31">
        <f t="shared" si="32"/>
        <v>0</v>
      </c>
      <c r="G55" s="31">
        <f t="shared" si="33"/>
        <v>0</v>
      </c>
      <c r="H55" s="31">
        <f t="shared" si="3"/>
        <v>0</v>
      </c>
      <c r="I55" s="31" t="str">
        <f t="shared" si="4"/>
        <v xml:space="preserve"> </v>
      </c>
      <c r="J55" s="731">
        <f>T55+BH55</f>
        <v>0</v>
      </c>
      <c r="K55" s="41">
        <f t="shared" si="5"/>
        <v>0</v>
      </c>
      <c r="L55" s="203" t="str">
        <f t="shared" si="6"/>
        <v xml:space="preserve"> </v>
      </c>
      <c r="M55" s="445"/>
      <c r="N55" s="319"/>
      <c r="O55" s="31"/>
      <c r="P55" s="31"/>
      <c r="Q55" s="31"/>
      <c r="R55" s="31"/>
      <c r="S55" s="31"/>
      <c r="T55" s="731">
        <f t="shared" si="53"/>
        <v>0</v>
      </c>
      <c r="U55" s="82">
        <f t="shared" si="30"/>
        <v>0</v>
      </c>
      <c r="V55" s="621" t="str">
        <f t="shared" si="54"/>
        <v xml:space="preserve"> </v>
      </c>
      <c r="W55" s="760"/>
      <c r="X55" s="338"/>
      <c r="Y55" s="31"/>
      <c r="Z55" s="468"/>
      <c r="AA55" s="865"/>
      <c r="AB55" s="319"/>
      <c r="AC55" s="31"/>
      <c r="AD55" s="31">
        <f t="shared" si="19"/>
        <v>0</v>
      </c>
      <c r="AE55" s="31" t="str">
        <f t="shared" si="10"/>
        <v xml:space="preserve"> </v>
      </c>
      <c r="AF55" s="803"/>
      <c r="AG55" s="31">
        <f t="shared" si="49"/>
        <v>0</v>
      </c>
      <c r="AH55" s="146" t="str">
        <f t="shared" si="67"/>
        <v xml:space="preserve"> </v>
      </c>
      <c r="AI55" s="145"/>
      <c r="AJ55" s="319"/>
      <c r="AK55" s="31"/>
      <c r="AL55" s="31">
        <f t="shared" si="68"/>
        <v>0</v>
      </c>
      <c r="AM55" s="31" t="str">
        <f t="shared" ref="AM55:AM65" si="71">IF(AJ55&lt;&gt;0,IF(AK55/AJ55*100&lt;0,"&lt;0",IF(AK55/AJ55*100&gt;200,"&gt;200",AK55/AJ55*100))," ")</f>
        <v xml:space="preserve"> </v>
      </c>
      <c r="AN55" s="686"/>
      <c r="AO55" s="31">
        <f>AK55-AN55</f>
        <v>0</v>
      </c>
      <c r="AP55" s="634" t="str">
        <f t="shared" si="11"/>
        <v xml:space="preserve"> </v>
      </c>
      <c r="AQ55" s="145"/>
      <c r="AR55" s="319"/>
      <c r="AS55" s="31"/>
      <c r="AT55" s="31">
        <f t="shared" si="69"/>
        <v>0</v>
      </c>
      <c r="AU55" s="41" t="str">
        <f t="shared" si="12"/>
        <v xml:space="preserve"> </v>
      </c>
      <c r="AV55" s="641"/>
      <c r="AW55" s="31">
        <f t="shared" si="64"/>
        <v>0</v>
      </c>
      <c r="AX55" s="272" t="str">
        <f t="shared" si="13"/>
        <v xml:space="preserve"> </v>
      </c>
      <c r="AY55" s="445"/>
      <c r="AZ55" s="319"/>
      <c r="BA55" s="319">
        <f t="shared" si="18"/>
        <v>0</v>
      </c>
      <c r="BB55" s="319"/>
      <c r="BC55" s="31"/>
      <c r="BD55" s="31"/>
      <c r="BE55" s="31"/>
      <c r="BF55" s="31">
        <f t="shared" si="66"/>
        <v>0</v>
      </c>
      <c r="BG55" s="31" t="str">
        <f t="shared" si="65"/>
        <v xml:space="preserve"> </v>
      </c>
      <c r="BH55" s="641"/>
      <c r="BI55" s="31">
        <f t="shared" si="55"/>
        <v>0</v>
      </c>
      <c r="BJ55" s="146" t="str">
        <f t="shared" si="70"/>
        <v xml:space="preserve"> </v>
      </c>
      <c r="BL55" s="722">
        <f t="shared" si="15"/>
        <v>0</v>
      </c>
      <c r="BM55" s="722">
        <f t="shared" si="16"/>
        <v>0</v>
      </c>
      <c r="BN55" s="709"/>
      <c r="BO55" s="709"/>
      <c r="BP55" s="709"/>
      <c r="BQ55" s="712"/>
    </row>
    <row r="56" spans="1:69" ht="24.75" customHeight="1" x14ac:dyDescent="0.25">
      <c r="A56" s="496" t="s">
        <v>257</v>
      </c>
      <c r="B56" s="495">
        <v>1411</v>
      </c>
      <c r="C56" s="319">
        <f>M56+AY56-C57</f>
        <v>128.50000000000003</v>
      </c>
      <c r="D56" s="319">
        <f>N56+AZ56-D57</f>
        <v>175.00000000000003</v>
      </c>
      <c r="E56" s="319">
        <f>O56+BC56-E57</f>
        <v>268.09999999999997</v>
      </c>
      <c r="F56" s="31">
        <f>AB56+AK56+AS56+BD56-F57</f>
        <v>267.89999999999998</v>
      </c>
      <c r="G56" s="31">
        <f t="shared" si="33"/>
        <v>0.2</v>
      </c>
      <c r="H56" s="31">
        <f t="shared" si="3"/>
        <v>93.099999999999937</v>
      </c>
      <c r="I56" s="31">
        <f t="shared" si="4"/>
        <v>153.19999999999996</v>
      </c>
      <c r="J56" s="731">
        <f>T56+BH56-J57</f>
        <v>140.4</v>
      </c>
      <c r="K56" s="41">
        <f t="shared" si="5"/>
        <v>127.69999999999996</v>
      </c>
      <c r="L56" s="203">
        <f t="shared" si="6"/>
        <v>190.95441595441591</v>
      </c>
      <c r="M56" s="319">
        <f t="shared" ref="M56:N60" si="72">W56+AI56+AQ56</f>
        <v>131.20000000000002</v>
      </c>
      <c r="N56" s="319">
        <f t="shared" si="72"/>
        <v>177.10000000000002</v>
      </c>
      <c r="O56" s="31">
        <f t="shared" si="17"/>
        <v>270.89999999999998</v>
      </c>
      <c r="P56" s="31">
        <f t="shared" si="7"/>
        <v>270.7</v>
      </c>
      <c r="Q56" s="31">
        <f t="shared" si="8"/>
        <v>0.2</v>
      </c>
      <c r="R56" s="31">
        <f t="shared" si="0"/>
        <v>93.799999999999955</v>
      </c>
      <c r="S56" s="31">
        <f t="shared" si="1"/>
        <v>152.96442687747032</v>
      </c>
      <c r="T56" s="731">
        <f t="shared" si="53"/>
        <v>143.9</v>
      </c>
      <c r="U56" s="82">
        <f t="shared" si="30"/>
        <v>126.99999999999997</v>
      </c>
      <c r="V56" s="621">
        <f t="shared" si="54"/>
        <v>188.25573314801943</v>
      </c>
      <c r="W56" s="760">
        <v>125.9</v>
      </c>
      <c r="X56" s="338">
        <v>171.8</v>
      </c>
      <c r="Y56" s="31">
        <f>X56-Z56</f>
        <v>171.70000000000002</v>
      </c>
      <c r="Z56" s="468">
        <v>0.1</v>
      </c>
      <c r="AA56" s="865">
        <v>258.7</v>
      </c>
      <c r="AB56" s="319">
        <f t="shared" si="9"/>
        <v>258.5</v>
      </c>
      <c r="AC56" s="31">
        <v>0.2</v>
      </c>
      <c r="AD56" s="31">
        <f t="shared" si="19"/>
        <v>86.899999999999977</v>
      </c>
      <c r="AE56" s="31">
        <f t="shared" si="10"/>
        <v>150.58207217694991</v>
      </c>
      <c r="AF56" s="803">
        <v>139.1</v>
      </c>
      <c r="AG56" s="31">
        <f t="shared" si="49"/>
        <v>119.6</v>
      </c>
      <c r="AH56" s="146">
        <f t="shared" si="67"/>
        <v>185.98130841121497</v>
      </c>
      <c r="AI56" s="469">
        <v>3</v>
      </c>
      <c r="AJ56" s="434">
        <v>3</v>
      </c>
      <c r="AK56" s="53">
        <v>6</v>
      </c>
      <c r="AL56" s="31">
        <f t="shared" si="68"/>
        <v>3</v>
      </c>
      <c r="AM56" s="31">
        <f t="shared" si="71"/>
        <v>200</v>
      </c>
      <c r="AN56" s="691">
        <v>2.4</v>
      </c>
      <c r="AO56" s="31">
        <f>AK56-AN56</f>
        <v>3.6</v>
      </c>
      <c r="AP56" s="634" t="str">
        <f t="shared" si="11"/>
        <v>&gt;200</v>
      </c>
      <c r="AQ56" s="469">
        <v>2.2999999999999998</v>
      </c>
      <c r="AR56" s="431">
        <v>2.2999999999999998</v>
      </c>
      <c r="AS56" s="44">
        <v>6.2</v>
      </c>
      <c r="AT56" s="31">
        <f t="shared" si="69"/>
        <v>3.9000000000000004</v>
      </c>
      <c r="AU56" s="41" t="str">
        <f t="shared" si="12"/>
        <v>&gt;200</v>
      </c>
      <c r="AV56" s="672">
        <v>2.4</v>
      </c>
      <c r="AW56" s="31">
        <f t="shared" si="64"/>
        <v>3.8000000000000003</v>
      </c>
      <c r="AX56" s="272" t="str">
        <f t="shared" si="13"/>
        <v>&gt;200</v>
      </c>
      <c r="AY56" s="562">
        <v>1.9</v>
      </c>
      <c r="AZ56" s="322">
        <v>2.1</v>
      </c>
      <c r="BA56" s="322">
        <f t="shared" si="18"/>
        <v>2.1</v>
      </c>
      <c r="BB56" s="322"/>
      <c r="BC56" s="37">
        <v>1.5</v>
      </c>
      <c r="BD56" s="37">
        <f t="shared" si="14"/>
        <v>1.5</v>
      </c>
      <c r="BE56" s="37"/>
      <c r="BF56" s="37">
        <f t="shared" si="66"/>
        <v>-0.60000000000000009</v>
      </c>
      <c r="BG56" s="37">
        <f t="shared" si="65"/>
        <v>71.428571428571431</v>
      </c>
      <c r="BH56" s="310">
        <v>0.8</v>
      </c>
      <c r="BI56" s="31">
        <f t="shared" si="55"/>
        <v>0.7</v>
      </c>
      <c r="BJ56" s="146">
        <f t="shared" si="70"/>
        <v>187.5</v>
      </c>
      <c r="BL56" s="722">
        <f t="shared" si="15"/>
        <v>3.2</v>
      </c>
      <c r="BM56" s="722">
        <f t="shared" si="16"/>
        <v>3.2</v>
      </c>
      <c r="BN56" s="663">
        <v>3.2</v>
      </c>
      <c r="BO56" s="709"/>
      <c r="BP56" s="709"/>
      <c r="BQ56" s="709"/>
    </row>
    <row r="57" spans="1:69" ht="32.25" customHeight="1" x14ac:dyDescent="0.25">
      <c r="A57" s="496" t="s">
        <v>312</v>
      </c>
      <c r="B57" s="495"/>
      <c r="C57" s="319">
        <f t="shared" ref="C57:D60" si="73">M57+AY57</f>
        <v>4.5999999999999996</v>
      </c>
      <c r="D57" s="319">
        <f t="shared" si="73"/>
        <v>4.2</v>
      </c>
      <c r="E57" s="31">
        <f>O57+BC57</f>
        <v>4.3</v>
      </c>
      <c r="F57" s="31">
        <f t="shared" si="32"/>
        <v>4.3</v>
      </c>
      <c r="G57" s="31">
        <f t="shared" si="33"/>
        <v>0</v>
      </c>
      <c r="H57" s="31">
        <f t="shared" si="3"/>
        <v>9.9999999999999645E-2</v>
      </c>
      <c r="I57" s="31">
        <f t="shared" si="4"/>
        <v>102.38095238095238</v>
      </c>
      <c r="J57" s="731">
        <f t="shared" ref="J57:J66" si="74">T57+BH57</f>
        <v>4.3</v>
      </c>
      <c r="K57" s="41">
        <f t="shared" si="5"/>
        <v>0</v>
      </c>
      <c r="L57" s="203">
        <f t="shared" si="6"/>
        <v>100</v>
      </c>
      <c r="M57" s="319">
        <f t="shared" si="72"/>
        <v>4.5999999999999996</v>
      </c>
      <c r="N57" s="319">
        <f t="shared" si="72"/>
        <v>4.2</v>
      </c>
      <c r="O57" s="31">
        <f t="shared" si="17"/>
        <v>4.3</v>
      </c>
      <c r="P57" s="31">
        <f t="shared" si="7"/>
        <v>4.3</v>
      </c>
      <c r="Q57" s="31">
        <f t="shared" si="8"/>
        <v>0</v>
      </c>
      <c r="R57" s="31">
        <f t="shared" si="0"/>
        <v>9.9999999999999645E-2</v>
      </c>
      <c r="S57" s="31">
        <f t="shared" si="1"/>
        <v>102.38095238095238</v>
      </c>
      <c r="T57" s="731">
        <f t="shared" si="53"/>
        <v>4.3</v>
      </c>
      <c r="U57" s="82">
        <f t="shared" si="30"/>
        <v>0</v>
      </c>
      <c r="V57" s="621">
        <f t="shared" si="54"/>
        <v>100</v>
      </c>
      <c r="W57" s="760">
        <v>4.5999999999999996</v>
      </c>
      <c r="X57" s="338">
        <v>4.2</v>
      </c>
      <c r="Y57" s="31">
        <f>X57-Z57</f>
        <v>4.2</v>
      </c>
      <c r="Z57" s="468"/>
      <c r="AA57" s="865">
        <v>4.3</v>
      </c>
      <c r="AB57" s="319">
        <f t="shared" si="9"/>
        <v>4.3</v>
      </c>
      <c r="AC57" s="31"/>
      <c r="AD57" s="31">
        <f t="shared" si="19"/>
        <v>9.9999999999999645E-2</v>
      </c>
      <c r="AE57" s="31">
        <f t="shared" si="10"/>
        <v>102.38095238095238</v>
      </c>
      <c r="AF57" s="803">
        <v>4.3</v>
      </c>
      <c r="AG57" s="31">
        <f t="shared" si="49"/>
        <v>0</v>
      </c>
      <c r="AH57" s="146">
        <f t="shared" si="67"/>
        <v>100</v>
      </c>
      <c r="AI57" s="469"/>
      <c r="AJ57" s="434"/>
      <c r="AK57" s="53"/>
      <c r="AL57" s="31"/>
      <c r="AM57" s="31"/>
      <c r="AN57" s="691"/>
      <c r="AO57" s="31"/>
      <c r="AP57" s="634"/>
      <c r="AQ57" s="469"/>
      <c r="AR57" s="431"/>
      <c r="AS57" s="44"/>
      <c r="AT57" s="31"/>
      <c r="AU57" s="41"/>
      <c r="AV57" s="672"/>
      <c r="AW57" s="31"/>
      <c r="AX57" s="272"/>
      <c r="AY57" s="562"/>
      <c r="AZ57" s="322"/>
      <c r="BA57" s="322">
        <f t="shared" si="18"/>
        <v>0</v>
      </c>
      <c r="BB57" s="322"/>
      <c r="BC57" s="37"/>
      <c r="BD57" s="37"/>
      <c r="BE57" s="37"/>
      <c r="BF57" s="37"/>
      <c r="BG57" s="37"/>
      <c r="BH57" s="310"/>
      <c r="BI57" s="31"/>
      <c r="BJ57" s="146"/>
      <c r="BL57" s="722"/>
      <c r="BM57" s="722"/>
      <c r="BN57" s="663"/>
      <c r="BO57" s="709"/>
      <c r="BP57" s="709"/>
      <c r="BQ57" s="709"/>
    </row>
    <row r="58" spans="1:69" ht="24.75" customHeight="1" x14ac:dyDescent="0.25">
      <c r="A58" s="496" t="s">
        <v>258</v>
      </c>
      <c r="B58" s="495">
        <v>1412</v>
      </c>
      <c r="C58" s="319">
        <f t="shared" si="73"/>
        <v>268.3</v>
      </c>
      <c r="D58" s="319">
        <f t="shared" si="73"/>
        <v>320.3</v>
      </c>
      <c r="E58" s="31">
        <f>O58+BC58</f>
        <v>359.29999999999995</v>
      </c>
      <c r="F58" s="31">
        <f t="shared" si="32"/>
        <v>359.29999999999995</v>
      </c>
      <c r="G58" s="31">
        <f t="shared" si="33"/>
        <v>0</v>
      </c>
      <c r="H58" s="31">
        <f t="shared" si="3"/>
        <v>38.999999999999943</v>
      </c>
      <c r="I58" s="31">
        <f t="shared" si="4"/>
        <v>112.17608492038711</v>
      </c>
      <c r="J58" s="731">
        <f t="shared" si="74"/>
        <v>540.30000000000007</v>
      </c>
      <c r="K58" s="41">
        <f t="shared" si="5"/>
        <v>-181.00000000000011</v>
      </c>
      <c r="L58" s="203">
        <f t="shared" si="6"/>
        <v>66.500092541180805</v>
      </c>
      <c r="M58" s="319">
        <f t="shared" si="72"/>
        <v>255.2</v>
      </c>
      <c r="N58" s="319">
        <f t="shared" si="72"/>
        <v>302.60000000000002</v>
      </c>
      <c r="O58" s="31">
        <f t="shared" si="17"/>
        <v>343.4</v>
      </c>
      <c r="P58" s="31">
        <f t="shared" si="7"/>
        <v>343.4</v>
      </c>
      <c r="Q58" s="31">
        <f t="shared" si="8"/>
        <v>0</v>
      </c>
      <c r="R58" s="31">
        <f t="shared" si="0"/>
        <v>40.799999999999955</v>
      </c>
      <c r="S58" s="31">
        <f t="shared" si="1"/>
        <v>113.48314606741572</v>
      </c>
      <c r="T58" s="731">
        <f t="shared" si="53"/>
        <v>511.6</v>
      </c>
      <c r="U58" s="82">
        <f t="shared" si="30"/>
        <v>-168.20000000000005</v>
      </c>
      <c r="V58" s="621">
        <f t="shared" si="54"/>
        <v>67.122752150117265</v>
      </c>
      <c r="W58" s="760">
        <v>255.2</v>
      </c>
      <c r="X58" s="338">
        <v>302.60000000000002</v>
      </c>
      <c r="Y58" s="31">
        <f>X58-Z58</f>
        <v>302.60000000000002</v>
      </c>
      <c r="Z58" s="468"/>
      <c r="AA58" s="865">
        <v>343.4</v>
      </c>
      <c r="AB58" s="319">
        <f t="shared" si="9"/>
        <v>343.4</v>
      </c>
      <c r="AC58" s="31"/>
      <c r="AD58" s="31">
        <f t="shared" si="19"/>
        <v>40.799999999999955</v>
      </c>
      <c r="AE58" s="31">
        <f t="shared" si="10"/>
        <v>113.48314606741572</v>
      </c>
      <c r="AF58" s="803">
        <v>511.6</v>
      </c>
      <c r="AG58" s="31">
        <f t="shared" si="49"/>
        <v>-168.20000000000005</v>
      </c>
      <c r="AH58" s="146">
        <f t="shared" si="67"/>
        <v>67.122752150117265</v>
      </c>
      <c r="AI58" s="469"/>
      <c r="AJ58" s="434"/>
      <c r="AK58" s="53"/>
      <c r="AL58" s="31">
        <f t="shared" si="68"/>
        <v>0</v>
      </c>
      <c r="AM58" s="31" t="str">
        <f t="shared" si="71"/>
        <v xml:space="preserve"> </v>
      </c>
      <c r="AN58" s="691"/>
      <c r="AO58" s="31"/>
      <c r="AP58" s="634" t="str">
        <f t="shared" si="11"/>
        <v xml:space="preserve"> </v>
      </c>
      <c r="AQ58" s="469"/>
      <c r="AR58" s="431"/>
      <c r="AS58" s="44"/>
      <c r="AT58" s="31">
        <f t="shared" si="69"/>
        <v>0</v>
      </c>
      <c r="AU58" s="41" t="str">
        <f t="shared" si="12"/>
        <v xml:space="preserve"> </v>
      </c>
      <c r="AV58" s="672"/>
      <c r="AW58" s="31"/>
      <c r="AX58" s="272"/>
      <c r="AY58" s="562">
        <v>13.1</v>
      </c>
      <c r="AZ58" s="322">
        <v>17.7</v>
      </c>
      <c r="BA58" s="322">
        <f t="shared" si="18"/>
        <v>17.7</v>
      </c>
      <c r="BB58" s="322"/>
      <c r="BC58" s="37">
        <v>15.9</v>
      </c>
      <c r="BD58" s="37">
        <f t="shared" si="14"/>
        <v>15.9</v>
      </c>
      <c r="BE58" s="37"/>
      <c r="BF58" s="37">
        <f t="shared" si="66"/>
        <v>-1.7999999999999989</v>
      </c>
      <c r="BG58" s="37">
        <f t="shared" si="65"/>
        <v>89.830508474576277</v>
      </c>
      <c r="BH58" s="641">
        <v>28.7</v>
      </c>
      <c r="BI58" s="31">
        <f t="shared" si="55"/>
        <v>-12.799999999999999</v>
      </c>
      <c r="BJ58" s="146">
        <f t="shared" si="70"/>
        <v>55.400696864111495</v>
      </c>
      <c r="BL58" s="722">
        <f t="shared" si="15"/>
        <v>1.2999999999999998</v>
      </c>
      <c r="BM58" s="722">
        <f t="shared" si="16"/>
        <v>0.6</v>
      </c>
      <c r="BN58" s="709">
        <v>0.6</v>
      </c>
      <c r="BO58" s="709"/>
      <c r="BP58" s="709"/>
      <c r="BQ58" s="709">
        <v>0.7</v>
      </c>
    </row>
    <row r="59" spans="1:69" ht="24.75" customHeight="1" x14ac:dyDescent="0.25">
      <c r="A59" s="496" t="s">
        <v>281</v>
      </c>
      <c r="B59" s="495">
        <v>1415</v>
      </c>
      <c r="C59" s="319">
        <f t="shared" si="73"/>
        <v>155.69999999999999</v>
      </c>
      <c r="D59" s="319">
        <f t="shared" si="73"/>
        <v>171.5</v>
      </c>
      <c r="E59" s="31">
        <f>O59+BC59</f>
        <v>178.70000000000002</v>
      </c>
      <c r="F59" s="31">
        <f t="shared" si="32"/>
        <v>178.70000000000002</v>
      </c>
      <c r="G59" s="31">
        <f t="shared" si="33"/>
        <v>0</v>
      </c>
      <c r="H59" s="31">
        <f t="shared" si="3"/>
        <v>7.2000000000000171</v>
      </c>
      <c r="I59" s="31">
        <f t="shared" si="4"/>
        <v>104.19825072886297</v>
      </c>
      <c r="J59" s="731">
        <f t="shared" si="74"/>
        <v>175.60000000000002</v>
      </c>
      <c r="K59" s="41">
        <f t="shared" si="5"/>
        <v>3.0999999999999943</v>
      </c>
      <c r="L59" s="203">
        <f t="shared" si="6"/>
        <v>101.76537585421413</v>
      </c>
      <c r="M59" s="319">
        <f t="shared" si="72"/>
        <v>32.700000000000003</v>
      </c>
      <c r="N59" s="319">
        <f t="shared" si="72"/>
        <v>29.3</v>
      </c>
      <c r="O59" s="31">
        <f t="shared" si="17"/>
        <v>25.3</v>
      </c>
      <c r="P59" s="31">
        <f t="shared" si="7"/>
        <v>25.3</v>
      </c>
      <c r="Q59" s="31">
        <f t="shared" si="8"/>
        <v>0</v>
      </c>
      <c r="R59" s="31">
        <f t="shared" si="0"/>
        <v>-4</v>
      </c>
      <c r="S59" s="31">
        <f t="shared" si="1"/>
        <v>86.348122866894201</v>
      </c>
      <c r="T59" s="731">
        <f t="shared" si="53"/>
        <v>22.3</v>
      </c>
      <c r="U59" s="82">
        <f t="shared" si="30"/>
        <v>3</v>
      </c>
      <c r="V59" s="621">
        <f t="shared" si="54"/>
        <v>113.45291479820628</v>
      </c>
      <c r="W59" s="760">
        <v>32.700000000000003</v>
      </c>
      <c r="X59" s="338">
        <v>29.3</v>
      </c>
      <c r="Y59" s="31">
        <f>X59-Z59</f>
        <v>29.3</v>
      </c>
      <c r="Z59" s="468"/>
      <c r="AA59" s="865">
        <v>25.3</v>
      </c>
      <c r="AB59" s="319">
        <f t="shared" si="9"/>
        <v>25.3</v>
      </c>
      <c r="AC59" s="31"/>
      <c r="AD59" s="31">
        <f t="shared" si="19"/>
        <v>-4</v>
      </c>
      <c r="AE59" s="31">
        <f t="shared" si="10"/>
        <v>86.348122866894201</v>
      </c>
      <c r="AF59" s="803">
        <v>22.3</v>
      </c>
      <c r="AG59" s="31">
        <f t="shared" si="49"/>
        <v>3</v>
      </c>
      <c r="AH59" s="146">
        <f t="shared" si="67"/>
        <v>113.45291479820628</v>
      </c>
      <c r="AI59" s="469"/>
      <c r="AJ59" s="434"/>
      <c r="AK59" s="53"/>
      <c r="AL59" s="31"/>
      <c r="AM59" s="31"/>
      <c r="AN59" s="691"/>
      <c r="AO59" s="31"/>
      <c r="AP59" s="634" t="str">
        <f t="shared" si="11"/>
        <v xml:space="preserve"> </v>
      </c>
      <c r="AQ59" s="469"/>
      <c r="AR59" s="431"/>
      <c r="AS59" s="44"/>
      <c r="AT59" s="31"/>
      <c r="AU59" s="41"/>
      <c r="AV59" s="672"/>
      <c r="AW59" s="31"/>
      <c r="AX59" s="272"/>
      <c r="AY59" s="562">
        <v>123</v>
      </c>
      <c r="AZ59" s="322">
        <v>142.19999999999999</v>
      </c>
      <c r="BA59" s="322">
        <f t="shared" si="18"/>
        <v>142.19999999999999</v>
      </c>
      <c r="BB59" s="322"/>
      <c r="BC59" s="37">
        <v>153.4</v>
      </c>
      <c r="BD59" s="37">
        <f t="shared" si="14"/>
        <v>153.4</v>
      </c>
      <c r="BE59" s="37"/>
      <c r="BF59" s="37">
        <f t="shared" si="66"/>
        <v>11.200000000000017</v>
      </c>
      <c r="BG59" s="37">
        <f t="shared" si="65"/>
        <v>107.87623066104079</v>
      </c>
      <c r="BH59" s="310">
        <v>153.30000000000001</v>
      </c>
      <c r="BI59" s="31">
        <f t="shared" si="55"/>
        <v>9.9999999999994316E-2</v>
      </c>
      <c r="BJ59" s="146">
        <f t="shared" si="70"/>
        <v>100.06523157208089</v>
      </c>
      <c r="BL59" s="722">
        <f t="shared" si="15"/>
        <v>0</v>
      </c>
      <c r="BM59" s="722">
        <f t="shared" si="16"/>
        <v>0</v>
      </c>
      <c r="BN59" s="717"/>
      <c r="BO59" s="709"/>
      <c r="BP59" s="709"/>
      <c r="BQ59" s="663"/>
    </row>
    <row r="60" spans="1:69" ht="23.25" customHeight="1" x14ac:dyDescent="0.25">
      <c r="A60" s="511" t="s">
        <v>53</v>
      </c>
      <c r="B60" s="490" t="s">
        <v>268</v>
      </c>
      <c r="C60" s="319">
        <f t="shared" si="73"/>
        <v>1638.3000000000002</v>
      </c>
      <c r="D60" s="319">
        <f t="shared" si="73"/>
        <v>1880.7</v>
      </c>
      <c r="E60" s="31">
        <f>O60+BC60</f>
        <v>1969.6999999999998</v>
      </c>
      <c r="F60" s="31">
        <f t="shared" si="32"/>
        <v>1969.6999999999998</v>
      </c>
      <c r="G60" s="31">
        <f t="shared" si="33"/>
        <v>0</v>
      </c>
      <c r="H60" s="31">
        <f t="shared" si="3"/>
        <v>88.999999999999773</v>
      </c>
      <c r="I60" s="31">
        <f t="shared" si="4"/>
        <v>104.73228053384378</v>
      </c>
      <c r="J60" s="731">
        <f t="shared" si="74"/>
        <v>1717.8999999999999</v>
      </c>
      <c r="K60" s="41">
        <f t="shared" si="5"/>
        <v>251.79999999999995</v>
      </c>
      <c r="L60" s="203">
        <f t="shared" si="6"/>
        <v>114.65743058385239</v>
      </c>
      <c r="M60" s="319">
        <f t="shared" si="72"/>
        <v>1142.7</v>
      </c>
      <c r="N60" s="319">
        <f t="shared" si="72"/>
        <v>1298.4000000000001</v>
      </c>
      <c r="O60" s="31">
        <f t="shared" si="17"/>
        <v>1347.1</v>
      </c>
      <c r="P60" s="31">
        <f t="shared" si="7"/>
        <v>1347.1</v>
      </c>
      <c r="Q60" s="31">
        <f t="shared" si="8"/>
        <v>0</v>
      </c>
      <c r="R60" s="31">
        <f t="shared" si="0"/>
        <v>48.699999999999818</v>
      </c>
      <c r="S60" s="31">
        <f t="shared" si="1"/>
        <v>103.75077017868144</v>
      </c>
      <c r="T60" s="731">
        <f t="shared" si="53"/>
        <v>1252.0999999999999</v>
      </c>
      <c r="U60" s="82">
        <f t="shared" si="30"/>
        <v>95</v>
      </c>
      <c r="V60" s="621">
        <f t="shared" si="54"/>
        <v>107.58725341426403</v>
      </c>
      <c r="W60" s="760">
        <f>W62+W63</f>
        <v>1142.7</v>
      </c>
      <c r="X60" s="338">
        <f>X62+X63</f>
        <v>1298.4000000000001</v>
      </c>
      <c r="Y60" s="31">
        <f>X60-Z60</f>
        <v>1298.4000000000001</v>
      </c>
      <c r="Z60" s="468">
        <f>Z62+Z63</f>
        <v>0</v>
      </c>
      <c r="AA60" s="865">
        <f>AA62+AA63</f>
        <v>1347</v>
      </c>
      <c r="AB60" s="319">
        <f t="shared" si="9"/>
        <v>1347</v>
      </c>
      <c r="AC60" s="31">
        <f>AC62+AC63</f>
        <v>0</v>
      </c>
      <c r="AD60" s="31">
        <f t="shared" si="19"/>
        <v>48.599999999999909</v>
      </c>
      <c r="AE60" s="31">
        <f t="shared" si="10"/>
        <v>103.74306839186691</v>
      </c>
      <c r="AF60" s="803">
        <f>AF62+AF63</f>
        <v>1252.0999999999999</v>
      </c>
      <c r="AG60" s="31">
        <f t="shared" si="49"/>
        <v>94.900000000000091</v>
      </c>
      <c r="AH60" s="146">
        <f t="shared" si="67"/>
        <v>107.57926683172272</v>
      </c>
      <c r="AI60" s="469"/>
      <c r="AJ60" s="431"/>
      <c r="AK60" s="44">
        <f>AK62+AK63</f>
        <v>0.1</v>
      </c>
      <c r="AL60" s="31">
        <f t="shared" si="68"/>
        <v>0.1</v>
      </c>
      <c r="AM60" s="31" t="str">
        <f t="shared" si="71"/>
        <v xml:space="preserve"> </v>
      </c>
      <c r="AN60" s="691">
        <f>AN62+AN63</f>
        <v>0</v>
      </c>
      <c r="AO60" s="31">
        <f>AK60-AN60</f>
        <v>0.1</v>
      </c>
      <c r="AP60" s="634" t="str">
        <f t="shared" si="11"/>
        <v xml:space="preserve"> </v>
      </c>
      <c r="AQ60" s="431">
        <f>AQ62+AQ63</f>
        <v>0</v>
      </c>
      <c r="AR60" s="431">
        <f>AR62+AR63</f>
        <v>0</v>
      </c>
      <c r="AS60" s="431">
        <f>AS62+AS63</f>
        <v>0</v>
      </c>
      <c r="AT60" s="31">
        <f t="shared" si="69"/>
        <v>0</v>
      </c>
      <c r="AU60" s="41" t="str">
        <f t="shared" si="12"/>
        <v xml:space="preserve"> </v>
      </c>
      <c r="AV60" s="672"/>
      <c r="AW60" s="31">
        <f>AS60-AV60</f>
        <v>0</v>
      </c>
      <c r="AX60" s="272" t="str">
        <f t="shared" si="13"/>
        <v xml:space="preserve"> </v>
      </c>
      <c r="AY60" s="166">
        <f>AY62+AY63</f>
        <v>495.6</v>
      </c>
      <c r="AZ60" s="328">
        <f>AZ62+AZ63</f>
        <v>582.29999999999995</v>
      </c>
      <c r="BA60" s="328">
        <f t="shared" si="18"/>
        <v>582.29999999999995</v>
      </c>
      <c r="BB60" s="328">
        <f>BB62+BB63</f>
        <v>0</v>
      </c>
      <c r="BC60" s="31">
        <f>BC62+BC63</f>
        <v>622.59999999999991</v>
      </c>
      <c r="BD60" s="31">
        <f t="shared" si="14"/>
        <v>622.59999999999991</v>
      </c>
      <c r="BE60" s="31">
        <f>BE62+BE63</f>
        <v>0</v>
      </c>
      <c r="BF60" s="31">
        <f t="shared" si="66"/>
        <v>40.299999999999955</v>
      </c>
      <c r="BG60" s="31">
        <f t="shared" si="65"/>
        <v>106.92083118667352</v>
      </c>
      <c r="BH60" s="641">
        <f>BH62+BH63</f>
        <v>465.8</v>
      </c>
      <c r="BI60" s="31">
        <f t="shared" si="55"/>
        <v>156.7999999999999</v>
      </c>
      <c r="BJ60" s="146">
        <f t="shared" si="70"/>
        <v>133.66251610133102</v>
      </c>
      <c r="BL60" s="722">
        <f t="shared" si="15"/>
        <v>58.8</v>
      </c>
      <c r="BM60" s="722">
        <f t="shared" si="16"/>
        <v>48.699999999999996</v>
      </c>
      <c r="BN60" s="709">
        <v>48.699999999999996</v>
      </c>
      <c r="BO60" s="709"/>
      <c r="BP60" s="709"/>
      <c r="BQ60" s="709">
        <v>10.1</v>
      </c>
    </row>
    <row r="61" spans="1:69" ht="16.5" customHeight="1" x14ac:dyDescent="0.25">
      <c r="A61" s="506" t="s">
        <v>4</v>
      </c>
      <c r="B61" s="490"/>
      <c r="C61" s="476"/>
      <c r="D61" s="319"/>
      <c r="E61" s="31"/>
      <c r="F61" s="31">
        <f t="shared" si="32"/>
        <v>0</v>
      </c>
      <c r="G61" s="31">
        <f t="shared" si="33"/>
        <v>0</v>
      </c>
      <c r="H61" s="31">
        <f t="shared" si="3"/>
        <v>0</v>
      </c>
      <c r="I61" s="31" t="str">
        <f t="shared" si="4"/>
        <v xml:space="preserve"> </v>
      </c>
      <c r="J61" s="731">
        <f t="shared" si="74"/>
        <v>0</v>
      </c>
      <c r="K61" s="41">
        <f t="shared" si="5"/>
        <v>0</v>
      </c>
      <c r="L61" s="203" t="str">
        <f t="shared" si="6"/>
        <v xml:space="preserve"> </v>
      </c>
      <c r="M61" s="445"/>
      <c r="N61" s="319"/>
      <c r="O61" s="31"/>
      <c r="P61" s="31"/>
      <c r="Q61" s="31"/>
      <c r="R61" s="31"/>
      <c r="S61" s="31"/>
      <c r="T61" s="731"/>
      <c r="U61" s="82"/>
      <c r="V61" s="621" t="str">
        <f t="shared" si="54"/>
        <v xml:space="preserve"> </v>
      </c>
      <c r="W61" s="760"/>
      <c r="X61" s="338"/>
      <c r="Y61" s="31"/>
      <c r="Z61" s="468"/>
      <c r="AA61" s="865"/>
      <c r="AB61" s="319"/>
      <c r="AC61" s="31"/>
      <c r="AD61" s="31"/>
      <c r="AE61" s="31"/>
      <c r="AF61" s="803"/>
      <c r="AG61" s="31">
        <f t="shared" si="49"/>
        <v>0</v>
      </c>
      <c r="AH61" s="146" t="str">
        <f t="shared" si="67"/>
        <v xml:space="preserve"> </v>
      </c>
      <c r="AI61" s="145"/>
      <c r="AJ61" s="319"/>
      <c r="AK61" s="31"/>
      <c r="AL61" s="31">
        <f t="shared" si="68"/>
        <v>0</v>
      </c>
      <c r="AM61" s="31" t="str">
        <f t="shared" si="71"/>
        <v xml:space="preserve"> </v>
      </c>
      <c r="AN61" s="686"/>
      <c r="AO61" s="31">
        <f>AK61-AN61</f>
        <v>0</v>
      </c>
      <c r="AP61" s="634" t="str">
        <f t="shared" si="11"/>
        <v xml:space="preserve"> </v>
      </c>
      <c r="AQ61" s="145"/>
      <c r="AR61" s="319"/>
      <c r="AS61" s="31"/>
      <c r="AT61" s="31">
        <f t="shared" si="69"/>
        <v>0</v>
      </c>
      <c r="AU61" s="41" t="str">
        <f t="shared" si="12"/>
        <v xml:space="preserve"> </v>
      </c>
      <c r="AV61" s="641"/>
      <c r="AW61" s="31"/>
      <c r="AX61" s="272"/>
      <c r="AY61" s="445"/>
      <c r="AZ61" s="328"/>
      <c r="BA61" s="328">
        <f t="shared" si="18"/>
        <v>0</v>
      </c>
      <c r="BB61" s="328"/>
      <c r="BC61" s="31"/>
      <c r="BD61" s="31"/>
      <c r="BE61" s="31"/>
      <c r="BF61" s="31">
        <f t="shared" si="66"/>
        <v>0</v>
      </c>
      <c r="BG61" s="31" t="str">
        <f t="shared" si="65"/>
        <v xml:space="preserve"> </v>
      </c>
      <c r="BH61" s="641"/>
      <c r="BI61" s="31">
        <f t="shared" si="55"/>
        <v>0</v>
      </c>
      <c r="BJ61" s="146" t="str">
        <f t="shared" si="70"/>
        <v xml:space="preserve"> </v>
      </c>
      <c r="BL61" s="722">
        <f t="shared" si="15"/>
        <v>0</v>
      </c>
      <c r="BM61" s="722">
        <f t="shared" si="16"/>
        <v>0</v>
      </c>
      <c r="BN61" s="709"/>
      <c r="BO61" s="709"/>
      <c r="BP61" s="709"/>
      <c r="BQ61" s="709"/>
    </row>
    <row r="62" spans="1:69" s="6" customFormat="1" ht="19.5" customHeight="1" x14ac:dyDescent="0.25">
      <c r="A62" s="496" t="s">
        <v>259</v>
      </c>
      <c r="B62" s="495">
        <v>1422</v>
      </c>
      <c r="C62" s="322">
        <f t="shared" ref="C62:D66" si="75">M62+AY62</f>
        <v>403.6</v>
      </c>
      <c r="D62" s="322">
        <f t="shared" si="75"/>
        <v>554.6</v>
      </c>
      <c r="E62" s="37">
        <f t="shared" ref="E62:E67" si="76">O62+BC62</f>
        <v>582.79999999999995</v>
      </c>
      <c r="F62" s="37">
        <f t="shared" si="32"/>
        <v>582.79999999999995</v>
      </c>
      <c r="G62" s="31">
        <f t="shared" si="33"/>
        <v>0</v>
      </c>
      <c r="H62" s="37">
        <f t="shared" si="3"/>
        <v>28.199999999999932</v>
      </c>
      <c r="I62" s="37">
        <f t="shared" si="4"/>
        <v>105.08474576271185</v>
      </c>
      <c r="J62" s="731">
        <f t="shared" si="74"/>
        <v>540.69999999999993</v>
      </c>
      <c r="K62" s="41">
        <f t="shared" si="5"/>
        <v>42.100000000000023</v>
      </c>
      <c r="L62" s="203">
        <f t="shared" si="6"/>
        <v>107.78620307009432</v>
      </c>
      <c r="M62" s="322">
        <f t="shared" ref="M62:N66" si="77">W62+AI62+AQ62</f>
        <v>312.8</v>
      </c>
      <c r="N62" s="322">
        <f t="shared" si="77"/>
        <v>427</v>
      </c>
      <c r="O62" s="37">
        <f t="shared" si="17"/>
        <v>400.1</v>
      </c>
      <c r="P62" s="37">
        <f t="shared" si="7"/>
        <v>400.1</v>
      </c>
      <c r="Q62" s="37">
        <f t="shared" si="8"/>
        <v>0</v>
      </c>
      <c r="R62" s="37">
        <f t="shared" si="0"/>
        <v>-26.899999999999977</v>
      </c>
      <c r="S62" s="37">
        <f t="shared" si="1"/>
        <v>93.700234192037485</v>
      </c>
      <c r="T62" s="728">
        <f t="shared" si="53"/>
        <v>413.9</v>
      </c>
      <c r="U62" s="565">
        <f t="shared" si="30"/>
        <v>-13.799999999999955</v>
      </c>
      <c r="V62" s="621">
        <f t="shared" si="54"/>
        <v>96.665861319159234</v>
      </c>
      <c r="W62" s="761">
        <v>312.8</v>
      </c>
      <c r="X62" s="422">
        <v>427</v>
      </c>
      <c r="Y62" s="31">
        <f>X62-Z62</f>
        <v>427</v>
      </c>
      <c r="Z62" s="836"/>
      <c r="AA62" s="869">
        <v>400</v>
      </c>
      <c r="AB62" s="322">
        <f t="shared" si="9"/>
        <v>400</v>
      </c>
      <c r="AC62" s="37"/>
      <c r="AD62" s="37">
        <f t="shared" si="19"/>
        <v>-27</v>
      </c>
      <c r="AE62" s="37">
        <f t="shared" si="10"/>
        <v>93.676814988290403</v>
      </c>
      <c r="AF62" s="804">
        <v>413.9</v>
      </c>
      <c r="AG62" s="31">
        <f t="shared" si="49"/>
        <v>-13.899999999999977</v>
      </c>
      <c r="AH62" s="146">
        <f t="shared" si="67"/>
        <v>96.641700893935734</v>
      </c>
      <c r="AI62" s="566"/>
      <c r="AJ62" s="567"/>
      <c r="AK62" s="568">
        <v>0.1</v>
      </c>
      <c r="AL62" s="37">
        <f t="shared" si="68"/>
        <v>0.1</v>
      </c>
      <c r="AM62" s="37" t="str">
        <f t="shared" si="71"/>
        <v xml:space="preserve"> </v>
      </c>
      <c r="AN62" s="694"/>
      <c r="AO62" s="31">
        <f>AK62-AN62</f>
        <v>0.1</v>
      </c>
      <c r="AP62" s="634" t="str">
        <f t="shared" si="11"/>
        <v xml:space="preserve"> </v>
      </c>
      <c r="AQ62" s="566"/>
      <c r="AR62" s="567"/>
      <c r="AS62" s="568"/>
      <c r="AT62" s="37">
        <f t="shared" si="69"/>
        <v>0</v>
      </c>
      <c r="AU62" s="564" t="str">
        <f t="shared" si="12"/>
        <v xml:space="preserve"> </v>
      </c>
      <c r="AV62" s="675"/>
      <c r="AW62" s="37"/>
      <c r="AX62" s="569"/>
      <c r="AY62" s="562">
        <v>90.8</v>
      </c>
      <c r="AZ62" s="350">
        <v>127.6</v>
      </c>
      <c r="BA62" s="350">
        <f t="shared" si="18"/>
        <v>127.6</v>
      </c>
      <c r="BB62" s="350"/>
      <c r="BC62" s="37">
        <v>182.7</v>
      </c>
      <c r="BD62" s="37">
        <f t="shared" si="14"/>
        <v>182.7</v>
      </c>
      <c r="BE62" s="37"/>
      <c r="BF62" s="37">
        <f t="shared" si="66"/>
        <v>55.099999999999994</v>
      </c>
      <c r="BG62" s="37">
        <f t="shared" si="65"/>
        <v>143.18181818181819</v>
      </c>
      <c r="BH62" s="310">
        <v>126.8</v>
      </c>
      <c r="BI62" s="31">
        <f t="shared" si="55"/>
        <v>55.899999999999991</v>
      </c>
      <c r="BJ62" s="146">
        <f t="shared" si="70"/>
        <v>144.08517350157729</v>
      </c>
      <c r="BK62" s="2"/>
      <c r="BL62" s="722">
        <f t="shared" si="15"/>
        <v>13.1</v>
      </c>
      <c r="BM62" s="722">
        <f t="shared" si="16"/>
        <v>11.4</v>
      </c>
      <c r="BN62" s="709">
        <v>11.4</v>
      </c>
      <c r="BO62" s="709"/>
      <c r="BP62" s="709"/>
      <c r="BQ62" s="709">
        <v>1.7</v>
      </c>
    </row>
    <row r="63" spans="1:69" s="6" customFormat="1" ht="31.5" customHeight="1" x14ac:dyDescent="0.25">
      <c r="A63" s="496" t="s">
        <v>260</v>
      </c>
      <c r="B63" s="495">
        <v>1423</v>
      </c>
      <c r="C63" s="322">
        <f t="shared" si="75"/>
        <v>1234.7</v>
      </c>
      <c r="D63" s="322">
        <f t="shared" si="75"/>
        <v>1326.1</v>
      </c>
      <c r="E63" s="37">
        <f t="shared" si="76"/>
        <v>1386.9</v>
      </c>
      <c r="F63" s="37">
        <f t="shared" si="32"/>
        <v>1386.9</v>
      </c>
      <c r="G63" s="31">
        <f t="shared" si="33"/>
        <v>0</v>
      </c>
      <c r="H63" s="37">
        <f t="shared" si="3"/>
        <v>60.800000000000182</v>
      </c>
      <c r="I63" s="37">
        <f t="shared" si="4"/>
        <v>104.58487293567606</v>
      </c>
      <c r="J63" s="731">
        <f t="shared" si="74"/>
        <v>1177.2</v>
      </c>
      <c r="K63" s="41">
        <f t="shared" si="5"/>
        <v>209.70000000000005</v>
      </c>
      <c r="L63" s="203">
        <f t="shared" si="6"/>
        <v>117.81345565749236</v>
      </c>
      <c r="M63" s="322">
        <f t="shared" si="77"/>
        <v>829.9</v>
      </c>
      <c r="N63" s="322">
        <f t="shared" si="77"/>
        <v>871.4</v>
      </c>
      <c r="O63" s="37">
        <f t="shared" si="17"/>
        <v>947</v>
      </c>
      <c r="P63" s="37">
        <f t="shared" si="7"/>
        <v>947</v>
      </c>
      <c r="Q63" s="37">
        <f t="shared" si="8"/>
        <v>0</v>
      </c>
      <c r="R63" s="37">
        <f t="shared" si="0"/>
        <v>75.600000000000023</v>
      </c>
      <c r="S63" s="37">
        <f t="shared" si="1"/>
        <v>108.67569428505853</v>
      </c>
      <c r="T63" s="728">
        <f t="shared" si="53"/>
        <v>838.2</v>
      </c>
      <c r="U63" s="565">
        <f t="shared" si="30"/>
        <v>108.79999999999995</v>
      </c>
      <c r="V63" s="621">
        <f t="shared" si="54"/>
        <v>112.98019565736101</v>
      </c>
      <c r="W63" s="761">
        <v>829.9</v>
      </c>
      <c r="X63" s="422">
        <v>871.4</v>
      </c>
      <c r="Y63" s="31">
        <f>X63-Z63</f>
        <v>871.4</v>
      </c>
      <c r="Z63" s="836"/>
      <c r="AA63" s="869">
        <v>947</v>
      </c>
      <c r="AB63" s="322">
        <f t="shared" si="9"/>
        <v>947</v>
      </c>
      <c r="AC63" s="37"/>
      <c r="AD63" s="37">
        <f t="shared" si="19"/>
        <v>75.600000000000023</v>
      </c>
      <c r="AE63" s="37">
        <f t="shared" si="10"/>
        <v>108.67569428505853</v>
      </c>
      <c r="AF63" s="804">
        <v>838.2</v>
      </c>
      <c r="AG63" s="31">
        <f t="shared" si="49"/>
        <v>108.79999999999995</v>
      </c>
      <c r="AH63" s="146">
        <f t="shared" si="67"/>
        <v>112.98019565736101</v>
      </c>
      <c r="AI63" s="566"/>
      <c r="AJ63" s="567"/>
      <c r="AK63" s="568"/>
      <c r="AL63" s="37">
        <f t="shared" si="68"/>
        <v>0</v>
      </c>
      <c r="AM63" s="37" t="str">
        <f t="shared" si="71"/>
        <v xml:space="preserve"> </v>
      </c>
      <c r="AN63" s="694"/>
      <c r="AO63" s="37"/>
      <c r="AP63" s="634" t="str">
        <f t="shared" si="11"/>
        <v xml:space="preserve"> </v>
      </c>
      <c r="AQ63" s="566"/>
      <c r="AR63" s="567"/>
      <c r="AS63" s="568"/>
      <c r="AT63" s="37">
        <f t="shared" si="69"/>
        <v>0</v>
      </c>
      <c r="AU63" s="564" t="str">
        <f t="shared" si="12"/>
        <v xml:space="preserve"> </v>
      </c>
      <c r="AV63" s="675"/>
      <c r="AW63" s="37"/>
      <c r="AX63" s="569"/>
      <c r="AY63" s="562">
        <v>404.8</v>
      </c>
      <c r="AZ63" s="322">
        <v>454.7</v>
      </c>
      <c r="BA63" s="322">
        <f t="shared" si="18"/>
        <v>454.7</v>
      </c>
      <c r="BB63" s="322"/>
      <c r="BC63" s="37">
        <v>439.9</v>
      </c>
      <c r="BD63" s="37">
        <f t="shared" si="14"/>
        <v>439.9</v>
      </c>
      <c r="BE63" s="37"/>
      <c r="BF63" s="37">
        <f t="shared" si="66"/>
        <v>-14.800000000000011</v>
      </c>
      <c r="BG63" s="37">
        <f t="shared" si="65"/>
        <v>96.745106663734333</v>
      </c>
      <c r="BH63" s="310">
        <v>339</v>
      </c>
      <c r="BI63" s="31">
        <f t="shared" si="55"/>
        <v>100.89999999999998</v>
      </c>
      <c r="BJ63" s="146">
        <f t="shared" si="70"/>
        <v>129.76401179941001</v>
      </c>
      <c r="BK63" s="2"/>
      <c r="BL63" s="722">
        <f t="shared" si="15"/>
        <v>45.699999999999996</v>
      </c>
      <c r="BM63" s="722">
        <f t="shared" si="16"/>
        <v>37.299999999999997</v>
      </c>
      <c r="BN63" s="709">
        <v>37.299999999999997</v>
      </c>
      <c r="BO63" s="709"/>
      <c r="BP63" s="709"/>
      <c r="BQ63" s="709">
        <v>8.4</v>
      </c>
    </row>
    <row r="64" spans="1:69" ht="23.25" customHeight="1" x14ac:dyDescent="0.25">
      <c r="A64" s="511" t="s">
        <v>52</v>
      </c>
      <c r="B64" s="490">
        <v>143</v>
      </c>
      <c r="C64" s="319">
        <f t="shared" si="75"/>
        <v>311.89999999999998</v>
      </c>
      <c r="D64" s="319">
        <f t="shared" si="75"/>
        <v>312.89999999999998</v>
      </c>
      <c r="E64" s="31">
        <f t="shared" si="76"/>
        <v>386.99999999999994</v>
      </c>
      <c r="F64" s="31">
        <f t="shared" si="32"/>
        <v>386.99999999999994</v>
      </c>
      <c r="G64" s="31">
        <f t="shared" si="33"/>
        <v>0</v>
      </c>
      <c r="H64" s="31">
        <f t="shared" si="3"/>
        <v>74.099999999999966</v>
      </c>
      <c r="I64" s="31">
        <f t="shared" si="4"/>
        <v>123.68168744007669</v>
      </c>
      <c r="J64" s="731">
        <f t="shared" si="74"/>
        <v>389</v>
      </c>
      <c r="K64" s="41">
        <f t="shared" si="5"/>
        <v>-2.0000000000000568</v>
      </c>
      <c r="L64" s="203">
        <f t="shared" si="6"/>
        <v>99.485861182519258</v>
      </c>
      <c r="M64" s="319">
        <f t="shared" si="77"/>
        <v>309.59999999999997</v>
      </c>
      <c r="N64" s="319">
        <f t="shared" si="77"/>
        <v>309.59999999999997</v>
      </c>
      <c r="O64" s="31">
        <f t="shared" si="17"/>
        <v>383.29999999999995</v>
      </c>
      <c r="P64" s="31">
        <f t="shared" si="7"/>
        <v>383.29999999999995</v>
      </c>
      <c r="Q64" s="31">
        <f t="shared" si="8"/>
        <v>0</v>
      </c>
      <c r="R64" s="31">
        <f t="shared" si="0"/>
        <v>73.699999999999989</v>
      </c>
      <c r="S64" s="31">
        <f t="shared" si="1"/>
        <v>123.80490956072352</v>
      </c>
      <c r="T64" s="731">
        <f t="shared" si="53"/>
        <v>386.3</v>
      </c>
      <c r="U64" s="82">
        <f t="shared" si="30"/>
        <v>-3.0000000000000568</v>
      </c>
      <c r="V64" s="621">
        <f t="shared" si="54"/>
        <v>99.223401501423751</v>
      </c>
      <c r="W64" s="760">
        <v>306.39999999999998</v>
      </c>
      <c r="X64" s="338">
        <v>306.39999999999998</v>
      </c>
      <c r="Y64" s="31">
        <f>X64-Z64</f>
        <v>306.39999999999998</v>
      </c>
      <c r="Z64" s="468"/>
      <c r="AA64" s="865">
        <v>381.7</v>
      </c>
      <c r="AB64" s="319">
        <f t="shared" si="9"/>
        <v>381.7</v>
      </c>
      <c r="AC64" s="31"/>
      <c r="AD64" s="31">
        <f t="shared" si="19"/>
        <v>75.300000000000011</v>
      </c>
      <c r="AE64" s="31">
        <f t="shared" si="10"/>
        <v>124.5757180156658</v>
      </c>
      <c r="AF64" s="803">
        <v>383.8</v>
      </c>
      <c r="AG64" s="31">
        <f t="shared" si="49"/>
        <v>-2.1000000000000227</v>
      </c>
      <c r="AH64" s="146">
        <f t="shared" si="67"/>
        <v>99.452840020844178</v>
      </c>
      <c r="AI64" s="469">
        <v>2.9</v>
      </c>
      <c r="AJ64" s="433">
        <v>2.9</v>
      </c>
      <c r="AK64" s="53">
        <v>0.9</v>
      </c>
      <c r="AL64" s="31">
        <f t="shared" si="68"/>
        <v>-2</v>
      </c>
      <c r="AM64" s="31">
        <f t="shared" si="71"/>
        <v>31.03448275862069</v>
      </c>
      <c r="AN64" s="691">
        <v>2.1</v>
      </c>
      <c r="AO64" s="31">
        <f>AK64-AN64</f>
        <v>-1.2000000000000002</v>
      </c>
      <c r="AP64" s="634">
        <f t="shared" si="11"/>
        <v>42.857142857142854</v>
      </c>
      <c r="AQ64" s="434">
        <v>0.3</v>
      </c>
      <c r="AR64" s="431">
        <v>0.3</v>
      </c>
      <c r="AS64" s="44">
        <v>0.7</v>
      </c>
      <c r="AT64" s="31">
        <f t="shared" si="69"/>
        <v>0.39999999999999997</v>
      </c>
      <c r="AU64" s="41" t="str">
        <f t="shared" si="12"/>
        <v>&gt;200</v>
      </c>
      <c r="AV64" s="672">
        <v>0.4</v>
      </c>
      <c r="AW64" s="31">
        <f>AS64-AV64</f>
        <v>0.29999999999999993</v>
      </c>
      <c r="AX64" s="272">
        <f t="shared" si="13"/>
        <v>174.99999999999997</v>
      </c>
      <c r="AY64" s="445">
        <v>2.2999999999999998</v>
      </c>
      <c r="AZ64" s="319">
        <v>3.3</v>
      </c>
      <c r="BA64" s="319">
        <f t="shared" si="18"/>
        <v>3.3</v>
      </c>
      <c r="BB64" s="319"/>
      <c r="BC64" s="31">
        <v>3.7</v>
      </c>
      <c r="BD64" s="31">
        <f t="shared" si="14"/>
        <v>3.7</v>
      </c>
      <c r="BE64" s="31"/>
      <c r="BF64" s="31">
        <f t="shared" ref="BF64:BF75" si="78">BC64-AZ64</f>
        <v>0.40000000000000036</v>
      </c>
      <c r="BG64" s="31">
        <f t="shared" si="65"/>
        <v>112.12121212121214</v>
      </c>
      <c r="BH64" s="641">
        <v>2.7</v>
      </c>
      <c r="BI64" s="31">
        <f t="shared" si="55"/>
        <v>1</v>
      </c>
      <c r="BJ64" s="146">
        <f t="shared" si="70"/>
        <v>137.03703703703701</v>
      </c>
      <c r="BL64" s="722">
        <f t="shared" si="15"/>
        <v>12.299999999999999</v>
      </c>
      <c r="BM64" s="722">
        <f t="shared" si="16"/>
        <v>11.799999999999999</v>
      </c>
      <c r="BN64" s="710">
        <v>11.2</v>
      </c>
      <c r="BO64" s="710">
        <v>0.4</v>
      </c>
      <c r="BP64" s="710">
        <v>0.2</v>
      </c>
      <c r="BQ64" s="709">
        <v>0.5</v>
      </c>
    </row>
    <row r="65" spans="1:81" ht="23.25" customHeight="1" x14ac:dyDescent="0.25">
      <c r="A65" s="511" t="s">
        <v>42</v>
      </c>
      <c r="B65" s="490">
        <v>144</v>
      </c>
      <c r="C65" s="319">
        <f t="shared" si="75"/>
        <v>45.9</v>
      </c>
      <c r="D65" s="319">
        <f t="shared" si="75"/>
        <v>437</v>
      </c>
      <c r="E65" s="31">
        <f t="shared" si="76"/>
        <v>434.5</v>
      </c>
      <c r="F65" s="31">
        <f t="shared" si="32"/>
        <v>434.5</v>
      </c>
      <c r="G65" s="31">
        <f t="shared" si="33"/>
        <v>0</v>
      </c>
      <c r="H65" s="31">
        <f t="shared" si="3"/>
        <v>-2.5</v>
      </c>
      <c r="I65" s="31">
        <f t="shared" si="4"/>
        <v>99.427917620137293</v>
      </c>
      <c r="J65" s="731">
        <f t="shared" si="74"/>
        <v>101.1</v>
      </c>
      <c r="K65" s="41">
        <f t="shared" si="5"/>
        <v>333.4</v>
      </c>
      <c r="L65" s="203" t="str">
        <f t="shared" si="6"/>
        <v>&gt;200</v>
      </c>
      <c r="M65" s="319">
        <f t="shared" si="77"/>
        <v>3.8</v>
      </c>
      <c r="N65" s="319">
        <f t="shared" si="77"/>
        <v>289.5</v>
      </c>
      <c r="O65" s="31">
        <f t="shared" si="17"/>
        <v>331.5</v>
      </c>
      <c r="P65" s="31">
        <f t="shared" si="7"/>
        <v>331.5</v>
      </c>
      <c r="Q65" s="31">
        <f t="shared" si="8"/>
        <v>0</v>
      </c>
      <c r="R65" s="31">
        <f t="shared" si="0"/>
        <v>42</v>
      </c>
      <c r="S65" s="31">
        <f t="shared" si="1"/>
        <v>114.5077720207254</v>
      </c>
      <c r="T65" s="731">
        <f t="shared" si="53"/>
        <v>24.9</v>
      </c>
      <c r="U65" s="82">
        <f t="shared" si="30"/>
        <v>306.60000000000002</v>
      </c>
      <c r="V65" s="621" t="str">
        <f t="shared" si="54"/>
        <v>&gt;200</v>
      </c>
      <c r="W65" s="760">
        <v>3.8</v>
      </c>
      <c r="X65" s="338">
        <v>266.7</v>
      </c>
      <c r="Y65" s="31">
        <f>X65-Z65</f>
        <v>266.7</v>
      </c>
      <c r="Z65" s="468"/>
      <c r="AA65" s="865">
        <v>317</v>
      </c>
      <c r="AB65" s="319">
        <f t="shared" si="9"/>
        <v>317</v>
      </c>
      <c r="AC65" s="31"/>
      <c r="AD65" s="31">
        <f t="shared" si="19"/>
        <v>50.300000000000011</v>
      </c>
      <c r="AE65" s="31">
        <f t="shared" si="10"/>
        <v>118.86014248218973</v>
      </c>
      <c r="AF65" s="803">
        <v>24.9</v>
      </c>
      <c r="AG65" s="31">
        <f t="shared" si="49"/>
        <v>292.10000000000002</v>
      </c>
      <c r="AH65" s="146" t="str">
        <f t="shared" si="67"/>
        <v>&gt;200</v>
      </c>
      <c r="AI65" s="469"/>
      <c r="AJ65" s="433"/>
      <c r="AK65" s="53"/>
      <c r="AL65" s="31">
        <f t="shared" si="68"/>
        <v>0</v>
      </c>
      <c r="AM65" s="31" t="str">
        <f t="shared" si="71"/>
        <v xml:space="preserve"> </v>
      </c>
      <c r="AN65" s="691"/>
      <c r="AO65" s="31">
        <f t="shared" ref="AO65:AO74" si="79">AK65-AN65</f>
        <v>0</v>
      </c>
      <c r="AP65" s="634" t="str">
        <f t="shared" si="11"/>
        <v xml:space="preserve"> </v>
      </c>
      <c r="AQ65" s="469"/>
      <c r="AR65" s="431">
        <v>22.8</v>
      </c>
      <c r="AS65" s="44">
        <v>14.5</v>
      </c>
      <c r="AT65" s="31">
        <f t="shared" si="69"/>
        <v>-8.3000000000000007</v>
      </c>
      <c r="AU65" s="41">
        <f t="shared" si="12"/>
        <v>63.596491228070171</v>
      </c>
      <c r="AV65" s="672"/>
      <c r="AW65" s="31">
        <f>AS65-AV65</f>
        <v>14.5</v>
      </c>
      <c r="AX65" s="272" t="str">
        <f t="shared" si="13"/>
        <v xml:space="preserve"> </v>
      </c>
      <c r="AY65" s="445">
        <v>42.1</v>
      </c>
      <c r="AZ65" s="328">
        <v>147.5</v>
      </c>
      <c r="BA65" s="328">
        <f t="shared" si="18"/>
        <v>147.5</v>
      </c>
      <c r="BB65" s="328"/>
      <c r="BC65" s="62">
        <v>103</v>
      </c>
      <c r="BD65" s="62">
        <f t="shared" si="14"/>
        <v>103</v>
      </c>
      <c r="BE65" s="62"/>
      <c r="BF65" s="31">
        <f t="shared" si="78"/>
        <v>-44.5</v>
      </c>
      <c r="BG65" s="31">
        <f t="shared" si="65"/>
        <v>69.830508474576263</v>
      </c>
      <c r="BH65" s="641">
        <v>76.2</v>
      </c>
      <c r="BI65" s="31">
        <f t="shared" si="55"/>
        <v>26.799999999999997</v>
      </c>
      <c r="BJ65" s="146">
        <f t="shared" si="70"/>
        <v>135.17060367454067</v>
      </c>
      <c r="BL65" s="722">
        <f t="shared" si="15"/>
        <v>1.1000000000000001</v>
      </c>
      <c r="BM65" s="722">
        <f t="shared" si="16"/>
        <v>0.8</v>
      </c>
      <c r="BN65" s="710">
        <v>0.8</v>
      </c>
      <c r="BO65" s="710"/>
      <c r="BP65" s="710"/>
      <c r="BQ65" s="709">
        <v>0.3</v>
      </c>
    </row>
    <row r="66" spans="1:81" ht="23.25" customHeight="1" x14ac:dyDescent="0.25">
      <c r="A66" s="511" t="s">
        <v>43</v>
      </c>
      <c r="B66" s="490">
        <v>145</v>
      </c>
      <c r="C66" s="319">
        <f t="shared" si="75"/>
        <v>606.20000000000005</v>
      </c>
      <c r="D66" s="319">
        <f t="shared" si="75"/>
        <v>836.80000000000007</v>
      </c>
      <c r="E66" s="31">
        <f t="shared" si="76"/>
        <v>921.30000000000007</v>
      </c>
      <c r="F66" s="31">
        <f t="shared" si="32"/>
        <v>832.50000000000011</v>
      </c>
      <c r="G66" s="31">
        <f t="shared" si="33"/>
        <v>88.8</v>
      </c>
      <c r="H66" s="31">
        <f t="shared" si="3"/>
        <v>84.5</v>
      </c>
      <c r="I66" s="31">
        <f t="shared" si="4"/>
        <v>110.09799235181646</v>
      </c>
      <c r="J66" s="731">
        <f t="shared" si="74"/>
        <v>633.5</v>
      </c>
      <c r="K66" s="41">
        <f t="shared" si="5"/>
        <v>287.80000000000007</v>
      </c>
      <c r="L66" s="203">
        <f t="shared" si="6"/>
        <v>145.43014996053671</v>
      </c>
      <c r="M66" s="319">
        <f t="shared" si="77"/>
        <v>592.30000000000007</v>
      </c>
      <c r="N66" s="319">
        <f t="shared" si="77"/>
        <v>819.6</v>
      </c>
      <c r="O66" s="31">
        <f t="shared" si="17"/>
        <v>902.6</v>
      </c>
      <c r="P66" s="31">
        <f t="shared" si="7"/>
        <v>813.80000000000007</v>
      </c>
      <c r="Q66" s="31">
        <f t="shared" si="8"/>
        <v>88.8</v>
      </c>
      <c r="R66" s="31">
        <f t="shared" si="0"/>
        <v>83</v>
      </c>
      <c r="S66" s="31">
        <f t="shared" si="1"/>
        <v>110.12689116642265</v>
      </c>
      <c r="T66" s="731">
        <f t="shared" si="53"/>
        <v>614.9</v>
      </c>
      <c r="U66" s="82">
        <f t="shared" si="30"/>
        <v>287.70000000000005</v>
      </c>
      <c r="V66" s="621">
        <f t="shared" si="54"/>
        <v>146.78809562530492</v>
      </c>
      <c r="W66" s="760">
        <v>195.8</v>
      </c>
      <c r="X66" s="338">
        <v>353.7</v>
      </c>
      <c r="Y66" s="31">
        <f>X66-Z66</f>
        <v>235.1</v>
      </c>
      <c r="Z66" s="468">
        <v>118.6</v>
      </c>
      <c r="AA66" s="865">
        <v>326.3</v>
      </c>
      <c r="AB66" s="319">
        <f t="shared" si="9"/>
        <v>237.5</v>
      </c>
      <c r="AC66" s="31">
        <v>88.8</v>
      </c>
      <c r="AD66" s="31">
        <f t="shared" si="19"/>
        <v>-27.399999999999977</v>
      </c>
      <c r="AE66" s="31">
        <f t="shared" si="10"/>
        <v>92.2533220243144</v>
      </c>
      <c r="AF66" s="803">
        <v>234.1</v>
      </c>
      <c r="AG66" s="31">
        <f t="shared" si="49"/>
        <v>92.200000000000017</v>
      </c>
      <c r="AH66" s="146">
        <f t="shared" si="67"/>
        <v>139.38487825715507</v>
      </c>
      <c r="AI66" s="469">
        <v>300.60000000000002</v>
      </c>
      <c r="AJ66" s="433">
        <v>339.3</v>
      </c>
      <c r="AK66" s="53">
        <v>421.7</v>
      </c>
      <c r="AL66" s="31">
        <f t="shared" si="68"/>
        <v>82.399999999999977</v>
      </c>
      <c r="AM66" s="31">
        <f>IF(AJ66&lt;&gt;0,IF(AK66/AJ66*100&lt;0,"&lt;0",IF(AK66/AJ66*100&gt;200,"&gt;200",AK66/AJ66*100))," ")</f>
        <v>124.28529325081048</v>
      </c>
      <c r="AN66" s="695">
        <v>293.8</v>
      </c>
      <c r="AO66" s="31">
        <f t="shared" si="79"/>
        <v>127.89999999999998</v>
      </c>
      <c r="AP66" s="634">
        <f t="shared" si="11"/>
        <v>143.53301565690947</v>
      </c>
      <c r="AQ66" s="433">
        <v>95.9</v>
      </c>
      <c r="AR66" s="433">
        <v>126.6</v>
      </c>
      <c r="AS66" s="53">
        <v>154.6</v>
      </c>
      <c r="AT66" s="31">
        <f t="shared" si="69"/>
        <v>28</v>
      </c>
      <c r="AU66" s="41">
        <f t="shared" si="12"/>
        <v>122.1169036334913</v>
      </c>
      <c r="AV66" s="676">
        <v>87</v>
      </c>
      <c r="AW66" s="31">
        <f>AS66-AV66</f>
        <v>67.599999999999994</v>
      </c>
      <c r="AX66" s="272">
        <f t="shared" si="13"/>
        <v>177.70114942528735</v>
      </c>
      <c r="AY66" s="445">
        <v>13.9</v>
      </c>
      <c r="AZ66" s="319">
        <v>17.2</v>
      </c>
      <c r="BA66" s="319">
        <f t="shared" si="18"/>
        <v>17.2</v>
      </c>
      <c r="BB66" s="319"/>
      <c r="BC66" s="31">
        <v>18.7</v>
      </c>
      <c r="BD66" s="31">
        <f t="shared" si="14"/>
        <v>18.7</v>
      </c>
      <c r="BE66" s="31"/>
      <c r="BF66" s="31">
        <f t="shared" si="78"/>
        <v>1.5</v>
      </c>
      <c r="BG66" s="31">
        <f t="shared" si="65"/>
        <v>108.72093023255813</v>
      </c>
      <c r="BH66" s="641">
        <v>18.600000000000001</v>
      </c>
      <c r="BI66" s="31">
        <f t="shared" si="55"/>
        <v>9.9999999999997868E-2</v>
      </c>
      <c r="BJ66" s="146">
        <f t="shared" si="70"/>
        <v>100.53763440860214</v>
      </c>
      <c r="BL66" s="722">
        <f t="shared" si="15"/>
        <v>21.400000000000002</v>
      </c>
      <c r="BM66" s="722">
        <f t="shared" si="16"/>
        <v>18.900000000000002</v>
      </c>
      <c r="BN66" s="663">
        <v>18.7</v>
      </c>
      <c r="BO66" s="709">
        <v>0.1</v>
      </c>
      <c r="BP66" s="709">
        <v>0.1</v>
      </c>
      <c r="BQ66" s="664">
        <v>2.5</v>
      </c>
    </row>
    <row r="67" spans="1:81" ht="18.75" hidden="1" customHeight="1" x14ac:dyDescent="0.25">
      <c r="A67" s="511"/>
      <c r="B67" s="490"/>
      <c r="C67" s="476"/>
      <c r="D67" s="319">
        <f t="shared" ref="D67:D74" si="80">N67+AZ67</f>
        <v>0</v>
      </c>
      <c r="E67" s="31">
        <f t="shared" si="76"/>
        <v>0</v>
      </c>
      <c r="F67" s="31">
        <f t="shared" si="32"/>
        <v>0</v>
      </c>
      <c r="G67" s="31">
        <f t="shared" si="33"/>
        <v>0</v>
      </c>
      <c r="H67" s="31">
        <f t="shared" si="3"/>
        <v>0</v>
      </c>
      <c r="I67" s="31" t="str">
        <f t="shared" si="4"/>
        <v xml:space="preserve"> </v>
      </c>
      <c r="J67" s="731"/>
      <c r="K67" s="41">
        <f t="shared" si="5"/>
        <v>0</v>
      </c>
      <c r="L67" s="203" t="str">
        <f t="shared" si="6"/>
        <v xml:space="preserve"> </v>
      </c>
      <c r="M67" s="756"/>
      <c r="N67" s="319">
        <f>X67+AJ67+AR67</f>
        <v>0</v>
      </c>
      <c r="O67" s="31">
        <f t="shared" si="17"/>
        <v>0</v>
      </c>
      <c r="P67" s="31">
        <f t="shared" si="7"/>
        <v>0</v>
      </c>
      <c r="Q67" s="31">
        <f t="shared" si="8"/>
        <v>0</v>
      </c>
      <c r="R67" s="31">
        <f t="shared" si="0"/>
        <v>0</v>
      </c>
      <c r="S67" s="31" t="str">
        <f t="shared" si="1"/>
        <v xml:space="preserve"> </v>
      </c>
      <c r="T67" s="731">
        <f t="shared" si="53"/>
        <v>0</v>
      </c>
      <c r="U67" s="82">
        <f t="shared" si="30"/>
        <v>0</v>
      </c>
      <c r="V67" s="621"/>
      <c r="W67" s="760"/>
      <c r="X67" s="338">
        <v>0</v>
      </c>
      <c r="Y67" s="31"/>
      <c r="Z67" s="468"/>
      <c r="AA67" s="865"/>
      <c r="AB67" s="319">
        <f t="shared" si="9"/>
        <v>0</v>
      </c>
      <c r="AC67" s="31"/>
      <c r="AD67" s="31">
        <f t="shared" si="19"/>
        <v>0</v>
      </c>
      <c r="AE67" s="31" t="str">
        <f t="shared" si="10"/>
        <v xml:space="preserve"> </v>
      </c>
      <c r="AF67" s="803"/>
      <c r="AG67" s="31">
        <f t="shared" si="49"/>
        <v>0</v>
      </c>
      <c r="AH67" s="146" t="str">
        <f t="shared" si="67"/>
        <v xml:space="preserve"> </v>
      </c>
      <c r="AI67" s="319"/>
      <c r="AJ67" s="319"/>
      <c r="AK67" s="31"/>
      <c r="AL67" s="31"/>
      <c r="AM67" s="31"/>
      <c r="AN67" s="686"/>
      <c r="AO67" s="31"/>
      <c r="AP67" s="146"/>
      <c r="AQ67" s="319"/>
      <c r="AR67" s="319"/>
      <c r="AS67" s="31"/>
      <c r="AT67" s="31"/>
      <c r="AU67" s="41"/>
      <c r="AV67" s="641"/>
      <c r="AW67" s="31"/>
      <c r="AX67" s="272"/>
      <c r="AY67" s="445"/>
      <c r="AZ67" s="319"/>
      <c r="BA67" s="319">
        <f t="shared" si="18"/>
        <v>0</v>
      </c>
      <c r="BB67" s="319"/>
      <c r="BC67" s="31"/>
      <c r="BD67" s="31"/>
      <c r="BE67" s="31"/>
      <c r="BF67" s="31"/>
      <c r="BG67" s="31"/>
      <c r="BH67" s="641"/>
      <c r="BI67" s="31"/>
      <c r="BJ67" s="146"/>
      <c r="BL67" s="722"/>
      <c r="BM67" s="722"/>
      <c r="BN67" s="709"/>
      <c r="BO67" s="709"/>
      <c r="BP67" s="709"/>
      <c r="BQ67" s="710"/>
    </row>
    <row r="68" spans="1:81" s="470" customFormat="1" ht="34.5" customHeight="1" x14ac:dyDescent="0.25">
      <c r="A68" s="485" t="s">
        <v>46</v>
      </c>
      <c r="B68" s="486">
        <v>19</v>
      </c>
      <c r="C68" s="354">
        <f>M68+AY68</f>
        <v>33585.600000000006</v>
      </c>
      <c r="D68" s="354">
        <f t="shared" si="80"/>
        <v>39727.699999999997</v>
      </c>
      <c r="E68" s="51">
        <f>AA68+AK68+AS68+BC68</f>
        <v>38063.199999999997</v>
      </c>
      <c r="F68" s="51">
        <f t="shared" si="32"/>
        <v>37949.399999999994</v>
      </c>
      <c r="G68" s="51">
        <f>Q68+BE68-BE69</f>
        <v>6.4000000000000057</v>
      </c>
      <c r="H68" s="51">
        <f t="shared" si="3"/>
        <v>-1664.5</v>
      </c>
      <c r="I68" s="51">
        <f t="shared" si="4"/>
        <v>95.810228127981233</v>
      </c>
      <c r="J68" s="725">
        <f t="shared" ref="J68:J74" si="81">T68+BH68</f>
        <v>31180.400000000001</v>
      </c>
      <c r="K68" s="29">
        <f t="shared" si="5"/>
        <v>6882.7999999999956</v>
      </c>
      <c r="L68" s="203">
        <f t="shared" si="6"/>
        <v>122.07412348783208</v>
      </c>
      <c r="M68" s="354">
        <f>M69+M70</f>
        <v>18638.900000000001</v>
      </c>
      <c r="N68" s="354">
        <f>N69+N70</f>
        <v>21414</v>
      </c>
      <c r="O68" s="51">
        <f>O69+O70</f>
        <v>20895.600000000002</v>
      </c>
      <c r="P68" s="51">
        <f>P69+P70</f>
        <v>20889.2</v>
      </c>
      <c r="Q68" s="51">
        <f t="shared" si="8"/>
        <v>6.4</v>
      </c>
      <c r="R68" s="51">
        <f t="shared" si="0"/>
        <v>-518.39999999999782</v>
      </c>
      <c r="S68" s="51">
        <f t="shared" si="1"/>
        <v>97.579153824600738</v>
      </c>
      <c r="T68" s="725">
        <f>T69+T70</f>
        <v>16571.3</v>
      </c>
      <c r="U68" s="76">
        <f t="shared" si="30"/>
        <v>4324.3000000000029</v>
      </c>
      <c r="V68" s="616">
        <f t="shared" si="54"/>
        <v>126.09511625521235</v>
      </c>
      <c r="W68" s="767">
        <f>W69+W70+W71+W72</f>
        <v>17</v>
      </c>
      <c r="X68" s="586">
        <f>X69+X70+X71+X72</f>
        <v>16.399999999999999</v>
      </c>
      <c r="Y68" s="832">
        <f>X68-Z68</f>
        <v>0</v>
      </c>
      <c r="Z68" s="842">
        <f>Z69+Z70+Z71+Z72</f>
        <v>16.399999999999999</v>
      </c>
      <c r="AA68" s="872">
        <f>AA69+AA70+AA73+AA74</f>
        <v>6.4</v>
      </c>
      <c r="AB68" s="578">
        <f t="shared" si="9"/>
        <v>0</v>
      </c>
      <c r="AC68" s="51">
        <f>AC69+AC70+AC73+AC74</f>
        <v>6.4</v>
      </c>
      <c r="AD68" s="51">
        <f t="shared" si="19"/>
        <v>-9.9999999999999982</v>
      </c>
      <c r="AE68" s="51">
        <f t="shared" si="10"/>
        <v>39.024390243902445</v>
      </c>
      <c r="AF68" s="808">
        <f>AF69+AF70+AF73+AF74</f>
        <v>11.6</v>
      </c>
      <c r="AG68" s="51">
        <f t="shared" si="49"/>
        <v>-5.1999999999999993</v>
      </c>
      <c r="AH68" s="153">
        <f>IF(AF68&lt;&gt;0,IF(AA68/AF68*100&lt;0,"&lt;0",IF(AA68/AF68*100&gt;200,"&gt;200",AA68/AF68*100))," ")</f>
        <v>55.172413793103445</v>
      </c>
      <c r="AI68" s="354">
        <f>AI69+AI70</f>
        <v>12550</v>
      </c>
      <c r="AJ68" s="354">
        <f>AJ69+AJ70</f>
        <v>15302.4</v>
      </c>
      <c r="AK68" s="51">
        <f>AK69+AK70</f>
        <v>14794</v>
      </c>
      <c r="AL68" s="121">
        <f t="shared" ref="AL68:AL74" si="82">AK68-AJ68</f>
        <v>-508.39999999999964</v>
      </c>
      <c r="AM68" s="121">
        <f t="shared" ref="AM68:AM74" si="83">IF(AJ68&lt;&gt;0,IF(AK68/AJ68*100&lt;0,"&lt;0",IF(AK68/AJ68*100&gt;200,"&gt;200",AK68/AJ68*100))," ")</f>
        <v>96.67764533667922</v>
      </c>
      <c r="AN68" s="693">
        <f>AN69+AN70</f>
        <v>10724.7</v>
      </c>
      <c r="AO68" s="121">
        <f t="shared" si="79"/>
        <v>4069.2999999999993</v>
      </c>
      <c r="AP68" s="153">
        <f t="shared" ref="AP68:AP75" si="84">IF(AN68&lt;&gt;0,IF(AK68/AN68*100&lt;0,"&lt;0",IF(AK68/AN68*100&gt;200,"&gt;200",AK68/AN68*100))," ")</f>
        <v>137.94325249191118</v>
      </c>
      <c r="AQ68" s="354">
        <f>AQ69+AQ70</f>
        <v>6071.9</v>
      </c>
      <c r="AR68" s="354">
        <f>AR69+AR70</f>
        <v>6095.2</v>
      </c>
      <c r="AS68" s="51">
        <f>AS69+AS70</f>
        <v>6095.2</v>
      </c>
      <c r="AT68" s="121">
        <f t="shared" ref="AT68:AT74" si="85">AS68-AR68</f>
        <v>0</v>
      </c>
      <c r="AU68" s="29">
        <f t="shared" si="12"/>
        <v>100</v>
      </c>
      <c r="AV68" s="645">
        <f>AV69+AV70</f>
        <v>5835</v>
      </c>
      <c r="AW68" s="121">
        <f t="shared" ref="AW68:AW74" si="86">AS68-AV68</f>
        <v>260.19999999999982</v>
      </c>
      <c r="AX68" s="616">
        <f t="shared" si="13"/>
        <v>104.4592973436161</v>
      </c>
      <c r="AY68" s="580">
        <f>AY69+AY73+AY74</f>
        <v>14946.7</v>
      </c>
      <c r="AZ68" s="581">
        <f>AZ69+AZ73+AZ74</f>
        <v>18313.7</v>
      </c>
      <c r="BA68" s="581">
        <f t="shared" si="18"/>
        <v>18205.900000000001</v>
      </c>
      <c r="BB68" s="581">
        <f>BB69+BB73+BB74</f>
        <v>107.8</v>
      </c>
      <c r="BC68" s="582">
        <f>BC69+BC73+BC74</f>
        <v>17167.599999999999</v>
      </c>
      <c r="BD68" s="582">
        <f t="shared" si="14"/>
        <v>17060.199999999997</v>
      </c>
      <c r="BE68" s="28">
        <f>BE69+BE73+BE74</f>
        <v>107.4</v>
      </c>
      <c r="BF68" s="51">
        <f t="shared" si="78"/>
        <v>-1146.1000000000022</v>
      </c>
      <c r="BG68" s="28">
        <f t="shared" si="65"/>
        <v>93.74184353789785</v>
      </c>
      <c r="BH68" s="645">
        <f>BH69+BH70+BH73+BH74</f>
        <v>14609.1</v>
      </c>
      <c r="BI68" s="51">
        <f t="shared" si="55"/>
        <v>2558.4999999999982</v>
      </c>
      <c r="BJ68" s="153">
        <f>IF(BH68&lt;&gt;0,IF(BC68/BH68*100&lt;0,"&lt;0",IF(BC68/BH68*100&gt;200,"&gt;200",BC68/BH68*100))," ")</f>
        <v>117.51305693026947</v>
      </c>
      <c r="BK68" s="2"/>
      <c r="BL68" s="722">
        <f t="shared" si="15"/>
        <v>1418.9</v>
      </c>
      <c r="BM68" s="722">
        <f t="shared" si="16"/>
        <v>1015.4</v>
      </c>
      <c r="BN68" s="709"/>
      <c r="BO68" s="709">
        <v>965.4</v>
      </c>
      <c r="BP68" s="709">
        <v>50</v>
      </c>
      <c r="BQ68" s="709">
        <v>403.5</v>
      </c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</row>
    <row r="69" spans="1:81" s="8" customFormat="1" ht="28.5" customHeight="1" x14ac:dyDescent="0.25">
      <c r="A69" s="553" t="s">
        <v>47</v>
      </c>
      <c r="B69" s="490">
        <v>191</v>
      </c>
      <c r="C69" s="323">
        <f>M69+AY69</f>
        <v>14963.7</v>
      </c>
      <c r="D69" s="323">
        <f t="shared" si="80"/>
        <v>18330.100000000002</v>
      </c>
      <c r="E69" s="50">
        <f t="shared" ref="E69:E74" si="87">O69+BC69</f>
        <v>17174</v>
      </c>
      <c r="F69" s="50">
        <f t="shared" si="32"/>
        <v>17060.199999999997</v>
      </c>
      <c r="G69" s="50">
        <f>Q69+BE69-BE69</f>
        <v>6.4000000000000057</v>
      </c>
      <c r="H69" s="50">
        <f t="shared" si="3"/>
        <v>-1156.1000000000022</v>
      </c>
      <c r="I69" s="50">
        <f t="shared" si="4"/>
        <v>93.692887654731834</v>
      </c>
      <c r="J69" s="732">
        <f t="shared" si="81"/>
        <v>14620.7</v>
      </c>
      <c r="K69" s="48">
        <f t="shared" si="5"/>
        <v>2553.2999999999993</v>
      </c>
      <c r="L69" s="203">
        <f t="shared" si="6"/>
        <v>117.46359613424802</v>
      </c>
      <c r="M69" s="323">
        <f t="shared" ref="M69:N72" si="88">W69+AI69+AQ69</f>
        <v>17</v>
      </c>
      <c r="N69" s="323">
        <f t="shared" si="88"/>
        <v>16.399999999999999</v>
      </c>
      <c r="O69" s="50">
        <f t="shared" si="17"/>
        <v>6.4</v>
      </c>
      <c r="P69" s="50">
        <f t="shared" si="7"/>
        <v>0</v>
      </c>
      <c r="Q69" s="50">
        <f t="shared" si="8"/>
        <v>6.4</v>
      </c>
      <c r="R69" s="50">
        <f t="shared" si="0"/>
        <v>-9.9999999999999982</v>
      </c>
      <c r="S69" s="50">
        <f t="shared" si="1"/>
        <v>39.024390243902445</v>
      </c>
      <c r="T69" s="732">
        <f t="shared" si="53"/>
        <v>11.6</v>
      </c>
      <c r="U69" s="84">
        <f t="shared" si="30"/>
        <v>-5.1999999999999993</v>
      </c>
      <c r="V69" s="604">
        <f t="shared" si="54"/>
        <v>55.172413793103445</v>
      </c>
      <c r="W69" s="767">
        <v>17</v>
      </c>
      <c r="X69" s="586">
        <v>16.399999999999999</v>
      </c>
      <c r="Y69" s="832">
        <f>X69-Z69</f>
        <v>0</v>
      </c>
      <c r="Z69" s="842">
        <v>16.399999999999999</v>
      </c>
      <c r="AA69" s="872">
        <v>6.4</v>
      </c>
      <c r="AB69" s="578">
        <f t="shared" si="9"/>
        <v>0</v>
      </c>
      <c r="AC69" s="50">
        <v>6.4</v>
      </c>
      <c r="AD69" s="50">
        <f t="shared" si="19"/>
        <v>-9.9999999999999982</v>
      </c>
      <c r="AE69" s="50">
        <f t="shared" si="10"/>
        <v>39.024390243902445</v>
      </c>
      <c r="AF69" s="808">
        <v>11.6</v>
      </c>
      <c r="AG69" s="50">
        <f t="shared" si="49"/>
        <v>-5.1999999999999993</v>
      </c>
      <c r="AH69" s="154">
        <f>IF(AF69&lt;&gt;0,IF(AA69/AF69*100&lt;0,"&lt;0",IF(AA69/AF69*100&gt;200,"&gt;200",AA69/AF69*100))," ")</f>
        <v>55.172413793103445</v>
      </c>
      <c r="AI69" s="169"/>
      <c r="AJ69" s="323"/>
      <c r="AK69" s="50"/>
      <c r="AL69" s="31">
        <f t="shared" si="82"/>
        <v>0</v>
      </c>
      <c r="AM69" s="31" t="str">
        <f t="shared" si="83"/>
        <v xml:space="preserve"> </v>
      </c>
      <c r="AN69" s="696"/>
      <c r="AO69" s="31">
        <f t="shared" si="79"/>
        <v>0</v>
      </c>
      <c r="AP69" s="154" t="str">
        <f t="shared" si="84"/>
        <v xml:space="preserve"> </v>
      </c>
      <c r="AQ69" s="169"/>
      <c r="AR69" s="323"/>
      <c r="AS69" s="50"/>
      <c r="AT69" s="31">
        <f t="shared" si="85"/>
        <v>0</v>
      </c>
      <c r="AU69" s="48" t="str">
        <f t="shared" si="12"/>
        <v xml:space="preserve"> </v>
      </c>
      <c r="AV69" s="647"/>
      <c r="AW69" s="31">
        <f t="shared" si="86"/>
        <v>0</v>
      </c>
      <c r="AX69" s="609" t="str">
        <f t="shared" si="13"/>
        <v xml:space="preserve"> </v>
      </c>
      <c r="AY69" s="579">
        <v>14946.7</v>
      </c>
      <c r="AZ69" s="583">
        <v>18313.7</v>
      </c>
      <c r="BA69" s="583">
        <f t="shared" si="18"/>
        <v>18205.900000000001</v>
      </c>
      <c r="BB69" s="583">
        <v>107.8</v>
      </c>
      <c r="BC69" s="584">
        <v>17167.599999999999</v>
      </c>
      <c r="BD69" s="584">
        <f t="shared" si="14"/>
        <v>17060.199999999997</v>
      </c>
      <c r="BE69" s="31">
        <v>107.4</v>
      </c>
      <c r="BF69" s="31">
        <f t="shared" si="78"/>
        <v>-1146.1000000000022</v>
      </c>
      <c r="BG69" s="31">
        <f t="shared" si="65"/>
        <v>93.74184353789785</v>
      </c>
      <c r="BH69" s="647">
        <v>14609.1</v>
      </c>
      <c r="BI69" s="50">
        <f t="shared" si="55"/>
        <v>2558.4999999999982</v>
      </c>
      <c r="BJ69" s="154">
        <f>IF(BH69&lt;&gt;0,IF(BC69/BH69*100&lt;0,"&lt;0",IF(BC69/BH69*100&gt;200,"&gt;200",BC69/BH69*100))," ")</f>
        <v>117.51305693026947</v>
      </c>
      <c r="BK69" s="2"/>
      <c r="BL69" s="722">
        <f t="shared" si="15"/>
        <v>403.5</v>
      </c>
      <c r="BM69" s="722">
        <f t="shared" si="16"/>
        <v>0</v>
      </c>
      <c r="BN69" s="709"/>
      <c r="BO69" s="709"/>
      <c r="BP69" s="712"/>
      <c r="BQ69" s="709">
        <v>403.5</v>
      </c>
    </row>
    <row r="70" spans="1:81" s="3" customFormat="1" ht="27" customHeight="1" x14ac:dyDescent="0.25">
      <c r="A70" s="553" t="s">
        <v>48</v>
      </c>
      <c r="B70" s="513">
        <v>192</v>
      </c>
      <c r="C70" s="324">
        <f>M70+AY70</f>
        <v>18621.900000000001</v>
      </c>
      <c r="D70" s="324">
        <f t="shared" si="80"/>
        <v>21397.599999999999</v>
      </c>
      <c r="E70" s="54">
        <f t="shared" si="87"/>
        <v>20889.2</v>
      </c>
      <c r="F70" s="54">
        <f t="shared" ref="F70:G72" si="89">P70+BD70</f>
        <v>20889.2</v>
      </c>
      <c r="G70" s="54">
        <f t="shared" si="89"/>
        <v>0</v>
      </c>
      <c r="H70" s="54">
        <f t="shared" si="3"/>
        <v>-508.39999999999782</v>
      </c>
      <c r="I70" s="54">
        <f t="shared" si="4"/>
        <v>97.624032601787121</v>
      </c>
      <c r="J70" s="732">
        <f t="shared" si="81"/>
        <v>16559.7</v>
      </c>
      <c r="K70" s="48">
        <f t="shared" si="5"/>
        <v>4329.5</v>
      </c>
      <c r="L70" s="203">
        <f t="shared" si="6"/>
        <v>126.14479730913</v>
      </c>
      <c r="M70" s="323">
        <f t="shared" si="88"/>
        <v>18621.900000000001</v>
      </c>
      <c r="N70" s="323">
        <f t="shared" si="88"/>
        <v>21397.599999999999</v>
      </c>
      <c r="O70" s="50">
        <f t="shared" si="17"/>
        <v>20889.2</v>
      </c>
      <c r="P70" s="54">
        <f>O70</f>
        <v>20889.2</v>
      </c>
      <c r="Q70" s="54">
        <f t="shared" si="8"/>
        <v>0</v>
      </c>
      <c r="R70" s="54">
        <f t="shared" si="0"/>
        <v>-508.39999999999782</v>
      </c>
      <c r="S70" s="54">
        <f t="shared" si="1"/>
        <v>97.624032601787121</v>
      </c>
      <c r="T70" s="732">
        <f t="shared" si="53"/>
        <v>16559.7</v>
      </c>
      <c r="U70" s="84">
        <f t="shared" si="30"/>
        <v>4329.5</v>
      </c>
      <c r="V70" s="604">
        <f t="shared" si="54"/>
        <v>126.14479730913</v>
      </c>
      <c r="W70" s="768"/>
      <c r="X70" s="424"/>
      <c r="Y70" s="31"/>
      <c r="Z70" s="843"/>
      <c r="AA70" s="873"/>
      <c r="AB70" s="324">
        <f t="shared" si="9"/>
        <v>0</v>
      </c>
      <c r="AC70" s="54"/>
      <c r="AD70" s="54">
        <f t="shared" si="19"/>
        <v>0</v>
      </c>
      <c r="AE70" s="54" t="str">
        <f t="shared" si="10"/>
        <v xml:space="preserve"> </v>
      </c>
      <c r="AF70" s="809"/>
      <c r="AG70" s="54">
        <f t="shared" si="49"/>
        <v>0</v>
      </c>
      <c r="AH70" s="155" t="str">
        <f>IF(AF70&lt;&gt;0,IF(AA70/AF70*100&lt;0,"&lt;0",IF(AA70/AF70*100&gt;200,"&gt;200",AA70/AF70*100))," ")</f>
        <v xml:space="preserve"> </v>
      </c>
      <c r="AI70" s="324">
        <f>AI71+AI72</f>
        <v>12550</v>
      </c>
      <c r="AJ70" s="324">
        <f>AJ71+AJ72</f>
        <v>15302.4</v>
      </c>
      <c r="AK70" s="54">
        <f>AK71+AK72</f>
        <v>14794</v>
      </c>
      <c r="AL70" s="31">
        <f t="shared" si="82"/>
        <v>-508.39999999999964</v>
      </c>
      <c r="AM70" s="31">
        <f t="shared" si="83"/>
        <v>96.67764533667922</v>
      </c>
      <c r="AN70" s="696">
        <f>AN71+AN72</f>
        <v>10724.7</v>
      </c>
      <c r="AO70" s="31">
        <f t="shared" si="79"/>
        <v>4069.2999999999993</v>
      </c>
      <c r="AP70" s="155">
        <f t="shared" si="84"/>
        <v>137.94325249191118</v>
      </c>
      <c r="AQ70" s="324">
        <f>AQ71+AQ72</f>
        <v>6071.9</v>
      </c>
      <c r="AR70" s="324">
        <f>AR71+AR72</f>
        <v>6095.2</v>
      </c>
      <c r="AS70" s="324">
        <f>AS71+AS72</f>
        <v>6095.2</v>
      </c>
      <c r="AT70" s="31">
        <f t="shared" si="85"/>
        <v>0</v>
      </c>
      <c r="AU70" s="48">
        <f t="shared" si="12"/>
        <v>100</v>
      </c>
      <c r="AV70" s="647">
        <f>AV71+AV72</f>
        <v>5835</v>
      </c>
      <c r="AW70" s="31">
        <f t="shared" si="86"/>
        <v>260.19999999999982</v>
      </c>
      <c r="AX70" s="609">
        <f t="shared" si="13"/>
        <v>104.4592973436161</v>
      </c>
      <c r="AY70" s="455"/>
      <c r="AZ70" s="319"/>
      <c r="BA70" s="319">
        <f t="shared" si="18"/>
        <v>0</v>
      </c>
      <c r="BB70" s="319"/>
      <c r="BC70" s="31"/>
      <c r="BD70" s="31">
        <f t="shared" si="14"/>
        <v>0</v>
      </c>
      <c r="BE70" s="31"/>
      <c r="BF70" s="31">
        <f t="shared" si="78"/>
        <v>0</v>
      </c>
      <c r="BG70" s="31" t="str">
        <f t="shared" si="65"/>
        <v xml:space="preserve"> </v>
      </c>
      <c r="BH70" s="647"/>
      <c r="BI70" s="54">
        <f t="shared" si="55"/>
        <v>0</v>
      </c>
      <c r="BJ70" s="155" t="str">
        <f>IF(BH70&lt;&gt;0,IF(BC70/BH70*100&lt;0,"&lt;0",IF(BC70/BH70*100&gt;200,"&gt;200",BC70/BH70*100))," ")</f>
        <v xml:space="preserve"> </v>
      </c>
      <c r="BK70" s="2"/>
      <c r="BL70" s="722">
        <f t="shared" si="15"/>
        <v>1015.4</v>
      </c>
      <c r="BM70" s="722">
        <f t="shared" si="16"/>
        <v>1015.4</v>
      </c>
      <c r="BN70" s="712"/>
      <c r="BO70" s="712">
        <v>965.4</v>
      </c>
      <c r="BP70" s="712">
        <v>50</v>
      </c>
      <c r="BQ70" s="709"/>
    </row>
    <row r="71" spans="1:81" s="3" customFormat="1" ht="30.75" customHeight="1" x14ac:dyDescent="0.25">
      <c r="A71" s="553" t="s">
        <v>237</v>
      </c>
      <c r="B71" s="513">
        <v>1921</v>
      </c>
      <c r="C71" s="324">
        <f>M71+AY71</f>
        <v>12550</v>
      </c>
      <c r="D71" s="324" t="e">
        <f t="shared" si="80"/>
        <v>#VALUE!</v>
      </c>
      <c r="E71" s="54">
        <f t="shared" si="87"/>
        <v>14794</v>
      </c>
      <c r="F71" s="54">
        <f t="shared" si="89"/>
        <v>14794</v>
      </c>
      <c r="G71" s="54">
        <f t="shared" si="89"/>
        <v>0</v>
      </c>
      <c r="H71" s="54" t="e">
        <f t="shared" si="3"/>
        <v>#VALUE!</v>
      </c>
      <c r="I71" s="54" t="e">
        <f t="shared" si="4"/>
        <v>#VALUE!</v>
      </c>
      <c r="J71" s="732">
        <f t="shared" si="81"/>
        <v>10724.7</v>
      </c>
      <c r="K71" s="48">
        <f t="shared" si="5"/>
        <v>4069.2999999999993</v>
      </c>
      <c r="L71" s="203">
        <f t="shared" si="6"/>
        <v>137.94325249191118</v>
      </c>
      <c r="M71" s="323">
        <f t="shared" si="88"/>
        <v>12550</v>
      </c>
      <c r="N71" s="323">
        <f t="shared" si="88"/>
        <v>15302.4</v>
      </c>
      <c r="O71" s="50">
        <f t="shared" si="17"/>
        <v>14794</v>
      </c>
      <c r="P71" s="54">
        <f>O71</f>
        <v>14794</v>
      </c>
      <c r="Q71" s="54">
        <f t="shared" si="8"/>
        <v>0</v>
      </c>
      <c r="R71" s="54">
        <f t="shared" si="0"/>
        <v>-508.39999999999964</v>
      </c>
      <c r="S71" s="54">
        <f t="shared" si="1"/>
        <v>96.67764533667922</v>
      </c>
      <c r="T71" s="732">
        <f t="shared" si="53"/>
        <v>10724.7</v>
      </c>
      <c r="U71" s="84">
        <f t="shared" si="30"/>
        <v>4069.2999999999993</v>
      </c>
      <c r="V71" s="604">
        <f t="shared" si="54"/>
        <v>137.94325249191118</v>
      </c>
      <c r="W71" s="768"/>
      <c r="X71" s="424"/>
      <c r="Y71" s="31"/>
      <c r="Z71" s="843"/>
      <c r="AA71" s="873"/>
      <c r="AB71" s="324">
        <f t="shared" si="9"/>
        <v>0</v>
      </c>
      <c r="AC71" s="54"/>
      <c r="AD71" s="54">
        <f t="shared" si="19"/>
        <v>0</v>
      </c>
      <c r="AE71" s="54" t="str">
        <f t="shared" si="10"/>
        <v xml:space="preserve"> </v>
      </c>
      <c r="AF71" s="809"/>
      <c r="AG71" s="54"/>
      <c r="AH71" s="155"/>
      <c r="AI71" s="180">
        <v>12550</v>
      </c>
      <c r="AJ71" s="324">
        <v>15302.4</v>
      </c>
      <c r="AK71" s="54">
        <v>14794</v>
      </c>
      <c r="AL71" s="31">
        <f t="shared" si="82"/>
        <v>-508.39999999999964</v>
      </c>
      <c r="AM71" s="31">
        <f t="shared" si="83"/>
        <v>96.67764533667922</v>
      </c>
      <c r="AN71" s="696">
        <v>10724.7</v>
      </c>
      <c r="AO71" s="31">
        <f t="shared" si="79"/>
        <v>4069.2999999999993</v>
      </c>
      <c r="AP71" s="155">
        <f t="shared" si="84"/>
        <v>137.94325249191118</v>
      </c>
      <c r="AQ71" s="180"/>
      <c r="AR71" s="324"/>
      <c r="AS71" s="54"/>
      <c r="AT71" s="31">
        <f t="shared" si="85"/>
        <v>0</v>
      </c>
      <c r="AU71" s="48" t="str">
        <f t="shared" si="12"/>
        <v xml:space="preserve"> </v>
      </c>
      <c r="AV71" s="647"/>
      <c r="AW71" s="31">
        <f t="shared" si="86"/>
        <v>0</v>
      </c>
      <c r="AX71" s="609" t="str">
        <f t="shared" si="13"/>
        <v xml:space="preserve"> </v>
      </c>
      <c r="AY71" s="455"/>
      <c r="AZ71" s="319" t="s">
        <v>0</v>
      </c>
      <c r="BA71" s="319"/>
      <c r="BB71" s="319"/>
      <c r="BC71" s="31"/>
      <c r="BD71" s="31">
        <f t="shared" si="14"/>
        <v>0</v>
      </c>
      <c r="BE71" s="31"/>
      <c r="BF71" s="31"/>
      <c r="BG71" s="31"/>
      <c r="BH71" s="647"/>
      <c r="BI71" s="54"/>
      <c r="BJ71" s="155"/>
      <c r="BK71" s="2"/>
      <c r="BL71" s="722">
        <f t="shared" si="15"/>
        <v>965.4</v>
      </c>
      <c r="BM71" s="722">
        <f t="shared" si="16"/>
        <v>965.4</v>
      </c>
      <c r="BN71" s="712"/>
      <c r="BO71" s="712">
        <v>965.4</v>
      </c>
      <c r="BP71" s="709"/>
      <c r="BQ71" s="713"/>
    </row>
    <row r="72" spans="1:81" s="3" customFormat="1" ht="29.25" customHeight="1" x14ac:dyDescent="0.25">
      <c r="A72" s="553" t="s">
        <v>236</v>
      </c>
      <c r="B72" s="513">
        <v>1922</v>
      </c>
      <c r="C72" s="324">
        <f>M72+AY72</f>
        <v>6071.9</v>
      </c>
      <c r="D72" s="324">
        <f t="shared" si="80"/>
        <v>6095.2</v>
      </c>
      <c r="E72" s="54">
        <f t="shared" si="87"/>
        <v>6095.2</v>
      </c>
      <c r="F72" s="54">
        <f t="shared" si="89"/>
        <v>6095.2</v>
      </c>
      <c r="G72" s="54">
        <f t="shared" si="89"/>
        <v>0</v>
      </c>
      <c r="H72" s="54">
        <f t="shared" si="3"/>
        <v>0</v>
      </c>
      <c r="I72" s="54">
        <f t="shared" si="4"/>
        <v>100</v>
      </c>
      <c r="J72" s="732">
        <f t="shared" si="81"/>
        <v>5835</v>
      </c>
      <c r="K72" s="48">
        <f t="shared" si="5"/>
        <v>260.19999999999982</v>
      </c>
      <c r="L72" s="203">
        <f t="shared" si="6"/>
        <v>104.4592973436161</v>
      </c>
      <c r="M72" s="323">
        <f t="shared" si="88"/>
        <v>6071.9</v>
      </c>
      <c r="N72" s="323">
        <f t="shared" si="88"/>
        <v>6095.2</v>
      </c>
      <c r="O72" s="50">
        <f t="shared" si="17"/>
        <v>6095.2</v>
      </c>
      <c r="P72" s="54">
        <f>O72</f>
        <v>6095.2</v>
      </c>
      <c r="Q72" s="54">
        <f t="shared" si="8"/>
        <v>0</v>
      </c>
      <c r="R72" s="54">
        <f t="shared" si="0"/>
        <v>0</v>
      </c>
      <c r="S72" s="54">
        <f t="shared" si="1"/>
        <v>100</v>
      </c>
      <c r="T72" s="732">
        <f t="shared" si="53"/>
        <v>5835</v>
      </c>
      <c r="U72" s="84">
        <f t="shared" si="30"/>
        <v>260.19999999999982</v>
      </c>
      <c r="V72" s="604">
        <f t="shared" si="54"/>
        <v>104.4592973436161</v>
      </c>
      <c r="W72" s="768"/>
      <c r="X72" s="424"/>
      <c r="Y72" s="31"/>
      <c r="Z72" s="843"/>
      <c r="AA72" s="873"/>
      <c r="AB72" s="324">
        <f t="shared" si="9"/>
        <v>0</v>
      </c>
      <c r="AC72" s="54"/>
      <c r="AD72" s="54">
        <f t="shared" si="19"/>
        <v>0</v>
      </c>
      <c r="AE72" s="54" t="str">
        <f t="shared" si="10"/>
        <v xml:space="preserve"> </v>
      </c>
      <c r="AF72" s="809"/>
      <c r="AG72" s="54"/>
      <c r="AH72" s="155"/>
      <c r="AI72" s="180"/>
      <c r="AJ72" s="324"/>
      <c r="AK72" s="54"/>
      <c r="AL72" s="31">
        <f t="shared" si="82"/>
        <v>0</v>
      </c>
      <c r="AM72" s="31" t="str">
        <f t="shared" si="83"/>
        <v xml:space="preserve"> </v>
      </c>
      <c r="AN72" s="696"/>
      <c r="AO72" s="31">
        <f t="shared" si="79"/>
        <v>0</v>
      </c>
      <c r="AP72" s="155" t="str">
        <f t="shared" si="84"/>
        <v xml:space="preserve"> </v>
      </c>
      <c r="AQ72" s="180">
        <v>6071.9</v>
      </c>
      <c r="AR72" s="324">
        <v>6095.2</v>
      </c>
      <c r="AS72" s="54">
        <v>6095.2</v>
      </c>
      <c r="AT72" s="31">
        <f t="shared" si="85"/>
        <v>0</v>
      </c>
      <c r="AU72" s="48">
        <f t="shared" si="12"/>
        <v>100</v>
      </c>
      <c r="AV72" s="647">
        <v>5835</v>
      </c>
      <c r="AW72" s="31">
        <f t="shared" si="86"/>
        <v>260.19999999999982</v>
      </c>
      <c r="AX72" s="609">
        <f t="shared" si="13"/>
        <v>104.4592973436161</v>
      </c>
      <c r="AY72" s="455"/>
      <c r="AZ72" s="319"/>
      <c r="BA72" s="319">
        <f t="shared" si="18"/>
        <v>0</v>
      </c>
      <c r="BB72" s="319"/>
      <c r="BC72" s="31"/>
      <c r="BD72" s="31">
        <f t="shared" si="14"/>
        <v>0</v>
      </c>
      <c r="BE72" s="31"/>
      <c r="BF72" s="31">
        <f t="shared" si="78"/>
        <v>0</v>
      </c>
      <c r="BG72" s="31" t="str">
        <f t="shared" si="65"/>
        <v xml:space="preserve"> </v>
      </c>
      <c r="BH72" s="647"/>
      <c r="BI72" s="54"/>
      <c r="BJ72" s="155"/>
      <c r="BK72" s="2"/>
      <c r="BL72" s="722">
        <f t="shared" si="15"/>
        <v>50</v>
      </c>
      <c r="BM72" s="722">
        <f t="shared" si="16"/>
        <v>50</v>
      </c>
      <c r="BN72" s="709"/>
      <c r="BO72" s="709"/>
      <c r="BP72" s="709">
        <v>50</v>
      </c>
      <c r="BQ72" s="713"/>
    </row>
    <row r="73" spans="1:81" ht="28.5" hidden="1" customHeight="1" x14ac:dyDescent="0.25">
      <c r="A73" s="553" t="s">
        <v>49</v>
      </c>
      <c r="B73" s="490">
        <v>193</v>
      </c>
      <c r="C73" s="476"/>
      <c r="D73" s="323">
        <f t="shared" si="80"/>
        <v>0</v>
      </c>
      <c r="E73" s="50">
        <f t="shared" si="87"/>
        <v>0</v>
      </c>
      <c r="F73" s="50">
        <f>AB73+AK73+AS73+BD73</f>
        <v>0</v>
      </c>
      <c r="G73" s="50">
        <f>Q73+BE73</f>
        <v>0</v>
      </c>
      <c r="H73" s="50">
        <f t="shared" si="3"/>
        <v>0</v>
      </c>
      <c r="I73" s="50" t="str">
        <f t="shared" si="4"/>
        <v xml:space="preserve"> </v>
      </c>
      <c r="J73" s="732">
        <f t="shared" si="81"/>
        <v>0</v>
      </c>
      <c r="K73" s="48">
        <f t="shared" si="5"/>
        <v>0</v>
      </c>
      <c r="L73" s="203" t="str">
        <f t="shared" si="6"/>
        <v xml:space="preserve"> </v>
      </c>
      <c r="M73" s="447"/>
      <c r="N73" s="323">
        <f>X73+AJ73+AR73</f>
        <v>0</v>
      </c>
      <c r="O73" s="50">
        <f t="shared" si="17"/>
        <v>0</v>
      </c>
      <c r="P73" s="50">
        <f t="shared" si="7"/>
        <v>0</v>
      </c>
      <c r="Q73" s="50">
        <f t="shared" si="8"/>
        <v>0</v>
      </c>
      <c r="R73" s="50">
        <f t="shared" si="0"/>
        <v>0</v>
      </c>
      <c r="S73" s="50" t="str">
        <f t="shared" si="1"/>
        <v xml:space="preserve"> </v>
      </c>
      <c r="T73" s="732">
        <f t="shared" si="53"/>
        <v>0</v>
      </c>
      <c r="U73" s="84">
        <f t="shared" si="30"/>
        <v>0</v>
      </c>
      <c r="V73" s="604" t="str">
        <f t="shared" si="54"/>
        <v xml:space="preserve"> </v>
      </c>
      <c r="W73" s="769"/>
      <c r="X73" s="366"/>
      <c r="Y73" s="31"/>
      <c r="Z73" s="844"/>
      <c r="AA73" s="874"/>
      <c r="AB73" s="323">
        <f t="shared" si="9"/>
        <v>0</v>
      </c>
      <c r="AC73" s="50"/>
      <c r="AD73" s="50">
        <f t="shared" si="19"/>
        <v>0</v>
      </c>
      <c r="AE73" s="50" t="str">
        <f t="shared" si="10"/>
        <v xml:space="preserve"> </v>
      </c>
      <c r="AF73" s="809"/>
      <c r="AG73" s="50">
        <f>AA73-AF73</f>
        <v>0</v>
      </c>
      <c r="AH73" s="154" t="str">
        <f>IF(AF73&lt;&gt;0,IF(AA73/AF73*100&lt;0,"&lt;0",IF(AA73/AF73*100&gt;200,"&gt;200",AA73/AF73*100))," ")</f>
        <v xml:space="preserve"> </v>
      </c>
      <c r="AI73" s="169"/>
      <c r="AJ73" s="323"/>
      <c r="AK73" s="50"/>
      <c r="AL73" s="31">
        <f t="shared" si="82"/>
        <v>0</v>
      </c>
      <c r="AM73" s="31" t="str">
        <f t="shared" si="83"/>
        <v xml:space="preserve"> </v>
      </c>
      <c r="AN73" s="696"/>
      <c r="AO73" s="31">
        <f t="shared" si="79"/>
        <v>0</v>
      </c>
      <c r="AP73" s="154" t="str">
        <f t="shared" si="84"/>
        <v xml:space="preserve"> </v>
      </c>
      <c r="AQ73" s="169"/>
      <c r="AR73" s="323"/>
      <c r="AS73" s="50"/>
      <c r="AT73" s="31">
        <f t="shared" si="85"/>
        <v>0</v>
      </c>
      <c r="AU73" s="48" t="str">
        <f t="shared" si="12"/>
        <v xml:space="preserve"> </v>
      </c>
      <c r="AV73" s="647"/>
      <c r="AW73" s="31">
        <f t="shared" si="86"/>
        <v>0</v>
      </c>
      <c r="AX73" s="387" t="str">
        <f t="shared" si="13"/>
        <v xml:space="preserve"> </v>
      </c>
      <c r="AY73" s="455"/>
      <c r="AZ73" s="319"/>
      <c r="BA73" s="319">
        <f t="shared" si="18"/>
        <v>0</v>
      </c>
      <c r="BB73" s="319"/>
      <c r="BC73" s="31"/>
      <c r="BD73" s="31">
        <f t="shared" si="14"/>
        <v>0</v>
      </c>
      <c r="BE73" s="31"/>
      <c r="BF73" s="31">
        <f t="shared" si="78"/>
        <v>0</v>
      </c>
      <c r="BG73" s="31" t="str">
        <f t="shared" si="65"/>
        <v xml:space="preserve"> </v>
      </c>
      <c r="BH73" s="647"/>
      <c r="BI73" s="50">
        <f>BC73-BH73</f>
        <v>0</v>
      </c>
      <c r="BJ73" s="154" t="str">
        <f>IF(BH73&lt;&gt;0,IF(BC73/BH73*100&lt;0,"&lt;0",IF(BC73/BH73*100&gt;200,"&gt;200",BC73/BH73*100))," ")</f>
        <v xml:space="preserve"> </v>
      </c>
      <c r="BL73" s="722">
        <f t="shared" si="15"/>
        <v>281.40000000000003</v>
      </c>
      <c r="BM73" s="722">
        <f t="shared" si="16"/>
        <v>281.40000000000003</v>
      </c>
      <c r="BN73" s="709"/>
      <c r="BO73" s="709"/>
      <c r="BP73" s="709">
        <v>281.40000000000003</v>
      </c>
      <c r="BQ73" s="713"/>
    </row>
    <row r="74" spans="1:81" ht="30.75" hidden="1" customHeight="1" x14ac:dyDescent="0.25">
      <c r="A74" s="553" t="s">
        <v>50</v>
      </c>
      <c r="B74" s="490">
        <v>194</v>
      </c>
      <c r="C74" s="476"/>
      <c r="D74" s="323">
        <f t="shared" si="80"/>
        <v>0</v>
      </c>
      <c r="E74" s="50">
        <f t="shared" si="87"/>
        <v>0</v>
      </c>
      <c r="F74" s="50">
        <f>AB74+AK74+AS74+BD74</f>
        <v>0</v>
      </c>
      <c r="G74" s="50">
        <f>Q74+BE74</f>
        <v>0</v>
      </c>
      <c r="H74" s="50">
        <f t="shared" si="3"/>
        <v>0</v>
      </c>
      <c r="I74" s="50" t="str">
        <f t="shared" si="4"/>
        <v xml:space="preserve"> </v>
      </c>
      <c r="J74" s="732">
        <f t="shared" si="81"/>
        <v>0</v>
      </c>
      <c r="K74" s="48">
        <f t="shared" si="5"/>
        <v>0</v>
      </c>
      <c r="L74" s="203" t="str">
        <f t="shared" si="6"/>
        <v xml:space="preserve"> </v>
      </c>
      <c r="M74" s="447"/>
      <c r="N74" s="323">
        <f>X74+AJ74+AR74</f>
        <v>0</v>
      </c>
      <c r="O74" s="50">
        <f t="shared" si="17"/>
        <v>0</v>
      </c>
      <c r="P74" s="50">
        <f t="shared" si="7"/>
        <v>0</v>
      </c>
      <c r="Q74" s="50">
        <f t="shared" si="8"/>
        <v>0</v>
      </c>
      <c r="R74" s="50">
        <f t="shared" si="0"/>
        <v>0</v>
      </c>
      <c r="S74" s="50" t="str">
        <f t="shared" si="1"/>
        <v xml:space="preserve"> </v>
      </c>
      <c r="T74" s="732">
        <f>AF74+AN74+AV74</f>
        <v>0</v>
      </c>
      <c r="U74" s="84">
        <f t="shared" ref="U74:U99" si="90">O74-T74</f>
        <v>0</v>
      </c>
      <c r="V74" s="604" t="str">
        <f t="shared" ref="V74:V99" si="91">IF(T74&lt;&gt;0,IF(O74/T74*100&lt;0,"&lt;0",IF(O74/T74*100&gt;200,"&gt;200",O74/T74*100))," ")</f>
        <v xml:space="preserve"> </v>
      </c>
      <c r="W74" s="769"/>
      <c r="X74" s="366"/>
      <c r="Y74" s="31"/>
      <c r="Z74" s="844"/>
      <c r="AA74" s="874"/>
      <c r="AB74" s="323">
        <f t="shared" si="9"/>
        <v>0</v>
      </c>
      <c r="AC74" s="50"/>
      <c r="AD74" s="50">
        <f t="shared" si="19"/>
        <v>0</v>
      </c>
      <c r="AE74" s="50" t="str">
        <f t="shared" si="10"/>
        <v xml:space="preserve"> </v>
      </c>
      <c r="AF74" s="809"/>
      <c r="AG74" s="50">
        <f>AA74-AF74</f>
        <v>0</v>
      </c>
      <c r="AH74" s="154" t="str">
        <f>IF(AF74&lt;&gt;0,IF(AA74/AF74*100&lt;0,"&lt;0",IF(AA74/AF74*100&gt;200,"&gt;200",AA74/AF74*100))," ")</f>
        <v xml:space="preserve"> </v>
      </c>
      <c r="AI74" s="169"/>
      <c r="AJ74" s="323"/>
      <c r="AK74" s="50"/>
      <c r="AL74" s="31">
        <f t="shared" si="82"/>
        <v>0</v>
      </c>
      <c r="AM74" s="31" t="str">
        <f t="shared" si="83"/>
        <v xml:space="preserve"> </v>
      </c>
      <c r="AN74" s="696"/>
      <c r="AO74" s="31">
        <f t="shared" si="79"/>
        <v>0</v>
      </c>
      <c r="AP74" s="154" t="str">
        <f t="shared" si="84"/>
        <v xml:space="preserve"> </v>
      </c>
      <c r="AQ74" s="169"/>
      <c r="AR74" s="323"/>
      <c r="AS74" s="50"/>
      <c r="AT74" s="31">
        <f t="shared" si="85"/>
        <v>0</v>
      </c>
      <c r="AU74" s="48" t="str">
        <f t="shared" si="12"/>
        <v xml:space="preserve"> </v>
      </c>
      <c r="AV74" s="647"/>
      <c r="AW74" s="31">
        <f t="shared" si="86"/>
        <v>0</v>
      </c>
      <c r="AX74" s="387" t="str">
        <f t="shared" si="13"/>
        <v xml:space="preserve"> </v>
      </c>
      <c r="AY74" s="455"/>
      <c r="AZ74" s="319"/>
      <c r="BA74" s="319">
        <f t="shared" si="18"/>
        <v>0</v>
      </c>
      <c r="BB74" s="319"/>
      <c r="BC74" s="31"/>
      <c r="BD74" s="31">
        <f t="shared" si="14"/>
        <v>0</v>
      </c>
      <c r="BE74" s="31"/>
      <c r="BF74" s="31">
        <f t="shared" si="78"/>
        <v>0</v>
      </c>
      <c r="BG74" s="31" t="str">
        <f t="shared" si="65"/>
        <v xml:space="preserve"> </v>
      </c>
      <c r="BH74" s="647"/>
      <c r="BI74" s="50">
        <f>BC74-BH74</f>
        <v>0</v>
      </c>
      <c r="BJ74" s="154" t="str">
        <f>IF(BH74&lt;&gt;0,IF(BC74/BH74*100&lt;0,"&lt;0",IF(BC74/BH74*100&gt;200,"&gt;200",BC74/BH74*100))," ")</f>
        <v xml:space="preserve"> </v>
      </c>
      <c r="BL74" s="722">
        <f t="shared" si="15"/>
        <v>3622.6000000000004</v>
      </c>
      <c r="BM74" s="722">
        <f t="shared" si="16"/>
        <v>3247.9000000000005</v>
      </c>
      <c r="BN74" s="709">
        <v>2062.6000000000004</v>
      </c>
      <c r="BO74" s="709">
        <v>1185.3</v>
      </c>
      <c r="BP74" s="709"/>
      <c r="BQ74" s="713">
        <v>374.7</v>
      </c>
    </row>
    <row r="75" spans="1:81" s="14" customFormat="1" ht="28.5" customHeight="1" x14ac:dyDescent="0.25">
      <c r="A75" s="483" t="s">
        <v>55</v>
      </c>
      <c r="B75" s="484" t="s">
        <v>54</v>
      </c>
      <c r="C75" s="309">
        <f>M75+AY75-C90-C84</f>
        <v>97072.099999999991</v>
      </c>
      <c r="D75" s="309">
        <f>N75+AZ75-D90-D84</f>
        <v>109172.89999999998</v>
      </c>
      <c r="E75" s="27">
        <f>O75+BC75-E90-E84</f>
        <v>100374.00000000001</v>
      </c>
      <c r="F75" s="27">
        <f>P75+BD75-F90+BD90-F84-(BD90-AC69)</f>
        <v>96962.7</v>
      </c>
      <c r="G75" s="27">
        <f>Q75+BE75-BE69</f>
        <v>3417.6999999999994</v>
      </c>
      <c r="H75" s="27">
        <f t="shared" ref="H75:H140" si="92">E75-D75</f>
        <v>-8798.8999999999651</v>
      </c>
      <c r="I75" s="27">
        <f t="shared" ref="I75:I140" si="93">IF(D75&lt;&gt;0,IF(E75/D75*100&lt;0,"&lt;0",IF(E75/D75*100&gt;200,"&gt;200",E75/D75*100))," ")</f>
        <v>91.940399128355139</v>
      </c>
      <c r="J75" s="734">
        <f>T75+BH75-J90-J84</f>
        <v>82013.500000000015</v>
      </c>
      <c r="K75" s="27">
        <f t="shared" si="5"/>
        <v>18360.5</v>
      </c>
      <c r="L75" s="203">
        <f t="shared" si="6"/>
        <v>122.38716796624946</v>
      </c>
      <c r="M75" s="336">
        <f>W75+AI75+AQ75-M91</f>
        <v>90092.5</v>
      </c>
      <c r="N75" s="336">
        <f>X75+AJ75+AR75-N91</f>
        <v>99579.699999999983</v>
      </c>
      <c r="O75" s="26">
        <f>AA75+AK75+AS75-O91</f>
        <v>93392.900000000009</v>
      </c>
      <c r="P75" s="26">
        <f>AB75+AK75+AS75-P91</f>
        <v>90318</v>
      </c>
      <c r="Q75" s="26">
        <f t="shared" si="8"/>
        <v>3074.8999999999996</v>
      </c>
      <c r="R75" s="26">
        <f t="shared" si="0"/>
        <v>-6186.7999999999738</v>
      </c>
      <c r="S75" s="26">
        <f t="shared" si="1"/>
        <v>93.787087127195619</v>
      </c>
      <c r="T75" s="724">
        <f>AF75+AN75+AV75-T91</f>
        <v>76296.000000000015</v>
      </c>
      <c r="U75" s="75">
        <f t="shared" si="90"/>
        <v>17096.899999999994</v>
      </c>
      <c r="V75" s="592">
        <f t="shared" si="91"/>
        <v>122.40864527629232</v>
      </c>
      <c r="W75" s="758">
        <f>W77+W94</f>
        <v>65202.6</v>
      </c>
      <c r="X75" s="371">
        <f>X77+X94</f>
        <v>73942.999999999985</v>
      </c>
      <c r="Y75" s="26">
        <f>X75-Z75</f>
        <v>68899.499999999985</v>
      </c>
      <c r="Z75" s="577">
        <f>Z77+Z94</f>
        <v>5043.5</v>
      </c>
      <c r="AA75" s="863">
        <f>AA77+AA94</f>
        <v>68573.5</v>
      </c>
      <c r="AB75" s="336">
        <f t="shared" si="9"/>
        <v>65498.6</v>
      </c>
      <c r="AC75" s="26">
        <f>AC77+AC94</f>
        <v>3074.8999999999996</v>
      </c>
      <c r="AD75" s="26">
        <f t="shared" si="19"/>
        <v>-5369.4999999999854</v>
      </c>
      <c r="AE75" s="26">
        <f t="shared" si="10"/>
        <v>92.738325466913722</v>
      </c>
      <c r="AF75" s="801">
        <f>AF77+AF94</f>
        <v>54116.900000000009</v>
      </c>
      <c r="AG75" s="26">
        <f>AA75-AF75</f>
        <v>14456.599999999991</v>
      </c>
      <c r="AH75" s="142">
        <f>IF(AF75&lt;&gt;0,IF(AA75/AF75*100&lt;0,"&lt;0",IF(AA75/AF75*100&gt;200,"&gt;200",AA75/AF75*100))," ")</f>
        <v>126.7136513732309</v>
      </c>
      <c r="AI75" s="336">
        <f>AI77+AI94</f>
        <v>31224.2</v>
      </c>
      <c r="AJ75" s="336">
        <f>AJ77+AJ94</f>
        <v>34200.600000000006</v>
      </c>
      <c r="AK75" s="26">
        <f>AK77+AK94</f>
        <v>33745.300000000003</v>
      </c>
      <c r="AL75" s="26">
        <f>AK75-AJ75</f>
        <v>-455.30000000000291</v>
      </c>
      <c r="AM75" s="26">
        <f>IF(AJ75&lt;&gt;0,IF(AK75/AJ75*100&lt;0,"&lt;0",IF(AK75/AJ75*100&gt;200,"&gt;200",AK75/AJ75*100))," ")</f>
        <v>98.668736805787034</v>
      </c>
      <c r="AN75" s="684">
        <f>AN77+AN94</f>
        <v>27186.799999999999</v>
      </c>
      <c r="AO75" s="26">
        <f>AK75-AN75</f>
        <v>6558.5000000000036</v>
      </c>
      <c r="AP75" s="142">
        <f t="shared" si="84"/>
        <v>124.12383951035062</v>
      </c>
      <c r="AQ75" s="336">
        <f>AQ77+AQ94</f>
        <v>12287.6</v>
      </c>
      <c r="AR75" s="336">
        <f>AR77+AR94</f>
        <v>12833.7</v>
      </c>
      <c r="AS75" s="26">
        <f>AS77+AS94</f>
        <v>11963.300000000001</v>
      </c>
      <c r="AT75" s="26">
        <f>AS75-AR75</f>
        <v>-870.39999999999964</v>
      </c>
      <c r="AU75" s="27">
        <f t="shared" si="12"/>
        <v>93.217856113201975</v>
      </c>
      <c r="AV75" s="639">
        <f>AV77+AV94</f>
        <v>11551.999999999998</v>
      </c>
      <c r="AW75" s="26">
        <f>AS75-AV75</f>
        <v>411.30000000000291</v>
      </c>
      <c r="AX75" s="373">
        <f t="shared" si="13"/>
        <v>103.56042243767317</v>
      </c>
      <c r="AY75" s="141">
        <f>AY77+AY94</f>
        <v>21902.9</v>
      </c>
      <c r="AZ75" s="336">
        <f>AZ77+AZ94</f>
        <v>27481.5</v>
      </c>
      <c r="BA75" s="336">
        <f t="shared" ref="BA75:BA139" si="94">AZ75-BB75</f>
        <v>26613</v>
      </c>
      <c r="BB75" s="336">
        <f>BB77+BB94</f>
        <v>868.50000000000011</v>
      </c>
      <c r="BC75" s="26">
        <f>BC77+BC94</f>
        <v>24159.400000000005</v>
      </c>
      <c r="BD75" s="26">
        <f t="shared" si="14"/>
        <v>23709.200000000004</v>
      </c>
      <c r="BE75" s="26">
        <f>BE77+BE94</f>
        <v>450.20000000000005</v>
      </c>
      <c r="BF75" s="26">
        <f t="shared" si="78"/>
        <v>-3322.0999999999949</v>
      </c>
      <c r="BG75" s="26">
        <f>IF(AZ75&lt;&gt;0,IF(BC75/AZ75*100&lt;0,"&lt;0",IF(BC75/AZ75*100&gt;200,"&gt;200",BC75/AZ75*100))," ")</f>
        <v>87.911504102760048</v>
      </c>
      <c r="BH75" s="639">
        <f>BH77+BH94</f>
        <v>20342.5</v>
      </c>
      <c r="BI75" s="26">
        <f>BC75-BH75</f>
        <v>3816.9000000000051</v>
      </c>
      <c r="BJ75" s="156">
        <f>IF(BH75&lt;&gt;0,IF(BC75/BH75*100&lt;0,"&lt;0",IF(BC75/BH75*100&gt;200,"&gt;200",BC75/BH75*100))," ")</f>
        <v>118.76318053336612</v>
      </c>
      <c r="BK75" s="2"/>
      <c r="BL75" s="722">
        <f>BM75+BQ75-BL90</f>
        <v>2485.0999999999995</v>
      </c>
      <c r="BM75" s="722">
        <f>BN75+BO75+BP75-BM91</f>
        <v>2513.8999999999996</v>
      </c>
      <c r="BN75" s="709">
        <v>2062.6</v>
      </c>
      <c r="BO75" s="663">
        <v>1185.3</v>
      </c>
      <c r="BP75" s="709">
        <v>281.39999999999998</v>
      </c>
      <c r="BQ75" s="718">
        <v>374.7</v>
      </c>
    </row>
    <row r="76" spans="1:81" ht="17.25" customHeight="1" x14ac:dyDescent="0.25">
      <c r="A76" s="514" t="s">
        <v>19</v>
      </c>
      <c r="B76" s="515"/>
      <c r="C76" s="477"/>
      <c r="D76" s="355"/>
      <c r="E76" s="56"/>
      <c r="F76" s="56"/>
      <c r="G76" s="56"/>
      <c r="H76" s="56">
        <f t="shared" si="92"/>
        <v>0</v>
      </c>
      <c r="I76" s="56" t="str">
        <f t="shared" si="93"/>
        <v xml:space="preserve"> </v>
      </c>
      <c r="J76" s="735"/>
      <c r="K76" s="56"/>
      <c r="L76" s="203" t="str">
        <f t="shared" si="6"/>
        <v xml:space="preserve"> </v>
      </c>
      <c r="M76" s="448"/>
      <c r="N76" s="413"/>
      <c r="O76" s="55"/>
      <c r="P76" s="55"/>
      <c r="Q76" s="55"/>
      <c r="R76" s="55"/>
      <c r="S76" s="55" t="str">
        <f t="shared" si="1"/>
        <v xml:space="preserve"> </v>
      </c>
      <c r="T76" s="735"/>
      <c r="U76" s="86"/>
      <c r="V76" s="593"/>
      <c r="W76" s="770"/>
      <c r="X76" s="425"/>
      <c r="Y76" s="31"/>
      <c r="Z76" s="845"/>
      <c r="AA76" s="875"/>
      <c r="AB76" s="413"/>
      <c r="AC76" s="55"/>
      <c r="AD76" s="55"/>
      <c r="AE76" s="55" t="str">
        <f t="shared" si="10"/>
        <v xml:space="preserve"> </v>
      </c>
      <c r="AF76" s="810"/>
      <c r="AG76" s="55"/>
      <c r="AH76" s="194"/>
      <c r="AI76" s="157"/>
      <c r="AJ76" s="413"/>
      <c r="AK76" s="55"/>
      <c r="AL76" s="55"/>
      <c r="AM76" s="55"/>
      <c r="AN76" s="697"/>
      <c r="AO76" s="55"/>
      <c r="AP76" s="194"/>
      <c r="AQ76" s="157"/>
      <c r="AR76" s="413"/>
      <c r="AS76" s="55"/>
      <c r="AT76" s="55"/>
      <c r="AU76" s="56" t="str">
        <f t="shared" si="12"/>
        <v xml:space="preserve"> </v>
      </c>
      <c r="AV76" s="648"/>
      <c r="AW76" s="55"/>
      <c r="AX76" s="389" t="str">
        <f t="shared" si="13"/>
        <v xml:space="preserve"> </v>
      </c>
      <c r="AY76" s="448"/>
      <c r="AZ76" s="413"/>
      <c r="BA76" s="413">
        <f t="shared" si="94"/>
        <v>0</v>
      </c>
      <c r="BB76" s="413"/>
      <c r="BC76" s="55"/>
      <c r="BD76" s="55"/>
      <c r="BE76" s="55"/>
      <c r="BF76" s="122"/>
      <c r="BG76" s="123"/>
      <c r="BH76" s="648"/>
      <c r="BI76" s="55"/>
      <c r="BJ76" s="158"/>
      <c r="BL76" s="722">
        <f t="shared" ref="BL76:BL140" si="95">BM76+BQ76</f>
        <v>0</v>
      </c>
      <c r="BM76" s="722">
        <f t="shared" ref="BM76:BM140" si="96">BN76+BO76+BP76</f>
        <v>0</v>
      </c>
      <c r="BN76" s="709"/>
      <c r="BO76" s="660"/>
      <c r="BP76" s="707"/>
      <c r="BQ76" s="713"/>
    </row>
    <row r="77" spans="1:81" ht="25.5" customHeight="1" x14ac:dyDescent="0.25">
      <c r="A77" s="516" t="s">
        <v>56</v>
      </c>
      <c r="B77" s="517">
        <v>2</v>
      </c>
      <c r="C77" s="356">
        <f>C78+C79+C80+C85+C86+C87+C88</f>
        <v>87990.199999999983</v>
      </c>
      <c r="D77" s="356">
        <f>D78+D79+D80+D85+D86+D87+D88</f>
        <v>95799.7</v>
      </c>
      <c r="E77" s="278">
        <f>E78+E79+E80+E85+E86+E87+E88</f>
        <v>89920.5</v>
      </c>
      <c r="F77" s="278">
        <f>F78+F79+F80+F85+F86+F87+F88+F90-AB90-BD90+AC69</f>
        <v>89233.700000000026</v>
      </c>
      <c r="G77" s="278">
        <f>Q77+BE77-BE69</f>
        <v>693.19999999999993</v>
      </c>
      <c r="H77" s="278">
        <f t="shared" si="92"/>
        <v>-5879.1999999999971</v>
      </c>
      <c r="I77" s="278">
        <f t="shared" si="93"/>
        <v>93.863028798628818</v>
      </c>
      <c r="J77" s="736">
        <f>T77+BH77-J90-J84</f>
        <v>73262.500000000015</v>
      </c>
      <c r="K77" s="278">
        <f t="shared" si="5"/>
        <v>16657.999999999985</v>
      </c>
      <c r="L77" s="203">
        <f t="shared" si="6"/>
        <v>122.73741682306772</v>
      </c>
      <c r="M77" s="358">
        <f>M78+M79+M80+M85+M86+M87+M88+M90</f>
        <v>84433.900000000009</v>
      </c>
      <c r="N77" s="358">
        <f>X77+AJ77+AR77-N91</f>
        <v>93025.299999999988</v>
      </c>
      <c r="O77" s="358">
        <f>AA77+AK77+AS77-O91</f>
        <v>88509.700000000012</v>
      </c>
      <c r="P77" s="358">
        <f>AB77+AK77+AS77-P91</f>
        <v>87785.000000000015</v>
      </c>
      <c r="Q77" s="125">
        <f t="shared" ref="Q77:Q141" si="97">AC77</f>
        <v>724.69999999999993</v>
      </c>
      <c r="R77" s="125">
        <f t="shared" si="0"/>
        <v>-4515.5999999999767</v>
      </c>
      <c r="S77" s="125">
        <f t="shared" si="1"/>
        <v>95.145836670239191</v>
      </c>
      <c r="T77" s="736">
        <f>AF77+AN77+AV77-T91</f>
        <v>72515.700000000012</v>
      </c>
      <c r="U77" s="279">
        <f t="shared" si="90"/>
        <v>15994</v>
      </c>
      <c r="V77" s="594">
        <f t="shared" si="91"/>
        <v>122.05591340909623</v>
      </c>
      <c r="W77" s="771">
        <f>W78+W79+W80+W85+W86+W87+W88+W89</f>
        <v>59615.199999999997</v>
      </c>
      <c r="X77" s="370">
        <f>X78+X79+X80+X85+X86+X87+X88+X89</f>
        <v>67458.599999999991</v>
      </c>
      <c r="Y77" s="125">
        <f>X77-Z77</f>
        <v>66050.7</v>
      </c>
      <c r="Z77" s="598">
        <f>Z78+Z79+Z80+Z85+Z86+Z87+Z88+Z89</f>
        <v>1407.8999999999999</v>
      </c>
      <c r="AA77" s="876">
        <f>AA78+AA79+AA80+AA85+AA86+AA87+AA88+AA89</f>
        <v>63744.5</v>
      </c>
      <c r="AB77" s="358">
        <f t="shared" ref="AB77:AB141" si="98">AA77-AC77</f>
        <v>63019.8</v>
      </c>
      <c r="AC77" s="125">
        <f>AC78+AC79+AC80+AC85+AC86+AC87+AC88+AC89</f>
        <v>724.69999999999993</v>
      </c>
      <c r="AD77" s="125">
        <f t="shared" si="19"/>
        <v>-3714.0999999999913</v>
      </c>
      <c r="AE77" s="125">
        <f t="shared" si="10"/>
        <v>94.494252771329386</v>
      </c>
      <c r="AF77" s="811">
        <f>AF78+AF79+AF80+AF85+AF86+AF87+AF88+AF89</f>
        <v>50370.600000000006</v>
      </c>
      <c r="AG77" s="125">
        <f>AA77-AF77</f>
        <v>13373.899999999994</v>
      </c>
      <c r="AH77" s="281">
        <f>IF(AF77&lt;&gt;0,IF(AA77/AF77*100&lt;0,"&lt;0",IF(AA77/AF77*100&gt;200,"&gt;200",AA77/AF77*100))," ")</f>
        <v>126.55100395865841</v>
      </c>
      <c r="AI77" s="358">
        <f>AI78+AI79+AI80+AI85+AI86+AI87+AI88+AI89</f>
        <v>31203.100000000002</v>
      </c>
      <c r="AJ77" s="358">
        <f>AJ78+AJ79+AJ80+AJ85+AJ86+AJ87+AJ88+AJ89</f>
        <v>34180.700000000004</v>
      </c>
      <c r="AK77" s="125">
        <f>AK78+AK79+AK80+AK85+AK86+AK87+AK88+AK89</f>
        <v>33728.300000000003</v>
      </c>
      <c r="AL77" s="125">
        <f>AK77-AJ77</f>
        <v>-452.40000000000146</v>
      </c>
      <c r="AM77" s="125">
        <f>IF(AJ77&lt;&gt;0,IF(AK77/AJ77*100&lt;0,"&lt;0",IF(AK77/AJ77*100&gt;200,"&gt;200",AK77/AJ77*100))," ")</f>
        <v>98.676446064592</v>
      </c>
      <c r="AN77" s="698">
        <f>AN78+AN79+AN80+AN85+AN87+AN88+AN89</f>
        <v>27172.1</v>
      </c>
      <c r="AO77" s="125">
        <f>AK77-AN77</f>
        <v>6556.2000000000044</v>
      </c>
      <c r="AP77" s="281">
        <f>IF(AN77&lt;&gt;0,IF(AK77/AN77*100&lt;0,"&lt;0",IF(AK77/AN77*100&gt;200,"&gt;200",AK77/AN77*100))," ")</f>
        <v>124.12842584857265</v>
      </c>
      <c r="AQ77" s="358">
        <f>AQ78+AQ79+AQ80+AQ85+AQ86+AQ87+AQ88+AQ89</f>
        <v>12237.5</v>
      </c>
      <c r="AR77" s="358">
        <f>AR78+AR79+AR80+AR85+AR86+AR87+AR88+AR89</f>
        <v>12783.6</v>
      </c>
      <c r="AS77" s="125">
        <f>AS78+AS79+AS80+AS85+AS86+AS87+AS88+AS89</f>
        <v>11926.1</v>
      </c>
      <c r="AT77" s="125">
        <f>AS77-AR77</f>
        <v>-857.5</v>
      </c>
      <c r="AU77" s="278">
        <f t="shared" si="12"/>
        <v>93.292186864420032</v>
      </c>
      <c r="AV77" s="677">
        <f>AV78+AV79+AV80+AV85+AV87+AV88+AV89</f>
        <v>11532.699999999999</v>
      </c>
      <c r="AW77" s="280">
        <f>AS77-AV77</f>
        <v>393.40000000000146</v>
      </c>
      <c r="AX77" s="390">
        <f t="shared" si="13"/>
        <v>103.41116997754214</v>
      </c>
      <c r="AY77" s="159">
        <f>AY78+AY79+AY80+AY85+AY86+AY87+AY88+AY89</f>
        <v>18479.600000000002</v>
      </c>
      <c r="AZ77" s="358">
        <f>AZ78+AZ79+AZ80+AZ85+AZ86+AZ87+AZ88+AZ89</f>
        <v>20662.7</v>
      </c>
      <c r="BA77" s="358">
        <f t="shared" si="94"/>
        <v>20460.600000000002</v>
      </c>
      <c r="BB77" s="358">
        <f>BB78+BB79+BB80+BB85+BB86+BB87+BB88+BB89</f>
        <v>202.10000000000002</v>
      </c>
      <c r="BC77" s="125">
        <f>BC78+BC79+BC80+BC85+BC86+BC87+BC88+BC89</f>
        <v>18589.100000000006</v>
      </c>
      <c r="BD77" s="125">
        <f t="shared" ref="BD77:BD95" si="99">BC77-BE77</f>
        <v>18513.200000000004</v>
      </c>
      <c r="BE77" s="125">
        <f>BE78+BE79+BE80+BE85+BE86+BE87+BE88+BE89</f>
        <v>75.900000000000006</v>
      </c>
      <c r="BF77" s="125">
        <f t="shared" ref="BF77:BF93" si="100">BC77-AZ77</f>
        <v>-2073.5999999999949</v>
      </c>
      <c r="BG77" s="125">
        <f t="shared" si="65"/>
        <v>89.964525449239474</v>
      </c>
      <c r="BH77" s="649">
        <f>BH78+BH79+BH80+BH85+BH86+BH87+BH88+BH89</f>
        <v>15371.800000000001</v>
      </c>
      <c r="BI77" s="575">
        <f t="shared" ref="BI77:BI86" si="101">BC77-BH77</f>
        <v>3217.3000000000047</v>
      </c>
      <c r="BJ77" s="160">
        <f t="shared" ref="BJ77:BJ86" si="102">IF(BH77&lt;&gt;0,IF(BC77/BH77*100&lt;0,"&lt;0",IF(BC77/BH77*100&gt;200,"&gt;200",BC77/BH77*100))," ")</f>
        <v>120.92988459386672</v>
      </c>
      <c r="BL77" s="722">
        <f>BM77+BQ77-BL90</f>
        <v>2479.1000000000004</v>
      </c>
      <c r="BM77" s="722">
        <f>BN77+BO77+BP77-BM91</f>
        <v>2510.1000000000004</v>
      </c>
      <c r="BN77" s="663">
        <v>2060.1000000000004</v>
      </c>
      <c r="BO77" s="661">
        <v>1185.3</v>
      </c>
      <c r="BP77" s="709">
        <v>280.10000000000002</v>
      </c>
      <c r="BQ77" s="718">
        <v>372.5</v>
      </c>
    </row>
    <row r="78" spans="1:81" ht="25.5" customHeight="1" x14ac:dyDescent="0.25">
      <c r="A78" s="518" t="s">
        <v>222</v>
      </c>
      <c r="B78" s="519">
        <v>21</v>
      </c>
      <c r="C78" s="357">
        <f>M78+AY78</f>
        <v>21134.699999999997</v>
      </c>
      <c r="D78" s="357">
        <f>N78+AZ78</f>
        <v>22170.3</v>
      </c>
      <c r="E78" s="58">
        <f>O78+BC78</f>
        <v>21399.7</v>
      </c>
      <c r="F78" s="58">
        <f t="shared" ref="F78:F105" si="103">AB78+AK78+AS78+BD78</f>
        <v>21375.7</v>
      </c>
      <c r="G78" s="58">
        <f t="shared" ref="G78:G105" si="104">Q78+BE78</f>
        <v>24</v>
      </c>
      <c r="H78" s="58">
        <f t="shared" si="92"/>
        <v>-770.59999999999854</v>
      </c>
      <c r="I78" s="58">
        <f t="shared" si="93"/>
        <v>96.524178743634508</v>
      </c>
      <c r="J78" s="737">
        <f>T78+BH78</f>
        <v>18775.599999999999</v>
      </c>
      <c r="K78" s="58">
        <f t="shared" si="5"/>
        <v>2624.1000000000022</v>
      </c>
      <c r="L78" s="161">
        <f t="shared" si="6"/>
        <v>113.97611794030551</v>
      </c>
      <c r="M78" s="319">
        <f t="shared" ref="M78:N80" si="105">W78+AI78+AQ78</f>
        <v>9395.1999999999989</v>
      </c>
      <c r="N78" s="319">
        <f t="shared" si="105"/>
        <v>9579.6999999999989</v>
      </c>
      <c r="O78" s="31">
        <f>AA78+AK78+AS78</f>
        <v>9289.5</v>
      </c>
      <c r="P78" s="31">
        <f t="shared" ref="P78:P141" si="106">AB78+AK78+AS78</f>
        <v>9280.9</v>
      </c>
      <c r="Q78" s="31">
        <f t="shared" si="97"/>
        <v>8.6</v>
      </c>
      <c r="R78" s="31">
        <f t="shared" si="0"/>
        <v>-290.19999999999891</v>
      </c>
      <c r="S78" s="31">
        <f t="shared" si="1"/>
        <v>96.970677578629832</v>
      </c>
      <c r="T78" s="737">
        <f t="shared" ref="T78:T99" si="107">AF78+AN78+AV78</f>
        <v>8055.2</v>
      </c>
      <c r="U78" s="87">
        <f t="shared" si="90"/>
        <v>1234.3000000000002</v>
      </c>
      <c r="V78" s="595">
        <f t="shared" si="91"/>
        <v>115.32302115403714</v>
      </c>
      <c r="W78" s="763">
        <v>9127.2999999999993</v>
      </c>
      <c r="X78" s="421">
        <v>9307.7999999999993</v>
      </c>
      <c r="Y78" s="31">
        <f>X78-Z78</f>
        <v>9293.9</v>
      </c>
      <c r="Z78" s="838">
        <v>13.9</v>
      </c>
      <c r="AA78" s="865">
        <v>9023.2999999999993</v>
      </c>
      <c r="AB78" s="319">
        <f t="shared" si="98"/>
        <v>9014.6999999999989</v>
      </c>
      <c r="AC78" s="31">
        <v>8.6</v>
      </c>
      <c r="AD78" s="31">
        <f t="shared" si="19"/>
        <v>-284.5</v>
      </c>
      <c r="AE78" s="31">
        <f t="shared" si="10"/>
        <v>96.943423795096578</v>
      </c>
      <c r="AF78" s="803">
        <v>7803.8</v>
      </c>
      <c r="AG78" s="31">
        <f>AA78-AF78</f>
        <v>1219.4999999999991</v>
      </c>
      <c r="AH78" s="195">
        <f>IF(AF78&lt;&gt;0,IF(AA78/AF78*100&lt;0,"&lt;0",IF(AA78/AF78*100&gt;200,"&gt;200",AA78/AF78*100))," ")</f>
        <v>115.62700222968296</v>
      </c>
      <c r="AI78" s="319">
        <v>184.8</v>
      </c>
      <c r="AJ78" s="319">
        <v>188.8</v>
      </c>
      <c r="AK78" s="31">
        <v>185.7</v>
      </c>
      <c r="AL78" s="31">
        <f>AK78-AJ78</f>
        <v>-3.1000000000000227</v>
      </c>
      <c r="AM78" s="31">
        <f>IF(AJ78&lt;&gt;0,IF(AK78/AJ78*100&lt;0,"&lt;0",IF(AK78/AJ78*100&gt;200,"&gt;200",AK78/AJ78*100))," ")</f>
        <v>98.358050847457605</v>
      </c>
      <c r="AN78" s="699">
        <v>175.4</v>
      </c>
      <c r="AO78" s="31">
        <f>AK78-AN78</f>
        <v>10.299999999999983</v>
      </c>
      <c r="AP78" s="195">
        <f>IF(AN78&lt;&gt;0,IF(AK78/AN78*100&lt;0,"&lt;0",IF(AK78/AN78*100&gt;200,"&gt;200",AK78/AN78*100))," ")</f>
        <v>105.87229190421891</v>
      </c>
      <c r="AQ78" s="145">
        <v>83.1</v>
      </c>
      <c r="AR78" s="319">
        <v>83.1</v>
      </c>
      <c r="AS78" s="31">
        <v>80.5</v>
      </c>
      <c r="AT78" s="31">
        <f>AS78-AR78</f>
        <v>-2.5999999999999943</v>
      </c>
      <c r="AU78" s="58">
        <f t="shared" si="12"/>
        <v>96.871239470517452</v>
      </c>
      <c r="AV78" s="650">
        <v>76</v>
      </c>
      <c r="AW78" s="31">
        <f>AS78-AV78</f>
        <v>4.5</v>
      </c>
      <c r="AX78" s="391">
        <f t="shared" si="13"/>
        <v>105.92105263157893</v>
      </c>
      <c r="AY78" s="449">
        <v>11739.5</v>
      </c>
      <c r="AZ78" s="319">
        <v>12590.6</v>
      </c>
      <c r="BA78" s="319">
        <f t="shared" si="94"/>
        <v>12538.1</v>
      </c>
      <c r="BB78" s="319">
        <v>52.5</v>
      </c>
      <c r="BC78" s="31">
        <v>12110.2</v>
      </c>
      <c r="BD78" s="31">
        <f t="shared" si="99"/>
        <v>12094.800000000001</v>
      </c>
      <c r="BE78" s="31">
        <v>15.4</v>
      </c>
      <c r="BF78" s="31">
        <f t="shared" si="100"/>
        <v>-480.39999999999964</v>
      </c>
      <c r="BG78" s="37">
        <f t="shared" si="65"/>
        <v>96.184455069655144</v>
      </c>
      <c r="BH78" s="650">
        <v>10720.4</v>
      </c>
      <c r="BI78" s="31">
        <f t="shared" si="101"/>
        <v>1389.8000000000011</v>
      </c>
      <c r="BJ78" s="161">
        <f t="shared" si="102"/>
        <v>112.96406850490655</v>
      </c>
      <c r="BL78" s="722">
        <f t="shared" si="95"/>
        <v>655.20000000000005</v>
      </c>
      <c r="BM78" s="722">
        <f t="shared" si="96"/>
        <v>329.1</v>
      </c>
      <c r="BN78" s="707">
        <v>329.1</v>
      </c>
      <c r="BO78" s="663"/>
      <c r="BP78" s="709"/>
      <c r="BQ78" s="719">
        <v>326.10000000000002</v>
      </c>
    </row>
    <row r="79" spans="1:81" ht="25.5" customHeight="1" x14ac:dyDescent="0.25">
      <c r="A79" s="518" t="s">
        <v>221</v>
      </c>
      <c r="B79" s="519">
        <v>22</v>
      </c>
      <c r="C79" s="357">
        <f>M79+AY79</f>
        <v>20473.199999999997</v>
      </c>
      <c r="D79" s="357">
        <f>N79+AZ79</f>
        <v>21031.3</v>
      </c>
      <c r="E79" s="58">
        <f>O79+BC79</f>
        <v>18601.400000000001</v>
      </c>
      <c r="F79" s="58">
        <f t="shared" si="103"/>
        <v>18421.900000000001</v>
      </c>
      <c r="G79" s="58">
        <f t="shared" si="104"/>
        <v>179.5</v>
      </c>
      <c r="H79" s="58">
        <f t="shared" si="92"/>
        <v>-2429.8999999999978</v>
      </c>
      <c r="I79" s="58">
        <f t="shared" si="93"/>
        <v>88.446268181234643</v>
      </c>
      <c r="J79" s="737">
        <f>T79+BH79</f>
        <v>16682.599999999999</v>
      </c>
      <c r="K79" s="58">
        <f t="shared" si="5"/>
        <v>1918.8000000000029</v>
      </c>
      <c r="L79" s="161">
        <f t="shared" si="6"/>
        <v>111.501804275113</v>
      </c>
      <c r="M79" s="319">
        <f t="shared" si="105"/>
        <v>15543.8</v>
      </c>
      <c r="N79" s="319">
        <f t="shared" si="105"/>
        <v>15579.3</v>
      </c>
      <c r="O79" s="31">
        <f>AA79+AK79+AS79</f>
        <v>14236.900000000001</v>
      </c>
      <c r="P79" s="31">
        <f t="shared" si="106"/>
        <v>14070.5</v>
      </c>
      <c r="Q79" s="31">
        <f t="shared" si="97"/>
        <v>166.4</v>
      </c>
      <c r="R79" s="31">
        <f t="shared" ref="R79:R146" si="108">O79-N79</f>
        <v>-1342.3999999999978</v>
      </c>
      <c r="S79" s="31">
        <f t="shared" ref="S79:S146" si="109">IF(N79&lt;&gt;0,IF(O79/N79*100&lt;0,"&lt;0",IF(O79/N79*100&gt;200,"&gt;200",O79/N79*100))," ")</f>
        <v>91.383438280282178</v>
      </c>
      <c r="T79" s="737">
        <f t="shared" si="107"/>
        <v>13524.099999999999</v>
      </c>
      <c r="U79" s="87">
        <f t="shared" si="90"/>
        <v>712.80000000000291</v>
      </c>
      <c r="V79" s="595">
        <f t="shared" si="91"/>
        <v>105.27059101899575</v>
      </c>
      <c r="W79" s="763">
        <v>3060.7</v>
      </c>
      <c r="X79" s="421">
        <v>2599.3000000000002</v>
      </c>
      <c r="Y79" s="31">
        <f t="shared" ref="Y79:Y88" si="110">X79-Z79</f>
        <v>2273.2000000000003</v>
      </c>
      <c r="Z79" s="838">
        <v>326.10000000000002</v>
      </c>
      <c r="AA79" s="865">
        <v>2148.9</v>
      </c>
      <c r="AB79" s="319">
        <f t="shared" si="98"/>
        <v>1982.5</v>
      </c>
      <c r="AC79" s="31">
        <v>166.4</v>
      </c>
      <c r="AD79" s="31">
        <f t="shared" si="19"/>
        <v>-450.40000000000009</v>
      </c>
      <c r="AE79" s="31">
        <f t="shared" si="10"/>
        <v>82.672257915592667</v>
      </c>
      <c r="AF79" s="803">
        <v>1832.3</v>
      </c>
      <c r="AG79" s="31">
        <f>AA79-AF79</f>
        <v>316.60000000000014</v>
      </c>
      <c r="AH79" s="195">
        <f>IF(AF79&lt;&gt;0,IF(AA79/AF79*100&lt;0,"&lt;0",IF(AA79/AF79*100&gt;200,"&gt;200",AA79/AF79*100))," ")</f>
        <v>117.27882988593572</v>
      </c>
      <c r="AI79" s="319">
        <v>329.2</v>
      </c>
      <c r="AJ79" s="319">
        <v>280</v>
      </c>
      <c r="AK79" s="31">
        <v>242.9</v>
      </c>
      <c r="AL79" s="31">
        <f>AK79-AJ79</f>
        <v>-37.099999999999994</v>
      </c>
      <c r="AM79" s="31">
        <f>IF(AJ79&lt;&gt;0,IF(AK79/AJ79*100&lt;0,"&lt;0",IF(AK79/AJ79*100&gt;200,"&gt;200",AK79/AJ79*100))," ")</f>
        <v>86.75</v>
      </c>
      <c r="AN79" s="699">
        <v>235.4</v>
      </c>
      <c r="AO79" s="31">
        <f>AK79-AN79</f>
        <v>7.5</v>
      </c>
      <c r="AP79" s="195">
        <f>IF(AN79&lt;&gt;0,IF(AK79/AN79*100&lt;0,"&lt;0",IF(AK79/AN79*100&gt;200,"&gt;200",AK79/AN79*100))," ")</f>
        <v>103.18606627017842</v>
      </c>
      <c r="AQ79" s="145">
        <v>12153.9</v>
      </c>
      <c r="AR79" s="319">
        <v>12700</v>
      </c>
      <c r="AS79" s="31">
        <v>11845.1</v>
      </c>
      <c r="AT79" s="31">
        <f>AS79-AR79</f>
        <v>-854.89999999999964</v>
      </c>
      <c r="AU79" s="58">
        <f t="shared" si="12"/>
        <v>93.268503937007878</v>
      </c>
      <c r="AV79" s="650">
        <v>11456.4</v>
      </c>
      <c r="AW79" s="31">
        <f>AS79-AV79</f>
        <v>388.70000000000073</v>
      </c>
      <c r="AX79" s="391">
        <f t="shared" si="13"/>
        <v>103.39286337767537</v>
      </c>
      <c r="AY79" s="449">
        <v>4929.3999999999996</v>
      </c>
      <c r="AZ79" s="319">
        <v>5452</v>
      </c>
      <c r="BA79" s="319">
        <f t="shared" si="94"/>
        <v>5390.5</v>
      </c>
      <c r="BB79" s="319">
        <v>61.5</v>
      </c>
      <c r="BC79" s="31">
        <v>4364.5</v>
      </c>
      <c r="BD79" s="31">
        <f t="shared" si="99"/>
        <v>4351.3999999999996</v>
      </c>
      <c r="BE79" s="31">
        <v>13.1</v>
      </c>
      <c r="BF79" s="31">
        <f t="shared" si="100"/>
        <v>-1087.5</v>
      </c>
      <c r="BG79" s="37">
        <f t="shared" si="65"/>
        <v>80.053191489361694</v>
      </c>
      <c r="BH79" s="650">
        <v>3158.5</v>
      </c>
      <c r="BI79" s="31">
        <f t="shared" si="101"/>
        <v>1206</v>
      </c>
      <c r="BJ79" s="161">
        <f t="shared" si="102"/>
        <v>138.18268165268324</v>
      </c>
      <c r="BL79" s="722">
        <f t="shared" si="95"/>
        <v>333.8</v>
      </c>
      <c r="BM79" s="722">
        <f t="shared" si="96"/>
        <v>310.40000000000003</v>
      </c>
      <c r="BN79" s="663">
        <v>30.3</v>
      </c>
      <c r="BO79" s="663"/>
      <c r="BP79" s="709">
        <v>280.10000000000002</v>
      </c>
      <c r="BQ79" s="714">
        <v>23.4</v>
      </c>
    </row>
    <row r="80" spans="1:81" ht="25.5" customHeight="1" x14ac:dyDescent="0.25">
      <c r="A80" s="518" t="s">
        <v>220</v>
      </c>
      <c r="B80" s="519">
        <v>24</v>
      </c>
      <c r="C80" s="357">
        <f>M80+AY80-C84</f>
        <v>2896.1</v>
      </c>
      <c r="D80" s="357">
        <f>N80+AZ80-D84</f>
        <v>2845.4999999999995</v>
      </c>
      <c r="E80" s="357">
        <f>O80+BC80-E84</f>
        <v>2736.2999999999997</v>
      </c>
      <c r="F80" s="58">
        <f>AB80+AK80+AS80+BD80-F84</f>
        <v>2736.2999999999997</v>
      </c>
      <c r="G80" s="58">
        <f t="shared" si="104"/>
        <v>0</v>
      </c>
      <c r="H80" s="58">
        <f t="shared" si="92"/>
        <v>-109.19999999999982</v>
      </c>
      <c r="I80" s="58">
        <f t="shared" si="93"/>
        <v>96.162361623616249</v>
      </c>
      <c r="J80" s="737">
        <f>T80+BH80-J84</f>
        <v>1941.1</v>
      </c>
      <c r="K80" s="58">
        <f t="shared" si="5"/>
        <v>795.19999999999982</v>
      </c>
      <c r="L80" s="161">
        <f t="shared" si="6"/>
        <v>140.9664623151821</v>
      </c>
      <c r="M80" s="319">
        <f t="shared" si="105"/>
        <v>2773</v>
      </c>
      <c r="N80" s="319">
        <f t="shared" si="105"/>
        <v>2718.7</v>
      </c>
      <c r="O80" s="31">
        <f>AA80+AK80+AS80</f>
        <v>2645.4</v>
      </c>
      <c r="P80" s="31">
        <f t="shared" si="106"/>
        <v>2645.4</v>
      </c>
      <c r="Q80" s="31">
        <f t="shared" si="97"/>
        <v>0</v>
      </c>
      <c r="R80" s="31">
        <f t="shared" si="108"/>
        <v>-73.299999999999727</v>
      </c>
      <c r="S80" s="31">
        <f t="shared" si="109"/>
        <v>97.303858461764818</v>
      </c>
      <c r="T80" s="737">
        <f t="shared" si="107"/>
        <v>1897.3</v>
      </c>
      <c r="U80" s="87">
        <f t="shared" si="90"/>
        <v>748.10000000000014</v>
      </c>
      <c r="V80" s="595">
        <f t="shared" si="91"/>
        <v>139.42971591208558</v>
      </c>
      <c r="W80" s="763">
        <f>W82+W83</f>
        <v>2773</v>
      </c>
      <c r="X80" s="421">
        <f>X82+X83</f>
        <v>2718.7</v>
      </c>
      <c r="Y80" s="31">
        <f t="shared" si="110"/>
        <v>2718.7</v>
      </c>
      <c r="Z80" s="838">
        <f>Z82+Z83</f>
        <v>0</v>
      </c>
      <c r="AA80" s="865">
        <f>AA82+AA83+AA84</f>
        <v>2645.4</v>
      </c>
      <c r="AB80" s="319">
        <f t="shared" si="98"/>
        <v>2645.4</v>
      </c>
      <c r="AC80" s="31">
        <f>AC82+AC83</f>
        <v>0</v>
      </c>
      <c r="AD80" s="31">
        <f t="shared" si="19"/>
        <v>-73.299999999999727</v>
      </c>
      <c r="AE80" s="31">
        <f t="shared" si="10"/>
        <v>97.303858461764818</v>
      </c>
      <c r="AF80" s="803">
        <f>AF82+AF83+AF84</f>
        <v>1897.3</v>
      </c>
      <c r="AG80" s="31">
        <f>AA80-AF80</f>
        <v>748.10000000000014</v>
      </c>
      <c r="AH80" s="195">
        <f>IF(AF80&lt;&gt;0,IF(AA80/AF80*100&lt;0,"&lt;0",IF(AA80/AF80*100&gt;200,"&gt;200",AA80/AF80*100))," ")</f>
        <v>139.42971591208558</v>
      </c>
      <c r="AI80" s="467">
        <f>AI82+AI83+AI84</f>
        <v>0</v>
      </c>
      <c r="AJ80" s="57">
        <f>AJ82+AJ83+AJ84</f>
        <v>0</v>
      </c>
      <c r="AK80" s="325">
        <f>AK82+AK83+AK84</f>
        <v>0</v>
      </c>
      <c r="AL80" s="31">
        <f>AK80-AJ80</f>
        <v>0</v>
      </c>
      <c r="AM80" s="31" t="str">
        <f>IF(AJ80&lt;&gt;0,IF(AK80/AJ80*100&lt;0,"&lt;0",IF(AK80/AJ80*100&gt;200,"&gt;200",AK80/AJ80*100))," ")</f>
        <v xml:space="preserve"> </v>
      </c>
      <c r="AN80" s="699">
        <f>AN82+AN83+AN84</f>
        <v>0</v>
      </c>
      <c r="AO80" s="31">
        <f>AK80-AN80</f>
        <v>0</v>
      </c>
      <c r="AP80" s="195" t="str">
        <f>IF(AN80&lt;&gt;0,IF(AK80/AN80*100&lt;0,"&lt;0",IF(AK80/AN80*100&gt;200,"&gt;200",AK80/AN80*100))," ")</f>
        <v xml:space="preserve"> </v>
      </c>
      <c r="AQ80" s="319">
        <f>AQ82+AQ83+AQ84</f>
        <v>0</v>
      </c>
      <c r="AR80" s="319">
        <f>AR82+AR83+AR84</f>
        <v>0</v>
      </c>
      <c r="AS80" s="319">
        <f>AS82+AS83+AS84</f>
        <v>0</v>
      </c>
      <c r="AT80" s="31">
        <f>AS80-AR80</f>
        <v>0</v>
      </c>
      <c r="AU80" s="58" t="str">
        <f t="shared" si="12"/>
        <v xml:space="preserve"> </v>
      </c>
      <c r="AV80" s="650"/>
      <c r="AW80" s="31">
        <f>AS80-AV80</f>
        <v>0</v>
      </c>
      <c r="AX80" s="391" t="str">
        <f t="shared" si="13"/>
        <v xml:space="preserve"> </v>
      </c>
      <c r="AY80" s="145">
        <f>AY82+AY83+AY84</f>
        <v>128.9</v>
      </c>
      <c r="AZ80" s="319">
        <f>AZ82+AZ83+AZ84</f>
        <v>132.60000000000002</v>
      </c>
      <c r="BA80" s="319">
        <f t="shared" si="94"/>
        <v>132.60000000000002</v>
      </c>
      <c r="BB80" s="319">
        <f>BB82+BB83+BB84</f>
        <v>0</v>
      </c>
      <c r="BC80" s="319">
        <f>BC82+BC83+BC84</f>
        <v>95.2</v>
      </c>
      <c r="BD80" s="31">
        <f t="shared" si="99"/>
        <v>95.2</v>
      </c>
      <c r="BE80" s="31">
        <f>BE82+BE83+BE84</f>
        <v>0</v>
      </c>
      <c r="BF80" s="31">
        <f t="shared" si="100"/>
        <v>-37.40000000000002</v>
      </c>
      <c r="BG80" s="37">
        <f t="shared" si="65"/>
        <v>71.794871794871781</v>
      </c>
      <c r="BH80" s="650">
        <f>BH82+BH83+BH84</f>
        <v>48.099999999999994</v>
      </c>
      <c r="BI80" s="31">
        <f t="shared" si="101"/>
        <v>47.100000000000009</v>
      </c>
      <c r="BJ80" s="161">
        <f t="shared" si="102"/>
        <v>197.92099792099796</v>
      </c>
      <c r="BL80" s="722">
        <f t="shared" si="95"/>
        <v>133.80000000000001</v>
      </c>
      <c r="BM80" s="722">
        <f t="shared" si="96"/>
        <v>131</v>
      </c>
      <c r="BN80" s="709">
        <v>131</v>
      </c>
      <c r="BO80" s="709"/>
      <c r="BP80" s="709"/>
      <c r="BQ80" s="715">
        <v>2.8</v>
      </c>
    </row>
    <row r="81" spans="1:69" ht="18" customHeight="1" x14ac:dyDescent="0.25">
      <c r="A81" s="520" t="s">
        <v>4</v>
      </c>
      <c r="B81" s="519"/>
      <c r="C81" s="478"/>
      <c r="D81" s="357"/>
      <c r="E81" s="58"/>
      <c r="F81" s="58">
        <f t="shared" si="103"/>
        <v>0</v>
      </c>
      <c r="G81" s="58">
        <f t="shared" si="104"/>
        <v>0</v>
      </c>
      <c r="H81" s="58">
        <f t="shared" si="92"/>
        <v>0</v>
      </c>
      <c r="I81" s="58" t="str">
        <f t="shared" si="93"/>
        <v xml:space="preserve"> </v>
      </c>
      <c r="J81" s="737"/>
      <c r="K81" s="58"/>
      <c r="L81" s="161"/>
      <c r="M81" s="449"/>
      <c r="N81" s="325"/>
      <c r="O81" s="57"/>
      <c r="P81" s="57"/>
      <c r="Q81" s="57"/>
      <c r="R81" s="57"/>
      <c r="S81" s="57" t="str">
        <f t="shared" si="109"/>
        <v xml:space="preserve"> </v>
      </c>
      <c r="T81" s="737"/>
      <c r="U81" s="87"/>
      <c r="V81" s="595"/>
      <c r="W81" s="772"/>
      <c r="X81" s="435"/>
      <c r="Y81" s="31">
        <f t="shared" si="110"/>
        <v>0</v>
      </c>
      <c r="Z81" s="846"/>
      <c r="AA81" s="877"/>
      <c r="AB81" s="325"/>
      <c r="AC81" s="57"/>
      <c r="AD81" s="57"/>
      <c r="AE81" s="57"/>
      <c r="AF81" s="812"/>
      <c r="AG81" s="31"/>
      <c r="AH81" s="195"/>
      <c r="AI81" s="338"/>
      <c r="AJ81" s="31"/>
      <c r="AK81" s="31"/>
      <c r="AL81" s="31"/>
      <c r="AM81" s="31"/>
      <c r="AN81" s="699"/>
      <c r="AO81" s="31"/>
      <c r="AP81" s="195"/>
      <c r="AQ81" s="145"/>
      <c r="AR81" s="319"/>
      <c r="AS81" s="31"/>
      <c r="AT81" s="31"/>
      <c r="AU81" s="58"/>
      <c r="AV81" s="650"/>
      <c r="AW81" s="31"/>
      <c r="AX81" s="391"/>
      <c r="AY81" s="449"/>
      <c r="AZ81" s="319"/>
      <c r="BA81" s="319">
        <f t="shared" si="94"/>
        <v>0</v>
      </c>
      <c r="BB81" s="319"/>
      <c r="BC81" s="31"/>
      <c r="BD81" s="31">
        <f t="shared" si="99"/>
        <v>0</v>
      </c>
      <c r="BE81" s="31"/>
      <c r="BF81" s="31"/>
      <c r="BG81" s="37"/>
      <c r="BH81" s="650"/>
      <c r="BI81" s="31">
        <f t="shared" si="101"/>
        <v>0</v>
      </c>
      <c r="BJ81" s="161" t="str">
        <f t="shared" si="102"/>
        <v xml:space="preserve"> </v>
      </c>
      <c r="BL81" s="722">
        <f t="shared" si="95"/>
        <v>0</v>
      </c>
      <c r="BM81" s="722">
        <f t="shared" si="96"/>
        <v>0</v>
      </c>
      <c r="BN81" s="709"/>
      <c r="BO81" s="709"/>
      <c r="BP81" s="709"/>
      <c r="BQ81" s="713"/>
    </row>
    <row r="82" spans="1:69" s="6" customFormat="1" ht="25.5" customHeight="1" x14ac:dyDescent="0.25">
      <c r="A82" s="521" t="s">
        <v>230</v>
      </c>
      <c r="B82" s="522">
        <v>241</v>
      </c>
      <c r="C82" s="357">
        <f t="shared" ref="C82:C95" si="111">M82+AY82</f>
        <v>571.4</v>
      </c>
      <c r="D82" s="357">
        <f t="shared" ref="D82:D95" si="112">N82+AZ82</f>
        <v>642</v>
      </c>
      <c r="E82" s="113">
        <f t="shared" ref="E82:E95" si="113">O82+BC82</f>
        <v>573.6</v>
      </c>
      <c r="F82" s="113">
        <f t="shared" si="103"/>
        <v>573.6</v>
      </c>
      <c r="G82" s="113">
        <f t="shared" si="104"/>
        <v>0</v>
      </c>
      <c r="H82" s="113">
        <f t="shared" si="92"/>
        <v>-68.399999999999977</v>
      </c>
      <c r="I82" s="113">
        <f t="shared" si="93"/>
        <v>89.345794392523374</v>
      </c>
      <c r="J82" s="738">
        <f t="shared" ref="J82:J95" si="114">T82+BH82</f>
        <v>391.3</v>
      </c>
      <c r="K82" s="113">
        <f t="shared" si="5"/>
        <v>182.3</v>
      </c>
      <c r="L82" s="162">
        <f t="shared" si="6"/>
        <v>146.58829542550473</v>
      </c>
      <c r="M82" s="322">
        <f t="shared" ref="M82:N88" si="115">W82+AI82+AQ82</f>
        <v>517.9</v>
      </c>
      <c r="N82" s="322">
        <f t="shared" si="115"/>
        <v>609.6</v>
      </c>
      <c r="O82" s="37">
        <f t="shared" ref="O82:O95" si="116">AA82+AK82+AS82</f>
        <v>560.6</v>
      </c>
      <c r="P82" s="37">
        <f t="shared" si="106"/>
        <v>560.6</v>
      </c>
      <c r="Q82" s="37">
        <f t="shared" si="97"/>
        <v>0</v>
      </c>
      <c r="R82" s="37">
        <f t="shared" si="108"/>
        <v>-49</v>
      </c>
      <c r="S82" s="37">
        <f t="shared" si="109"/>
        <v>91.961942257217842</v>
      </c>
      <c r="T82" s="738">
        <f t="shared" si="107"/>
        <v>378</v>
      </c>
      <c r="U82" s="114">
        <f t="shared" si="90"/>
        <v>182.60000000000002</v>
      </c>
      <c r="V82" s="596">
        <f t="shared" si="91"/>
        <v>148.30687830687833</v>
      </c>
      <c r="W82" s="773">
        <v>517.9</v>
      </c>
      <c r="X82" s="436">
        <v>609.6</v>
      </c>
      <c r="Y82" s="37">
        <f t="shared" si="110"/>
        <v>609.6</v>
      </c>
      <c r="Z82" s="847"/>
      <c r="AA82" s="869">
        <v>560.6</v>
      </c>
      <c r="AB82" s="322">
        <f t="shared" si="98"/>
        <v>560.6</v>
      </c>
      <c r="AC82" s="37"/>
      <c r="AD82" s="37">
        <f t="shared" si="19"/>
        <v>-49</v>
      </c>
      <c r="AE82" s="37">
        <f t="shared" ref="AE82:AE150" si="117">IF(X82&lt;&gt;0,IF(AA82/X82*100&lt;0,"&lt;0",IF(AA82/X82*100&gt;200,"&gt;200",AA82/X82*100))," ")</f>
        <v>91.961942257217842</v>
      </c>
      <c r="AF82" s="804">
        <v>378</v>
      </c>
      <c r="AG82" s="31">
        <f>AA82-AF82</f>
        <v>182.60000000000002</v>
      </c>
      <c r="AH82" s="195">
        <f>IF(AF82&lt;&gt;0,IF(AA82/AF82*100&lt;0,"&lt;0",IF(AA82/AF82*100&gt;200,"&gt;200",AA82/AF82*100))," ")</f>
        <v>148.30687830687833</v>
      </c>
      <c r="AI82" s="338"/>
      <c r="AJ82" s="31"/>
      <c r="AK82" s="31"/>
      <c r="AL82" s="31"/>
      <c r="AM82" s="31"/>
      <c r="AN82" s="699"/>
      <c r="AO82" s="31"/>
      <c r="AP82" s="195"/>
      <c r="AQ82" s="145"/>
      <c r="AR82" s="319"/>
      <c r="AS82" s="31"/>
      <c r="AT82" s="31"/>
      <c r="AU82" s="207" t="str">
        <f t="shared" si="12"/>
        <v xml:space="preserve"> </v>
      </c>
      <c r="AV82" s="650"/>
      <c r="AW82" s="31"/>
      <c r="AX82" s="392" t="str">
        <f t="shared" si="13"/>
        <v xml:space="preserve"> </v>
      </c>
      <c r="AY82" s="147">
        <v>53.5</v>
      </c>
      <c r="AZ82" s="350">
        <v>32.4</v>
      </c>
      <c r="BA82" s="350">
        <f t="shared" si="94"/>
        <v>32.4</v>
      </c>
      <c r="BB82" s="350"/>
      <c r="BC82" s="35">
        <v>13</v>
      </c>
      <c r="BD82" s="35">
        <f t="shared" si="99"/>
        <v>13</v>
      </c>
      <c r="BE82" s="310"/>
      <c r="BF82" s="37">
        <f t="shared" si="100"/>
        <v>-19.399999999999999</v>
      </c>
      <c r="BG82" s="37">
        <f t="shared" si="65"/>
        <v>40.123456790123456</v>
      </c>
      <c r="BH82" s="650">
        <v>13.3</v>
      </c>
      <c r="BI82" s="31">
        <f t="shared" si="101"/>
        <v>-0.30000000000000071</v>
      </c>
      <c r="BJ82" s="161">
        <f t="shared" si="102"/>
        <v>97.744360902255636</v>
      </c>
      <c r="BK82" s="2"/>
      <c r="BL82" s="722">
        <f t="shared" si="95"/>
        <v>25</v>
      </c>
      <c r="BM82" s="722">
        <f t="shared" si="96"/>
        <v>25</v>
      </c>
      <c r="BN82" s="709">
        <v>25</v>
      </c>
      <c r="BO82" s="709"/>
      <c r="BP82" s="709"/>
      <c r="BQ82" s="713"/>
    </row>
    <row r="83" spans="1:69" s="6" customFormat="1" ht="25.5" customHeight="1" x14ac:dyDescent="0.25">
      <c r="A83" s="521" t="s">
        <v>231</v>
      </c>
      <c r="B83" s="522">
        <v>242</v>
      </c>
      <c r="C83" s="357">
        <f t="shared" si="111"/>
        <v>2324.6999999999998</v>
      </c>
      <c r="D83" s="357">
        <f t="shared" si="112"/>
        <v>2203.5</v>
      </c>
      <c r="E83" s="113">
        <f t="shared" si="113"/>
        <v>2162.7000000000003</v>
      </c>
      <c r="F83" s="113">
        <f t="shared" si="103"/>
        <v>2162.7000000000003</v>
      </c>
      <c r="G83" s="113">
        <f t="shared" si="104"/>
        <v>0</v>
      </c>
      <c r="H83" s="113">
        <f t="shared" si="92"/>
        <v>-40.799999999999727</v>
      </c>
      <c r="I83" s="113">
        <f t="shared" si="93"/>
        <v>98.148400272294083</v>
      </c>
      <c r="J83" s="738">
        <f t="shared" si="114"/>
        <v>1549.8</v>
      </c>
      <c r="K83" s="113">
        <f t="shared" si="5"/>
        <v>612.90000000000032</v>
      </c>
      <c r="L83" s="162">
        <f t="shared" si="6"/>
        <v>139.54703832752614</v>
      </c>
      <c r="M83" s="322">
        <f t="shared" si="115"/>
        <v>2255.1</v>
      </c>
      <c r="N83" s="322">
        <f t="shared" si="115"/>
        <v>2109.1</v>
      </c>
      <c r="O83" s="37">
        <f t="shared" si="116"/>
        <v>2084.8000000000002</v>
      </c>
      <c r="P83" s="37">
        <f t="shared" si="106"/>
        <v>2084.8000000000002</v>
      </c>
      <c r="Q83" s="37">
        <f t="shared" si="97"/>
        <v>0</v>
      </c>
      <c r="R83" s="37">
        <f t="shared" si="108"/>
        <v>-24.299999999999727</v>
      </c>
      <c r="S83" s="37">
        <f t="shared" si="109"/>
        <v>98.847849793750896</v>
      </c>
      <c r="T83" s="738">
        <f t="shared" si="107"/>
        <v>1519.3</v>
      </c>
      <c r="U83" s="114">
        <f t="shared" si="90"/>
        <v>565.50000000000023</v>
      </c>
      <c r="V83" s="596">
        <f t="shared" si="91"/>
        <v>137.22108865925097</v>
      </c>
      <c r="W83" s="773">
        <v>2255.1</v>
      </c>
      <c r="X83" s="436">
        <v>2109.1</v>
      </c>
      <c r="Y83" s="37">
        <f t="shared" si="110"/>
        <v>2109.1</v>
      </c>
      <c r="Z83" s="847"/>
      <c r="AA83" s="869">
        <v>2084.8000000000002</v>
      </c>
      <c r="AB83" s="322">
        <f t="shared" si="98"/>
        <v>2084.8000000000002</v>
      </c>
      <c r="AC83" s="37"/>
      <c r="AD83" s="37">
        <f t="shared" ref="AD83:AD152" si="118">AA83-X83</f>
        <v>-24.299999999999727</v>
      </c>
      <c r="AE83" s="37">
        <f t="shared" si="117"/>
        <v>98.847849793750896</v>
      </c>
      <c r="AF83" s="804">
        <v>1519.3</v>
      </c>
      <c r="AG83" s="31">
        <f>AA83-AF83</f>
        <v>565.50000000000023</v>
      </c>
      <c r="AH83" s="195">
        <f>IF(AF83&lt;&gt;0,IF(AA83/AF83*100&lt;0,"&lt;0",IF(AA83/AF83*100&gt;200,"&gt;200",AA83/AF83*100))," ")</f>
        <v>137.22108865925097</v>
      </c>
      <c r="AI83" s="338"/>
      <c r="AJ83" s="31"/>
      <c r="AK83" s="31"/>
      <c r="AL83" s="31"/>
      <c r="AM83" s="31"/>
      <c r="AN83" s="699"/>
      <c r="AO83" s="31"/>
      <c r="AP83" s="195"/>
      <c r="AQ83" s="145"/>
      <c r="AR83" s="319"/>
      <c r="AS83" s="31"/>
      <c r="AT83" s="31"/>
      <c r="AU83" s="207" t="str">
        <f t="shared" si="12"/>
        <v xml:space="preserve"> </v>
      </c>
      <c r="AV83" s="650"/>
      <c r="AW83" s="31"/>
      <c r="AX83" s="392" t="str">
        <f t="shared" si="13"/>
        <v xml:space="preserve"> </v>
      </c>
      <c r="AY83" s="147">
        <v>69.599999999999994</v>
      </c>
      <c r="AZ83" s="350">
        <v>94.4</v>
      </c>
      <c r="BA83" s="350">
        <f t="shared" si="94"/>
        <v>94.4</v>
      </c>
      <c r="BB83" s="350"/>
      <c r="BC83" s="35">
        <v>77.900000000000006</v>
      </c>
      <c r="BD83" s="35">
        <f t="shared" si="99"/>
        <v>77.900000000000006</v>
      </c>
      <c r="BE83" s="37"/>
      <c r="BF83" s="37">
        <f t="shared" si="100"/>
        <v>-16.5</v>
      </c>
      <c r="BG83" s="37">
        <f t="shared" si="65"/>
        <v>82.521186440677965</v>
      </c>
      <c r="BH83" s="650">
        <v>30.5</v>
      </c>
      <c r="BI83" s="31">
        <f t="shared" si="101"/>
        <v>47.400000000000006</v>
      </c>
      <c r="BJ83" s="161" t="str">
        <f t="shared" si="102"/>
        <v>&gt;200</v>
      </c>
      <c r="BK83" s="2"/>
      <c r="BL83" s="722">
        <f t="shared" si="95"/>
        <v>108.8</v>
      </c>
      <c r="BM83" s="722">
        <f t="shared" si="96"/>
        <v>106</v>
      </c>
      <c r="BN83" s="709">
        <v>106</v>
      </c>
      <c r="BO83" s="709"/>
      <c r="BP83" s="710"/>
      <c r="BQ83" s="709">
        <v>2.8</v>
      </c>
    </row>
    <row r="84" spans="1:69" s="6" customFormat="1" ht="32.25" customHeight="1" x14ac:dyDescent="0.25">
      <c r="A84" s="523" t="s">
        <v>239</v>
      </c>
      <c r="B84" s="522">
        <v>243</v>
      </c>
      <c r="C84" s="357">
        <f t="shared" si="111"/>
        <v>5.8</v>
      </c>
      <c r="D84" s="357">
        <f t="shared" si="112"/>
        <v>5.8</v>
      </c>
      <c r="E84" s="113">
        <f t="shared" si="113"/>
        <v>4.3</v>
      </c>
      <c r="F84" s="113">
        <f t="shared" si="103"/>
        <v>4.3</v>
      </c>
      <c r="G84" s="113">
        <f t="shared" si="104"/>
        <v>0</v>
      </c>
      <c r="H84" s="113">
        <f t="shared" si="92"/>
        <v>-1.5</v>
      </c>
      <c r="I84" s="113">
        <f t="shared" si="93"/>
        <v>74.137931034482762</v>
      </c>
      <c r="J84" s="738">
        <f t="shared" si="114"/>
        <v>4.3</v>
      </c>
      <c r="K84" s="113"/>
      <c r="L84" s="162"/>
      <c r="M84" s="322">
        <f t="shared" si="115"/>
        <v>0</v>
      </c>
      <c r="N84" s="322">
        <f t="shared" si="115"/>
        <v>0</v>
      </c>
      <c r="O84" s="37">
        <f t="shared" si="116"/>
        <v>0</v>
      </c>
      <c r="P84" s="37">
        <f t="shared" si="106"/>
        <v>0</v>
      </c>
      <c r="Q84" s="37">
        <f t="shared" si="97"/>
        <v>0</v>
      </c>
      <c r="R84" s="37">
        <f t="shared" si="108"/>
        <v>0</v>
      </c>
      <c r="S84" s="37" t="str">
        <f t="shared" si="109"/>
        <v xml:space="preserve"> </v>
      </c>
      <c r="T84" s="738">
        <f t="shared" si="107"/>
        <v>0</v>
      </c>
      <c r="U84" s="114"/>
      <c r="V84" s="596"/>
      <c r="W84" s="774"/>
      <c r="X84" s="437"/>
      <c r="Y84" s="31">
        <f t="shared" si="110"/>
        <v>0</v>
      </c>
      <c r="Z84" s="848"/>
      <c r="AA84" s="869"/>
      <c r="AB84" s="322">
        <f t="shared" si="98"/>
        <v>0</v>
      </c>
      <c r="AC84" s="37"/>
      <c r="AD84" s="37">
        <f t="shared" si="118"/>
        <v>0</v>
      </c>
      <c r="AE84" s="37" t="str">
        <f t="shared" si="117"/>
        <v xml:space="preserve"> </v>
      </c>
      <c r="AF84" s="804"/>
      <c r="AG84" s="31"/>
      <c r="AH84" s="195"/>
      <c r="AI84" s="338"/>
      <c r="AJ84" s="31"/>
      <c r="AK84" s="31"/>
      <c r="AL84" s="31"/>
      <c r="AM84" s="31"/>
      <c r="AN84" s="699"/>
      <c r="AO84" s="31"/>
      <c r="AP84" s="195"/>
      <c r="AQ84" s="145"/>
      <c r="AR84" s="319"/>
      <c r="AS84" s="31"/>
      <c r="AT84" s="31"/>
      <c r="AU84" s="207"/>
      <c r="AV84" s="650"/>
      <c r="AW84" s="31"/>
      <c r="AX84" s="392"/>
      <c r="AY84" s="147">
        <v>5.8</v>
      </c>
      <c r="AZ84" s="350">
        <v>5.8</v>
      </c>
      <c r="BA84" s="350">
        <f t="shared" si="94"/>
        <v>5.8</v>
      </c>
      <c r="BB84" s="350"/>
      <c r="BC84" s="35">
        <v>4.3</v>
      </c>
      <c r="BD84" s="35">
        <f t="shared" si="99"/>
        <v>4.3</v>
      </c>
      <c r="BE84" s="37"/>
      <c r="BF84" s="37">
        <f t="shared" si="100"/>
        <v>-1.5</v>
      </c>
      <c r="BG84" s="37">
        <f t="shared" si="65"/>
        <v>74.137931034482762</v>
      </c>
      <c r="BH84" s="650">
        <v>4.3</v>
      </c>
      <c r="BI84" s="31">
        <f t="shared" si="101"/>
        <v>0</v>
      </c>
      <c r="BJ84" s="161">
        <f t="shared" si="102"/>
        <v>100</v>
      </c>
      <c r="BK84" s="2"/>
      <c r="BL84" s="722">
        <f t="shared" si="95"/>
        <v>0</v>
      </c>
      <c r="BM84" s="722">
        <f t="shared" si="96"/>
        <v>0</v>
      </c>
      <c r="BN84" s="709"/>
      <c r="BO84" s="709"/>
      <c r="BP84" s="710"/>
      <c r="BQ84" s="709"/>
    </row>
    <row r="85" spans="1:69" ht="25.5" customHeight="1" x14ac:dyDescent="0.25">
      <c r="A85" s="518" t="s">
        <v>319</v>
      </c>
      <c r="B85" s="519">
        <v>25</v>
      </c>
      <c r="C85" s="357">
        <f t="shared" si="111"/>
        <v>3988</v>
      </c>
      <c r="D85" s="357">
        <f t="shared" si="112"/>
        <v>4990.7999999999993</v>
      </c>
      <c r="E85" s="113">
        <f t="shared" si="113"/>
        <v>4556.9000000000005</v>
      </c>
      <c r="F85" s="113">
        <f t="shared" si="103"/>
        <v>4554.3999999999996</v>
      </c>
      <c r="G85" s="113">
        <f t="shared" si="104"/>
        <v>2.5</v>
      </c>
      <c r="H85" s="113">
        <f t="shared" si="92"/>
        <v>-433.89999999999873</v>
      </c>
      <c r="I85" s="113">
        <f t="shared" si="93"/>
        <v>91.30600304560393</v>
      </c>
      <c r="J85" s="737">
        <f t="shared" si="114"/>
        <v>3707.7999999999997</v>
      </c>
      <c r="K85" s="58">
        <f t="shared" si="5"/>
        <v>849.10000000000082</v>
      </c>
      <c r="L85" s="161">
        <f t="shared" si="6"/>
        <v>122.9003721883597</v>
      </c>
      <c r="M85" s="322">
        <f t="shared" si="115"/>
        <v>3589.6</v>
      </c>
      <c r="N85" s="322">
        <f t="shared" si="115"/>
        <v>4559.8999999999996</v>
      </c>
      <c r="O85" s="37">
        <f t="shared" si="116"/>
        <v>4238.8</v>
      </c>
      <c r="P85" s="37">
        <f t="shared" si="106"/>
        <v>4236.5</v>
      </c>
      <c r="Q85" s="37">
        <f t="shared" si="97"/>
        <v>2.2999999999999998</v>
      </c>
      <c r="R85" s="31">
        <f t="shared" si="108"/>
        <v>-321.09999999999945</v>
      </c>
      <c r="S85" s="31">
        <f t="shared" si="109"/>
        <v>92.958178907432185</v>
      </c>
      <c r="T85" s="737">
        <f t="shared" si="107"/>
        <v>3344.1</v>
      </c>
      <c r="U85" s="87">
        <f t="shared" si="90"/>
        <v>894.70000000000027</v>
      </c>
      <c r="V85" s="595">
        <f t="shared" si="91"/>
        <v>126.75458269788584</v>
      </c>
      <c r="W85" s="763">
        <v>3589.6</v>
      </c>
      <c r="X85" s="421">
        <v>4559.8999999999996</v>
      </c>
      <c r="Y85" s="31">
        <f t="shared" si="110"/>
        <v>4548.8999999999996</v>
      </c>
      <c r="Z85" s="838">
        <v>11</v>
      </c>
      <c r="AA85" s="865">
        <v>4238.8</v>
      </c>
      <c r="AB85" s="319">
        <f t="shared" si="98"/>
        <v>4236.5</v>
      </c>
      <c r="AC85" s="31">
        <v>2.2999999999999998</v>
      </c>
      <c r="AD85" s="31">
        <f t="shared" si="118"/>
        <v>-321.09999999999945</v>
      </c>
      <c r="AE85" s="31">
        <f t="shared" si="117"/>
        <v>92.958178907432185</v>
      </c>
      <c r="AF85" s="803">
        <v>3344.1</v>
      </c>
      <c r="AG85" s="31">
        <f>AA85-AF85</f>
        <v>894.70000000000027</v>
      </c>
      <c r="AH85" s="195">
        <f>IF(AF85&lt;&gt;0,IF(AA85/AF85*100&lt;0,"&lt;0",IF(AA85/AF85*100&gt;200,"&gt;200",AA85/AF85*100))," ")</f>
        <v>126.75458269788584</v>
      </c>
      <c r="AI85" s="338"/>
      <c r="AJ85" s="31"/>
      <c r="AK85" s="31"/>
      <c r="AL85" s="31">
        <f>AK85-AJ85</f>
        <v>0</v>
      </c>
      <c r="AM85" s="31" t="str">
        <f>IF(AJ85&lt;&gt;0,IF(AK85/AJ85*100&lt;0,"&lt;0",IF(AK85/AJ85*100&gt;200,"&gt;200",AK85/AJ85*100))," ")</f>
        <v xml:space="preserve"> </v>
      </c>
      <c r="AN85" s="699"/>
      <c r="AO85" s="31">
        <f>AK85-AN85</f>
        <v>0</v>
      </c>
      <c r="AP85" s="195" t="str">
        <f>IF(AN85&lt;&gt;0,IF(AK85/AN85*100&lt;0,"&lt;0",IF(AK85/AN85*100&gt;200,"&gt;200",AK85/AN85*100))," ")</f>
        <v xml:space="preserve"> </v>
      </c>
      <c r="AQ85" s="145"/>
      <c r="AR85" s="319"/>
      <c r="AS85" s="31"/>
      <c r="AT85" s="31">
        <f>AS85-AR85</f>
        <v>0</v>
      </c>
      <c r="AU85" s="58" t="str">
        <f t="shared" si="12"/>
        <v xml:space="preserve"> </v>
      </c>
      <c r="AV85" s="650"/>
      <c r="AW85" s="31">
        <f>AS85-AV85</f>
        <v>0</v>
      </c>
      <c r="AX85" s="391" t="str">
        <f t="shared" si="13"/>
        <v xml:space="preserve"> </v>
      </c>
      <c r="AY85" s="449">
        <v>398.4</v>
      </c>
      <c r="AZ85" s="319">
        <v>430.9</v>
      </c>
      <c r="BA85" s="319">
        <f t="shared" si="94"/>
        <v>430.7</v>
      </c>
      <c r="BB85" s="319">
        <v>0.2</v>
      </c>
      <c r="BC85" s="31">
        <v>318.10000000000002</v>
      </c>
      <c r="BD85" s="31">
        <f t="shared" si="99"/>
        <v>317.90000000000003</v>
      </c>
      <c r="BE85" s="31">
        <v>0.2</v>
      </c>
      <c r="BF85" s="31">
        <f t="shared" si="100"/>
        <v>-112.79999999999995</v>
      </c>
      <c r="BG85" s="37">
        <f t="shared" si="65"/>
        <v>73.822232536551411</v>
      </c>
      <c r="BH85" s="650">
        <v>363.7</v>
      </c>
      <c r="BI85" s="31">
        <f t="shared" si="101"/>
        <v>-45.599999999999966</v>
      </c>
      <c r="BJ85" s="161">
        <f t="shared" si="102"/>
        <v>87.462194116029707</v>
      </c>
      <c r="BL85" s="722">
        <f t="shared" si="95"/>
        <v>68.2</v>
      </c>
      <c r="BM85" s="722">
        <f t="shared" si="96"/>
        <v>55.9</v>
      </c>
      <c r="BN85" s="664">
        <v>55.9</v>
      </c>
      <c r="BO85" s="709"/>
      <c r="BP85" s="710"/>
      <c r="BQ85" s="709">
        <v>12.3</v>
      </c>
    </row>
    <row r="86" spans="1:69" ht="25.5" customHeight="1" x14ac:dyDescent="0.25">
      <c r="A86" s="518" t="s">
        <v>280</v>
      </c>
      <c r="B86" s="519">
        <v>26</v>
      </c>
      <c r="C86" s="357">
        <f t="shared" si="111"/>
        <v>1493.8</v>
      </c>
      <c r="D86" s="357">
        <f t="shared" si="112"/>
        <v>2010.3999999999999</v>
      </c>
      <c r="E86" s="58">
        <f t="shared" si="113"/>
        <v>1476.4</v>
      </c>
      <c r="F86" s="58">
        <f t="shared" si="103"/>
        <v>1411.6000000000001</v>
      </c>
      <c r="G86" s="58">
        <f t="shared" si="104"/>
        <v>64.8</v>
      </c>
      <c r="H86" s="58">
        <f t="shared" si="92"/>
        <v>-533.99999999999977</v>
      </c>
      <c r="I86" s="58">
        <f t="shared" si="93"/>
        <v>73.438121766812586</v>
      </c>
      <c r="J86" s="737">
        <f t="shared" si="114"/>
        <v>748.80000000000007</v>
      </c>
      <c r="K86" s="58">
        <f t="shared" si="5"/>
        <v>727.6</v>
      </c>
      <c r="L86" s="161">
        <f t="shared" si="6"/>
        <v>197.16880341880341</v>
      </c>
      <c r="M86" s="319">
        <f t="shared" si="115"/>
        <v>1460.5</v>
      </c>
      <c r="N86" s="319">
        <f t="shared" si="115"/>
        <v>1836.1</v>
      </c>
      <c r="O86" s="31">
        <f t="shared" si="116"/>
        <v>1325</v>
      </c>
      <c r="P86" s="31">
        <f t="shared" si="106"/>
        <v>1260.2</v>
      </c>
      <c r="Q86" s="31">
        <f t="shared" si="97"/>
        <v>64.8</v>
      </c>
      <c r="R86" s="31">
        <f t="shared" si="108"/>
        <v>-511.09999999999991</v>
      </c>
      <c r="S86" s="31">
        <f t="shared" si="109"/>
        <v>72.163825499700451</v>
      </c>
      <c r="T86" s="737">
        <f t="shared" si="107"/>
        <v>688.6</v>
      </c>
      <c r="U86" s="87">
        <f t="shared" si="90"/>
        <v>636.4</v>
      </c>
      <c r="V86" s="595">
        <f t="shared" si="91"/>
        <v>192.41940168457739</v>
      </c>
      <c r="W86" s="763">
        <v>1460.5</v>
      </c>
      <c r="X86" s="421">
        <v>1836.1</v>
      </c>
      <c r="Y86" s="31">
        <f t="shared" si="110"/>
        <v>1541.8</v>
      </c>
      <c r="Z86" s="838">
        <v>294.3</v>
      </c>
      <c r="AA86" s="865">
        <v>1325</v>
      </c>
      <c r="AB86" s="319">
        <f t="shared" si="98"/>
        <v>1260.2</v>
      </c>
      <c r="AC86" s="31">
        <v>64.8</v>
      </c>
      <c r="AD86" s="31">
        <f t="shared" si="118"/>
        <v>-511.09999999999991</v>
      </c>
      <c r="AE86" s="31">
        <f t="shared" si="117"/>
        <v>72.163825499700451</v>
      </c>
      <c r="AF86" s="803">
        <v>688.6</v>
      </c>
      <c r="AG86" s="31">
        <f>AA86-AF86</f>
        <v>636.4</v>
      </c>
      <c r="AH86" s="195">
        <f>IF(AF86&lt;&gt;0,IF(AA86/AF86*100&lt;0,"&lt;0",IF(AA86/AF86*100&gt;200,"&gt;200",AA86/AF86*100))," ")</f>
        <v>192.41940168457739</v>
      </c>
      <c r="AI86" s="338"/>
      <c r="AJ86" s="31"/>
      <c r="AK86" s="31"/>
      <c r="AL86" s="31">
        <f>AK86-AJ86</f>
        <v>0</v>
      </c>
      <c r="AM86" s="31" t="str">
        <f>IF(AJ86&lt;&gt;0,IF(AK86/AJ86*100&lt;0,"&lt;0",IF(AK86/AJ86*100&gt;200,"&gt;200",AK86/AJ86*100))," ")</f>
        <v xml:space="preserve"> </v>
      </c>
      <c r="AN86" s="699"/>
      <c r="AO86" s="31"/>
      <c r="AP86" s="195"/>
      <c r="AQ86" s="145"/>
      <c r="AR86" s="319"/>
      <c r="AS86" s="31"/>
      <c r="AT86" s="31">
        <f>AS86-AR86</f>
        <v>0</v>
      </c>
      <c r="AU86" s="58" t="str">
        <f t="shared" si="12"/>
        <v xml:space="preserve"> </v>
      </c>
      <c r="AV86" s="650"/>
      <c r="AW86" s="31"/>
      <c r="AX86" s="391"/>
      <c r="AY86" s="449">
        <v>33.299999999999997</v>
      </c>
      <c r="AZ86" s="319">
        <v>174.3</v>
      </c>
      <c r="BA86" s="319">
        <f t="shared" si="94"/>
        <v>174.3</v>
      </c>
      <c r="BB86" s="319"/>
      <c r="BC86" s="31">
        <v>151.4</v>
      </c>
      <c r="BD86" s="31">
        <f t="shared" si="99"/>
        <v>151.4</v>
      </c>
      <c r="BE86" s="31"/>
      <c r="BF86" s="31">
        <f t="shared" si="100"/>
        <v>-22.900000000000006</v>
      </c>
      <c r="BG86" s="37">
        <f t="shared" si="65"/>
        <v>86.861732644865171</v>
      </c>
      <c r="BH86" s="650">
        <v>60.2</v>
      </c>
      <c r="BI86" s="31">
        <f t="shared" si="101"/>
        <v>91.2</v>
      </c>
      <c r="BJ86" s="161" t="str">
        <f t="shared" si="102"/>
        <v>&gt;200</v>
      </c>
      <c r="BL86" s="722">
        <f t="shared" si="95"/>
        <v>0</v>
      </c>
      <c r="BM86" s="722">
        <f t="shared" si="96"/>
        <v>0</v>
      </c>
      <c r="BN86" s="710"/>
      <c r="BO86" s="710"/>
      <c r="BP86" s="709"/>
      <c r="BQ86" s="709"/>
    </row>
    <row r="87" spans="1:69" ht="25.5" customHeight="1" x14ac:dyDescent="0.25">
      <c r="A87" s="518" t="s">
        <v>219</v>
      </c>
      <c r="B87" s="519">
        <v>27</v>
      </c>
      <c r="C87" s="357">
        <f t="shared" si="111"/>
        <v>33006</v>
      </c>
      <c r="D87" s="357">
        <f t="shared" si="112"/>
        <v>38651.699999999997</v>
      </c>
      <c r="E87" s="58">
        <f t="shared" si="113"/>
        <v>37743.9</v>
      </c>
      <c r="F87" s="58">
        <f t="shared" si="103"/>
        <v>37704.100000000006</v>
      </c>
      <c r="G87" s="58">
        <f t="shared" si="104"/>
        <v>39.799999999999997</v>
      </c>
      <c r="H87" s="58">
        <f t="shared" si="92"/>
        <v>-907.79999999999563</v>
      </c>
      <c r="I87" s="58">
        <f t="shared" si="93"/>
        <v>97.651332282926759</v>
      </c>
      <c r="J87" s="737">
        <f t="shared" si="114"/>
        <v>28187</v>
      </c>
      <c r="K87" s="58">
        <f t="shared" ref="K87:K156" si="119">E87-J87</f>
        <v>9556.9000000000015</v>
      </c>
      <c r="L87" s="161">
        <f t="shared" ref="L87:L95" si="120">IF(J87&lt;&gt;0,IF(E87/J87*100&lt;0,"&lt;0",IF(E87/J87*100&gt;200,"&gt;200",E87/J87*100))," ")</f>
        <v>133.90534643630042</v>
      </c>
      <c r="M87" s="319">
        <f t="shared" si="115"/>
        <v>32164.2</v>
      </c>
      <c r="N87" s="319">
        <f t="shared" si="115"/>
        <v>37190.699999999997</v>
      </c>
      <c r="O87" s="31">
        <f t="shared" si="116"/>
        <v>36528</v>
      </c>
      <c r="P87" s="31">
        <f t="shared" si="106"/>
        <v>36512.700000000004</v>
      </c>
      <c r="Q87" s="31">
        <f t="shared" si="97"/>
        <v>15.3</v>
      </c>
      <c r="R87" s="31">
        <f t="shared" si="108"/>
        <v>-662.69999999999709</v>
      </c>
      <c r="S87" s="31">
        <f t="shared" si="109"/>
        <v>98.218102912824989</v>
      </c>
      <c r="T87" s="737">
        <f t="shared" si="107"/>
        <v>27412.5</v>
      </c>
      <c r="U87" s="87">
        <f t="shared" si="90"/>
        <v>9115.5</v>
      </c>
      <c r="V87" s="595">
        <f t="shared" si="91"/>
        <v>133.25307797537619</v>
      </c>
      <c r="W87" s="763">
        <v>1479.8</v>
      </c>
      <c r="X87" s="421">
        <v>3484.1</v>
      </c>
      <c r="Y87" s="31">
        <f t="shared" si="110"/>
        <v>3466.9</v>
      </c>
      <c r="Z87" s="838">
        <v>17.2</v>
      </c>
      <c r="AA87" s="865">
        <v>3232.7</v>
      </c>
      <c r="AB87" s="319">
        <f t="shared" si="98"/>
        <v>3217.3999999999996</v>
      </c>
      <c r="AC87" s="31">
        <v>15.3</v>
      </c>
      <c r="AD87" s="31">
        <f t="shared" si="118"/>
        <v>-251.40000000000009</v>
      </c>
      <c r="AE87" s="31">
        <f t="shared" si="117"/>
        <v>92.784363250193735</v>
      </c>
      <c r="AF87" s="803">
        <v>655.9</v>
      </c>
      <c r="AG87" s="31">
        <f t="shared" ref="AG87:AG99" si="121">AA87-AF87</f>
        <v>2576.7999999999997</v>
      </c>
      <c r="AH87" s="195" t="str">
        <f t="shared" ref="AH87:AH105" si="122">IF(AF87&lt;&gt;0,IF(AA87/AF87*100&lt;0,"&lt;0",IF(AA87/AF87*100&gt;200,"&gt;200",AA87/AF87*100))," ")</f>
        <v>&gt;200</v>
      </c>
      <c r="AI87" s="338">
        <v>30683.9</v>
      </c>
      <c r="AJ87" s="31">
        <v>33706.1</v>
      </c>
      <c r="AK87" s="31">
        <v>33294.800000000003</v>
      </c>
      <c r="AL87" s="31">
        <f>AK87-AJ87</f>
        <v>-411.29999999999563</v>
      </c>
      <c r="AM87" s="31">
        <f>IF(AJ87&lt;&gt;0,IF(AK87/AJ87*100&lt;0,"&lt;0",IF(AK87/AJ87*100&gt;200,"&gt;200",AK87/AJ87*100))," ")</f>
        <v>98.77974609937074</v>
      </c>
      <c r="AN87" s="699">
        <v>26756.3</v>
      </c>
      <c r="AO87" s="31">
        <f>AK87-AN87</f>
        <v>6538.5000000000036</v>
      </c>
      <c r="AP87" s="195">
        <f>IF(AN87&lt;&gt;0,IF(AK87/AN87*100&lt;0,"&lt;0",IF(AK87/AN87*100&gt;200,"&gt;200",AK87/AN87*100))," ")</f>
        <v>124.43723534270434</v>
      </c>
      <c r="AQ87" s="145">
        <v>0.5</v>
      </c>
      <c r="AR87" s="319">
        <v>0.5</v>
      </c>
      <c r="AS87" s="31">
        <v>0.5</v>
      </c>
      <c r="AT87" s="31">
        <f>AS87-AR87</f>
        <v>0</v>
      </c>
      <c r="AU87" s="58">
        <f>IF(AR87&lt;&gt;0,IF(AS87/AR87*100&lt;0,"&lt;0",IF(AS87/AR87*100&gt;200,"&gt;200",AS87/AR87*100))," ")</f>
        <v>100</v>
      </c>
      <c r="AV87" s="650">
        <v>0.3</v>
      </c>
      <c r="AW87" s="31">
        <f>AS87-AV87</f>
        <v>0.2</v>
      </c>
      <c r="AX87" s="391">
        <f t="shared" ref="AX87:AX156" si="123">IF(AV87&lt;&gt;0,IF(AS87/AV87*100&lt;0,"&lt;0",IF(AS87/AV87*100&gt;200,"&gt;200",AS87/AV87*100))," ")</f>
        <v>166.66666666666669</v>
      </c>
      <c r="AY87" s="449">
        <v>841.8</v>
      </c>
      <c r="AZ87" s="319">
        <v>1461</v>
      </c>
      <c r="BA87" s="319">
        <f t="shared" si="94"/>
        <v>1405.3</v>
      </c>
      <c r="BB87" s="319">
        <v>55.7</v>
      </c>
      <c r="BC87" s="31">
        <v>1215.9000000000001</v>
      </c>
      <c r="BD87" s="31">
        <f t="shared" si="99"/>
        <v>1191.4000000000001</v>
      </c>
      <c r="BE87" s="31">
        <v>24.5</v>
      </c>
      <c r="BF87" s="31">
        <f t="shared" si="100"/>
        <v>-245.09999999999991</v>
      </c>
      <c r="BG87" s="37">
        <f t="shared" si="65"/>
        <v>83.223819301848053</v>
      </c>
      <c r="BH87" s="650">
        <v>774.5</v>
      </c>
      <c r="BI87" s="31">
        <f>BC87-BH87</f>
        <v>441.40000000000009</v>
      </c>
      <c r="BJ87" s="161">
        <f>IF(BH87&lt;&gt;0,IF(BC87/BH87*100&lt;0,"&lt;0",IF(BC87/BH87*100&gt;200,"&gt;200",BC87/BH87*100))," ")</f>
        <v>156.99160748870241</v>
      </c>
      <c r="BL87" s="722">
        <f t="shared" si="95"/>
        <v>1274.5</v>
      </c>
      <c r="BM87" s="722">
        <f t="shared" si="96"/>
        <v>1266.8</v>
      </c>
      <c r="BN87" s="710">
        <v>81.5</v>
      </c>
      <c r="BO87" s="664">
        <v>1185.3</v>
      </c>
      <c r="BP87" s="709"/>
      <c r="BQ87" s="709">
        <v>7.7</v>
      </c>
    </row>
    <row r="88" spans="1:69" ht="25.5" customHeight="1" x14ac:dyDescent="0.25">
      <c r="A88" s="518" t="s">
        <v>218</v>
      </c>
      <c r="B88" s="519">
        <v>28</v>
      </c>
      <c r="C88" s="357">
        <f t="shared" si="111"/>
        <v>4998.3999999999996</v>
      </c>
      <c r="D88" s="357">
        <f t="shared" si="112"/>
        <v>4099.7</v>
      </c>
      <c r="E88" s="58">
        <f t="shared" si="113"/>
        <v>3405.9</v>
      </c>
      <c r="F88" s="58">
        <f t="shared" si="103"/>
        <v>3023.2999999999997</v>
      </c>
      <c r="G88" s="58">
        <f t="shared" si="104"/>
        <v>382.59999999999997</v>
      </c>
      <c r="H88" s="58">
        <f t="shared" si="92"/>
        <v>-693.79999999999973</v>
      </c>
      <c r="I88" s="58">
        <f t="shared" si="93"/>
        <v>83.076810498329152</v>
      </c>
      <c r="J88" s="737">
        <f t="shared" si="114"/>
        <v>3219.6000000000004</v>
      </c>
      <c r="K88" s="58">
        <f t="shared" si="119"/>
        <v>186.29999999999973</v>
      </c>
      <c r="L88" s="161">
        <f t="shared" si="120"/>
        <v>105.78643309727916</v>
      </c>
      <c r="M88" s="319">
        <f t="shared" si="115"/>
        <v>4593.5999999999995</v>
      </c>
      <c r="N88" s="319">
        <f t="shared" si="115"/>
        <v>3687.8</v>
      </c>
      <c r="O88" s="31">
        <f t="shared" si="116"/>
        <v>3078.5</v>
      </c>
      <c r="P88" s="31">
        <f t="shared" si="106"/>
        <v>2718.6</v>
      </c>
      <c r="Q88" s="31">
        <f t="shared" si="97"/>
        <v>359.9</v>
      </c>
      <c r="R88" s="31">
        <f t="shared" si="108"/>
        <v>-609.30000000000018</v>
      </c>
      <c r="S88" s="31">
        <f t="shared" si="109"/>
        <v>83.477954335918426</v>
      </c>
      <c r="T88" s="737">
        <f t="shared" si="107"/>
        <v>2984.8</v>
      </c>
      <c r="U88" s="87">
        <f t="shared" si="90"/>
        <v>93.699999999999818</v>
      </c>
      <c r="V88" s="595">
        <f t="shared" si="91"/>
        <v>103.13923880997051</v>
      </c>
      <c r="W88" s="763">
        <v>4588.3999999999996</v>
      </c>
      <c r="X88" s="421">
        <v>3682</v>
      </c>
      <c r="Y88" s="31">
        <f t="shared" si="110"/>
        <v>3044.9</v>
      </c>
      <c r="Z88" s="838">
        <v>637.1</v>
      </c>
      <c r="AA88" s="865">
        <v>3073.6</v>
      </c>
      <c r="AB88" s="319">
        <f t="shared" si="98"/>
        <v>2713.7</v>
      </c>
      <c r="AC88" s="31">
        <v>359.9</v>
      </c>
      <c r="AD88" s="31">
        <f t="shared" si="118"/>
        <v>-608.40000000000009</v>
      </c>
      <c r="AE88" s="31">
        <f t="shared" si="117"/>
        <v>83.476371537208038</v>
      </c>
      <c r="AF88" s="803">
        <v>2979.8</v>
      </c>
      <c r="AG88" s="31">
        <f t="shared" si="121"/>
        <v>93.799999999999727</v>
      </c>
      <c r="AH88" s="195">
        <f t="shared" si="122"/>
        <v>103.14786227263575</v>
      </c>
      <c r="AI88" s="338">
        <v>5.2</v>
      </c>
      <c r="AJ88" s="31">
        <v>5.8</v>
      </c>
      <c r="AK88" s="31">
        <v>4.9000000000000004</v>
      </c>
      <c r="AL88" s="31">
        <f>AK88-AJ88</f>
        <v>-0.89999999999999947</v>
      </c>
      <c r="AM88" s="31">
        <f>IF(AJ88&lt;&gt;0,IF(AK88/AJ88*100&lt;0,"&lt;0",IF(AK88/AJ88*100&gt;200,"&gt;200",AK88/AJ88*100))," ")</f>
        <v>84.482758620689665</v>
      </c>
      <c r="AN88" s="699">
        <v>5</v>
      </c>
      <c r="AO88" s="31">
        <f>AK88-AN88</f>
        <v>-9.9999999999999645E-2</v>
      </c>
      <c r="AP88" s="195">
        <f t="shared" ref="AP88:AP155" si="124">IF(AN88&lt;&gt;0,IF(AK88/AN88*100&lt;0,"&lt;0",IF(AK88/AN88*100&gt;200,"&gt;200",AK88/AN88*100))," ")</f>
        <v>98.000000000000014</v>
      </c>
      <c r="AQ88" s="145"/>
      <c r="AR88" s="319"/>
      <c r="AS88" s="31"/>
      <c r="AT88" s="31">
        <f>AS88-AR88</f>
        <v>0</v>
      </c>
      <c r="AU88" s="58" t="str">
        <f t="shared" ref="AU88:AU156" si="125">IF(AR88&lt;&gt;0,IF(AS88/AR88*100&lt;0,"&lt;0",IF(AS88/AR88*100&gt;200,"&gt;200",AS88/AR88*100))," ")</f>
        <v xml:space="preserve"> </v>
      </c>
      <c r="AV88" s="650"/>
      <c r="AW88" s="57">
        <f>AS88-AV88</f>
        <v>0</v>
      </c>
      <c r="AX88" s="391" t="str">
        <f t="shared" si="123"/>
        <v xml:space="preserve"> </v>
      </c>
      <c r="AY88" s="449">
        <v>404.8</v>
      </c>
      <c r="AZ88" s="319">
        <v>411.9</v>
      </c>
      <c r="BA88" s="319">
        <f t="shared" si="94"/>
        <v>379.7</v>
      </c>
      <c r="BB88" s="319">
        <v>32.200000000000003</v>
      </c>
      <c r="BC88" s="31">
        <v>327.39999999999998</v>
      </c>
      <c r="BD88" s="31">
        <f t="shared" si="99"/>
        <v>304.7</v>
      </c>
      <c r="BE88" s="31">
        <v>22.7</v>
      </c>
      <c r="BF88" s="31">
        <f t="shared" si="100"/>
        <v>-84.5</v>
      </c>
      <c r="BG88" s="37">
        <f t="shared" si="65"/>
        <v>79.485311968924492</v>
      </c>
      <c r="BH88" s="650">
        <v>234.8</v>
      </c>
      <c r="BI88" s="31">
        <f>BC88-BH88</f>
        <v>92.599999999999966</v>
      </c>
      <c r="BJ88" s="161">
        <f>IF(BH88&lt;&gt;0,IF(BC88/BH88*100&lt;0,"&lt;0",IF(BC88/BH88*100&gt;200,"&gt;200",BC88/BH88*100))," ")</f>
        <v>139.43781942078363</v>
      </c>
      <c r="BL88" s="722">
        <f t="shared" si="95"/>
        <v>13.599999999999998</v>
      </c>
      <c r="BM88" s="722">
        <f t="shared" si="96"/>
        <v>13.399999999999999</v>
      </c>
      <c r="BN88" s="710">
        <v>13.399999999999999</v>
      </c>
      <c r="BO88" s="710"/>
      <c r="BP88" s="709"/>
      <c r="BQ88" s="710">
        <v>0.2</v>
      </c>
    </row>
    <row r="89" spans="1:69" ht="31.5" customHeight="1" x14ac:dyDescent="0.25">
      <c r="A89" s="499" t="s">
        <v>217</v>
      </c>
      <c r="B89" s="519">
        <v>29</v>
      </c>
      <c r="C89" s="357">
        <f t="shared" si="111"/>
        <v>33539.4</v>
      </c>
      <c r="D89" s="357">
        <f t="shared" si="112"/>
        <v>39280.1</v>
      </c>
      <c r="E89" s="58">
        <f t="shared" si="113"/>
        <v>38063.200000000004</v>
      </c>
      <c r="F89" s="58">
        <f t="shared" si="103"/>
        <v>37955.800000000003</v>
      </c>
      <c r="G89" s="58">
        <f t="shared" si="104"/>
        <v>107.4</v>
      </c>
      <c r="H89" s="58">
        <f t="shared" si="92"/>
        <v>-1216.8999999999942</v>
      </c>
      <c r="I89" s="58">
        <f t="shared" si="93"/>
        <v>96.901993630362455</v>
      </c>
      <c r="J89" s="737">
        <f t="shared" si="114"/>
        <v>31180.400000000001</v>
      </c>
      <c r="K89" s="58">
        <f t="shared" si="119"/>
        <v>6882.8000000000029</v>
      </c>
      <c r="L89" s="161">
        <f t="shared" si="120"/>
        <v>122.07412348783211</v>
      </c>
      <c r="M89" s="319">
        <f>M90+M91</f>
        <v>33535.9</v>
      </c>
      <c r="N89" s="319">
        <f>N90+N91</f>
        <v>39270.699999999997</v>
      </c>
      <c r="O89" s="31">
        <f t="shared" si="116"/>
        <v>38056.800000000003</v>
      </c>
      <c r="P89" s="31">
        <f t="shared" si="106"/>
        <v>37949.4</v>
      </c>
      <c r="Q89" s="31">
        <f t="shared" si="97"/>
        <v>107.4</v>
      </c>
      <c r="R89" s="31">
        <f t="shared" si="108"/>
        <v>-1213.8999999999942</v>
      </c>
      <c r="S89" s="31">
        <f t="shared" si="109"/>
        <v>96.908891361753177</v>
      </c>
      <c r="T89" s="737">
        <f>T90+T91</f>
        <v>31168.800000000003</v>
      </c>
      <c r="U89" s="77">
        <f t="shared" si="90"/>
        <v>6888</v>
      </c>
      <c r="V89" s="597">
        <f t="shared" si="91"/>
        <v>122.09902209902211</v>
      </c>
      <c r="W89" s="775">
        <f>W90+W91</f>
        <v>33535.9</v>
      </c>
      <c r="X89" s="585">
        <f>X90+X91</f>
        <v>39270.699999999997</v>
      </c>
      <c r="Y89" s="584">
        <f>X89-Z89</f>
        <v>39162.399999999994</v>
      </c>
      <c r="Z89" s="849">
        <f>Z90</f>
        <v>108.3</v>
      </c>
      <c r="AA89" s="878">
        <f>AA90+AA91</f>
        <v>38056.800000000003</v>
      </c>
      <c r="AB89" s="583">
        <f t="shared" si="98"/>
        <v>37949.4</v>
      </c>
      <c r="AC89" s="31">
        <f>AC90+AC91</f>
        <v>107.4</v>
      </c>
      <c r="AD89" s="31">
        <f t="shared" si="118"/>
        <v>-1213.8999999999942</v>
      </c>
      <c r="AE89" s="31">
        <f t="shared" si="117"/>
        <v>96.908891361753177</v>
      </c>
      <c r="AF89" s="813">
        <f>AF90+AF91</f>
        <v>31168.800000000003</v>
      </c>
      <c r="AG89" s="31">
        <f t="shared" si="121"/>
        <v>6888</v>
      </c>
      <c r="AH89" s="195">
        <f t="shared" si="122"/>
        <v>122.09902209902211</v>
      </c>
      <c r="AI89" s="338"/>
      <c r="AJ89" s="31"/>
      <c r="AK89" s="31">
        <f>AK90</f>
        <v>0</v>
      </c>
      <c r="AL89" s="31">
        <f>AK89-AJ89</f>
        <v>0</v>
      </c>
      <c r="AM89" s="31" t="str">
        <f>IF(AJ89&lt;&gt;0,IF(AK89/AJ89*100&lt;0,"&lt;0",IF(AK89/AJ89*100&gt;200,"&gt;200",AK89/AJ89*100))," ")</f>
        <v xml:space="preserve"> </v>
      </c>
      <c r="AN89" s="699"/>
      <c r="AO89" s="31">
        <f>AK89-AN89</f>
        <v>0</v>
      </c>
      <c r="AP89" s="195" t="str">
        <f t="shared" si="124"/>
        <v xml:space="preserve"> </v>
      </c>
      <c r="AQ89" s="145"/>
      <c r="AR89" s="319"/>
      <c r="AS89" s="31">
        <f>AS90</f>
        <v>0</v>
      </c>
      <c r="AT89" s="31">
        <f>AS89-AR89</f>
        <v>0</v>
      </c>
      <c r="AU89" s="32" t="str">
        <f t="shared" si="125"/>
        <v xml:space="preserve"> </v>
      </c>
      <c r="AV89" s="650"/>
      <c r="AW89" s="57">
        <f>AS89-AV89</f>
        <v>0</v>
      </c>
      <c r="AX89" s="380" t="str">
        <f t="shared" si="123"/>
        <v xml:space="preserve"> </v>
      </c>
      <c r="AY89" s="571">
        <f>AY90</f>
        <v>3.5</v>
      </c>
      <c r="AZ89" s="571">
        <f>AZ90</f>
        <v>9.4</v>
      </c>
      <c r="BA89" s="571">
        <f t="shared" si="94"/>
        <v>9.4</v>
      </c>
      <c r="BB89" s="571">
        <f>BB90</f>
        <v>0</v>
      </c>
      <c r="BC89" s="571">
        <f>BC90</f>
        <v>6.4</v>
      </c>
      <c r="BD89" s="572">
        <f t="shared" si="99"/>
        <v>6.4</v>
      </c>
      <c r="BE89" s="62">
        <f>BE90</f>
        <v>0</v>
      </c>
      <c r="BF89" s="62">
        <f t="shared" si="100"/>
        <v>-3</v>
      </c>
      <c r="BG89" s="35">
        <f t="shared" si="65"/>
        <v>68.085106382978722</v>
      </c>
      <c r="BH89" s="650">
        <f>BH90</f>
        <v>11.6</v>
      </c>
      <c r="BI89" s="31">
        <f>BC89-BH89</f>
        <v>-5.1999999999999993</v>
      </c>
      <c r="BJ89" s="164">
        <f>IF(BH89&lt;&gt;0,IF(BC89/BH89*100&lt;0,"&lt;0",IF(BC89/BH89*100&gt;200,"&gt;200",BC89/BH89*100))," ")</f>
        <v>55.172413793103445</v>
      </c>
      <c r="BL89" s="722">
        <f t="shared" si="95"/>
        <v>1418.9</v>
      </c>
      <c r="BM89" s="722">
        <f t="shared" si="96"/>
        <v>1418.9</v>
      </c>
      <c r="BN89" s="663">
        <v>1418.9</v>
      </c>
      <c r="BO89" s="709"/>
      <c r="BP89" s="709"/>
      <c r="BQ89" s="710">
        <v>0</v>
      </c>
    </row>
    <row r="90" spans="1:69" ht="31.5" customHeight="1" x14ac:dyDescent="0.25">
      <c r="A90" s="524" t="s">
        <v>232</v>
      </c>
      <c r="B90" s="519">
        <v>291</v>
      </c>
      <c r="C90" s="357">
        <f t="shared" si="111"/>
        <v>14917.5</v>
      </c>
      <c r="D90" s="357">
        <f t="shared" si="112"/>
        <v>17882.5</v>
      </c>
      <c r="E90" s="32">
        <f t="shared" si="113"/>
        <v>17174</v>
      </c>
      <c r="F90" s="32">
        <f t="shared" si="103"/>
        <v>17066.599999999999</v>
      </c>
      <c r="G90" s="32">
        <f t="shared" si="104"/>
        <v>107.4</v>
      </c>
      <c r="H90" s="32">
        <f t="shared" si="92"/>
        <v>-708.5</v>
      </c>
      <c r="I90" s="32">
        <f t="shared" si="93"/>
        <v>96.038026003075629</v>
      </c>
      <c r="J90" s="726">
        <f t="shared" si="114"/>
        <v>14620.7</v>
      </c>
      <c r="K90" s="32">
        <f t="shared" si="119"/>
        <v>2553.2999999999993</v>
      </c>
      <c r="L90" s="164">
        <f t="shared" si="120"/>
        <v>117.46359613424802</v>
      </c>
      <c r="M90" s="319">
        <f t="shared" ref="M90:N95" si="126">W90+AI90+AQ90</f>
        <v>14914</v>
      </c>
      <c r="N90" s="319">
        <f t="shared" si="126"/>
        <v>17873.099999999999</v>
      </c>
      <c r="O90" s="31">
        <f t="shared" si="116"/>
        <v>17167.599999999999</v>
      </c>
      <c r="P90" s="31">
        <f t="shared" si="106"/>
        <v>17060.199999999997</v>
      </c>
      <c r="Q90" s="31">
        <f t="shared" si="97"/>
        <v>107.4</v>
      </c>
      <c r="R90" s="31">
        <f t="shared" si="108"/>
        <v>-705.5</v>
      </c>
      <c r="S90" s="31">
        <f t="shared" si="109"/>
        <v>96.052727282899994</v>
      </c>
      <c r="T90" s="726">
        <f t="shared" si="107"/>
        <v>14609.1</v>
      </c>
      <c r="U90" s="77">
        <f t="shared" si="90"/>
        <v>2558.4999999999982</v>
      </c>
      <c r="V90" s="597">
        <f t="shared" si="91"/>
        <v>117.51305693026947</v>
      </c>
      <c r="W90" s="776">
        <v>14914</v>
      </c>
      <c r="X90" s="614">
        <v>17873.099999999999</v>
      </c>
      <c r="Y90" s="584">
        <f>X90-Z90</f>
        <v>17764.8</v>
      </c>
      <c r="Z90" s="850">
        <v>108.3</v>
      </c>
      <c r="AA90" s="878">
        <v>17167.599999999999</v>
      </c>
      <c r="AB90" s="583">
        <f t="shared" si="98"/>
        <v>17060.199999999997</v>
      </c>
      <c r="AC90" s="31">
        <v>107.4</v>
      </c>
      <c r="AD90" s="31">
        <f t="shared" si="118"/>
        <v>-705.5</v>
      </c>
      <c r="AE90" s="31">
        <f t="shared" si="117"/>
        <v>96.052727282899994</v>
      </c>
      <c r="AF90" s="814">
        <v>14609.1</v>
      </c>
      <c r="AG90" s="31">
        <f t="shared" si="121"/>
        <v>2558.4999999999982</v>
      </c>
      <c r="AH90" s="195">
        <f t="shared" si="122"/>
        <v>117.51305693026947</v>
      </c>
      <c r="AI90" s="338"/>
      <c r="AJ90" s="31"/>
      <c r="AK90" s="31"/>
      <c r="AL90" s="31"/>
      <c r="AM90" s="31"/>
      <c r="AN90" s="699"/>
      <c r="AO90" s="50"/>
      <c r="AP90" s="195" t="str">
        <f t="shared" si="124"/>
        <v xml:space="preserve"> </v>
      </c>
      <c r="AQ90" s="145"/>
      <c r="AR90" s="319"/>
      <c r="AS90" s="31"/>
      <c r="AT90" s="31"/>
      <c r="AU90" s="191" t="str">
        <f t="shared" si="125"/>
        <v xml:space="preserve"> </v>
      </c>
      <c r="AV90" s="650"/>
      <c r="AW90" s="57"/>
      <c r="AX90" s="393" t="str">
        <f t="shared" si="123"/>
        <v xml:space="preserve"> </v>
      </c>
      <c r="AY90" s="571">
        <v>3.5</v>
      </c>
      <c r="AZ90" s="340">
        <v>9.4</v>
      </c>
      <c r="BA90" s="340">
        <f t="shared" si="94"/>
        <v>9.4</v>
      </c>
      <c r="BB90" s="340"/>
      <c r="BC90" s="225">
        <v>6.4</v>
      </c>
      <c r="BD90" s="225">
        <f t="shared" si="99"/>
        <v>6.4</v>
      </c>
      <c r="BE90" s="31"/>
      <c r="BF90" s="31">
        <f t="shared" si="100"/>
        <v>-3</v>
      </c>
      <c r="BG90" s="37">
        <f t="shared" si="65"/>
        <v>68.085106382978722</v>
      </c>
      <c r="BH90" s="650">
        <v>11.6</v>
      </c>
      <c r="BI90" s="31">
        <f>BC90-BH90</f>
        <v>-5.1999999999999993</v>
      </c>
      <c r="BJ90" s="164">
        <f>IF(BH90&lt;&gt;0,IF(BC90/BH90*100&lt;0,"&lt;0",IF(BC90/BH90*100&gt;200,"&gt;200",BC90/BH90*100))," ")</f>
        <v>55.172413793103445</v>
      </c>
      <c r="BL90" s="722">
        <f t="shared" si="95"/>
        <v>403.5</v>
      </c>
      <c r="BM90" s="722">
        <f t="shared" si="96"/>
        <v>403.5</v>
      </c>
      <c r="BN90" s="663">
        <v>403.5</v>
      </c>
      <c r="BO90" s="709"/>
      <c r="BP90" s="709"/>
      <c r="BQ90" s="710"/>
    </row>
    <row r="91" spans="1:69" ht="31.5" customHeight="1" x14ac:dyDescent="0.25">
      <c r="A91" s="525" t="s">
        <v>235</v>
      </c>
      <c r="B91" s="519">
        <v>292</v>
      </c>
      <c r="C91" s="357">
        <f t="shared" si="111"/>
        <v>18621.900000000001</v>
      </c>
      <c r="D91" s="357">
        <f t="shared" si="112"/>
        <v>21397.599999999999</v>
      </c>
      <c r="E91" s="32">
        <f t="shared" si="113"/>
        <v>20889.2</v>
      </c>
      <c r="F91" s="32">
        <f t="shared" si="103"/>
        <v>20889.2</v>
      </c>
      <c r="G91" s="32">
        <f t="shared" si="104"/>
        <v>0</v>
      </c>
      <c r="H91" s="32">
        <f t="shared" si="92"/>
        <v>-508.39999999999782</v>
      </c>
      <c r="I91" s="32">
        <f t="shared" si="93"/>
        <v>97.624032601787121</v>
      </c>
      <c r="J91" s="726">
        <f t="shared" si="114"/>
        <v>16559.7</v>
      </c>
      <c r="K91" s="32">
        <f t="shared" si="119"/>
        <v>4329.5</v>
      </c>
      <c r="L91" s="164">
        <f t="shared" si="120"/>
        <v>126.14479730913</v>
      </c>
      <c r="M91" s="319">
        <f t="shared" si="126"/>
        <v>18621.900000000001</v>
      </c>
      <c r="N91" s="319">
        <f t="shared" si="126"/>
        <v>21397.599999999999</v>
      </c>
      <c r="O91" s="31">
        <f t="shared" si="116"/>
        <v>20889.2</v>
      </c>
      <c r="P91" s="31">
        <f t="shared" si="106"/>
        <v>20889.2</v>
      </c>
      <c r="Q91" s="31">
        <f t="shared" si="97"/>
        <v>0</v>
      </c>
      <c r="R91" s="31">
        <f t="shared" si="108"/>
        <v>-508.39999999999782</v>
      </c>
      <c r="S91" s="31">
        <f t="shared" si="109"/>
        <v>97.624032601787121</v>
      </c>
      <c r="T91" s="726">
        <f t="shared" si="107"/>
        <v>16559.7</v>
      </c>
      <c r="U91" s="77">
        <f t="shared" si="90"/>
        <v>4329.5</v>
      </c>
      <c r="V91" s="597">
        <f t="shared" si="91"/>
        <v>126.14479730913</v>
      </c>
      <c r="W91" s="777">
        <f>W92+W93</f>
        <v>18621.900000000001</v>
      </c>
      <c r="X91" s="438">
        <f>X92+X93</f>
        <v>21397.599999999999</v>
      </c>
      <c r="Y91" s="31">
        <f>X91-Z91</f>
        <v>21397.599999999999</v>
      </c>
      <c r="Z91" s="851"/>
      <c r="AA91" s="865">
        <f>AA92+AA93</f>
        <v>20889.2</v>
      </c>
      <c r="AB91" s="319">
        <f t="shared" si="98"/>
        <v>20889.2</v>
      </c>
      <c r="AC91" s="31">
        <f>AC92+AC93</f>
        <v>0</v>
      </c>
      <c r="AD91" s="31">
        <f t="shared" si="118"/>
        <v>-508.39999999999782</v>
      </c>
      <c r="AE91" s="31">
        <f t="shared" si="117"/>
        <v>97.624032601787121</v>
      </c>
      <c r="AF91" s="803">
        <f>AF92+AF93</f>
        <v>16559.7</v>
      </c>
      <c r="AG91" s="31">
        <f t="shared" si="121"/>
        <v>4329.5</v>
      </c>
      <c r="AH91" s="195">
        <f t="shared" si="122"/>
        <v>126.14479730913</v>
      </c>
      <c r="AI91" s="338"/>
      <c r="AJ91" s="31"/>
      <c r="AK91" s="31"/>
      <c r="AL91" s="31"/>
      <c r="AM91" s="31"/>
      <c r="AN91" s="699"/>
      <c r="AO91" s="50"/>
      <c r="AP91" s="195" t="str">
        <f t="shared" si="124"/>
        <v xml:space="preserve"> </v>
      </c>
      <c r="AQ91" s="145"/>
      <c r="AR91" s="319"/>
      <c r="AS91" s="31"/>
      <c r="AT91" s="31"/>
      <c r="AU91" s="134" t="str">
        <f t="shared" si="125"/>
        <v xml:space="preserve"> </v>
      </c>
      <c r="AV91" s="650"/>
      <c r="AW91" s="57"/>
      <c r="AX91" s="394" t="str">
        <f t="shared" si="123"/>
        <v xml:space="preserve"> </v>
      </c>
      <c r="AY91" s="560"/>
      <c r="AZ91" s="414"/>
      <c r="BA91" s="414">
        <f t="shared" si="94"/>
        <v>0</v>
      </c>
      <c r="BB91" s="414"/>
      <c r="BC91" s="124"/>
      <c r="BD91" s="124">
        <f t="shared" si="99"/>
        <v>0</v>
      </c>
      <c r="BE91" s="124"/>
      <c r="BF91" s="31">
        <f t="shared" si="100"/>
        <v>0</v>
      </c>
      <c r="BG91" s="37" t="str">
        <f t="shared" si="65"/>
        <v xml:space="preserve"> </v>
      </c>
      <c r="BH91" s="650"/>
      <c r="BI91" s="57"/>
      <c r="BJ91" s="164"/>
      <c r="BL91" s="722">
        <f t="shared" si="95"/>
        <v>1015.4</v>
      </c>
      <c r="BM91" s="722">
        <f t="shared" si="96"/>
        <v>1015.4</v>
      </c>
      <c r="BN91" s="709">
        <v>1015.4</v>
      </c>
      <c r="BO91" s="709"/>
      <c r="BP91" s="709"/>
      <c r="BQ91" s="709"/>
    </row>
    <row r="92" spans="1:69" ht="31.5" customHeight="1" x14ac:dyDescent="0.25">
      <c r="A92" s="525" t="s">
        <v>233</v>
      </c>
      <c r="B92" s="519">
        <v>2921</v>
      </c>
      <c r="C92" s="357">
        <f t="shared" si="111"/>
        <v>12550</v>
      </c>
      <c r="D92" s="357">
        <f t="shared" si="112"/>
        <v>15302.4</v>
      </c>
      <c r="E92" s="32">
        <f t="shared" si="113"/>
        <v>14794</v>
      </c>
      <c r="F92" s="32">
        <f t="shared" si="103"/>
        <v>14794</v>
      </c>
      <c r="G92" s="32">
        <f t="shared" si="104"/>
        <v>0</v>
      </c>
      <c r="H92" s="32">
        <f t="shared" si="92"/>
        <v>-508.39999999999964</v>
      </c>
      <c r="I92" s="32">
        <f t="shared" si="93"/>
        <v>96.67764533667922</v>
      </c>
      <c r="J92" s="726">
        <f t="shared" si="114"/>
        <v>10724.7</v>
      </c>
      <c r="K92" s="32">
        <f t="shared" si="119"/>
        <v>4069.2999999999993</v>
      </c>
      <c r="L92" s="164">
        <f t="shared" si="120"/>
        <v>137.94325249191118</v>
      </c>
      <c r="M92" s="319">
        <f t="shared" si="126"/>
        <v>12550</v>
      </c>
      <c r="N92" s="319">
        <f t="shared" si="126"/>
        <v>15302.4</v>
      </c>
      <c r="O92" s="31">
        <f t="shared" si="116"/>
        <v>14794</v>
      </c>
      <c r="P92" s="31">
        <f t="shared" si="106"/>
        <v>14794</v>
      </c>
      <c r="Q92" s="31">
        <f t="shared" si="97"/>
        <v>0</v>
      </c>
      <c r="R92" s="31">
        <f t="shared" si="108"/>
        <v>-508.39999999999964</v>
      </c>
      <c r="S92" s="31">
        <f t="shared" si="109"/>
        <v>96.67764533667922</v>
      </c>
      <c r="T92" s="726">
        <f t="shared" si="107"/>
        <v>10724.7</v>
      </c>
      <c r="U92" s="77">
        <f t="shared" si="90"/>
        <v>4069.2999999999993</v>
      </c>
      <c r="V92" s="597">
        <f t="shared" si="91"/>
        <v>137.94325249191118</v>
      </c>
      <c r="W92" s="777">
        <v>12550</v>
      </c>
      <c r="X92" s="438">
        <v>15302.4</v>
      </c>
      <c r="Y92" s="31">
        <f t="shared" ref="Y92:Y120" si="127">X92-Z92</f>
        <v>15302.4</v>
      </c>
      <c r="Z92" s="851"/>
      <c r="AA92" s="865">
        <v>14794</v>
      </c>
      <c r="AB92" s="319">
        <f t="shared" si="98"/>
        <v>14794</v>
      </c>
      <c r="AC92" s="31"/>
      <c r="AD92" s="31">
        <f t="shared" si="118"/>
        <v>-508.39999999999964</v>
      </c>
      <c r="AE92" s="31">
        <f t="shared" si="117"/>
        <v>96.67764533667922</v>
      </c>
      <c r="AF92" s="803">
        <v>10724.7</v>
      </c>
      <c r="AG92" s="31">
        <f t="shared" si="121"/>
        <v>4069.2999999999993</v>
      </c>
      <c r="AH92" s="195">
        <f t="shared" si="122"/>
        <v>137.94325249191118</v>
      </c>
      <c r="AI92" s="338"/>
      <c r="AJ92" s="31"/>
      <c r="AK92" s="31"/>
      <c r="AL92" s="31"/>
      <c r="AM92" s="31"/>
      <c r="AN92" s="699"/>
      <c r="AO92" s="50"/>
      <c r="AP92" s="195" t="str">
        <f t="shared" si="124"/>
        <v xml:space="preserve"> </v>
      </c>
      <c r="AQ92" s="145"/>
      <c r="AR92" s="319"/>
      <c r="AS92" s="31"/>
      <c r="AT92" s="31"/>
      <c r="AU92" s="134" t="str">
        <f t="shared" si="125"/>
        <v xml:space="preserve"> </v>
      </c>
      <c r="AV92" s="650"/>
      <c r="AW92" s="57"/>
      <c r="AX92" s="394" t="str">
        <f t="shared" si="123"/>
        <v xml:space="preserve"> </v>
      </c>
      <c r="AY92" s="560"/>
      <c r="AZ92" s="319"/>
      <c r="BA92" s="319">
        <f t="shared" si="94"/>
        <v>0</v>
      </c>
      <c r="BB92" s="319"/>
      <c r="BC92" s="31"/>
      <c r="BD92" s="31">
        <f t="shared" si="99"/>
        <v>0</v>
      </c>
      <c r="BE92" s="31"/>
      <c r="BF92" s="31">
        <f t="shared" si="100"/>
        <v>0</v>
      </c>
      <c r="BG92" s="37" t="str">
        <f t="shared" si="65"/>
        <v xml:space="preserve"> </v>
      </c>
      <c r="BH92" s="650"/>
      <c r="BI92" s="57"/>
      <c r="BJ92" s="164"/>
      <c r="BL92" s="722">
        <f t="shared" si="95"/>
        <v>965.4</v>
      </c>
      <c r="BM92" s="722">
        <f t="shared" si="96"/>
        <v>965.4</v>
      </c>
      <c r="BN92" s="709">
        <v>965.4</v>
      </c>
      <c r="BO92" s="709"/>
      <c r="BP92" s="709"/>
      <c r="BQ92" s="709"/>
    </row>
    <row r="93" spans="1:69" ht="31.5" customHeight="1" x14ac:dyDescent="0.25">
      <c r="A93" s="525" t="s">
        <v>234</v>
      </c>
      <c r="B93" s="519">
        <v>2922</v>
      </c>
      <c r="C93" s="357">
        <f t="shared" si="111"/>
        <v>6071.9</v>
      </c>
      <c r="D93" s="357">
        <f t="shared" si="112"/>
        <v>6095.2</v>
      </c>
      <c r="E93" s="32">
        <f t="shared" si="113"/>
        <v>6095.2</v>
      </c>
      <c r="F93" s="32">
        <f t="shared" si="103"/>
        <v>6095.2</v>
      </c>
      <c r="G93" s="32">
        <f t="shared" si="104"/>
        <v>0</v>
      </c>
      <c r="H93" s="32">
        <f t="shared" si="92"/>
        <v>0</v>
      </c>
      <c r="I93" s="32">
        <f t="shared" si="93"/>
        <v>100</v>
      </c>
      <c r="J93" s="726">
        <f t="shared" si="114"/>
        <v>5835</v>
      </c>
      <c r="K93" s="32">
        <f t="shared" si="119"/>
        <v>260.19999999999982</v>
      </c>
      <c r="L93" s="164">
        <f t="shared" si="120"/>
        <v>104.4592973436161</v>
      </c>
      <c r="M93" s="319">
        <f t="shared" si="126"/>
        <v>6071.9</v>
      </c>
      <c r="N93" s="319">
        <f t="shared" si="126"/>
        <v>6095.2</v>
      </c>
      <c r="O93" s="31">
        <f t="shared" si="116"/>
        <v>6095.2</v>
      </c>
      <c r="P93" s="31">
        <f t="shared" si="106"/>
        <v>6095.2</v>
      </c>
      <c r="Q93" s="31">
        <f t="shared" si="97"/>
        <v>0</v>
      </c>
      <c r="R93" s="31">
        <f t="shared" si="108"/>
        <v>0</v>
      </c>
      <c r="S93" s="31">
        <f t="shared" si="109"/>
        <v>100</v>
      </c>
      <c r="T93" s="726">
        <f t="shared" si="107"/>
        <v>5835</v>
      </c>
      <c r="U93" s="77">
        <f t="shared" si="90"/>
        <v>260.19999999999982</v>
      </c>
      <c r="V93" s="597">
        <f t="shared" si="91"/>
        <v>104.4592973436161</v>
      </c>
      <c r="W93" s="777">
        <v>6071.9</v>
      </c>
      <c r="X93" s="438">
        <v>6095.2</v>
      </c>
      <c r="Y93" s="31">
        <f t="shared" si="127"/>
        <v>6095.2</v>
      </c>
      <c r="Z93" s="851"/>
      <c r="AA93" s="865">
        <v>6095.2</v>
      </c>
      <c r="AB93" s="319">
        <f t="shared" si="98"/>
        <v>6095.2</v>
      </c>
      <c r="AC93" s="31"/>
      <c r="AD93" s="31">
        <f t="shared" si="118"/>
        <v>0</v>
      </c>
      <c r="AE93" s="31">
        <f t="shared" si="117"/>
        <v>100</v>
      </c>
      <c r="AF93" s="803">
        <v>5835</v>
      </c>
      <c r="AG93" s="31">
        <f t="shared" si="121"/>
        <v>260.19999999999982</v>
      </c>
      <c r="AH93" s="195">
        <f t="shared" si="122"/>
        <v>104.4592973436161</v>
      </c>
      <c r="AI93" s="418"/>
      <c r="AJ93" s="57"/>
      <c r="AK93" s="57"/>
      <c r="AL93" s="57"/>
      <c r="AM93" s="57"/>
      <c r="AN93" s="699"/>
      <c r="AO93" s="50"/>
      <c r="AP93" s="195" t="str">
        <f t="shared" si="124"/>
        <v xml:space="preserve"> </v>
      </c>
      <c r="AQ93" s="145"/>
      <c r="AR93" s="325"/>
      <c r="AS93" s="57"/>
      <c r="AT93" s="57"/>
      <c r="AU93" s="134" t="str">
        <f t="shared" si="125"/>
        <v xml:space="preserve"> </v>
      </c>
      <c r="AV93" s="650"/>
      <c r="AW93" s="57"/>
      <c r="AX93" s="394" t="str">
        <f t="shared" si="123"/>
        <v xml:space="preserve"> </v>
      </c>
      <c r="AY93" s="560"/>
      <c r="AZ93" s="414"/>
      <c r="BA93" s="414">
        <f t="shared" si="94"/>
        <v>0</v>
      </c>
      <c r="BB93" s="414"/>
      <c r="BC93" s="124"/>
      <c r="BD93" s="124">
        <f t="shared" si="99"/>
        <v>0</v>
      </c>
      <c r="BE93" s="124"/>
      <c r="BF93" s="31">
        <f t="shared" si="100"/>
        <v>0</v>
      </c>
      <c r="BG93" s="37" t="str">
        <f t="shared" si="65"/>
        <v xml:space="preserve"> </v>
      </c>
      <c r="BH93" s="650"/>
      <c r="BI93" s="57"/>
      <c r="BJ93" s="164"/>
      <c r="BL93" s="722">
        <f t="shared" si="95"/>
        <v>50</v>
      </c>
      <c r="BM93" s="722">
        <f t="shared" si="96"/>
        <v>50</v>
      </c>
      <c r="BN93" s="709">
        <v>50</v>
      </c>
      <c r="BO93" s="709"/>
      <c r="BP93" s="709"/>
      <c r="BQ93" s="709"/>
    </row>
    <row r="94" spans="1:69" ht="25.5" customHeight="1" x14ac:dyDescent="0.25">
      <c r="A94" s="526" t="s">
        <v>208</v>
      </c>
      <c r="B94" s="517">
        <v>3</v>
      </c>
      <c r="C94" s="358">
        <f t="shared" si="111"/>
        <v>9081.9000000000015</v>
      </c>
      <c r="D94" s="358">
        <f t="shared" si="112"/>
        <v>13373.2</v>
      </c>
      <c r="E94" s="125">
        <f t="shared" si="113"/>
        <v>10453.5</v>
      </c>
      <c r="F94" s="125">
        <f t="shared" si="103"/>
        <v>7729</v>
      </c>
      <c r="G94" s="125">
        <f t="shared" si="104"/>
        <v>2724.5</v>
      </c>
      <c r="H94" s="125">
        <f t="shared" si="92"/>
        <v>-2919.7000000000007</v>
      </c>
      <c r="I94" s="125">
        <f t="shared" si="93"/>
        <v>78.167529088026797</v>
      </c>
      <c r="J94" s="669">
        <f t="shared" si="114"/>
        <v>8751</v>
      </c>
      <c r="K94" s="125">
        <f t="shared" si="119"/>
        <v>1702.5</v>
      </c>
      <c r="L94" s="282">
        <f t="shared" si="120"/>
        <v>119.45491943777856</v>
      </c>
      <c r="M94" s="358">
        <f t="shared" si="126"/>
        <v>5658.6000000000013</v>
      </c>
      <c r="N94" s="358">
        <f t="shared" si="126"/>
        <v>6554.4</v>
      </c>
      <c r="O94" s="125">
        <f t="shared" si="116"/>
        <v>4883.2</v>
      </c>
      <c r="P94" s="125">
        <f t="shared" si="106"/>
        <v>2533</v>
      </c>
      <c r="Q94" s="125">
        <f t="shared" si="97"/>
        <v>2350.1999999999998</v>
      </c>
      <c r="R94" s="125">
        <f t="shared" si="108"/>
        <v>-1671.1999999999998</v>
      </c>
      <c r="S94" s="125">
        <f t="shared" si="109"/>
        <v>74.502624191382893</v>
      </c>
      <c r="T94" s="669">
        <f t="shared" si="107"/>
        <v>3780.3</v>
      </c>
      <c r="U94" s="283">
        <f t="shared" si="90"/>
        <v>1102.8999999999996</v>
      </c>
      <c r="V94" s="598">
        <f t="shared" si="91"/>
        <v>129.17493320635927</v>
      </c>
      <c r="W94" s="771">
        <f>W95+W99+W100+W102+W103+W104+W105</f>
        <v>5587.4000000000005</v>
      </c>
      <c r="X94" s="370">
        <f>X95+X99+X100+X102+X103+X104+X105</f>
        <v>6484.4</v>
      </c>
      <c r="Y94" s="125">
        <f t="shared" si="127"/>
        <v>2848.7999999999997</v>
      </c>
      <c r="Z94" s="598">
        <f>Z95+Z99+Z100+Z102+Z103+Z104+Z105</f>
        <v>3635.6</v>
      </c>
      <c r="AA94" s="876">
        <f>AA95+AA99+AA100+AA102+AA103+AA104+AA105</f>
        <v>4829</v>
      </c>
      <c r="AB94" s="358">
        <f t="shared" si="98"/>
        <v>2478.8000000000002</v>
      </c>
      <c r="AC94" s="125">
        <f>AC95+AC99+AC100+AC102+AC103+AC104+AC105</f>
        <v>2350.1999999999998</v>
      </c>
      <c r="AD94" s="125">
        <f t="shared" si="118"/>
        <v>-1655.3999999999996</v>
      </c>
      <c r="AE94" s="125">
        <f t="shared" si="117"/>
        <v>74.471038183949176</v>
      </c>
      <c r="AF94" s="811">
        <f>AF95+AF99+AF100+AF102+AF103+AF104+AF105</f>
        <v>3746.3</v>
      </c>
      <c r="AG94" s="125">
        <f t="shared" si="121"/>
        <v>1082.6999999999998</v>
      </c>
      <c r="AH94" s="282">
        <f t="shared" si="122"/>
        <v>128.90051517497264</v>
      </c>
      <c r="AI94" s="370">
        <f>AI95+AI99+AI100+AI102+AI103+AI104+AI105</f>
        <v>21.099999999999998</v>
      </c>
      <c r="AJ94" s="125">
        <f>AJ95+AJ99+AJ100+AJ102+AJ103+AJ104+AJ105</f>
        <v>19.899999999999999</v>
      </c>
      <c r="AK94" s="125">
        <f>AK95+AK99+AK100+AK102+AK103+AK104+AK105</f>
        <v>17</v>
      </c>
      <c r="AL94" s="125">
        <f>AK94-AJ94</f>
        <v>-2.8999999999999986</v>
      </c>
      <c r="AM94" s="125">
        <f>IF(AJ94&lt;&gt;0,IF(AK94/AJ94*100&lt;0,"&lt;0",IF(AK94/AJ94*100&gt;200,"&gt;200",AK94/AJ94*100))," ")</f>
        <v>85.427135678391963</v>
      </c>
      <c r="AN94" s="700">
        <f>AN95+AN99+AN100+AN102+AN103+AN104+AN105</f>
        <v>14.700000000000001</v>
      </c>
      <c r="AO94" s="125">
        <f>AK94-AN94</f>
        <v>2.2999999999999989</v>
      </c>
      <c r="AP94" s="195">
        <f t="shared" si="124"/>
        <v>115.64625850340136</v>
      </c>
      <c r="AQ94" s="358">
        <f>AQ95+AQ99+AQ100+AQ102+AQ103+AQ104+AQ105</f>
        <v>50.1</v>
      </c>
      <c r="AR94" s="358">
        <f>AR95+AR99+AR100+AR102+AR103+AR104+AR105</f>
        <v>50.1</v>
      </c>
      <c r="AS94" s="125">
        <f>AS95+AS99+AS100+AS102+AS103+AS104+AS105</f>
        <v>37.200000000000003</v>
      </c>
      <c r="AT94" s="125">
        <f t="shared" ref="AT94:AT101" si="128">AS94-AR94</f>
        <v>-12.899999999999999</v>
      </c>
      <c r="AU94" s="125">
        <f t="shared" si="125"/>
        <v>74.251497005988028</v>
      </c>
      <c r="AV94" s="669">
        <f>AV95+AV99+AV100+AV102+AV103+AV104+AV105</f>
        <v>19.299999999999997</v>
      </c>
      <c r="AW94" s="125">
        <f>AS94-AV94</f>
        <v>17.900000000000006</v>
      </c>
      <c r="AX94" s="395">
        <f t="shared" si="123"/>
        <v>192.74611398963734</v>
      </c>
      <c r="AY94" s="159">
        <f>AY95+AY99+AY100+AY102+AY103+AY104+AY105</f>
        <v>3423.3</v>
      </c>
      <c r="AZ94" s="358">
        <f>AZ95+AZ99+AZ100+AZ102+AZ103+AZ104+AZ105</f>
        <v>6818.8</v>
      </c>
      <c r="BA94" s="358">
        <f t="shared" si="94"/>
        <v>6152.4</v>
      </c>
      <c r="BB94" s="358">
        <f>BB95+BB99+BB100+BB102+BB103+BB104+BB105</f>
        <v>666.40000000000009</v>
      </c>
      <c r="BC94" s="125">
        <f>BC95+BC99+BC100+BC102+BC103+BC104+BC105</f>
        <v>5570.3</v>
      </c>
      <c r="BD94" s="125">
        <f t="shared" si="99"/>
        <v>5196</v>
      </c>
      <c r="BE94" s="125">
        <f>BE95+BE99+BE100+BE102+BE103+BE104+BE105</f>
        <v>374.3</v>
      </c>
      <c r="BF94" s="126">
        <f t="shared" ref="BF94:BF152" si="129">BC94-AZ94</f>
        <v>-1248.5</v>
      </c>
      <c r="BG94" s="125">
        <f t="shared" si="65"/>
        <v>81.690326743708567</v>
      </c>
      <c r="BH94" s="649">
        <f>BH95+BH99+BH100+BH102+BH103+BH104+BH105</f>
        <v>4970.7000000000007</v>
      </c>
      <c r="BI94" s="574">
        <f t="shared" ref="BI94:BI105" si="130">BC94-BH94</f>
        <v>599.59999999999945</v>
      </c>
      <c r="BJ94" s="165">
        <f t="shared" ref="BJ94:BJ106" si="131">IF(BH94&lt;&gt;0,IF(BC94/BH94*100&lt;0,"&lt;0",IF(BC94/BH94*100&gt;200,"&gt;200",BC94/BH94*100))," ")</f>
        <v>112.06268734785844</v>
      </c>
      <c r="BL94" s="722">
        <f t="shared" si="95"/>
        <v>6</v>
      </c>
      <c r="BM94" s="722">
        <f t="shared" si="96"/>
        <v>3.8</v>
      </c>
      <c r="BN94" s="666">
        <v>2.5</v>
      </c>
      <c r="BO94" s="663">
        <v>0</v>
      </c>
      <c r="BP94" s="709">
        <v>1.3</v>
      </c>
      <c r="BQ94" s="709">
        <v>2.2000000000000002</v>
      </c>
    </row>
    <row r="95" spans="1:69" ht="25.5" customHeight="1" x14ac:dyDescent="0.25">
      <c r="A95" s="518" t="s">
        <v>209</v>
      </c>
      <c r="B95" s="519">
        <v>31</v>
      </c>
      <c r="C95" s="357">
        <f t="shared" si="111"/>
        <v>7059.5</v>
      </c>
      <c r="D95" s="357">
        <f t="shared" si="112"/>
        <v>11752.1</v>
      </c>
      <c r="E95" s="58">
        <f t="shared" si="113"/>
        <v>7587.3</v>
      </c>
      <c r="F95" s="58">
        <f t="shared" si="103"/>
        <v>4922.3999999999996</v>
      </c>
      <c r="G95" s="58">
        <f t="shared" si="104"/>
        <v>2664.9</v>
      </c>
      <c r="H95" s="58">
        <f t="shared" si="92"/>
        <v>-4164.8</v>
      </c>
      <c r="I95" s="58">
        <f t="shared" si="93"/>
        <v>64.561227355111001</v>
      </c>
      <c r="J95" s="737">
        <f t="shared" si="114"/>
        <v>6623.2</v>
      </c>
      <c r="K95" s="58">
        <f t="shared" si="119"/>
        <v>964.10000000000036</v>
      </c>
      <c r="L95" s="161">
        <f t="shared" si="120"/>
        <v>114.55640777871724</v>
      </c>
      <c r="M95" s="319">
        <f t="shared" si="126"/>
        <v>4123.5</v>
      </c>
      <c r="N95" s="319">
        <f t="shared" si="126"/>
        <v>4879.8</v>
      </c>
      <c r="O95" s="31">
        <f t="shared" si="116"/>
        <v>3338.1000000000004</v>
      </c>
      <c r="P95" s="31">
        <f t="shared" si="106"/>
        <v>1039.0000000000002</v>
      </c>
      <c r="Q95" s="31">
        <f t="shared" si="97"/>
        <v>2299.1</v>
      </c>
      <c r="R95" s="31">
        <f t="shared" si="108"/>
        <v>-1541.6999999999998</v>
      </c>
      <c r="S95" s="31">
        <f t="shared" si="109"/>
        <v>68.406492069347109</v>
      </c>
      <c r="T95" s="737">
        <f t="shared" si="107"/>
        <v>2804</v>
      </c>
      <c r="U95" s="87">
        <f t="shared" si="90"/>
        <v>534.10000000000036</v>
      </c>
      <c r="V95" s="595">
        <f t="shared" si="91"/>
        <v>119.04778887303853</v>
      </c>
      <c r="W95" s="763">
        <v>4088.8</v>
      </c>
      <c r="X95" s="421">
        <v>4846.3</v>
      </c>
      <c r="Y95" s="31">
        <f t="shared" si="127"/>
        <v>1294.4000000000001</v>
      </c>
      <c r="Z95" s="838">
        <v>3551.9</v>
      </c>
      <c r="AA95" s="865">
        <v>3313.8</v>
      </c>
      <c r="AB95" s="319">
        <f t="shared" si="98"/>
        <v>1014.7000000000003</v>
      </c>
      <c r="AC95" s="31">
        <v>2299.1</v>
      </c>
      <c r="AD95" s="31">
        <f t="shared" si="118"/>
        <v>-1532.5</v>
      </c>
      <c r="AE95" s="31">
        <f t="shared" si="117"/>
        <v>68.377937808224829</v>
      </c>
      <c r="AF95" s="803">
        <v>2782.9</v>
      </c>
      <c r="AG95" s="31">
        <f t="shared" si="121"/>
        <v>530.90000000000009</v>
      </c>
      <c r="AH95" s="195">
        <f t="shared" si="122"/>
        <v>119.0772216033634</v>
      </c>
      <c r="AI95" s="338">
        <v>15.7</v>
      </c>
      <c r="AJ95" s="31">
        <v>14.5</v>
      </c>
      <c r="AK95" s="31">
        <v>13</v>
      </c>
      <c r="AL95" s="31">
        <f>AK95-AJ95</f>
        <v>-1.5</v>
      </c>
      <c r="AM95" s="31">
        <f>IF(AJ95&lt;&gt;0,IF(AK95/AJ95*100&lt;0,"&lt;0",IF(AK95/AJ95*100&gt;200,"&gt;200",AK95/AJ95*100))," ")</f>
        <v>89.65517241379311</v>
      </c>
      <c r="AN95" s="699">
        <v>10.9</v>
      </c>
      <c r="AO95" s="31">
        <f>AK95-AN95</f>
        <v>2.0999999999999996</v>
      </c>
      <c r="AP95" s="195">
        <f t="shared" si="124"/>
        <v>119.26605504587155</v>
      </c>
      <c r="AQ95" s="145">
        <v>19</v>
      </c>
      <c r="AR95" s="319">
        <v>19</v>
      </c>
      <c r="AS95" s="31">
        <v>11.3</v>
      </c>
      <c r="AT95" s="31">
        <f t="shared" si="128"/>
        <v>-7.6999999999999993</v>
      </c>
      <c r="AU95" s="58">
        <f t="shared" si="125"/>
        <v>59.473684210526322</v>
      </c>
      <c r="AV95" s="650">
        <v>10.199999999999999</v>
      </c>
      <c r="AW95" s="31">
        <f>AS95-AV95</f>
        <v>1.1000000000000014</v>
      </c>
      <c r="AX95" s="391">
        <f t="shared" si="123"/>
        <v>110.78431372549021</v>
      </c>
      <c r="AY95" s="449">
        <v>2936</v>
      </c>
      <c r="AZ95" s="328">
        <v>6872.3</v>
      </c>
      <c r="BA95" s="328">
        <f t="shared" si="94"/>
        <v>6218.1</v>
      </c>
      <c r="BB95" s="328">
        <v>654.20000000000005</v>
      </c>
      <c r="BC95" s="62">
        <v>4249.2</v>
      </c>
      <c r="BD95" s="62">
        <f t="shared" si="99"/>
        <v>3883.3999999999996</v>
      </c>
      <c r="BE95" s="62">
        <v>365.8</v>
      </c>
      <c r="BF95" s="69">
        <f t="shared" si="129"/>
        <v>-2623.1000000000004</v>
      </c>
      <c r="BG95" s="62">
        <f t="shared" si="65"/>
        <v>61.830828107038393</v>
      </c>
      <c r="BH95" s="650">
        <v>3819.2</v>
      </c>
      <c r="BI95" s="31">
        <f t="shared" si="130"/>
        <v>430</v>
      </c>
      <c r="BJ95" s="161">
        <f t="shared" si="131"/>
        <v>111.25890238793465</v>
      </c>
      <c r="BL95" s="722">
        <f t="shared" si="95"/>
        <v>3.9000000000000004</v>
      </c>
      <c r="BM95" s="722">
        <f t="shared" si="96"/>
        <v>3.7</v>
      </c>
      <c r="BN95" s="663">
        <v>2.5</v>
      </c>
      <c r="BO95" s="663"/>
      <c r="BP95" s="709">
        <v>1.2</v>
      </c>
      <c r="BQ95" s="709">
        <v>0.2</v>
      </c>
    </row>
    <row r="96" spans="1:69" ht="21.75" customHeight="1" x14ac:dyDescent="0.25">
      <c r="A96" s="520" t="s">
        <v>11</v>
      </c>
      <c r="B96" s="519"/>
      <c r="C96" s="478"/>
      <c r="D96" s="357"/>
      <c r="E96" s="58"/>
      <c r="F96" s="58">
        <f t="shared" si="103"/>
        <v>0</v>
      </c>
      <c r="G96" s="58">
        <f t="shared" si="104"/>
        <v>0</v>
      </c>
      <c r="H96" s="58">
        <f t="shared" si="92"/>
        <v>0</v>
      </c>
      <c r="I96" s="58" t="str">
        <f t="shared" si="93"/>
        <v xml:space="preserve"> </v>
      </c>
      <c r="J96" s="737"/>
      <c r="K96" s="58"/>
      <c r="L96" s="161"/>
      <c r="M96" s="449"/>
      <c r="N96" s="319"/>
      <c r="O96" s="31"/>
      <c r="P96" s="31">
        <f t="shared" si="106"/>
        <v>0</v>
      </c>
      <c r="Q96" s="31">
        <f t="shared" si="97"/>
        <v>0</v>
      </c>
      <c r="R96" s="31">
        <f t="shared" si="108"/>
        <v>0</v>
      </c>
      <c r="S96" s="31" t="str">
        <f t="shared" si="109"/>
        <v xml:space="preserve"> </v>
      </c>
      <c r="T96" s="737"/>
      <c r="U96" s="87"/>
      <c r="V96" s="595" t="str">
        <f t="shared" si="91"/>
        <v xml:space="preserve"> </v>
      </c>
      <c r="W96" s="763"/>
      <c r="X96" s="421"/>
      <c r="Y96" s="31"/>
      <c r="Z96" s="838"/>
      <c r="AA96" s="865"/>
      <c r="AB96" s="319"/>
      <c r="AC96" s="31"/>
      <c r="AD96" s="31">
        <f t="shared" si="118"/>
        <v>0</v>
      </c>
      <c r="AE96" s="31" t="str">
        <f t="shared" si="117"/>
        <v xml:space="preserve"> </v>
      </c>
      <c r="AF96" s="803"/>
      <c r="AG96" s="31">
        <f t="shared" si="121"/>
        <v>0</v>
      </c>
      <c r="AH96" s="195" t="str">
        <f t="shared" si="122"/>
        <v xml:space="preserve"> </v>
      </c>
      <c r="AI96" s="338"/>
      <c r="AJ96" s="31"/>
      <c r="AK96" s="31"/>
      <c r="AL96" s="31"/>
      <c r="AM96" s="31"/>
      <c r="AN96" s="699"/>
      <c r="AO96" s="31">
        <f>AK96-AN96</f>
        <v>0</v>
      </c>
      <c r="AP96" s="195" t="str">
        <f t="shared" si="124"/>
        <v xml:space="preserve"> </v>
      </c>
      <c r="AQ96" s="145"/>
      <c r="AR96" s="322"/>
      <c r="AS96" s="37"/>
      <c r="AT96" s="31">
        <f t="shared" si="128"/>
        <v>0</v>
      </c>
      <c r="AU96" s="58"/>
      <c r="AV96" s="650"/>
      <c r="AW96" s="31">
        <f>AS96-AV96</f>
        <v>0</v>
      </c>
      <c r="AX96" s="391" t="str">
        <f t="shared" si="123"/>
        <v xml:space="preserve"> </v>
      </c>
      <c r="AY96" s="449"/>
      <c r="AZ96" s="328"/>
      <c r="BA96" s="328">
        <f t="shared" si="94"/>
        <v>0</v>
      </c>
      <c r="BB96" s="328"/>
      <c r="BC96" s="62"/>
      <c r="BD96" s="62"/>
      <c r="BE96" s="62"/>
      <c r="BF96" s="69"/>
      <c r="BG96" s="62"/>
      <c r="BH96" s="650"/>
      <c r="BI96" s="31">
        <f t="shared" si="130"/>
        <v>0</v>
      </c>
      <c r="BJ96" s="161" t="str">
        <f t="shared" si="131"/>
        <v xml:space="preserve"> </v>
      </c>
      <c r="BL96" s="722">
        <f t="shared" si="95"/>
        <v>0</v>
      </c>
      <c r="BM96" s="722">
        <f t="shared" si="96"/>
        <v>0</v>
      </c>
      <c r="BN96" s="709"/>
      <c r="BO96" s="709"/>
      <c r="BP96" s="709"/>
      <c r="BQ96" s="712"/>
    </row>
    <row r="97" spans="1:69" ht="25.5" customHeight="1" x14ac:dyDescent="0.25">
      <c r="A97" s="527" t="s">
        <v>228</v>
      </c>
      <c r="B97" s="522">
        <v>319</v>
      </c>
      <c r="C97" s="359">
        <f t="shared" ref="C97:C105" si="132">M97+AY97</f>
        <v>2910.8</v>
      </c>
      <c r="D97" s="359">
        <f t="shared" ref="D97:D105" si="133">N97+AZ97</f>
        <v>5627.7999999999993</v>
      </c>
      <c r="E97" s="113">
        <f t="shared" ref="E97:E105" si="134">O97+BC97</f>
        <v>3370.2</v>
      </c>
      <c r="F97" s="113">
        <f t="shared" si="103"/>
        <v>1299.5</v>
      </c>
      <c r="G97" s="113">
        <f t="shared" si="104"/>
        <v>2070.6999999999998</v>
      </c>
      <c r="H97" s="113">
        <f t="shared" si="92"/>
        <v>-2257.5999999999995</v>
      </c>
      <c r="I97" s="113">
        <f t="shared" si="93"/>
        <v>59.884857315469645</v>
      </c>
      <c r="J97" s="738">
        <f t="shared" ref="J97:J105" si="135">T97+BH97</f>
        <v>2284.1</v>
      </c>
      <c r="K97" s="113">
        <f t="shared" si="119"/>
        <v>1086.0999999999999</v>
      </c>
      <c r="L97" s="162">
        <f t="shared" ref="L97:L129" si="136">IF(J97&lt;&gt;0,IF(E97/J97*100&lt;0,"&lt;0",IF(E97/J97*100&gt;200,"&gt;200",E97/J97*100))," ")</f>
        <v>147.55045751061687</v>
      </c>
      <c r="M97" s="322">
        <f t="shared" ref="M97:M105" si="137">W97+AI97+AQ97</f>
        <v>2663.3</v>
      </c>
      <c r="N97" s="322">
        <f t="shared" ref="N97:N105" si="138">X97+AJ97+AR97</f>
        <v>3183.6</v>
      </c>
      <c r="O97" s="37">
        <f>AA97+AK97+AS97</f>
        <v>2241.1</v>
      </c>
      <c r="P97" s="37">
        <f t="shared" si="106"/>
        <v>178.90000000000018</v>
      </c>
      <c r="Q97" s="37">
        <f t="shared" si="97"/>
        <v>2062.1999999999998</v>
      </c>
      <c r="R97" s="37">
        <f t="shared" si="108"/>
        <v>-942.5</v>
      </c>
      <c r="S97" s="37">
        <f t="shared" si="109"/>
        <v>70.395150144490515</v>
      </c>
      <c r="T97" s="738">
        <f t="shared" si="107"/>
        <v>1665.2</v>
      </c>
      <c r="U97" s="114">
        <f t="shared" si="90"/>
        <v>575.89999999999986</v>
      </c>
      <c r="V97" s="595">
        <f t="shared" si="91"/>
        <v>134.58443430218591</v>
      </c>
      <c r="W97" s="774">
        <v>2662.8</v>
      </c>
      <c r="X97" s="437">
        <v>3181.6</v>
      </c>
      <c r="Y97" s="37">
        <f t="shared" si="127"/>
        <v>296.19999999999982</v>
      </c>
      <c r="Z97" s="848">
        <v>2885.4</v>
      </c>
      <c r="AA97" s="869">
        <v>2241</v>
      </c>
      <c r="AB97" s="322">
        <f t="shared" si="98"/>
        <v>178.80000000000018</v>
      </c>
      <c r="AC97" s="37">
        <v>2062.1999999999998</v>
      </c>
      <c r="AD97" s="37">
        <f t="shared" si="118"/>
        <v>-940.59999999999991</v>
      </c>
      <c r="AE97" s="37">
        <f t="shared" si="117"/>
        <v>70.436258486296211</v>
      </c>
      <c r="AF97" s="804">
        <v>1665.2</v>
      </c>
      <c r="AG97" s="31">
        <f t="shared" si="121"/>
        <v>575.79999999999995</v>
      </c>
      <c r="AH97" s="195">
        <f t="shared" si="122"/>
        <v>134.57842901753543</v>
      </c>
      <c r="AI97" s="422">
        <v>0.5</v>
      </c>
      <c r="AJ97" s="37">
        <v>0.5</v>
      </c>
      <c r="AK97" s="37">
        <v>0.1</v>
      </c>
      <c r="AL97" s="37">
        <f t="shared" ref="AL97:AL132" si="139">AK97-AJ97</f>
        <v>-0.4</v>
      </c>
      <c r="AM97" s="37">
        <f t="shared" ref="AM97:AM132" si="140">IF(AJ97&lt;&gt;0,IF(AK97/AJ97*100&lt;0,"&lt;0",IF(AK97/AJ97*100&gt;200,"&gt;200",AK97/AJ97*100))," ")</f>
        <v>20</v>
      </c>
      <c r="AN97" s="699"/>
      <c r="AO97" s="31">
        <f>AK97-AN97</f>
        <v>0.1</v>
      </c>
      <c r="AP97" s="195" t="str">
        <f t="shared" si="124"/>
        <v xml:space="preserve"> </v>
      </c>
      <c r="AQ97" s="145"/>
      <c r="AR97" s="322">
        <v>1.5</v>
      </c>
      <c r="AS97" s="37"/>
      <c r="AT97" s="31">
        <f t="shared" si="128"/>
        <v>-1.5</v>
      </c>
      <c r="AU97" s="58">
        <f t="shared" si="125"/>
        <v>0</v>
      </c>
      <c r="AV97" s="650"/>
      <c r="AW97" s="31">
        <f>AS97-AV97</f>
        <v>0</v>
      </c>
      <c r="AX97" s="391" t="str">
        <f t="shared" si="123"/>
        <v xml:space="preserve"> </v>
      </c>
      <c r="AY97" s="449">
        <v>247.5</v>
      </c>
      <c r="AZ97" s="328">
        <v>2444.1999999999998</v>
      </c>
      <c r="BA97" s="328">
        <f t="shared" si="94"/>
        <v>2420.1</v>
      </c>
      <c r="BB97" s="328">
        <v>24.1</v>
      </c>
      <c r="BC97" s="62">
        <v>1129.0999999999999</v>
      </c>
      <c r="BD97" s="62">
        <f t="shared" ref="BD97:BD131" si="141">BC97-BE97</f>
        <v>1120.5999999999999</v>
      </c>
      <c r="BE97" s="62">
        <v>8.5</v>
      </c>
      <c r="BF97" s="69">
        <f t="shared" si="129"/>
        <v>-1315.1</v>
      </c>
      <c r="BG97" s="62">
        <f t="shared" si="65"/>
        <v>46.19507405285983</v>
      </c>
      <c r="BH97" s="650">
        <v>618.9</v>
      </c>
      <c r="BI97" s="31">
        <f t="shared" si="130"/>
        <v>510.19999999999993</v>
      </c>
      <c r="BJ97" s="161">
        <f t="shared" si="131"/>
        <v>182.43658103086119</v>
      </c>
      <c r="BL97" s="722">
        <f t="shared" si="95"/>
        <v>1.4</v>
      </c>
      <c r="BM97" s="722">
        <f t="shared" si="96"/>
        <v>1.4</v>
      </c>
      <c r="BN97" s="709">
        <v>1.4</v>
      </c>
      <c r="BO97" s="709"/>
      <c r="BP97" s="709"/>
      <c r="BQ97" s="709"/>
    </row>
    <row r="98" spans="1:69" ht="25.5" customHeight="1" x14ac:dyDescent="0.25">
      <c r="A98" s="518" t="s">
        <v>315</v>
      </c>
      <c r="B98" s="519" t="s">
        <v>314</v>
      </c>
      <c r="C98" s="357">
        <f t="shared" si="132"/>
        <v>3051.8</v>
      </c>
      <c r="D98" s="357">
        <f t="shared" si="133"/>
        <v>3533.7</v>
      </c>
      <c r="E98" s="58">
        <f t="shared" si="134"/>
        <v>3190.7</v>
      </c>
      <c r="F98" s="58">
        <f t="shared" si="103"/>
        <v>3131.1000000000004</v>
      </c>
      <c r="G98" s="58">
        <f t="shared" si="104"/>
        <v>59.6</v>
      </c>
      <c r="H98" s="58">
        <f t="shared" si="92"/>
        <v>-343</v>
      </c>
      <c r="I98" s="58">
        <f t="shared" si="93"/>
        <v>90.293460112629816</v>
      </c>
      <c r="J98" s="737">
        <f t="shared" si="135"/>
        <v>2291</v>
      </c>
      <c r="K98" s="58">
        <f t="shared" si="119"/>
        <v>899.69999999999982</v>
      </c>
      <c r="L98" s="161">
        <f t="shared" si="136"/>
        <v>139.27106067219555</v>
      </c>
      <c r="M98" s="319">
        <f t="shared" si="137"/>
        <v>1520.3</v>
      </c>
      <c r="N98" s="319">
        <f t="shared" si="138"/>
        <v>1660.4999999999998</v>
      </c>
      <c r="O98" s="31">
        <f>AA98+AK98+AS98</f>
        <v>1539.4</v>
      </c>
      <c r="P98" s="31">
        <f t="shared" si="106"/>
        <v>1488.3000000000002</v>
      </c>
      <c r="Q98" s="31">
        <f t="shared" si="97"/>
        <v>51.1</v>
      </c>
      <c r="R98" s="31">
        <f t="shared" si="108"/>
        <v>-121.09999999999968</v>
      </c>
      <c r="S98" s="31">
        <f t="shared" si="109"/>
        <v>92.707015959048505</v>
      </c>
      <c r="T98" s="737">
        <f t="shared" si="107"/>
        <v>961.6</v>
      </c>
      <c r="U98" s="87">
        <f t="shared" si="90"/>
        <v>577.80000000000007</v>
      </c>
      <c r="V98" s="595">
        <f t="shared" si="91"/>
        <v>160.08735440931781</v>
      </c>
      <c r="W98" s="763">
        <f>W99+W100</f>
        <v>1485</v>
      </c>
      <c r="X98" s="421">
        <f>X99+X100</f>
        <v>1625.1999999999998</v>
      </c>
      <c r="Y98" s="31">
        <f t="shared" si="127"/>
        <v>1541.4999999999998</v>
      </c>
      <c r="Z98" s="838">
        <f>Z99+Z100</f>
        <v>83.7</v>
      </c>
      <c r="AA98" s="865">
        <f>AA99+AA100</f>
        <v>1510.4</v>
      </c>
      <c r="AB98" s="319">
        <f t="shared" si="98"/>
        <v>1459.3000000000002</v>
      </c>
      <c r="AC98" s="31">
        <f>AC99+AC100</f>
        <v>51.1</v>
      </c>
      <c r="AD98" s="31">
        <f t="shared" si="118"/>
        <v>-114.79999999999973</v>
      </c>
      <c r="AE98" s="31">
        <f t="shared" si="117"/>
        <v>92.93625399950777</v>
      </c>
      <c r="AF98" s="803">
        <f>AF99+AF100</f>
        <v>949.6</v>
      </c>
      <c r="AG98" s="31">
        <f t="shared" si="121"/>
        <v>560.80000000000007</v>
      </c>
      <c r="AH98" s="195">
        <f t="shared" si="122"/>
        <v>159.05644481887111</v>
      </c>
      <c r="AI98" s="422">
        <f>AI99+AI100</f>
        <v>4.2</v>
      </c>
      <c r="AJ98" s="37">
        <f>AJ99+AJ100</f>
        <v>4.2</v>
      </c>
      <c r="AK98" s="37">
        <f>AK99+AK100</f>
        <v>3.1</v>
      </c>
      <c r="AL98" s="37">
        <f t="shared" si="139"/>
        <v>-1.1000000000000001</v>
      </c>
      <c r="AM98" s="37">
        <f t="shared" si="140"/>
        <v>73.80952380952381</v>
      </c>
      <c r="AN98" s="699">
        <f>AN99+AN100</f>
        <v>2.9</v>
      </c>
      <c r="AO98" s="31">
        <f>AK98-AN98</f>
        <v>0.20000000000000018</v>
      </c>
      <c r="AP98" s="195">
        <f t="shared" si="124"/>
        <v>106.89655172413795</v>
      </c>
      <c r="AQ98" s="145">
        <f>AQ99+AQ100</f>
        <v>31.1</v>
      </c>
      <c r="AR98" s="145">
        <f>AR99+AR100</f>
        <v>31.1</v>
      </c>
      <c r="AS98" s="145">
        <f>AS99+AS100</f>
        <v>25.9</v>
      </c>
      <c r="AT98" s="31">
        <f t="shared" si="128"/>
        <v>-5.2000000000000028</v>
      </c>
      <c r="AU98" s="58">
        <f t="shared" si="125"/>
        <v>83.279742765273298</v>
      </c>
      <c r="AV98" s="650">
        <f>AV99+AV100</f>
        <v>9.1</v>
      </c>
      <c r="AW98" s="31">
        <f>AS98-AV98</f>
        <v>16.799999999999997</v>
      </c>
      <c r="AX98" s="391" t="str">
        <f t="shared" si="123"/>
        <v>&gt;200</v>
      </c>
      <c r="AY98" s="449">
        <f>AY99+AY100</f>
        <v>1531.5</v>
      </c>
      <c r="AZ98" s="449">
        <f>AZ99+AZ100</f>
        <v>1873.2</v>
      </c>
      <c r="BA98" s="449">
        <f t="shared" si="94"/>
        <v>1861</v>
      </c>
      <c r="BB98" s="449">
        <f>BB99+BB100</f>
        <v>12.2</v>
      </c>
      <c r="BC98" s="449">
        <f>BC99+BC100</f>
        <v>1651.3</v>
      </c>
      <c r="BD98" s="62">
        <f t="shared" si="141"/>
        <v>1642.8</v>
      </c>
      <c r="BE98" s="62">
        <f>BE99+BE100</f>
        <v>8.5</v>
      </c>
      <c r="BF98" s="69">
        <f t="shared" si="129"/>
        <v>-221.90000000000009</v>
      </c>
      <c r="BG98" s="62">
        <f t="shared" si="65"/>
        <v>88.153961136023923</v>
      </c>
      <c r="BH98" s="650">
        <f>BH99+BH100</f>
        <v>1329.4</v>
      </c>
      <c r="BI98" s="31">
        <f t="shared" si="130"/>
        <v>321.89999999999986</v>
      </c>
      <c r="BJ98" s="161">
        <f t="shared" si="131"/>
        <v>124.21393109673535</v>
      </c>
      <c r="BL98" s="722"/>
      <c r="BM98" s="722"/>
      <c r="BN98" s="709"/>
      <c r="BO98" s="709"/>
      <c r="BP98" s="709"/>
      <c r="BQ98" s="709"/>
    </row>
    <row r="99" spans="1:69" ht="25.5" customHeight="1" x14ac:dyDescent="0.25">
      <c r="A99" s="518" t="s">
        <v>210</v>
      </c>
      <c r="B99" s="519">
        <v>32</v>
      </c>
      <c r="C99" s="357">
        <f t="shared" si="132"/>
        <v>292.7</v>
      </c>
      <c r="D99" s="357">
        <f t="shared" si="133"/>
        <v>551.6</v>
      </c>
      <c r="E99" s="58">
        <f t="shared" si="134"/>
        <v>549.5</v>
      </c>
      <c r="F99" s="58">
        <f t="shared" si="103"/>
        <v>549.5</v>
      </c>
      <c r="G99" s="58">
        <f t="shared" si="104"/>
        <v>0</v>
      </c>
      <c r="H99" s="58">
        <f t="shared" si="92"/>
        <v>-2.1000000000000227</v>
      </c>
      <c r="I99" s="58">
        <f t="shared" si="93"/>
        <v>99.619289340101517</v>
      </c>
      <c r="J99" s="737">
        <f t="shared" si="135"/>
        <v>0</v>
      </c>
      <c r="K99" s="58">
        <f t="shared" si="119"/>
        <v>549.5</v>
      </c>
      <c r="L99" s="161" t="str">
        <f t="shared" si="136"/>
        <v xml:space="preserve"> </v>
      </c>
      <c r="M99" s="319">
        <f t="shared" si="137"/>
        <v>292.7</v>
      </c>
      <c r="N99" s="319">
        <f t="shared" si="138"/>
        <v>551.6</v>
      </c>
      <c r="O99" s="31">
        <f t="shared" ref="O99:O105" si="142">AA99+AK99+AS99</f>
        <v>549.5</v>
      </c>
      <c r="P99" s="31">
        <f t="shared" si="106"/>
        <v>549.5</v>
      </c>
      <c r="Q99" s="31">
        <f t="shared" si="97"/>
        <v>0</v>
      </c>
      <c r="R99" s="31">
        <f t="shared" si="108"/>
        <v>-2.1000000000000227</v>
      </c>
      <c r="S99" s="31">
        <f t="shared" si="109"/>
        <v>99.619289340101517</v>
      </c>
      <c r="T99" s="737">
        <f t="shared" si="107"/>
        <v>0</v>
      </c>
      <c r="U99" s="87">
        <f t="shared" si="90"/>
        <v>549.5</v>
      </c>
      <c r="V99" s="595" t="str">
        <f t="shared" si="91"/>
        <v xml:space="preserve"> </v>
      </c>
      <c r="W99" s="760">
        <v>292.7</v>
      </c>
      <c r="X99" s="338">
        <v>551.6</v>
      </c>
      <c r="Y99" s="31">
        <f t="shared" si="127"/>
        <v>551.6</v>
      </c>
      <c r="Z99" s="468"/>
      <c r="AA99" s="865">
        <v>549.5</v>
      </c>
      <c r="AB99" s="319">
        <f t="shared" si="98"/>
        <v>549.5</v>
      </c>
      <c r="AC99" s="31"/>
      <c r="AD99" s="31">
        <f t="shared" si="118"/>
        <v>-2.1000000000000227</v>
      </c>
      <c r="AE99" s="31">
        <f t="shared" si="117"/>
        <v>99.619289340101517</v>
      </c>
      <c r="AF99" s="803"/>
      <c r="AG99" s="31">
        <f t="shared" si="121"/>
        <v>549.5</v>
      </c>
      <c r="AH99" s="195" t="str">
        <f t="shared" si="122"/>
        <v xml:space="preserve"> </v>
      </c>
      <c r="AI99" s="422"/>
      <c r="AJ99" s="37"/>
      <c r="AK99" s="37"/>
      <c r="AL99" s="37">
        <f t="shared" si="139"/>
        <v>0</v>
      </c>
      <c r="AM99" s="37" t="str">
        <f t="shared" si="140"/>
        <v xml:space="preserve"> </v>
      </c>
      <c r="AN99" s="699"/>
      <c r="AO99" s="31">
        <f t="shared" ref="AO99:AO132" si="143">AK99-AN99</f>
        <v>0</v>
      </c>
      <c r="AP99" s="195" t="str">
        <f t="shared" si="124"/>
        <v xml:space="preserve"> </v>
      </c>
      <c r="AQ99" s="145"/>
      <c r="AR99" s="322"/>
      <c r="AS99" s="37"/>
      <c r="AT99" s="31">
        <f t="shared" si="128"/>
        <v>0</v>
      </c>
      <c r="AU99" s="58" t="str">
        <f t="shared" si="125"/>
        <v xml:space="preserve"> </v>
      </c>
      <c r="AV99" s="650"/>
      <c r="AW99" s="31">
        <f t="shared" ref="AW99:AW132" si="144">AS99-AV99</f>
        <v>0</v>
      </c>
      <c r="AX99" s="391" t="str">
        <f t="shared" si="123"/>
        <v xml:space="preserve"> </v>
      </c>
      <c r="AY99" s="449"/>
      <c r="AZ99" s="328"/>
      <c r="BA99" s="328">
        <f t="shared" si="94"/>
        <v>0</v>
      </c>
      <c r="BB99" s="328"/>
      <c r="BC99" s="62"/>
      <c r="BD99" s="62">
        <f t="shared" si="141"/>
        <v>0</v>
      </c>
      <c r="BE99" s="62"/>
      <c r="BF99" s="69">
        <f t="shared" si="129"/>
        <v>0</v>
      </c>
      <c r="BG99" s="62" t="str">
        <f t="shared" si="65"/>
        <v xml:space="preserve"> </v>
      </c>
      <c r="BH99" s="650"/>
      <c r="BI99" s="31">
        <f t="shared" si="130"/>
        <v>0</v>
      </c>
      <c r="BJ99" s="161" t="str">
        <f t="shared" si="131"/>
        <v xml:space="preserve"> </v>
      </c>
      <c r="BL99" s="722">
        <f t="shared" si="95"/>
        <v>0</v>
      </c>
      <c r="BM99" s="722">
        <f t="shared" si="96"/>
        <v>0</v>
      </c>
      <c r="BN99" s="709"/>
      <c r="BO99" s="709"/>
      <c r="BP99" s="709"/>
      <c r="BQ99" s="709"/>
    </row>
    <row r="100" spans="1:69" ht="25.5" customHeight="1" x14ac:dyDescent="0.25">
      <c r="A100" s="518" t="s">
        <v>211</v>
      </c>
      <c r="B100" s="519">
        <v>33</v>
      </c>
      <c r="C100" s="357">
        <f t="shared" si="132"/>
        <v>2759.1</v>
      </c>
      <c r="D100" s="357">
        <f t="shared" si="133"/>
        <v>2982.1</v>
      </c>
      <c r="E100" s="58">
        <f t="shared" si="134"/>
        <v>2641.2</v>
      </c>
      <c r="F100" s="58">
        <f t="shared" si="103"/>
        <v>2581.6</v>
      </c>
      <c r="G100" s="58">
        <f t="shared" si="104"/>
        <v>59.6</v>
      </c>
      <c r="H100" s="58">
        <f t="shared" si="92"/>
        <v>-340.90000000000009</v>
      </c>
      <c r="I100" s="58">
        <f t="shared" si="93"/>
        <v>88.568458468864222</v>
      </c>
      <c r="J100" s="737">
        <f t="shared" si="135"/>
        <v>2291</v>
      </c>
      <c r="K100" s="58">
        <f t="shared" si="119"/>
        <v>350.19999999999982</v>
      </c>
      <c r="L100" s="161">
        <f t="shared" si="136"/>
        <v>115.28590135312089</v>
      </c>
      <c r="M100" s="319">
        <f t="shared" si="137"/>
        <v>1227.5999999999999</v>
      </c>
      <c r="N100" s="319">
        <f t="shared" si="138"/>
        <v>1108.8999999999999</v>
      </c>
      <c r="O100" s="31">
        <f t="shared" si="142"/>
        <v>989.9</v>
      </c>
      <c r="P100" s="31">
        <f t="shared" si="106"/>
        <v>938.8</v>
      </c>
      <c r="Q100" s="31">
        <f t="shared" si="97"/>
        <v>51.1</v>
      </c>
      <c r="R100" s="31">
        <f t="shared" si="108"/>
        <v>-118.99999999999989</v>
      </c>
      <c r="S100" s="31">
        <f t="shared" si="109"/>
        <v>89.268644602759494</v>
      </c>
      <c r="T100" s="737">
        <f t="shared" ref="T100:T132" si="145">AF100+AN100+AV100</f>
        <v>961.6</v>
      </c>
      <c r="U100" s="87">
        <f t="shared" ref="U100:U132" si="146">O100-T100</f>
        <v>28.299999999999955</v>
      </c>
      <c r="V100" s="595">
        <f t="shared" ref="V100:V132" si="147">IF(T100&lt;&gt;0,IF(O100/T100*100&lt;0,"&lt;0",IF(O100/T100*100&gt;200,"&gt;200",O100/T100*100))," ")</f>
        <v>102.94301164725456</v>
      </c>
      <c r="W100" s="763">
        <v>1192.3</v>
      </c>
      <c r="X100" s="421">
        <v>1073.5999999999999</v>
      </c>
      <c r="Y100" s="31">
        <f t="shared" si="127"/>
        <v>989.89999999999986</v>
      </c>
      <c r="Z100" s="838">
        <v>83.7</v>
      </c>
      <c r="AA100" s="865">
        <v>960.9</v>
      </c>
      <c r="AB100" s="319">
        <f t="shared" si="98"/>
        <v>909.8</v>
      </c>
      <c r="AC100" s="31">
        <v>51.1</v>
      </c>
      <c r="AD100" s="31">
        <f t="shared" si="118"/>
        <v>-112.69999999999993</v>
      </c>
      <c r="AE100" s="31">
        <f t="shared" si="117"/>
        <v>89.502608047690018</v>
      </c>
      <c r="AF100" s="803">
        <v>949.6</v>
      </c>
      <c r="AG100" s="31">
        <f t="shared" ref="AG100:AG132" si="148">AA100-AF100</f>
        <v>11.299999999999955</v>
      </c>
      <c r="AH100" s="195">
        <f t="shared" si="122"/>
        <v>101.1899747262005</v>
      </c>
      <c r="AI100" s="338">
        <v>4.2</v>
      </c>
      <c r="AJ100" s="31">
        <v>4.2</v>
      </c>
      <c r="AK100" s="31">
        <v>3.1</v>
      </c>
      <c r="AL100" s="31">
        <f t="shared" si="139"/>
        <v>-1.1000000000000001</v>
      </c>
      <c r="AM100" s="31">
        <f t="shared" si="140"/>
        <v>73.80952380952381</v>
      </c>
      <c r="AN100" s="699">
        <v>2.9</v>
      </c>
      <c r="AO100" s="31">
        <f t="shared" si="143"/>
        <v>0.20000000000000018</v>
      </c>
      <c r="AP100" s="195">
        <f t="shared" si="124"/>
        <v>106.89655172413795</v>
      </c>
      <c r="AQ100" s="145">
        <v>31.1</v>
      </c>
      <c r="AR100" s="319">
        <v>31.1</v>
      </c>
      <c r="AS100" s="31">
        <v>25.9</v>
      </c>
      <c r="AT100" s="31">
        <f t="shared" si="128"/>
        <v>-5.2000000000000028</v>
      </c>
      <c r="AU100" s="58">
        <f t="shared" si="125"/>
        <v>83.279742765273298</v>
      </c>
      <c r="AV100" s="650">
        <v>9.1</v>
      </c>
      <c r="AW100" s="31">
        <f t="shared" si="144"/>
        <v>16.799999999999997</v>
      </c>
      <c r="AX100" s="391" t="str">
        <f t="shared" si="123"/>
        <v>&gt;200</v>
      </c>
      <c r="AY100" s="449">
        <v>1531.5</v>
      </c>
      <c r="AZ100" s="328">
        <v>1873.2</v>
      </c>
      <c r="BA100" s="328">
        <f t="shared" si="94"/>
        <v>1861</v>
      </c>
      <c r="BB100" s="328">
        <v>12.2</v>
      </c>
      <c r="BC100" s="62">
        <v>1651.3</v>
      </c>
      <c r="BD100" s="62">
        <f t="shared" si="141"/>
        <v>1642.8</v>
      </c>
      <c r="BE100" s="62">
        <v>8.5</v>
      </c>
      <c r="BF100" s="69">
        <f t="shared" si="129"/>
        <v>-221.90000000000009</v>
      </c>
      <c r="BG100" s="62">
        <f t="shared" si="65"/>
        <v>88.153961136023923</v>
      </c>
      <c r="BH100" s="650">
        <v>1329.4</v>
      </c>
      <c r="BI100" s="31">
        <f t="shared" si="130"/>
        <v>321.89999999999986</v>
      </c>
      <c r="BJ100" s="161">
        <f t="shared" si="131"/>
        <v>124.21393109673535</v>
      </c>
      <c r="BL100" s="722">
        <f t="shared" si="95"/>
        <v>3.3000000000000003</v>
      </c>
      <c r="BM100" s="722">
        <f t="shared" si="96"/>
        <v>0.1</v>
      </c>
      <c r="BN100" s="709"/>
      <c r="BO100" s="709"/>
      <c r="BP100" s="709">
        <v>0.1</v>
      </c>
      <c r="BQ100" s="709">
        <v>3.2</v>
      </c>
    </row>
    <row r="101" spans="1:69" ht="32.25" customHeight="1" x14ac:dyDescent="0.25">
      <c r="A101" s="518" t="s">
        <v>270</v>
      </c>
      <c r="B101" s="528" t="s">
        <v>316</v>
      </c>
      <c r="C101" s="357">
        <f t="shared" si="132"/>
        <v>-1029.4000000000001</v>
      </c>
      <c r="D101" s="357">
        <f t="shared" si="133"/>
        <v>-1912.6000000000001</v>
      </c>
      <c r="E101" s="58">
        <f t="shared" si="134"/>
        <v>-324.5</v>
      </c>
      <c r="F101" s="58">
        <f t="shared" si="103"/>
        <v>-324.5</v>
      </c>
      <c r="G101" s="58">
        <f t="shared" si="104"/>
        <v>0</v>
      </c>
      <c r="H101" s="58">
        <f t="shared" si="92"/>
        <v>1588.1000000000001</v>
      </c>
      <c r="I101" s="58">
        <f t="shared" si="93"/>
        <v>16.966433127679597</v>
      </c>
      <c r="J101" s="737">
        <f t="shared" si="135"/>
        <v>-163.20000000000002</v>
      </c>
      <c r="K101" s="58">
        <f t="shared" si="119"/>
        <v>-161.29999999999998</v>
      </c>
      <c r="L101" s="161">
        <f t="shared" si="136"/>
        <v>198.83578431372547</v>
      </c>
      <c r="M101" s="319">
        <f t="shared" si="137"/>
        <v>14.8</v>
      </c>
      <c r="N101" s="319">
        <f t="shared" si="138"/>
        <v>14.099999999999998</v>
      </c>
      <c r="O101" s="31">
        <f t="shared" si="142"/>
        <v>5.6999999999999993</v>
      </c>
      <c r="P101" s="31">
        <f t="shared" si="106"/>
        <v>5.6999999999999993</v>
      </c>
      <c r="Q101" s="31">
        <f t="shared" si="97"/>
        <v>0</v>
      </c>
      <c r="R101" s="31">
        <f t="shared" si="108"/>
        <v>-8.3999999999999986</v>
      </c>
      <c r="S101" s="31">
        <f t="shared" si="109"/>
        <v>40.425531914893618</v>
      </c>
      <c r="T101" s="737">
        <f t="shared" si="145"/>
        <v>14.700000000000001</v>
      </c>
      <c r="U101" s="87">
        <f t="shared" si="146"/>
        <v>-9.0000000000000018</v>
      </c>
      <c r="V101" s="595">
        <f t="shared" si="147"/>
        <v>38.775510204081627</v>
      </c>
      <c r="W101" s="763">
        <f>W102+W103+W104+W105</f>
        <v>13.600000000000001</v>
      </c>
      <c r="X101" s="421">
        <f>X102+X103+X104+X105</f>
        <v>12.899999999999999</v>
      </c>
      <c r="Y101" s="31">
        <f t="shared" si="127"/>
        <v>12.899999999999999</v>
      </c>
      <c r="Z101" s="838">
        <f>Z102+Z103+Z104+Z105</f>
        <v>0</v>
      </c>
      <c r="AA101" s="865">
        <f>AA102+AA103+AA104+AA105</f>
        <v>4.7999999999999989</v>
      </c>
      <c r="AB101" s="319">
        <f t="shared" si="98"/>
        <v>4.7999999999999989</v>
      </c>
      <c r="AC101" s="31">
        <f>AC102+AC103+AC104+AC105</f>
        <v>0</v>
      </c>
      <c r="AD101" s="31">
        <f t="shared" si="118"/>
        <v>-8.1</v>
      </c>
      <c r="AE101" s="31">
        <f t="shared" si="117"/>
        <v>37.20930232558139</v>
      </c>
      <c r="AF101" s="803">
        <f>AF102+AF103+AF104+AF105</f>
        <v>13.8</v>
      </c>
      <c r="AG101" s="31">
        <f t="shared" si="148"/>
        <v>-9.0000000000000018</v>
      </c>
      <c r="AH101" s="195">
        <f t="shared" si="122"/>
        <v>34.782608695652165</v>
      </c>
      <c r="AI101" s="468">
        <f>AI102+AI103+AI104+AI105</f>
        <v>1.2</v>
      </c>
      <c r="AJ101" s="31">
        <f>AJ102+AJ103+AJ104+AJ105</f>
        <v>1.2</v>
      </c>
      <c r="AK101" s="31">
        <f>AK102+AK103+AK104+AK105</f>
        <v>0.9</v>
      </c>
      <c r="AL101" s="31">
        <f t="shared" si="139"/>
        <v>-0.29999999999999993</v>
      </c>
      <c r="AM101" s="31">
        <f t="shared" si="140"/>
        <v>75</v>
      </c>
      <c r="AN101" s="699">
        <f>AN102+AN103+AN104+AN105</f>
        <v>0.9</v>
      </c>
      <c r="AO101" s="31">
        <f t="shared" si="143"/>
        <v>0</v>
      </c>
      <c r="AP101" s="195">
        <f t="shared" si="124"/>
        <v>100</v>
      </c>
      <c r="AQ101" s="319">
        <f>AQ102+AQ103+AQ104+AQ105</f>
        <v>0</v>
      </c>
      <c r="AR101" s="322">
        <f>AR102+AR103+AR104+AR105</f>
        <v>0</v>
      </c>
      <c r="AS101" s="322">
        <f>AS102</f>
        <v>0</v>
      </c>
      <c r="AT101" s="31">
        <f t="shared" si="128"/>
        <v>0</v>
      </c>
      <c r="AU101" s="58" t="str">
        <f t="shared" si="125"/>
        <v xml:space="preserve"> </v>
      </c>
      <c r="AV101" s="650"/>
      <c r="AW101" s="57"/>
      <c r="AX101" s="391"/>
      <c r="AY101" s="472">
        <f>AY102+AY103+AY104+AY105</f>
        <v>-1044.2</v>
      </c>
      <c r="AZ101" s="472">
        <f>AZ102+AZ103+AZ104+AZ105</f>
        <v>-1926.7</v>
      </c>
      <c r="BA101" s="472">
        <f t="shared" si="94"/>
        <v>-1926.7</v>
      </c>
      <c r="BB101" s="472">
        <f>BB102+BB103+BB104+BB105</f>
        <v>0</v>
      </c>
      <c r="BC101" s="472">
        <f>BC102+BC103+BC104+BC105</f>
        <v>-330.2</v>
      </c>
      <c r="BD101" s="62">
        <f t="shared" si="141"/>
        <v>-330.2</v>
      </c>
      <c r="BE101" s="62">
        <f>BE102+BE103+BE104+BE105</f>
        <v>0</v>
      </c>
      <c r="BF101" s="69">
        <f t="shared" si="129"/>
        <v>1596.5</v>
      </c>
      <c r="BG101" s="62">
        <f t="shared" si="65"/>
        <v>17.13811179737375</v>
      </c>
      <c r="BH101" s="650">
        <f>BH102+BH103+BH104+BH105</f>
        <v>-177.9</v>
      </c>
      <c r="BI101" s="31">
        <f t="shared" si="130"/>
        <v>-152.29999999999998</v>
      </c>
      <c r="BJ101" s="161">
        <f t="shared" si="131"/>
        <v>185.60989319842608</v>
      </c>
      <c r="BL101" s="722">
        <f t="shared" si="95"/>
        <v>-1.2</v>
      </c>
      <c r="BM101" s="722">
        <f t="shared" si="96"/>
        <v>0</v>
      </c>
      <c r="BN101" s="709">
        <v>0</v>
      </c>
      <c r="BO101" s="709"/>
      <c r="BP101" s="709"/>
      <c r="BQ101" s="709">
        <v>-1.2</v>
      </c>
    </row>
    <row r="102" spans="1:69" ht="36" customHeight="1" x14ac:dyDescent="0.25">
      <c r="A102" s="499" t="s">
        <v>212</v>
      </c>
      <c r="B102" s="519">
        <v>34</v>
      </c>
      <c r="C102" s="360">
        <f t="shared" si="132"/>
        <v>-4.5999999999999996</v>
      </c>
      <c r="D102" s="360">
        <f t="shared" si="133"/>
        <v>-4.5999999999999996</v>
      </c>
      <c r="E102" s="58">
        <f t="shared" si="134"/>
        <v>-5.5</v>
      </c>
      <c r="F102" s="58">
        <f t="shared" si="103"/>
        <v>-5.5</v>
      </c>
      <c r="G102" s="58">
        <f t="shared" si="104"/>
        <v>0</v>
      </c>
      <c r="H102" s="58">
        <f t="shared" si="92"/>
        <v>-0.90000000000000036</v>
      </c>
      <c r="I102" s="58">
        <f t="shared" si="93"/>
        <v>119.56521739130437</v>
      </c>
      <c r="J102" s="737">
        <f t="shared" si="135"/>
        <v>-6</v>
      </c>
      <c r="K102" s="58">
        <f t="shared" si="119"/>
        <v>0.5</v>
      </c>
      <c r="L102" s="161">
        <f t="shared" si="136"/>
        <v>91.666666666666657</v>
      </c>
      <c r="M102" s="319">
        <f t="shared" si="137"/>
        <v>-4.5999999999999996</v>
      </c>
      <c r="N102" s="319">
        <f t="shared" si="138"/>
        <v>-4.5999999999999996</v>
      </c>
      <c r="O102" s="31">
        <f t="shared" si="142"/>
        <v>-5.5</v>
      </c>
      <c r="P102" s="31">
        <f t="shared" si="106"/>
        <v>-5.5</v>
      </c>
      <c r="Q102" s="31">
        <f t="shared" si="97"/>
        <v>0</v>
      </c>
      <c r="R102" s="31">
        <f t="shared" si="108"/>
        <v>-0.90000000000000036</v>
      </c>
      <c r="S102" s="31">
        <f t="shared" si="109"/>
        <v>119.56521739130437</v>
      </c>
      <c r="T102" s="737">
        <f t="shared" si="145"/>
        <v>-6</v>
      </c>
      <c r="U102" s="77">
        <f t="shared" si="146"/>
        <v>0.5</v>
      </c>
      <c r="V102" s="595">
        <f t="shared" si="147"/>
        <v>91.666666666666657</v>
      </c>
      <c r="W102" s="763">
        <v>-4.5999999999999996</v>
      </c>
      <c r="X102" s="421">
        <v>-4.5999999999999996</v>
      </c>
      <c r="Y102" s="31">
        <f t="shared" si="127"/>
        <v>-4.5999999999999996</v>
      </c>
      <c r="Z102" s="838"/>
      <c r="AA102" s="865">
        <v>-5.5</v>
      </c>
      <c r="AB102" s="319">
        <f t="shared" si="98"/>
        <v>-5.5</v>
      </c>
      <c r="AC102" s="31"/>
      <c r="AD102" s="31">
        <f t="shared" si="118"/>
        <v>-0.90000000000000036</v>
      </c>
      <c r="AE102" s="31">
        <f t="shared" si="117"/>
        <v>119.56521739130437</v>
      </c>
      <c r="AF102" s="803">
        <v>-6</v>
      </c>
      <c r="AG102" s="31">
        <f t="shared" si="148"/>
        <v>0.5</v>
      </c>
      <c r="AH102" s="195">
        <f t="shared" si="122"/>
        <v>91.666666666666657</v>
      </c>
      <c r="AI102" s="338"/>
      <c r="AJ102" s="31"/>
      <c r="AK102" s="31"/>
      <c r="AL102" s="31">
        <f t="shared" si="139"/>
        <v>0</v>
      </c>
      <c r="AM102" s="31" t="str">
        <f t="shared" si="140"/>
        <v xml:space="preserve"> </v>
      </c>
      <c r="AN102" s="699"/>
      <c r="AO102" s="31">
        <f t="shared" si="143"/>
        <v>0</v>
      </c>
      <c r="AP102" s="195" t="str">
        <f t="shared" si="124"/>
        <v xml:space="preserve"> </v>
      </c>
      <c r="AQ102" s="145"/>
      <c r="AR102" s="322"/>
      <c r="AS102" s="37"/>
      <c r="AT102" s="37">
        <f t="shared" ref="AT102:AT132" si="149">AS102-AR102</f>
        <v>0</v>
      </c>
      <c r="AU102" s="32" t="str">
        <f t="shared" si="125"/>
        <v xml:space="preserve"> </v>
      </c>
      <c r="AV102" s="650"/>
      <c r="AW102" s="57">
        <f t="shared" si="144"/>
        <v>0</v>
      </c>
      <c r="AX102" s="380" t="str">
        <f t="shared" si="123"/>
        <v xml:space="preserve"> </v>
      </c>
      <c r="AY102" s="441"/>
      <c r="AZ102" s="328"/>
      <c r="BA102" s="328">
        <f t="shared" si="94"/>
        <v>0</v>
      </c>
      <c r="BB102" s="328"/>
      <c r="BC102" s="62"/>
      <c r="BD102" s="62">
        <f t="shared" si="141"/>
        <v>0</v>
      </c>
      <c r="BE102" s="62"/>
      <c r="BF102" s="69">
        <f t="shared" si="129"/>
        <v>0</v>
      </c>
      <c r="BG102" s="62" t="str">
        <f t="shared" si="65"/>
        <v xml:space="preserve"> </v>
      </c>
      <c r="BH102" s="650"/>
      <c r="BI102" s="31">
        <f t="shared" si="130"/>
        <v>0</v>
      </c>
      <c r="BJ102" s="161" t="str">
        <f t="shared" si="131"/>
        <v xml:space="preserve"> </v>
      </c>
      <c r="BL102" s="722">
        <f t="shared" si="95"/>
        <v>0</v>
      </c>
      <c r="BM102" s="722">
        <f t="shared" si="96"/>
        <v>0</v>
      </c>
      <c r="BN102" s="709"/>
      <c r="BO102" s="709"/>
      <c r="BP102" s="709"/>
      <c r="BQ102" s="709"/>
    </row>
    <row r="103" spans="1:69" ht="25.5" customHeight="1" x14ac:dyDescent="0.25">
      <c r="A103" s="518" t="s">
        <v>213</v>
      </c>
      <c r="B103" s="519">
        <v>35</v>
      </c>
      <c r="C103" s="357">
        <f t="shared" si="132"/>
        <v>19.3</v>
      </c>
      <c r="D103" s="357">
        <f t="shared" si="133"/>
        <v>18.599999999999998</v>
      </c>
      <c r="E103" s="58">
        <f t="shared" si="134"/>
        <v>11.1</v>
      </c>
      <c r="F103" s="58">
        <f t="shared" si="103"/>
        <v>11.1</v>
      </c>
      <c r="G103" s="58">
        <f t="shared" si="104"/>
        <v>0</v>
      </c>
      <c r="H103" s="58">
        <f t="shared" si="92"/>
        <v>-7.4999999999999982</v>
      </c>
      <c r="I103" s="58">
        <f t="shared" si="93"/>
        <v>59.677419354838712</v>
      </c>
      <c r="J103" s="737">
        <f t="shared" si="135"/>
        <v>20.7</v>
      </c>
      <c r="K103" s="58">
        <f t="shared" si="119"/>
        <v>-9.6</v>
      </c>
      <c r="L103" s="161">
        <f t="shared" si="136"/>
        <v>53.623188405797109</v>
      </c>
      <c r="M103" s="319">
        <f t="shared" si="137"/>
        <v>19.3</v>
      </c>
      <c r="N103" s="319">
        <f t="shared" si="138"/>
        <v>18.599999999999998</v>
      </c>
      <c r="O103" s="31">
        <f t="shared" si="142"/>
        <v>11.1</v>
      </c>
      <c r="P103" s="31">
        <f t="shared" si="106"/>
        <v>11.1</v>
      </c>
      <c r="Q103" s="31">
        <f t="shared" si="97"/>
        <v>0</v>
      </c>
      <c r="R103" s="31">
        <f t="shared" si="108"/>
        <v>-7.4999999999999982</v>
      </c>
      <c r="S103" s="31">
        <f t="shared" si="109"/>
        <v>59.677419354838712</v>
      </c>
      <c r="T103" s="737">
        <f t="shared" si="145"/>
        <v>20.7</v>
      </c>
      <c r="U103" s="87">
        <f t="shared" si="146"/>
        <v>-9.6</v>
      </c>
      <c r="V103" s="595">
        <f t="shared" si="147"/>
        <v>53.623188405797109</v>
      </c>
      <c r="W103" s="763">
        <v>18.100000000000001</v>
      </c>
      <c r="X103" s="421">
        <v>17.399999999999999</v>
      </c>
      <c r="Y103" s="31">
        <f t="shared" si="127"/>
        <v>17.399999999999999</v>
      </c>
      <c r="Z103" s="838"/>
      <c r="AA103" s="865">
        <v>10.199999999999999</v>
      </c>
      <c r="AB103" s="319">
        <f t="shared" si="98"/>
        <v>10.199999999999999</v>
      </c>
      <c r="AC103" s="31"/>
      <c r="AD103" s="31">
        <f t="shared" si="118"/>
        <v>-7.1999999999999993</v>
      </c>
      <c r="AE103" s="31">
        <f t="shared" si="117"/>
        <v>58.62068965517242</v>
      </c>
      <c r="AF103" s="803">
        <v>19.8</v>
      </c>
      <c r="AG103" s="31">
        <f t="shared" si="148"/>
        <v>-9.6000000000000014</v>
      </c>
      <c r="AH103" s="195">
        <f t="shared" si="122"/>
        <v>51.515151515151516</v>
      </c>
      <c r="AI103" s="338">
        <v>1.2</v>
      </c>
      <c r="AJ103" s="31">
        <v>1.2</v>
      </c>
      <c r="AK103" s="31">
        <v>0.9</v>
      </c>
      <c r="AL103" s="31">
        <f t="shared" si="139"/>
        <v>-0.29999999999999993</v>
      </c>
      <c r="AM103" s="31">
        <f t="shared" si="140"/>
        <v>75</v>
      </c>
      <c r="AN103" s="699">
        <v>0.9</v>
      </c>
      <c r="AO103" s="31">
        <f t="shared" si="143"/>
        <v>0</v>
      </c>
      <c r="AP103" s="195">
        <f t="shared" si="124"/>
        <v>100</v>
      </c>
      <c r="AQ103" s="145"/>
      <c r="AR103" s="322"/>
      <c r="AS103" s="37"/>
      <c r="AT103" s="37">
        <f t="shared" si="149"/>
        <v>0</v>
      </c>
      <c r="AU103" s="58" t="str">
        <f t="shared" si="125"/>
        <v xml:space="preserve"> </v>
      </c>
      <c r="AV103" s="650"/>
      <c r="AW103" s="57">
        <f t="shared" si="144"/>
        <v>0</v>
      </c>
      <c r="AX103" s="391" t="str">
        <f t="shared" si="123"/>
        <v xml:space="preserve"> </v>
      </c>
      <c r="AY103" s="449"/>
      <c r="AZ103" s="328"/>
      <c r="BA103" s="328">
        <f t="shared" si="94"/>
        <v>0</v>
      </c>
      <c r="BB103" s="328"/>
      <c r="BC103" s="62"/>
      <c r="BD103" s="62">
        <f t="shared" si="141"/>
        <v>0</v>
      </c>
      <c r="BE103" s="62"/>
      <c r="BF103" s="69">
        <f t="shared" si="129"/>
        <v>0</v>
      </c>
      <c r="BG103" s="62" t="str">
        <f t="shared" si="65"/>
        <v xml:space="preserve"> </v>
      </c>
      <c r="BH103" s="650"/>
      <c r="BI103" s="31">
        <f t="shared" si="130"/>
        <v>0</v>
      </c>
      <c r="BJ103" s="161" t="str">
        <f t="shared" si="131"/>
        <v xml:space="preserve"> </v>
      </c>
      <c r="BL103" s="722">
        <f t="shared" si="95"/>
        <v>0</v>
      </c>
      <c r="BM103" s="722">
        <f t="shared" si="96"/>
        <v>0</v>
      </c>
      <c r="BN103" s="709"/>
      <c r="BO103" s="709"/>
      <c r="BP103" s="709"/>
      <c r="BQ103" s="709"/>
    </row>
    <row r="104" spans="1:69" ht="25.5" customHeight="1" x14ac:dyDescent="0.25">
      <c r="A104" s="518" t="s">
        <v>214</v>
      </c>
      <c r="B104" s="519">
        <v>36</v>
      </c>
      <c r="C104" s="357">
        <f t="shared" si="132"/>
        <v>0.1</v>
      </c>
      <c r="D104" s="357">
        <f t="shared" si="133"/>
        <v>0.1</v>
      </c>
      <c r="E104" s="58">
        <f t="shared" si="134"/>
        <v>0.1</v>
      </c>
      <c r="F104" s="58">
        <f t="shared" si="103"/>
        <v>0.1</v>
      </c>
      <c r="G104" s="58">
        <f t="shared" si="104"/>
        <v>0</v>
      </c>
      <c r="H104" s="58">
        <f t="shared" si="92"/>
        <v>0</v>
      </c>
      <c r="I104" s="58">
        <f t="shared" si="93"/>
        <v>100</v>
      </c>
      <c r="J104" s="737">
        <f t="shared" si="135"/>
        <v>0</v>
      </c>
      <c r="K104" s="58">
        <f t="shared" si="119"/>
        <v>0.1</v>
      </c>
      <c r="L104" s="161" t="str">
        <f t="shared" si="136"/>
        <v xml:space="preserve"> </v>
      </c>
      <c r="M104" s="319">
        <f t="shared" si="137"/>
        <v>0.1</v>
      </c>
      <c r="N104" s="319">
        <f t="shared" si="138"/>
        <v>0.1</v>
      </c>
      <c r="O104" s="31">
        <f t="shared" si="142"/>
        <v>0.1</v>
      </c>
      <c r="P104" s="31">
        <f t="shared" si="106"/>
        <v>0.1</v>
      </c>
      <c r="Q104" s="31">
        <f t="shared" si="97"/>
        <v>0</v>
      </c>
      <c r="R104" s="31">
        <f t="shared" si="108"/>
        <v>0</v>
      </c>
      <c r="S104" s="31">
        <f t="shared" si="109"/>
        <v>100</v>
      </c>
      <c r="T104" s="737">
        <f t="shared" si="145"/>
        <v>0</v>
      </c>
      <c r="U104" s="87">
        <f t="shared" si="146"/>
        <v>0.1</v>
      </c>
      <c r="V104" s="595" t="str">
        <f t="shared" si="147"/>
        <v xml:space="preserve"> </v>
      </c>
      <c r="W104" s="763">
        <v>0.1</v>
      </c>
      <c r="X104" s="421">
        <v>0.1</v>
      </c>
      <c r="Y104" s="31">
        <f t="shared" si="127"/>
        <v>0.1</v>
      </c>
      <c r="Z104" s="838"/>
      <c r="AA104" s="865">
        <v>0.1</v>
      </c>
      <c r="AB104" s="319">
        <f t="shared" si="98"/>
        <v>0.1</v>
      </c>
      <c r="AC104" s="31"/>
      <c r="AD104" s="31">
        <f t="shared" si="118"/>
        <v>0</v>
      </c>
      <c r="AE104" s="31">
        <f t="shared" si="117"/>
        <v>100</v>
      </c>
      <c r="AF104" s="803"/>
      <c r="AG104" s="31">
        <f t="shared" si="148"/>
        <v>0.1</v>
      </c>
      <c r="AH104" s="195" t="str">
        <f t="shared" si="122"/>
        <v xml:space="preserve"> </v>
      </c>
      <c r="AI104" s="338"/>
      <c r="AJ104" s="31"/>
      <c r="AK104" s="31"/>
      <c r="AL104" s="31">
        <f t="shared" si="139"/>
        <v>0</v>
      </c>
      <c r="AM104" s="31" t="str">
        <f t="shared" si="140"/>
        <v xml:space="preserve"> </v>
      </c>
      <c r="AN104" s="699"/>
      <c r="AO104" s="31">
        <f t="shared" si="143"/>
        <v>0</v>
      </c>
      <c r="AP104" s="195" t="str">
        <f t="shared" si="124"/>
        <v xml:space="preserve"> </v>
      </c>
      <c r="AQ104" s="145"/>
      <c r="AR104" s="322"/>
      <c r="AS104" s="37"/>
      <c r="AT104" s="37">
        <f t="shared" si="149"/>
        <v>0</v>
      </c>
      <c r="AU104" s="58" t="str">
        <f t="shared" si="125"/>
        <v xml:space="preserve"> </v>
      </c>
      <c r="AV104" s="650"/>
      <c r="AW104" s="57">
        <f t="shared" si="144"/>
        <v>0</v>
      </c>
      <c r="AX104" s="391" t="str">
        <f t="shared" si="123"/>
        <v xml:space="preserve"> </v>
      </c>
      <c r="AY104" s="449"/>
      <c r="AZ104" s="328"/>
      <c r="BA104" s="328">
        <f t="shared" si="94"/>
        <v>0</v>
      </c>
      <c r="BB104" s="328"/>
      <c r="BC104" s="62"/>
      <c r="BD104" s="62">
        <f t="shared" si="141"/>
        <v>0</v>
      </c>
      <c r="BE104" s="62"/>
      <c r="BF104" s="69">
        <f>BC104-AZ104</f>
        <v>0</v>
      </c>
      <c r="BG104" s="62" t="str">
        <f>IF(AZ104&lt;&gt;0,IF(BC104/AZ104*100&lt;0,"&lt;0",IF(BC104/AZ104*100&gt;200,"&gt;200",BC104/AZ104*100))," ")</f>
        <v xml:space="preserve"> </v>
      </c>
      <c r="BH104" s="650"/>
      <c r="BI104" s="31">
        <f t="shared" si="130"/>
        <v>0</v>
      </c>
      <c r="BJ104" s="161" t="str">
        <f t="shared" si="131"/>
        <v xml:space="preserve"> </v>
      </c>
      <c r="BL104" s="722">
        <f t="shared" si="95"/>
        <v>0</v>
      </c>
      <c r="BM104" s="722">
        <f t="shared" si="96"/>
        <v>0</v>
      </c>
      <c r="BN104" s="709"/>
      <c r="BO104" s="709"/>
      <c r="BP104" s="709"/>
      <c r="BQ104" s="709"/>
    </row>
    <row r="105" spans="1:69" ht="25.5" customHeight="1" x14ac:dyDescent="0.25">
      <c r="A105" s="518" t="s">
        <v>215</v>
      </c>
      <c r="B105" s="519">
        <v>37</v>
      </c>
      <c r="C105" s="357">
        <f t="shared" si="132"/>
        <v>-1044.2</v>
      </c>
      <c r="D105" s="357">
        <f t="shared" si="133"/>
        <v>-1926.7</v>
      </c>
      <c r="E105" s="58">
        <f t="shared" si="134"/>
        <v>-330.2</v>
      </c>
      <c r="F105" s="58">
        <f t="shared" si="103"/>
        <v>-330.2</v>
      </c>
      <c r="G105" s="58">
        <f t="shared" si="104"/>
        <v>0</v>
      </c>
      <c r="H105" s="58">
        <f t="shared" si="92"/>
        <v>1596.5</v>
      </c>
      <c r="I105" s="58">
        <f t="shared" si="93"/>
        <v>17.13811179737375</v>
      </c>
      <c r="J105" s="737">
        <f t="shared" si="135"/>
        <v>-177.9</v>
      </c>
      <c r="K105" s="58">
        <f t="shared" si="119"/>
        <v>-152.29999999999998</v>
      </c>
      <c r="L105" s="161">
        <f t="shared" si="136"/>
        <v>185.60989319842608</v>
      </c>
      <c r="M105" s="319">
        <f t="shared" si="137"/>
        <v>0</v>
      </c>
      <c r="N105" s="319">
        <f t="shared" si="138"/>
        <v>0</v>
      </c>
      <c r="O105" s="31">
        <f t="shared" si="142"/>
        <v>0</v>
      </c>
      <c r="P105" s="31">
        <f t="shared" si="106"/>
        <v>0</v>
      </c>
      <c r="Q105" s="31">
        <f t="shared" si="97"/>
        <v>0</v>
      </c>
      <c r="R105" s="31">
        <f t="shared" si="108"/>
        <v>0</v>
      </c>
      <c r="S105" s="31" t="str">
        <f t="shared" si="109"/>
        <v xml:space="preserve"> </v>
      </c>
      <c r="T105" s="737">
        <f t="shared" si="145"/>
        <v>0</v>
      </c>
      <c r="U105" s="87">
        <f t="shared" si="146"/>
        <v>0</v>
      </c>
      <c r="V105" s="595" t="str">
        <f t="shared" si="147"/>
        <v xml:space="preserve"> </v>
      </c>
      <c r="W105" s="777"/>
      <c r="X105" s="438"/>
      <c r="Y105" s="31">
        <f t="shared" si="127"/>
        <v>0</v>
      </c>
      <c r="Z105" s="851"/>
      <c r="AA105" s="865"/>
      <c r="AB105" s="319">
        <f t="shared" si="98"/>
        <v>0</v>
      </c>
      <c r="AC105" s="31"/>
      <c r="AD105" s="31">
        <f t="shared" si="118"/>
        <v>0</v>
      </c>
      <c r="AE105" s="31" t="str">
        <f t="shared" si="117"/>
        <v xml:space="preserve"> </v>
      </c>
      <c r="AF105" s="803"/>
      <c r="AG105" s="31">
        <f t="shared" si="148"/>
        <v>0</v>
      </c>
      <c r="AH105" s="195" t="str">
        <f t="shared" si="122"/>
        <v xml:space="preserve"> </v>
      </c>
      <c r="AI105" s="366"/>
      <c r="AJ105" s="50"/>
      <c r="AK105" s="50"/>
      <c r="AL105" s="50">
        <f t="shared" si="139"/>
        <v>0</v>
      </c>
      <c r="AM105" s="50" t="str">
        <f t="shared" si="140"/>
        <v xml:space="preserve"> </v>
      </c>
      <c r="AN105" s="699"/>
      <c r="AO105" s="50">
        <f t="shared" si="143"/>
        <v>0</v>
      </c>
      <c r="AP105" s="195" t="str">
        <f t="shared" si="124"/>
        <v xml:space="preserve"> </v>
      </c>
      <c r="AQ105" s="145"/>
      <c r="AR105" s="325"/>
      <c r="AS105" s="57"/>
      <c r="AT105" s="57">
        <f t="shared" si="149"/>
        <v>0</v>
      </c>
      <c r="AU105" s="58" t="str">
        <f t="shared" si="125"/>
        <v xml:space="preserve"> </v>
      </c>
      <c r="AV105" s="650"/>
      <c r="AW105" s="57">
        <f t="shared" si="144"/>
        <v>0</v>
      </c>
      <c r="AX105" s="391" t="str">
        <f t="shared" si="123"/>
        <v xml:space="preserve"> </v>
      </c>
      <c r="AY105" s="449">
        <v>-1044.2</v>
      </c>
      <c r="AZ105" s="328">
        <v>-1926.7</v>
      </c>
      <c r="BA105" s="328">
        <f t="shared" si="94"/>
        <v>-1926.7</v>
      </c>
      <c r="BB105" s="328"/>
      <c r="BC105" s="62">
        <v>-330.2</v>
      </c>
      <c r="BD105" s="62">
        <f t="shared" si="141"/>
        <v>-330.2</v>
      </c>
      <c r="BE105" s="62"/>
      <c r="BF105" s="69">
        <f>BC105-AZ105</f>
        <v>1596.5</v>
      </c>
      <c r="BG105" s="62">
        <f>IF(AZ105&lt;&gt;0,IF(BC105/AZ105*100&lt;0,"&lt;0",IF(BC105/AZ105*100&gt;200,"&gt;200",BC105/AZ105*100))," ")</f>
        <v>17.13811179737375</v>
      </c>
      <c r="BH105" s="650">
        <v>-177.9</v>
      </c>
      <c r="BI105" s="31">
        <f t="shared" si="130"/>
        <v>-152.29999999999998</v>
      </c>
      <c r="BJ105" s="161">
        <f t="shared" si="131"/>
        <v>185.60989319842608</v>
      </c>
      <c r="BL105" s="722">
        <f t="shared" si="95"/>
        <v>-1.2</v>
      </c>
      <c r="BM105" s="722">
        <f t="shared" si="96"/>
        <v>0</v>
      </c>
      <c r="BN105" s="709"/>
      <c r="BO105" s="709"/>
      <c r="BP105" s="709"/>
      <c r="BQ105" s="709">
        <v>-1.2</v>
      </c>
    </row>
    <row r="106" spans="1:69" ht="33" customHeight="1" x14ac:dyDescent="0.25">
      <c r="A106" s="529" t="s">
        <v>216</v>
      </c>
      <c r="B106" s="530" t="s">
        <v>223</v>
      </c>
      <c r="C106" s="361">
        <f>C107+C110+C112+C114+C116+C118+C120+C123+C125+C127-C84</f>
        <v>79016.89999999998</v>
      </c>
      <c r="D106" s="284">
        <f>D107+D110+D112+D114+D116+D118+D120+D123+D125+D127</f>
        <v>109172.9</v>
      </c>
      <c r="E106" s="284">
        <f>E107+E110+E112+E114+E116+E118+E120+E123+E125+E127</f>
        <v>100374</v>
      </c>
      <c r="F106" s="284">
        <f>F107+F110+F112+F114+F116+F118+F120+F123+F125+F127</f>
        <v>96962.700000000012</v>
      </c>
      <c r="G106" s="284">
        <f>Q106+BE106-G126</f>
        <v>3525.099999999999</v>
      </c>
      <c r="H106" s="284">
        <f t="shared" si="92"/>
        <v>-8798.8999999999942</v>
      </c>
      <c r="I106" s="284">
        <f t="shared" si="93"/>
        <v>91.940399128355125</v>
      </c>
      <c r="J106" s="678">
        <f>J107+J110+J112+J114+J116+J118+J120+J123+J125+J127</f>
        <v>82014.599999999991</v>
      </c>
      <c r="K106" s="284">
        <f t="shared" si="119"/>
        <v>18359.400000000009</v>
      </c>
      <c r="L106" s="285">
        <f t="shared" si="136"/>
        <v>122.38552647943173</v>
      </c>
      <c r="M106" s="361">
        <f>M107+M110+M112+M114+M116+M118+M120+M123+M125+M127</f>
        <v>60901.100000000006</v>
      </c>
      <c r="N106" s="361">
        <f>N107+N110+N112+N114+N116+N118+N120+N123+N125+N127</f>
        <v>99579.699999999983</v>
      </c>
      <c r="O106" s="284">
        <f>O107+O110+O112+O114+O116+O118+O120+O123+O125+O127</f>
        <v>93392.9</v>
      </c>
      <c r="P106" s="284">
        <f>P107+P110+P112+P114+P116+P118+P120+P123+P125+P127</f>
        <v>90318</v>
      </c>
      <c r="Q106" s="284">
        <f t="shared" si="97"/>
        <v>3074.8999999999992</v>
      </c>
      <c r="R106" s="284">
        <f t="shared" si="108"/>
        <v>-6186.7999999999884</v>
      </c>
      <c r="S106" s="284">
        <f t="shared" si="109"/>
        <v>93.787087127195605</v>
      </c>
      <c r="T106" s="678">
        <f>T107+T110+T112+T114+T116+T120+T123+T125+T127+T118</f>
        <v>76297.100000000006</v>
      </c>
      <c r="U106" s="286">
        <f t="shared" si="146"/>
        <v>17095.799999999988</v>
      </c>
      <c r="V106" s="599">
        <f t="shared" si="147"/>
        <v>122.40688047121056</v>
      </c>
      <c r="W106" s="778">
        <f>W107+W110+W112+W114+W116+W118+W120+W123+W125+W127</f>
        <v>65202.600000000006</v>
      </c>
      <c r="X106" s="361">
        <f>X107+X110+X112+X114+X116+X118+X120+X123+X125+X127</f>
        <v>73943</v>
      </c>
      <c r="Y106" s="284">
        <f t="shared" si="127"/>
        <v>68899.5</v>
      </c>
      <c r="Z106" s="599">
        <f>Z107+Z110+Z112+Z114+Z116+Z118+Z120+Z123+Z125+Z127</f>
        <v>5043.5</v>
      </c>
      <c r="AA106" s="879">
        <f>AA107+AA110+AA112+AA114+AA116+AA118+AA120+AA123+AA125+AA127</f>
        <v>68573.5</v>
      </c>
      <c r="AB106" s="416">
        <f t="shared" si="98"/>
        <v>65498.6</v>
      </c>
      <c r="AC106" s="284">
        <f>AC107+AC110+AC112+AC114+AC116+AC118+AC120+AC123+AC125+AC127</f>
        <v>3074.8999999999992</v>
      </c>
      <c r="AD106" s="284">
        <f t="shared" si="118"/>
        <v>-5369.5</v>
      </c>
      <c r="AE106" s="284">
        <f t="shared" si="117"/>
        <v>92.738325466913707</v>
      </c>
      <c r="AF106" s="815">
        <f>AF107+AF110+AF112+AF114+AF116+AF118+AF120+AF123+AF125+AF127</f>
        <v>54116.899999999994</v>
      </c>
      <c r="AG106" s="284">
        <f t="shared" si="148"/>
        <v>14456.600000000006</v>
      </c>
      <c r="AH106" s="285">
        <f t="shared" ref="AH106:AH131" si="150">IF(AF106&lt;&gt;0,IF(AA106/AF106*100&lt;0,"&lt;0",IF(AA106/AF106*100&gt;200,"&gt;200",AA106/AF106*100))," ")</f>
        <v>126.71365137323092</v>
      </c>
      <c r="AI106" s="361">
        <f>AI107+AI110+AI112+AI114+AI116+AI118+AI120+AI123+AI125+AI127</f>
        <v>31224.2</v>
      </c>
      <c r="AJ106" s="284">
        <f>AJ107+AJ110+AJ112+AJ114+AJ116+AJ118+AJ120+AJ123+AJ125+AJ127</f>
        <v>34200.6</v>
      </c>
      <c r="AK106" s="284">
        <f>AK107+AK110+AK112+AK114+AK116+AK118+AK120+AK123+AK125+AK127</f>
        <v>33745.300000000003</v>
      </c>
      <c r="AL106" s="284">
        <f t="shared" si="139"/>
        <v>-455.29999999999563</v>
      </c>
      <c r="AM106" s="284">
        <f t="shared" si="140"/>
        <v>98.668736805787049</v>
      </c>
      <c r="AN106" s="701">
        <f>AN127</f>
        <v>27186.799999999999</v>
      </c>
      <c r="AO106" s="284">
        <f t="shared" si="143"/>
        <v>6558.5000000000036</v>
      </c>
      <c r="AP106" s="195">
        <f t="shared" si="124"/>
        <v>124.12383951035062</v>
      </c>
      <c r="AQ106" s="416">
        <f>AQ107+AQ110+AQ112+AQ114+AQ116+AQ118+AQ120+AQ123+AQ125+AQ127</f>
        <v>12287.6</v>
      </c>
      <c r="AR106" s="416">
        <f>AR107+AR110+AR112+AR114+AR116+AR118+AR120+AR123+AR125+AR127</f>
        <v>12833.7</v>
      </c>
      <c r="AS106" s="284">
        <f>AS107+AS110+AS112+AS114+AS116+AS118+AS120+AS123+AS125+AS127</f>
        <v>11963.3</v>
      </c>
      <c r="AT106" s="284">
        <f t="shared" si="149"/>
        <v>-870.40000000000146</v>
      </c>
      <c r="AU106" s="284">
        <f t="shared" si="125"/>
        <v>93.217856113201947</v>
      </c>
      <c r="AV106" s="678">
        <f>AV107+AV110+AV112+AV114+AV116+AV118+AV120+AV123+AV125+AV127</f>
        <v>11552</v>
      </c>
      <c r="AW106" s="284">
        <f t="shared" si="144"/>
        <v>411.29999999999927</v>
      </c>
      <c r="AX106" s="396">
        <f t="shared" si="123"/>
        <v>103.56042243767311</v>
      </c>
      <c r="AY106" s="287">
        <f>AY107+AY110+AY112+AY114+AY116+AY118+AY120+AY123+AY125+AY127</f>
        <v>21902.9</v>
      </c>
      <c r="AZ106" s="416">
        <f>AZ107+AZ110+AZ112+AZ114+AZ116+AZ118+AZ120+AZ123+AZ125+AZ127</f>
        <v>27481.499999999996</v>
      </c>
      <c r="BA106" s="416">
        <f t="shared" si="94"/>
        <v>26612.999999999996</v>
      </c>
      <c r="BB106" s="416">
        <f>BB107+BB110+BB112+BB114+BB116+BB118+BB120+BB123+BB125+BB127</f>
        <v>868.5</v>
      </c>
      <c r="BC106" s="284">
        <f>BC107+BC110+BC112+BC114+BC116+BC118+BC120+BC123+BC125+BC127</f>
        <v>24159.4</v>
      </c>
      <c r="BD106" s="284">
        <f t="shared" si="141"/>
        <v>23709.200000000001</v>
      </c>
      <c r="BE106" s="284">
        <f>BE107+BE110+BE112+BE114+BE116+BE118+BE120+BE123+BE125+BE127</f>
        <v>450.2</v>
      </c>
      <c r="BF106" s="288">
        <f t="shared" si="129"/>
        <v>-3322.0999999999949</v>
      </c>
      <c r="BG106" s="284">
        <f t="shared" si="65"/>
        <v>87.911504102760048</v>
      </c>
      <c r="BH106" s="648">
        <f>BH107+BH110+BH112+BH114+BH116+BH118+BH120+BH123+BH125+BH127</f>
        <v>20342.5</v>
      </c>
      <c r="BI106" s="55">
        <f t="shared" ref="BI106:BI173" si="151">BC106-BH106</f>
        <v>3816.9000000000015</v>
      </c>
      <c r="BJ106" s="800">
        <f t="shared" si="131"/>
        <v>118.76318053336612</v>
      </c>
      <c r="BL106" s="722">
        <f t="shared" si="95"/>
        <v>2888.5999999999995</v>
      </c>
      <c r="BM106" s="722">
        <f>BN106+BO106+BP106-BM122-BM129</f>
        <v>2513.8999999999996</v>
      </c>
      <c r="BN106" s="709">
        <v>2062.6</v>
      </c>
      <c r="BO106" s="663">
        <v>1185.3</v>
      </c>
      <c r="BP106" s="709">
        <v>281.39999999999998</v>
      </c>
      <c r="BQ106" s="663">
        <v>374.7</v>
      </c>
    </row>
    <row r="107" spans="1:69" s="7" customFormat="1" ht="25.5" customHeight="1" x14ac:dyDescent="0.25">
      <c r="A107" s="531" t="s">
        <v>62</v>
      </c>
      <c r="B107" s="532" t="s">
        <v>60</v>
      </c>
      <c r="C107" s="362">
        <f>M107+AY107-C108</f>
        <v>8917.6999999999989</v>
      </c>
      <c r="D107" s="362">
        <f>N107+AZ107-D108-D84</f>
        <v>9101.5999999999985</v>
      </c>
      <c r="E107" s="61">
        <f>O107+BC107-E108-E84</f>
        <v>9445.1</v>
      </c>
      <c r="F107" s="61">
        <f>P107+BD107-F108-F84+BD108</f>
        <v>9369.4000000000015</v>
      </c>
      <c r="G107" s="61">
        <f t="shared" ref="G107:G113" si="152">Q107+BE107</f>
        <v>75.699999999999989</v>
      </c>
      <c r="H107" s="61">
        <f t="shared" si="92"/>
        <v>343.50000000000182</v>
      </c>
      <c r="I107" s="61">
        <f t="shared" si="93"/>
        <v>103.77406170343677</v>
      </c>
      <c r="J107" s="739">
        <f>T107+BH107-J108-J84</f>
        <v>6829.3</v>
      </c>
      <c r="K107" s="61">
        <f t="shared" si="119"/>
        <v>2615.8000000000002</v>
      </c>
      <c r="L107" s="168">
        <f t="shared" si="136"/>
        <v>138.30260788074912</v>
      </c>
      <c r="M107" s="326">
        <f t="shared" ref="M107:M119" si="153">W107+AI107+AQ107</f>
        <v>9954.2999999999993</v>
      </c>
      <c r="N107" s="326">
        <f>X107+AJ107+AR107-N109</f>
        <v>10724.4</v>
      </c>
      <c r="O107" s="60">
        <f>AA107+AK107+AS107-O109</f>
        <v>9820.6</v>
      </c>
      <c r="P107" s="60">
        <f>AB107+AK107+AS107-P109</f>
        <v>9753.5</v>
      </c>
      <c r="Q107" s="60">
        <f t="shared" si="97"/>
        <v>67.099999999999994</v>
      </c>
      <c r="R107" s="60">
        <f t="shared" si="108"/>
        <v>-903.79999999999927</v>
      </c>
      <c r="S107" s="60">
        <f t="shared" si="109"/>
        <v>91.57248890380815</v>
      </c>
      <c r="T107" s="725">
        <f>AF107</f>
        <v>7940.9</v>
      </c>
      <c r="U107" s="88">
        <f t="shared" si="146"/>
        <v>1879.7000000000007</v>
      </c>
      <c r="V107" s="600">
        <f t="shared" si="147"/>
        <v>123.67112040196957</v>
      </c>
      <c r="W107" s="779">
        <v>9954.2999999999993</v>
      </c>
      <c r="X107" s="439">
        <v>10724.4</v>
      </c>
      <c r="Y107" s="893">
        <f t="shared" si="127"/>
        <v>10536.8</v>
      </c>
      <c r="Z107" s="852">
        <v>187.6</v>
      </c>
      <c r="AA107" s="880">
        <v>9820.6</v>
      </c>
      <c r="AB107" s="326">
        <f t="shared" si="98"/>
        <v>9753.5</v>
      </c>
      <c r="AC107" s="60">
        <v>67.099999999999994</v>
      </c>
      <c r="AD107" s="60">
        <f t="shared" si="118"/>
        <v>-903.79999999999927</v>
      </c>
      <c r="AE107" s="60">
        <f t="shared" si="117"/>
        <v>91.57248890380815</v>
      </c>
      <c r="AF107" s="816">
        <v>7940.9</v>
      </c>
      <c r="AG107" s="60">
        <f t="shared" si="148"/>
        <v>1879.7000000000007</v>
      </c>
      <c r="AH107" s="196">
        <f t="shared" si="150"/>
        <v>123.67112040196957</v>
      </c>
      <c r="AI107" s="426"/>
      <c r="AJ107" s="60"/>
      <c r="AK107" s="60"/>
      <c r="AL107" s="60">
        <f t="shared" si="139"/>
        <v>0</v>
      </c>
      <c r="AM107" s="60" t="str">
        <f t="shared" si="140"/>
        <v xml:space="preserve"> </v>
      </c>
      <c r="AN107" s="696"/>
      <c r="AO107" s="60">
        <f t="shared" si="143"/>
        <v>0</v>
      </c>
      <c r="AP107" s="195" t="str">
        <f t="shared" si="124"/>
        <v xml:space="preserve"> </v>
      </c>
      <c r="AQ107" s="163"/>
      <c r="AR107" s="326"/>
      <c r="AS107" s="60"/>
      <c r="AT107" s="60">
        <f t="shared" si="149"/>
        <v>0</v>
      </c>
      <c r="AU107" s="61" t="str">
        <f t="shared" si="125"/>
        <v xml:space="preserve"> </v>
      </c>
      <c r="AV107" s="647"/>
      <c r="AW107" s="60">
        <f t="shared" si="144"/>
        <v>0</v>
      </c>
      <c r="AX107" s="397" t="str">
        <f t="shared" si="123"/>
        <v xml:space="preserve"> </v>
      </c>
      <c r="AY107" s="450">
        <v>1057.9000000000001</v>
      </c>
      <c r="AZ107" s="417">
        <v>708.3</v>
      </c>
      <c r="BA107" s="417">
        <f t="shared" si="94"/>
        <v>670.3</v>
      </c>
      <c r="BB107" s="417">
        <v>38</v>
      </c>
      <c r="BC107" s="573">
        <v>1936.8</v>
      </c>
      <c r="BD107" s="130">
        <f t="shared" si="141"/>
        <v>1928.2</v>
      </c>
      <c r="BE107" s="130">
        <v>8.6</v>
      </c>
      <c r="BF107" s="131">
        <f t="shared" si="129"/>
        <v>1228.5</v>
      </c>
      <c r="BG107" s="130" t="str">
        <f t="shared" si="65"/>
        <v>&gt;200</v>
      </c>
      <c r="BH107" s="647">
        <v>1699.7</v>
      </c>
      <c r="BI107" s="60">
        <f t="shared" si="151"/>
        <v>237.09999999999991</v>
      </c>
      <c r="BJ107" s="167">
        <f>IF(BH107&lt;&gt;0,IF(BC107/BH107*100&lt;0,"&lt;0",IF(BC107/BH107*100&gt;200,"&gt;200",BC107/BH107*100))," ")</f>
        <v>113.94952050361829</v>
      </c>
      <c r="BK107" s="2"/>
      <c r="BL107" s="722">
        <f t="shared" si="95"/>
        <v>316.79999999999995</v>
      </c>
      <c r="BM107" s="722">
        <f t="shared" si="96"/>
        <v>282.29999999999995</v>
      </c>
      <c r="BN107" s="663">
        <v>282.29999999999995</v>
      </c>
      <c r="BO107" s="709"/>
      <c r="BP107" s="709"/>
      <c r="BQ107" s="709">
        <v>34.5</v>
      </c>
    </row>
    <row r="108" spans="1:69" s="222" customFormat="1" ht="21" customHeight="1" x14ac:dyDescent="0.25">
      <c r="A108" s="533" t="s">
        <v>205</v>
      </c>
      <c r="B108" s="534" t="s">
        <v>202</v>
      </c>
      <c r="C108" s="363">
        <f>M108+AY108</f>
        <v>2094.5</v>
      </c>
      <c r="D108" s="363">
        <f>N108+AZ108</f>
        <v>2325.3000000000002</v>
      </c>
      <c r="E108" s="216">
        <f>O108+BC108</f>
        <v>2308</v>
      </c>
      <c r="F108" s="216">
        <f t="shared" ref="F108:F131" si="154">AB108+AK108+AS108+BD108</f>
        <v>2308</v>
      </c>
      <c r="G108" s="216">
        <f t="shared" si="152"/>
        <v>0</v>
      </c>
      <c r="H108" s="216">
        <f t="shared" si="92"/>
        <v>-17.300000000000182</v>
      </c>
      <c r="I108" s="216">
        <f t="shared" si="93"/>
        <v>99.256009977207242</v>
      </c>
      <c r="J108" s="728">
        <f>T108+BH108</f>
        <v>2807</v>
      </c>
      <c r="K108" s="216">
        <f t="shared" si="119"/>
        <v>-499</v>
      </c>
      <c r="L108" s="217">
        <f t="shared" si="136"/>
        <v>82.223013893836836</v>
      </c>
      <c r="M108" s="327">
        <f t="shared" si="153"/>
        <v>2094.5</v>
      </c>
      <c r="N108" s="327">
        <f t="shared" ref="N108:N119" si="155">X108+AJ108+AR108</f>
        <v>2325.3000000000002</v>
      </c>
      <c r="O108" s="219">
        <f t="shared" ref="O108:O119" si="156">AA108+AK108+AS108</f>
        <v>2308</v>
      </c>
      <c r="P108" s="219">
        <f t="shared" si="106"/>
        <v>2308</v>
      </c>
      <c r="Q108" s="219">
        <f t="shared" si="97"/>
        <v>0</v>
      </c>
      <c r="R108" s="219">
        <f t="shared" si="108"/>
        <v>-17.300000000000182</v>
      </c>
      <c r="S108" s="219">
        <f t="shared" si="109"/>
        <v>99.256009977207242</v>
      </c>
      <c r="T108" s="728">
        <f t="shared" si="145"/>
        <v>2806.9</v>
      </c>
      <c r="U108" s="220">
        <f t="shared" si="146"/>
        <v>-498.90000000000009</v>
      </c>
      <c r="V108" s="601">
        <f t="shared" si="147"/>
        <v>82.22594321137197</v>
      </c>
      <c r="W108" s="780">
        <v>2094.5</v>
      </c>
      <c r="X108" s="587">
        <v>2325.3000000000002</v>
      </c>
      <c r="Y108" s="833">
        <f>X108-Z108</f>
        <v>2325.3000000000002</v>
      </c>
      <c r="Z108" s="853"/>
      <c r="AA108" s="881">
        <v>2308</v>
      </c>
      <c r="AB108" s="327">
        <f t="shared" si="98"/>
        <v>2308</v>
      </c>
      <c r="AC108" s="219"/>
      <c r="AD108" s="219">
        <f t="shared" si="118"/>
        <v>-17.300000000000182</v>
      </c>
      <c r="AE108" s="219">
        <f t="shared" si="117"/>
        <v>99.256009977207242</v>
      </c>
      <c r="AF108" s="791">
        <v>2806.9</v>
      </c>
      <c r="AG108" s="219">
        <f t="shared" si="148"/>
        <v>-498.90000000000009</v>
      </c>
      <c r="AH108" s="221">
        <f t="shared" si="150"/>
        <v>82.22594321137197</v>
      </c>
      <c r="AI108" s="427"/>
      <c r="AJ108" s="219"/>
      <c r="AK108" s="219"/>
      <c r="AL108" s="219">
        <f t="shared" si="139"/>
        <v>0</v>
      </c>
      <c r="AM108" s="219" t="str">
        <f t="shared" si="140"/>
        <v xml:space="preserve"> </v>
      </c>
      <c r="AN108" s="687"/>
      <c r="AO108" s="219">
        <f t="shared" si="143"/>
        <v>0</v>
      </c>
      <c r="AP108" s="195" t="str">
        <f t="shared" si="124"/>
        <v xml:space="preserve"> </v>
      </c>
      <c r="AQ108" s="218"/>
      <c r="AR108" s="327"/>
      <c r="AS108" s="219"/>
      <c r="AT108" s="219">
        <f t="shared" si="149"/>
        <v>0</v>
      </c>
      <c r="AU108" s="216" t="str">
        <f t="shared" si="125"/>
        <v xml:space="preserve"> </v>
      </c>
      <c r="AV108" s="310"/>
      <c r="AW108" s="219">
        <f t="shared" si="144"/>
        <v>0</v>
      </c>
      <c r="AX108" s="398" t="str">
        <f t="shared" si="123"/>
        <v xml:space="preserve"> </v>
      </c>
      <c r="AY108" s="451"/>
      <c r="AZ108" s="327"/>
      <c r="BA108" s="327">
        <f t="shared" si="94"/>
        <v>0</v>
      </c>
      <c r="BB108" s="327"/>
      <c r="BC108" s="219"/>
      <c r="BD108" s="219">
        <f t="shared" si="141"/>
        <v>0</v>
      </c>
      <c r="BE108" s="219"/>
      <c r="BF108" s="216">
        <f t="shared" si="129"/>
        <v>0</v>
      </c>
      <c r="BG108" s="219" t="str">
        <f t="shared" si="65"/>
        <v xml:space="preserve"> </v>
      </c>
      <c r="BH108" s="310">
        <v>0.1</v>
      </c>
      <c r="BI108" s="219">
        <f t="shared" si="151"/>
        <v>-0.1</v>
      </c>
      <c r="BJ108" s="167">
        <f t="shared" ref="BJ108:BJ129" si="157">IF(BH108&lt;&gt;0,IF(BC108/BH108*100&lt;0,"&lt;0",IF(BC108/BH108*100&gt;200,"&gt;200",BC108/BH108*100))," ")</f>
        <v>0</v>
      </c>
      <c r="BK108" s="2"/>
      <c r="BL108" s="722">
        <f t="shared" si="95"/>
        <v>83.1</v>
      </c>
      <c r="BM108" s="722">
        <f t="shared" si="96"/>
        <v>83.1</v>
      </c>
      <c r="BN108" s="709">
        <v>83.1</v>
      </c>
      <c r="BO108" s="709"/>
      <c r="BP108" s="709"/>
      <c r="BQ108" s="709"/>
    </row>
    <row r="109" spans="1:69" s="222" customFormat="1" ht="17.25" customHeight="1" x14ac:dyDescent="0.25">
      <c r="A109" s="533" t="s">
        <v>207</v>
      </c>
      <c r="B109" s="534" t="s">
        <v>206</v>
      </c>
      <c r="C109" s="363"/>
      <c r="D109" s="363"/>
      <c r="E109" s="216"/>
      <c r="F109" s="216"/>
      <c r="G109" s="216"/>
      <c r="H109" s="216"/>
      <c r="I109" s="216"/>
      <c r="J109" s="728"/>
      <c r="K109" s="216"/>
      <c r="L109" s="217"/>
      <c r="M109" s="327">
        <f t="shared" si="153"/>
        <v>0</v>
      </c>
      <c r="N109" s="327">
        <f t="shared" si="155"/>
        <v>0</v>
      </c>
      <c r="O109" s="219">
        <f t="shared" si="156"/>
        <v>0</v>
      </c>
      <c r="P109" s="219">
        <f t="shared" si="106"/>
        <v>0</v>
      </c>
      <c r="Q109" s="219">
        <f t="shared" si="97"/>
        <v>0</v>
      </c>
      <c r="R109" s="219">
        <f t="shared" si="108"/>
        <v>0</v>
      </c>
      <c r="S109" s="219" t="str">
        <f t="shared" si="109"/>
        <v xml:space="preserve"> </v>
      </c>
      <c r="T109" s="728">
        <f t="shared" si="145"/>
        <v>1.1000000000000001</v>
      </c>
      <c r="U109" s="220">
        <f t="shared" si="146"/>
        <v>-1.1000000000000001</v>
      </c>
      <c r="V109" s="601">
        <f t="shared" si="147"/>
        <v>0</v>
      </c>
      <c r="W109" s="780"/>
      <c r="X109" s="587"/>
      <c r="Y109" s="833">
        <f>X109-Z109</f>
        <v>0</v>
      </c>
      <c r="Z109" s="853"/>
      <c r="AA109" s="881"/>
      <c r="AB109" s="327">
        <f t="shared" si="98"/>
        <v>0</v>
      </c>
      <c r="AC109" s="219"/>
      <c r="AD109" s="219">
        <f t="shared" si="118"/>
        <v>0</v>
      </c>
      <c r="AE109" s="219" t="str">
        <f t="shared" si="117"/>
        <v xml:space="preserve"> </v>
      </c>
      <c r="AF109" s="791">
        <v>1.1000000000000001</v>
      </c>
      <c r="AG109" s="219">
        <f t="shared" si="148"/>
        <v>-1.1000000000000001</v>
      </c>
      <c r="AH109" s="221">
        <f t="shared" si="150"/>
        <v>0</v>
      </c>
      <c r="AI109" s="427"/>
      <c r="AJ109" s="219"/>
      <c r="AK109" s="219"/>
      <c r="AL109" s="219"/>
      <c r="AM109" s="219"/>
      <c r="AN109" s="687"/>
      <c r="AO109" s="219"/>
      <c r="AP109" s="195"/>
      <c r="AQ109" s="218"/>
      <c r="AR109" s="327"/>
      <c r="AS109" s="219"/>
      <c r="AT109" s="219"/>
      <c r="AU109" s="216"/>
      <c r="AV109" s="310"/>
      <c r="AW109" s="219"/>
      <c r="AX109" s="398"/>
      <c r="AY109" s="451"/>
      <c r="AZ109" s="327"/>
      <c r="BA109" s="327"/>
      <c r="BB109" s="327"/>
      <c r="BC109" s="219"/>
      <c r="BD109" s="219"/>
      <c r="BE109" s="219"/>
      <c r="BF109" s="216"/>
      <c r="BG109" s="219"/>
      <c r="BH109" s="310"/>
      <c r="BI109" s="219"/>
      <c r="BJ109" s="167"/>
      <c r="BK109" s="2"/>
      <c r="BL109" s="722"/>
      <c r="BM109" s="722"/>
      <c r="BN109" s="709"/>
      <c r="BO109" s="709"/>
      <c r="BP109" s="709"/>
      <c r="BQ109" s="709"/>
    </row>
    <row r="110" spans="1:69" s="7" customFormat="1" ht="19.5" customHeight="1" x14ac:dyDescent="0.25">
      <c r="A110" s="531" t="s">
        <v>63</v>
      </c>
      <c r="B110" s="532" t="s">
        <v>61</v>
      </c>
      <c r="C110" s="362">
        <f>M110+AY110-C111</f>
        <v>773.4</v>
      </c>
      <c r="D110" s="362">
        <f>N110+AZ110-D111</f>
        <v>924.19999999999993</v>
      </c>
      <c r="E110" s="61">
        <f>O110+BC110-E111</f>
        <v>858.5</v>
      </c>
      <c r="F110" s="61">
        <f t="shared" si="154"/>
        <v>855.4</v>
      </c>
      <c r="G110" s="61">
        <f t="shared" si="152"/>
        <v>3.1</v>
      </c>
      <c r="H110" s="61">
        <f t="shared" si="92"/>
        <v>-65.699999999999932</v>
      </c>
      <c r="I110" s="61">
        <f t="shared" si="93"/>
        <v>92.89114910192599</v>
      </c>
      <c r="J110" s="739">
        <f>T110+BH110-J111</f>
        <v>783.6</v>
      </c>
      <c r="K110" s="61">
        <f t="shared" si="119"/>
        <v>74.899999999999977</v>
      </c>
      <c r="L110" s="168">
        <f t="shared" si="136"/>
        <v>109.55844818785094</v>
      </c>
      <c r="M110" s="326">
        <f t="shared" si="153"/>
        <v>758.1</v>
      </c>
      <c r="N110" s="326">
        <f t="shared" si="155"/>
        <v>906.9</v>
      </c>
      <c r="O110" s="60">
        <f t="shared" si="156"/>
        <v>843</v>
      </c>
      <c r="P110" s="60">
        <f t="shared" si="106"/>
        <v>839.9</v>
      </c>
      <c r="Q110" s="60">
        <f t="shared" si="97"/>
        <v>3.1</v>
      </c>
      <c r="R110" s="60">
        <f t="shared" si="108"/>
        <v>-63.899999999999977</v>
      </c>
      <c r="S110" s="60">
        <f t="shared" si="109"/>
        <v>92.954019186238838</v>
      </c>
      <c r="T110" s="739">
        <f>AF110</f>
        <v>769.4</v>
      </c>
      <c r="U110" s="88">
        <f t="shared" si="146"/>
        <v>73.600000000000023</v>
      </c>
      <c r="V110" s="600">
        <f t="shared" si="147"/>
        <v>109.56589550298933</v>
      </c>
      <c r="W110" s="779">
        <v>758.1</v>
      </c>
      <c r="X110" s="439">
        <v>906.9</v>
      </c>
      <c r="Y110" s="893">
        <f t="shared" si="127"/>
        <v>896.5</v>
      </c>
      <c r="Z110" s="852">
        <v>10.4</v>
      </c>
      <c r="AA110" s="882">
        <v>843</v>
      </c>
      <c r="AB110" s="326">
        <f t="shared" si="98"/>
        <v>839.9</v>
      </c>
      <c r="AC110" s="60">
        <v>3.1</v>
      </c>
      <c r="AD110" s="60">
        <f t="shared" si="118"/>
        <v>-63.899999999999977</v>
      </c>
      <c r="AE110" s="60">
        <f t="shared" si="117"/>
        <v>92.954019186238838</v>
      </c>
      <c r="AF110" s="809">
        <v>769.4</v>
      </c>
      <c r="AG110" s="60">
        <f t="shared" si="148"/>
        <v>73.600000000000023</v>
      </c>
      <c r="AH110" s="196">
        <f t="shared" si="150"/>
        <v>109.56589550298933</v>
      </c>
      <c r="AI110" s="426"/>
      <c r="AJ110" s="60"/>
      <c r="AK110" s="60"/>
      <c r="AL110" s="60">
        <f t="shared" si="139"/>
        <v>0</v>
      </c>
      <c r="AM110" s="60" t="str">
        <f t="shared" si="140"/>
        <v xml:space="preserve"> </v>
      </c>
      <c r="AN110" s="696"/>
      <c r="AO110" s="60">
        <f t="shared" si="143"/>
        <v>0</v>
      </c>
      <c r="AP110" s="195" t="str">
        <f t="shared" si="124"/>
        <v xml:space="preserve"> </v>
      </c>
      <c r="AQ110" s="163"/>
      <c r="AR110" s="326"/>
      <c r="AS110" s="60"/>
      <c r="AT110" s="60">
        <f t="shared" si="149"/>
        <v>0</v>
      </c>
      <c r="AU110" s="61" t="str">
        <f t="shared" si="125"/>
        <v xml:space="preserve"> </v>
      </c>
      <c r="AV110" s="647"/>
      <c r="AW110" s="60">
        <f t="shared" si="144"/>
        <v>0</v>
      </c>
      <c r="AX110" s="397" t="str">
        <f t="shared" si="123"/>
        <v xml:space="preserve"> </v>
      </c>
      <c r="AY110" s="450">
        <v>15.3</v>
      </c>
      <c r="AZ110" s="417">
        <v>17.3</v>
      </c>
      <c r="BA110" s="417">
        <f t="shared" si="94"/>
        <v>17.3</v>
      </c>
      <c r="BB110" s="417"/>
      <c r="BC110" s="130">
        <v>15.5</v>
      </c>
      <c r="BD110" s="130">
        <f t="shared" si="141"/>
        <v>15.5</v>
      </c>
      <c r="BE110" s="130"/>
      <c r="BF110" s="131">
        <f t="shared" si="129"/>
        <v>-1.8000000000000007</v>
      </c>
      <c r="BG110" s="130">
        <f t="shared" si="65"/>
        <v>89.595375722543352</v>
      </c>
      <c r="BH110" s="647">
        <v>14.2</v>
      </c>
      <c r="BI110" s="60">
        <f t="shared" si="151"/>
        <v>1.3000000000000007</v>
      </c>
      <c r="BJ110" s="167">
        <f t="shared" si="157"/>
        <v>109.1549295774648</v>
      </c>
      <c r="BK110" s="2"/>
      <c r="BL110" s="722">
        <f t="shared" si="95"/>
        <v>24.400000000000002</v>
      </c>
      <c r="BM110" s="722">
        <f t="shared" si="96"/>
        <v>24.1</v>
      </c>
      <c r="BN110" s="709">
        <v>24.1</v>
      </c>
      <c r="BO110" s="709"/>
      <c r="BP110" s="709"/>
      <c r="BQ110" s="709">
        <v>0.3</v>
      </c>
    </row>
    <row r="111" spans="1:69" s="222" customFormat="1" ht="21.75" customHeight="1" x14ac:dyDescent="0.25">
      <c r="A111" s="533" t="s">
        <v>205</v>
      </c>
      <c r="B111" s="534" t="s">
        <v>202</v>
      </c>
      <c r="C111" s="363">
        <f>M111+AY111</f>
        <v>0</v>
      </c>
      <c r="D111" s="363">
        <f>N111+AZ111</f>
        <v>0</v>
      </c>
      <c r="E111" s="216">
        <f>O111+BC111</f>
        <v>0</v>
      </c>
      <c r="F111" s="216">
        <f t="shared" si="154"/>
        <v>0</v>
      </c>
      <c r="G111" s="216">
        <f t="shared" si="152"/>
        <v>0</v>
      </c>
      <c r="H111" s="216">
        <f t="shared" si="92"/>
        <v>0</v>
      </c>
      <c r="I111" s="216" t="str">
        <f t="shared" si="93"/>
        <v xml:space="preserve"> </v>
      </c>
      <c r="J111" s="728">
        <f>T111+BH111</f>
        <v>0</v>
      </c>
      <c r="K111" s="216">
        <f t="shared" si="119"/>
        <v>0</v>
      </c>
      <c r="L111" s="217" t="str">
        <f t="shared" si="136"/>
        <v xml:space="preserve"> </v>
      </c>
      <c r="M111" s="327">
        <f t="shared" si="153"/>
        <v>0</v>
      </c>
      <c r="N111" s="327">
        <f t="shared" si="155"/>
        <v>0</v>
      </c>
      <c r="O111" s="219">
        <f t="shared" si="156"/>
        <v>0</v>
      </c>
      <c r="P111" s="219">
        <f t="shared" si="106"/>
        <v>0</v>
      </c>
      <c r="Q111" s="219">
        <f t="shared" si="97"/>
        <v>0</v>
      </c>
      <c r="R111" s="219">
        <f t="shared" si="108"/>
        <v>0</v>
      </c>
      <c r="S111" s="219" t="str">
        <f t="shared" si="109"/>
        <v xml:space="preserve"> </v>
      </c>
      <c r="T111" s="728">
        <f t="shared" si="145"/>
        <v>0</v>
      </c>
      <c r="U111" s="220">
        <f t="shared" si="146"/>
        <v>0</v>
      </c>
      <c r="V111" s="601" t="str">
        <f t="shared" si="147"/>
        <v xml:space="preserve"> </v>
      </c>
      <c r="W111" s="781"/>
      <c r="X111" s="440"/>
      <c r="Y111" s="31"/>
      <c r="Z111" s="854"/>
      <c r="AA111" s="883"/>
      <c r="AB111" s="327">
        <f t="shared" si="98"/>
        <v>0</v>
      </c>
      <c r="AC111" s="219"/>
      <c r="AD111" s="219">
        <f t="shared" si="118"/>
        <v>0</v>
      </c>
      <c r="AE111" s="219" t="str">
        <f t="shared" si="117"/>
        <v xml:space="preserve"> </v>
      </c>
      <c r="AF111" s="804"/>
      <c r="AG111" s="219">
        <f t="shared" si="148"/>
        <v>0</v>
      </c>
      <c r="AH111" s="221" t="str">
        <f t="shared" si="150"/>
        <v xml:space="preserve"> </v>
      </c>
      <c r="AI111" s="427"/>
      <c r="AJ111" s="219"/>
      <c r="AK111" s="219"/>
      <c r="AL111" s="219">
        <f t="shared" si="139"/>
        <v>0</v>
      </c>
      <c r="AM111" s="219" t="str">
        <f t="shared" si="140"/>
        <v xml:space="preserve"> </v>
      </c>
      <c r="AN111" s="687"/>
      <c r="AO111" s="219">
        <f t="shared" si="143"/>
        <v>0</v>
      </c>
      <c r="AP111" s="195" t="str">
        <f t="shared" si="124"/>
        <v xml:space="preserve"> </v>
      </c>
      <c r="AQ111" s="218"/>
      <c r="AR111" s="327"/>
      <c r="AS111" s="219"/>
      <c r="AT111" s="219">
        <f t="shared" si="149"/>
        <v>0</v>
      </c>
      <c r="AU111" s="216" t="str">
        <f t="shared" si="125"/>
        <v xml:space="preserve"> </v>
      </c>
      <c r="AV111" s="310"/>
      <c r="AW111" s="219">
        <f t="shared" si="144"/>
        <v>0</v>
      </c>
      <c r="AX111" s="398" t="str">
        <f t="shared" si="123"/>
        <v xml:space="preserve"> </v>
      </c>
      <c r="AY111" s="451"/>
      <c r="AZ111" s="327"/>
      <c r="BA111" s="327">
        <f t="shared" si="94"/>
        <v>0</v>
      </c>
      <c r="BB111" s="327"/>
      <c r="BC111" s="219"/>
      <c r="BD111" s="130">
        <f t="shared" si="141"/>
        <v>0</v>
      </c>
      <c r="BE111" s="219"/>
      <c r="BF111" s="216">
        <f t="shared" si="129"/>
        <v>0</v>
      </c>
      <c r="BG111" s="219" t="str">
        <f t="shared" si="65"/>
        <v xml:space="preserve"> </v>
      </c>
      <c r="BH111" s="310"/>
      <c r="BI111" s="219">
        <f t="shared" si="151"/>
        <v>0</v>
      </c>
      <c r="BJ111" s="167" t="str">
        <f t="shared" si="157"/>
        <v xml:space="preserve"> </v>
      </c>
      <c r="BK111" s="4"/>
      <c r="BL111" s="722">
        <f t="shared" si="95"/>
        <v>0</v>
      </c>
      <c r="BM111" s="722">
        <f t="shared" si="96"/>
        <v>0</v>
      </c>
      <c r="BN111" s="709"/>
      <c r="BO111" s="709"/>
      <c r="BP111" s="709"/>
      <c r="BQ111" s="709"/>
    </row>
    <row r="112" spans="1:69" s="7" customFormat="1" ht="20.25" customHeight="1" x14ac:dyDescent="0.25">
      <c r="A112" s="531" t="s">
        <v>64</v>
      </c>
      <c r="B112" s="532" t="s">
        <v>65</v>
      </c>
      <c r="C112" s="362">
        <f>M112+AY112-C113</f>
        <v>5849.8</v>
      </c>
      <c r="D112" s="362">
        <f>N112+AZ112-D113</f>
        <v>6237.8</v>
      </c>
      <c r="E112" s="61">
        <f>O112+BC112-E113</f>
        <v>5955.5999999999995</v>
      </c>
      <c r="F112" s="61">
        <f>P112+BD112-F113</f>
        <v>5892.2</v>
      </c>
      <c r="G112" s="61">
        <f t="shared" si="152"/>
        <v>63.400000000000006</v>
      </c>
      <c r="H112" s="61">
        <f t="shared" si="92"/>
        <v>-282.20000000000073</v>
      </c>
      <c r="I112" s="61">
        <f t="shared" si="93"/>
        <v>95.475969091666926</v>
      </c>
      <c r="J112" s="739">
        <f>T112+BH112-J113</f>
        <v>5112.3</v>
      </c>
      <c r="K112" s="61">
        <f t="shared" si="119"/>
        <v>843.29999999999927</v>
      </c>
      <c r="L112" s="168">
        <f t="shared" si="136"/>
        <v>116.4955108268294</v>
      </c>
      <c r="M112" s="326">
        <f t="shared" si="153"/>
        <v>5830.6</v>
      </c>
      <c r="N112" s="326">
        <f t="shared" si="155"/>
        <v>6203</v>
      </c>
      <c r="O112" s="60">
        <f t="shared" si="156"/>
        <v>5926.9</v>
      </c>
      <c r="P112" s="60">
        <f t="shared" si="106"/>
        <v>5870.2</v>
      </c>
      <c r="Q112" s="60">
        <f t="shared" si="97"/>
        <v>56.7</v>
      </c>
      <c r="R112" s="60">
        <f t="shared" si="108"/>
        <v>-276.10000000000036</v>
      </c>
      <c r="S112" s="60">
        <f t="shared" si="109"/>
        <v>95.548927938094465</v>
      </c>
      <c r="T112" s="739">
        <f>AF112</f>
        <v>5088.1000000000004</v>
      </c>
      <c r="U112" s="88">
        <f t="shared" si="146"/>
        <v>838.79999999999927</v>
      </c>
      <c r="V112" s="600">
        <f t="shared" si="147"/>
        <v>116.48552504864288</v>
      </c>
      <c r="W112" s="779">
        <v>5830.6</v>
      </c>
      <c r="X112" s="439">
        <v>6203</v>
      </c>
      <c r="Y112" s="893">
        <f t="shared" si="127"/>
        <v>6043.4</v>
      </c>
      <c r="Z112" s="852">
        <v>159.6</v>
      </c>
      <c r="AA112" s="882">
        <v>5926.9</v>
      </c>
      <c r="AB112" s="326">
        <f t="shared" si="98"/>
        <v>5870.2</v>
      </c>
      <c r="AC112" s="60">
        <v>56.7</v>
      </c>
      <c r="AD112" s="60">
        <f t="shared" si="118"/>
        <v>-276.10000000000036</v>
      </c>
      <c r="AE112" s="60">
        <f t="shared" si="117"/>
        <v>95.548927938094465</v>
      </c>
      <c r="AF112" s="809">
        <v>5088.1000000000004</v>
      </c>
      <c r="AG112" s="60">
        <f t="shared" si="148"/>
        <v>838.79999999999927</v>
      </c>
      <c r="AH112" s="196">
        <f t="shared" si="150"/>
        <v>116.48552504864288</v>
      </c>
      <c r="AI112" s="426"/>
      <c r="AJ112" s="60"/>
      <c r="AK112" s="60"/>
      <c r="AL112" s="60">
        <f t="shared" si="139"/>
        <v>0</v>
      </c>
      <c r="AM112" s="60" t="str">
        <f t="shared" si="140"/>
        <v xml:space="preserve"> </v>
      </c>
      <c r="AN112" s="696"/>
      <c r="AO112" s="60">
        <f t="shared" si="143"/>
        <v>0</v>
      </c>
      <c r="AP112" s="195" t="str">
        <f t="shared" si="124"/>
        <v xml:space="preserve"> </v>
      </c>
      <c r="AQ112" s="163"/>
      <c r="AR112" s="326"/>
      <c r="AS112" s="60"/>
      <c r="AT112" s="60">
        <f t="shared" si="149"/>
        <v>0</v>
      </c>
      <c r="AU112" s="61" t="str">
        <f t="shared" si="125"/>
        <v xml:space="preserve"> </v>
      </c>
      <c r="AV112" s="647"/>
      <c r="AW112" s="60">
        <f t="shared" si="144"/>
        <v>0</v>
      </c>
      <c r="AX112" s="397" t="str">
        <f t="shared" si="123"/>
        <v xml:space="preserve"> </v>
      </c>
      <c r="AY112" s="450">
        <v>19.2</v>
      </c>
      <c r="AZ112" s="417">
        <v>34.799999999999997</v>
      </c>
      <c r="BA112" s="417">
        <f t="shared" si="94"/>
        <v>26.9</v>
      </c>
      <c r="BB112" s="417">
        <v>7.9</v>
      </c>
      <c r="BC112" s="130">
        <v>28.7</v>
      </c>
      <c r="BD112" s="130">
        <f t="shared" si="141"/>
        <v>22</v>
      </c>
      <c r="BE112" s="130">
        <v>6.7</v>
      </c>
      <c r="BF112" s="131">
        <f t="shared" si="129"/>
        <v>-6.0999999999999979</v>
      </c>
      <c r="BG112" s="130">
        <f t="shared" si="65"/>
        <v>82.471264367816104</v>
      </c>
      <c r="BH112" s="647">
        <v>24.2</v>
      </c>
      <c r="BI112" s="60">
        <f t="shared" si="151"/>
        <v>4.5</v>
      </c>
      <c r="BJ112" s="167">
        <f t="shared" si="157"/>
        <v>118.59504132231405</v>
      </c>
      <c r="BK112" s="2"/>
      <c r="BL112" s="722">
        <f t="shared" si="95"/>
        <v>156.5</v>
      </c>
      <c r="BM112" s="722">
        <f t="shared" si="96"/>
        <v>156.30000000000001</v>
      </c>
      <c r="BN112" s="712">
        <v>156.30000000000001</v>
      </c>
      <c r="BO112" s="712"/>
      <c r="BP112" s="712"/>
      <c r="BQ112" s="709">
        <v>0.2</v>
      </c>
    </row>
    <row r="113" spans="1:69" s="222" customFormat="1" ht="21.75" customHeight="1" x14ac:dyDescent="0.25">
      <c r="A113" s="533" t="s">
        <v>205</v>
      </c>
      <c r="B113" s="534" t="s">
        <v>202</v>
      </c>
      <c r="C113" s="363">
        <f>M113+AY113</f>
        <v>0</v>
      </c>
      <c r="D113" s="363">
        <f>N113+AZ113</f>
        <v>0</v>
      </c>
      <c r="E113" s="216">
        <f>O113+BC113</f>
        <v>0</v>
      </c>
      <c r="F113" s="216">
        <f t="shared" si="154"/>
        <v>0</v>
      </c>
      <c r="G113" s="216">
        <f t="shared" si="152"/>
        <v>0</v>
      </c>
      <c r="H113" s="216">
        <f t="shared" si="92"/>
        <v>0</v>
      </c>
      <c r="I113" s="216" t="str">
        <f t="shared" si="93"/>
        <v xml:space="preserve"> </v>
      </c>
      <c r="J113" s="728">
        <f>T113+BH113</f>
        <v>0</v>
      </c>
      <c r="K113" s="216">
        <f t="shared" si="119"/>
        <v>0</v>
      </c>
      <c r="L113" s="217" t="str">
        <f t="shared" si="136"/>
        <v xml:space="preserve"> </v>
      </c>
      <c r="M113" s="327">
        <f t="shared" si="153"/>
        <v>0</v>
      </c>
      <c r="N113" s="327">
        <f t="shared" si="155"/>
        <v>0</v>
      </c>
      <c r="O113" s="219">
        <f t="shared" si="156"/>
        <v>0</v>
      </c>
      <c r="P113" s="219">
        <f t="shared" si="106"/>
        <v>0</v>
      </c>
      <c r="Q113" s="219">
        <f t="shared" si="97"/>
        <v>0</v>
      </c>
      <c r="R113" s="219">
        <f t="shared" si="108"/>
        <v>0</v>
      </c>
      <c r="S113" s="219" t="str">
        <f t="shared" si="109"/>
        <v xml:space="preserve"> </v>
      </c>
      <c r="T113" s="728">
        <f t="shared" si="145"/>
        <v>0</v>
      </c>
      <c r="U113" s="220">
        <f t="shared" si="146"/>
        <v>0</v>
      </c>
      <c r="V113" s="601" t="str">
        <f t="shared" si="147"/>
        <v xml:space="preserve"> </v>
      </c>
      <c r="W113" s="781"/>
      <c r="X113" s="440"/>
      <c r="Y113" s="31"/>
      <c r="Z113" s="854"/>
      <c r="AA113" s="883"/>
      <c r="AB113" s="327">
        <f t="shared" si="98"/>
        <v>0</v>
      </c>
      <c r="AC113" s="219"/>
      <c r="AD113" s="219">
        <f t="shared" si="118"/>
        <v>0</v>
      </c>
      <c r="AE113" s="219" t="str">
        <f t="shared" si="117"/>
        <v xml:space="preserve"> </v>
      </c>
      <c r="AF113" s="804"/>
      <c r="AG113" s="219">
        <f t="shared" si="148"/>
        <v>0</v>
      </c>
      <c r="AH113" s="221" t="str">
        <f t="shared" si="150"/>
        <v xml:space="preserve"> </v>
      </c>
      <c r="AI113" s="427"/>
      <c r="AJ113" s="219"/>
      <c r="AK113" s="219"/>
      <c r="AL113" s="219">
        <f t="shared" si="139"/>
        <v>0</v>
      </c>
      <c r="AM113" s="219" t="str">
        <f t="shared" si="140"/>
        <v xml:space="preserve"> </v>
      </c>
      <c r="AN113" s="687"/>
      <c r="AO113" s="219">
        <f t="shared" si="143"/>
        <v>0</v>
      </c>
      <c r="AP113" s="195" t="str">
        <f t="shared" si="124"/>
        <v xml:space="preserve"> </v>
      </c>
      <c r="AQ113" s="218"/>
      <c r="AR113" s="327"/>
      <c r="AS113" s="219"/>
      <c r="AT113" s="219">
        <f t="shared" si="149"/>
        <v>0</v>
      </c>
      <c r="AU113" s="216" t="str">
        <f t="shared" si="125"/>
        <v xml:space="preserve"> </v>
      </c>
      <c r="AV113" s="310"/>
      <c r="AW113" s="219">
        <f t="shared" si="144"/>
        <v>0</v>
      </c>
      <c r="AX113" s="398" t="str">
        <f t="shared" si="123"/>
        <v xml:space="preserve"> </v>
      </c>
      <c r="AY113" s="451"/>
      <c r="AZ113" s="327"/>
      <c r="BA113" s="327">
        <f t="shared" si="94"/>
        <v>0</v>
      </c>
      <c r="BB113" s="327"/>
      <c r="BC113" s="219"/>
      <c r="BD113" s="130">
        <f t="shared" si="141"/>
        <v>0</v>
      </c>
      <c r="BE113" s="219"/>
      <c r="BF113" s="216">
        <f t="shared" si="129"/>
        <v>0</v>
      </c>
      <c r="BG113" s="219" t="str">
        <f t="shared" si="65"/>
        <v xml:space="preserve"> </v>
      </c>
      <c r="BH113" s="310"/>
      <c r="BI113" s="219">
        <f t="shared" si="151"/>
        <v>0</v>
      </c>
      <c r="BJ113" s="167" t="str">
        <f t="shared" si="157"/>
        <v xml:space="preserve"> </v>
      </c>
      <c r="BK113" s="2"/>
      <c r="BL113" s="722">
        <f t="shared" si="95"/>
        <v>0</v>
      </c>
      <c r="BM113" s="722">
        <f t="shared" si="96"/>
        <v>0</v>
      </c>
      <c r="BN113" s="710"/>
      <c r="BO113" s="710"/>
      <c r="BP113" s="710"/>
      <c r="BQ113" s="709"/>
    </row>
    <row r="114" spans="1:69" s="7" customFormat="1" ht="20.25" customHeight="1" x14ac:dyDescent="0.25">
      <c r="A114" s="531" t="s">
        <v>59</v>
      </c>
      <c r="B114" s="532" t="s">
        <v>66</v>
      </c>
      <c r="C114" s="362">
        <f>M114+AY114-C115</f>
        <v>11260.2</v>
      </c>
      <c r="D114" s="362">
        <f>N114+AZ114-D115</f>
        <v>13833.399999999998</v>
      </c>
      <c r="E114" s="61">
        <f>O114+BC114-E115</f>
        <v>10717.9</v>
      </c>
      <c r="F114" s="61">
        <f>P114+BD114-F115+BD115</f>
        <v>8142.2</v>
      </c>
      <c r="G114" s="61">
        <f>Q114+BE114-AC115</f>
        <v>2575.9</v>
      </c>
      <c r="H114" s="61">
        <f t="shared" si="92"/>
        <v>-3115.4999999999982</v>
      </c>
      <c r="I114" s="61">
        <f t="shared" si="93"/>
        <v>77.478421790738366</v>
      </c>
      <c r="J114" s="739">
        <f>T114+BH114-J115</f>
        <v>8495.1999999999989</v>
      </c>
      <c r="K114" s="61">
        <f t="shared" si="119"/>
        <v>2222.7000000000007</v>
      </c>
      <c r="L114" s="168">
        <f t="shared" si="136"/>
        <v>126.16418683491855</v>
      </c>
      <c r="M114" s="326">
        <f t="shared" si="153"/>
        <v>9018.2000000000007</v>
      </c>
      <c r="N114" s="326">
        <f t="shared" si="155"/>
        <v>11199.8</v>
      </c>
      <c r="O114" s="60">
        <f t="shared" si="156"/>
        <v>9375.5</v>
      </c>
      <c r="P114" s="60">
        <f t="shared" si="106"/>
        <v>6950.8</v>
      </c>
      <c r="Q114" s="60">
        <f t="shared" si="97"/>
        <v>2424.6999999999998</v>
      </c>
      <c r="R114" s="60">
        <f t="shared" si="108"/>
        <v>-1824.2999999999993</v>
      </c>
      <c r="S114" s="60">
        <f t="shared" si="109"/>
        <v>83.711316273504892</v>
      </c>
      <c r="T114" s="739">
        <f>AF114</f>
        <v>6826.9</v>
      </c>
      <c r="U114" s="88">
        <f t="shared" si="146"/>
        <v>2548.6000000000004</v>
      </c>
      <c r="V114" s="600">
        <f t="shared" si="147"/>
        <v>137.33173182557238</v>
      </c>
      <c r="W114" s="779">
        <v>9018.2000000000007</v>
      </c>
      <c r="X114" s="439">
        <v>11199.8</v>
      </c>
      <c r="Y114" s="893">
        <f t="shared" si="127"/>
        <v>7544.4</v>
      </c>
      <c r="Z114" s="852">
        <v>3655.4</v>
      </c>
      <c r="AA114" s="882">
        <v>9375.5</v>
      </c>
      <c r="AB114" s="326">
        <f t="shared" si="98"/>
        <v>6950.8</v>
      </c>
      <c r="AC114" s="60">
        <v>2424.6999999999998</v>
      </c>
      <c r="AD114" s="60">
        <f t="shared" si="118"/>
        <v>-1824.2999999999993</v>
      </c>
      <c r="AE114" s="60">
        <f t="shared" si="117"/>
        <v>83.711316273504892</v>
      </c>
      <c r="AF114" s="809">
        <v>6826.9</v>
      </c>
      <c r="AG114" s="60">
        <f t="shared" si="148"/>
        <v>2548.6000000000004</v>
      </c>
      <c r="AH114" s="196">
        <f t="shared" si="150"/>
        <v>137.33173182557238</v>
      </c>
      <c r="AI114" s="426"/>
      <c r="AJ114" s="60"/>
      <c r="AK114" s="60"/>
      <c r="AL114" s="60">
        <f t="shared" si="139"/>
        <v>0</v>
      </c>
      <c r="AM114" s="60" t="str">
        <f t="shared" si="140"/>
        <v xml:space="preserve"> </v>
      </c>
      <c r="AN114" s="696"/>
      <c r="AO114" s="60">
        <f t="shared" si="143"/>
        <v>0</v>
      </c>
      <c r="AP114" s="195" t="str">
        <f t="shared" si="124"/>
        <v xml:space="preserve"> </v>
      </c>
      <c r="AQ114" s="163"/>
      <c r="AR114" s="326"/>
      <c r="AS114" s="60"/>
      <c r="AT114" s="60">
        <f t="shared" si="149"/>
        <v>0</v>
      </c>
      <c r="AU114" s="61" t="str">
        <f t="shared" si="125"/>
        <v xml:space="preserve"> </v>
      </c>
      <c r="AV114" s="647"/>
      <c r="AW114" s="60">
        <f t="shared" si="144"/>
        <v>0</v>
      </c>
      <c r="AX114" s="397" t="str">
        <f t="shared" si="123"/>
        <v xml:space="preserve"> </v>
      </c>
      <c r="AY114" s="450">
        <v>3656.7</v>
      </c>
      <c r="AZ114" s="417">
        <v>4276.8</v>
      </c>
      <c r="BA114" s="417">
        <f t="shared" si="94"/>
        <v>3943.8</v>
      </c>
      <c r="BB114" s="417">
        <v>333</v>
      </c>
      <c r="BC114" s="130">
        <v>2856.5</v>
      </c>
      <c r="BD114" s="130">
        <f t="shared" si="141"/>
        <v>2705.2</v>
      </c>
      <c r="BE114" s="130">
        <v>151.30000000000001</v>
      </c>
      <c r="BF114" s="132">
        <f t="shared" si="129"/>
        <v>-1420.3000000000002</v>
      </c>
      <c r="BG114" s="130">
        <f t="shared" si="65"/>
        <v>66.790591096146642</v>
      </c>
      <c r="BH114" s="647">
        <v>2692.9</v>
      </c>
      <c r="BI114" s="60">
        <f t="shared" si="151"/>
        <v>163.59999999999991</v>
      </c>
      <c r="BJ114" s="167">
        <f t="shared" si="157"/>
        <v>106.07523487689852</v>
      </c>
      <c r="BK114" s="2"/>
      <c r="BL114" s="722">
        <f t="shared" si="95"/>
        <v>96.1</v>
      </c>
      <c r="BM114" s="722">
        <f t="shared" si="96"/>
        <v>81.3</v>
      </c>
      <c r="BN114" s="712">
        <v>81.3</v>
      </c>
      <c r="BO114" s="712"/>
      <c r="BP114" s="712"/>
      <c r="BQ114" s="712">
        <v>14.8</v>
      </c>
    </row>
    <row r="115" spans="1:69" s="222" customFormat="1" ht="21.75" customHeight="1" x14ac:dyDescent="0.25">
      <c r="A115" s="533" t="s">
        <v>205</v>
      </c>
      <c r="B115" s="534" t="s">
        <v>202</v>
      </c>
      <c r="C115" s="363">
        <f>M115+AY115</f>
        <v>1414.7</v>
      </c>
      <c r="D115" s="363">
        <f>N115+AZ115</f>
        <v>1643.2</v>
      </c>
      <c r="E115" s="216">
        <f>O115+BC115</f>
        <v>1514.1000000000001</v>
      </c>
      <c r="F115" s="216">
        <f t="shared" si="154"/>
        <v>1514.0000000000002</v>
      </c>
      <c r="G115" s="216">
        <f t="shared" ref="G115:G131" si="158">Q115+BE115</f>
        <v>0.1</v>
      </c>
      <c r="H115" s="216">
        <f t="shared" si="92"/>
        <v>-129.09999999999991</v>
      </c>
      <c r="I115" s="216">
        <f t="shared" si="93"/>
        <v>92.143378773125619</v>
      </c>
      <c r="J115" s="728">
        <f>T115+BH115</f>
        <v>1024.5999999999999</v>
      </c>
      <c r="K115" s="216">
        <f t="shared" si="119"/>
        <v>489.50000000000023</v>
      </c>
      <c r="L115" s="217">
        <f t="shared" si="136"/>
        <v>147.77474136248293</v>
      </c>
      <c r="M115" s="327">
        <f t="shared" si="153"/>
        <v>1414.7</v>
      </c>
      <c r="N115" s="327">
        <f t="shared" si="155"/>
        <v>1643</v>
      </c>
      <c r="O115" s="219">
        <f t="shared" si="156"/>
        <v>1513.9</v>
      </c>
      <c r="P115" s="219">
        <f t="shared" si="106"/>
        <v>1513.8000000000002</v>
      </c>
      <c r="Q115" s="219">
        <f t="shared" si="97"/>
        <v>0.1</v>
      </c>
      <c r="R115" s="219">
        <f t="shared" si="108"/>
        <v>-129.09999999999991</v>
      </c>
      <c r="S115" s="219">
        <f t="shared" si="109"/>
        <v>92.142422398052346</v>
      </c>
      <c r="T115" s="728">
        <f t="shared" si="145"/>
        <v>1024.5</v>
      </c>
      <c r="U115" s="220">
        <f t="shared" si="146"/>
        <v>489.40000000000009</v>
      </c>
      <c r="V115" s="601">
        <f t="shared" si="147"/>
        <v>147.76964372864813</v>
      </c>
      <c r="W115" s="780">
        <v>1414.7</v>
      </c>
      <c r="X115" s="587">
        <v>1643</v>
      </c>
      <c r="Y115" s="833">
        <f>X115-Z115</f>
        <v>1642.3</v>
      </c>
      <c r="Z115" s="853">
        <v>0.7</v>
      </c>
      <c r="AA115" s="881">
        <v>1513.9</v>
      </c>
      <c r="AB115" s="327">
        <f t="shared" si="98"/>
        <v>1513.8000000000002</v>
      </c>
      <c r="AC115" s="219">
        <v>0.1</v>
      </c>
      <c r="AD115" s="219">
        <f t="shared" si="118"/>
        <v>-129.09999999999991</v>
      </c>
      <c r="AE115" s="219">
        <f t="shared" si="117"/>
        <v>92.142422398052346</v>
      </c>
      <c r="AF115" s="791">
        <v>1024.5</v>
      </c>
      <c r="AG115" s="219">
        <f t="shared" si="148"/>
        <v>489.40000000000009</v>
      </c>
      <c r="AH115" s="792">
        <f t="shared" si="150"/>
        <v>147.76964372864813</v>
      </c>
      <c r="AI115" s="427"/>
      <c r="AJ115" s="219"/>
      <c r="AK115" s="219"/>
      <c r="AL115" s="219">
        <f t="shared" si="139"/>
        <v>0</v>
      </c>
      <c r="AM115" s="219" t="str">
        <f t="shared" si="140"/>
        <v xml:space="preserve"> </v>
      </c>
      <c r="AN115" s="687"/>
      <c r="AO115" s="219">
        <f t="shared" si="143"/>
        <v>0</v>
      </c>
      <c r="AP115" s="195" t="str">
        <f t="shared" si="124"/>
        <v xml:space="preserve"> </v>
      </c>
      <c r="AQ115" s="218"/>
      <c r="AR115" s="327"/>
      <c r="AS115" s="219"/>
      <c r="AT115" s="219">
        <f t="shared" si="149"/>
        <v>0</v>
      </c>
      <c r="AU115" s="216" t="str">
        <f t="shared" si="125"/>
        <v xml:space="preserve"> </v>
      </c>
      <c r="AV115" s="310"/>
      <c r="AW115" s="219">
        <f t="shared" si="144"/>
        <v>0</v>
      </c>
      <c r="AX115" s="398" t="str">
        <f t="shared" si="123"/>
        <v xml:space="preserve"> </v>
      </c>
      <c r="AY115" s="451"/>
      <c r="AZ115" s="746">
        <v>0.2</v>
      </c>
      <c r="BA115" s="746">
        <f t="shared" si="94"/>
        <v>0.2</v>
      </c>
      <c r="BB115" s="746"/>
      <c r="BC115" s="219">
        <v>0.2</v>
      </c>
      <c r="BD115" s="755">
        <f t="shared" si="141"/>
        <v>0.2</v>
      </c>
      <c r="BE115" s="219"/>
      <c r="BF115" s="216"/>
      <c r="BG115" s="219">
        <f t="shared" si="65"/>
        <v>100</v>
      </c>
      <c r="BH115" s="745">
        <v>0.1</v>
      </c>
      <c r="BI115" s="219">
        <f t="shared" si="151"/>
        <v>0.1</v>
      </c>
      <c r="BJ115" s="167">
        <f t="shared" si="157"/>
        <v>200</v>
      </c>
      <c r="BK115" s="2"/>
      <c r="BL115" s="722">
        <f t="shared" si="95"/>
        <v>0</v>
      </c>
      <c r="BM115" s="722">
        <f t="shared" si="96"/>
        <v>0</v>
      </c>
      <c r="BN115" s="710"/>
      <c r="BO115" s="710"/>
      <c r="BP115" s="710"/>
      <c r="BQ115" s="710"/>
    </row>
    <row r="116" spans="1:69" s="7" customFormat="1" ht="22.5" customHeight="1" x14ac:dyDescent="0.25">
      <c r="A116" s="531" t="s">
        <v>68</v>
      </c>
      <c r="B116" s="532" t="s">
        <v>67</v>
      </c>
      <c r="C116" s="362">
        <f>M116+AY116-C117</f>
        <v>597.6</v>
      </c>
      <c r="D116" s="362">
        <f>N116+AZ116-D117</f>
        <v>445</v>
      </c>
      <c r="E116" s="61">
        <f>O116+BC116-E117</f>
        <v>370.8</v>
      </c>
      <c r="F116" s="61">
        <f>P116+BD116-F117</f>
        <v>356.7</v>
      </c>
      <c r="G116" s="61">
        <f t="shared" si="158"/>
        <v>14.1</v>
      </c>
      <c r="H116" s="61">
        <f t="shared" si="92"/>
        <v>-74.199999999999989</v>
      </c>
      <c r="I116" s="61">
        <f t="shared" si="93"/>
        <v>83.325842696629209</v>
      </c>
      <c r="J116" s="739">
        <f>T116+BH116-J117</f>
        <v>309.39999999999998</v>
      </c>
      <c r="K116" s="61">
        <f t="shared" si="119"/>
        <v>61.400000000000034</v>
      </c>
      <c r="L116" s="168">
        <f t="shared" si="136"/>
        <v>119.84486102133162</v>
      </c>
      <c r="M116" s="326">
        <f t="shared" si="153"/>
        <v>548.9</v>
      </c>
      <c r="N116" s="326">
        <f t="shared" si="155"/>
        <v>405.6</v>
      </c>
      <c r="O116" s="60">
        <f t="shared" si="156"/>
        <v>345</v>
      </c>
      <c r="P116" s="60">
        <f t="shared" si="106"/>
        <v>336.8</v>
      </c>
      <c r="Q116" s="60">
        <f t="shared" si="97"/>
        <v>8.1999999999999993</v>
      </c>
      <c r="R116" s="60">
        <f t="shared" si="108"/>
        <v>-60.600000000000023</v>
      </c>
      <c r="S116" s="60">
        <f t="shared" si="109"/>
        <v>85.059171597633139</v>
      </c>
      <c r="T116" s="739">
        <f>AF116</f>
        <v>293.2</v>
      </c>
      <c r="U116" s="88">
        <f t="shared" si="146"/>
        <v>51.800000000000011</v>
      </c>
      <c r="V116" s="600">
        <f t="shared" si="147"/>
        <v>117.66712141882674</v>
      </c>
      <c r="W116" s="779">
        <v>548.9</v>
      </c>
      <c r="X116" s="439">
        <v>405.6</v>
      </c>
      <c r="Y116" s="893">
        <f t="shared" si="127"/>
        <v>376.5</v>
      </c>
      <c r="Z116" s="852">
        <v>29.1</v>
      </c>
      <c r="AA116" s="882">
        <v>345</v>
      </c>
      <c r="AB116" s="326">
        <f t="shared" si="98"/>
        <v>336.8</v>
      </c>
      <c r="AC116" s="60">
        <v>8.1999999999999993</v>
      </c>
      <c r="AD116" s="60">
        <f t="shared" si="118"/>
        <v>-60.600000000000023</v>
      </c>
      <c r="AE116" s="60">
        <f t="shared" si="117"/>
        <v>85.059171597633139</v>
      </c>
      <c r="AF116" s="809">
        <v>293.2</v>
      </c>
      <c r="AG116" s="60">
        <f t="shared" si="148"/>
        <v>51.800000000000011</v>
      </c>
      <c r="AH116" s="196">
        <f t="shared" si="150"/>
        <v>117.66712141882674</v>
      </c>
      <c r="AI116" s="426"/>
      <c r="AJ116" s="60"/>
      <c r="AK116" s="60"/>
      <c r="AL116" s="60">
        <f t="shared" si="139"/>
        <v>0</v>
      </c>
      <c r="AM116" s="60" t="str">
        <f t="shared" si="140"/>
        <v xml:space="preserve"> </v>
      </c>
      <c r="AN116" s="696"/>
      <c r="AO116" s="60">
        <f t="shared" si="143"/>
        <v>0</v>
      </c>
      <c r="AP116" s="195" t="str">
        <f t="shared" si="124"/>
        <v xml:space="preserve"> </v>
      </c>
      <c r="AQ116" s="163"/>
      <c r="AR116" s="326"/>
      <c r="AS116" s="60"/>
      <c r="AT116" s="60">
        <f t="shared" si="149"/>
        <v>0</v>
      </c>
      <c r="AU116" s="61" t="str">
        <f t="shared" si="125"/>
        <v xml:space="preserve"> </v>
      </c>
      <c r="AV116" s="647"/>
      <c r="AW116" s="60">
        <f t="shared" si="144"/>
        <v>0</v>
      </c>
      <c r="AX116" s="397" t="str">
        <f t="shared" si="123"/>
        <v xml:space="preserve"> </v>
      </c>
      <c r="AY116" s="450">
        <v>48.7</v>
      </c>
      <c r="AZ116" s="417">
        <v>71.900000000000006</v>
      </c>
      <c r="BA116" s="417">
        <f t="shared" si="94"/>
        <v>65.2</v>
      </c>
      <c r="BB116" s="417">
        <v>6.7</v>
      </c>
      <c r="BC116" s="130">
        <v>45.8</v>
      </c>
      <c r="BD116" s="130">
        <f t="shared" si="141"/>
        <v>39.9</v>
      </c>
      <c r="BE116" s="130">
        <v>5.9</v>
      </c>
      <c r="BF116" s="130">
        <f t="shared" si="129"/>
        <v>-26.100000000000009</v>
      </c>
      <c r="BG116" s="130">
        <f t="shared" si="65"/>
        <v>63.699582753824743</v>
      </c>
      <c r="BH116" s="647">
        <v>47.3</v>
      </c>
      <c r="BI116" s="60">
        <f t="shared" si="151"/>
        <v>-1.5</v>
      </c>
      <c r="BJ116" s="167">
        <f t="shared" si="157"/>
        <v>96.828752642706135</v>
      </c>
      <c r="BK116" s="2"/>
      <c r="BL116" s="722">
        <f t="shared" si="95"/>
        <v>4</v>
      </c>
      <c r="BM116" s="722">
        <f t="shared" si="96"/>
        <v>4</v>
      </c>
      <c r="BN116" s="712">
        <v>4</v>
      </c>
      <c r="BO116" s="712"/>
      <c r="BP116" s="712"/>
      <c r="BQ116" s="712"/>
    </row>
    <row r="117" spans="1:69" s="222" customFormat="1" ht="21.75" customHeight="1" x14ac:dyDescent="0.25">
      <c r="A117" s="533" t="s">
        <v>205</v>
      </c>
      <c r="B117" s="534" t="s">
        <v>202</v>
      </c>
      <c r="C117" s="363">
        <f>M117+AY117</f>
        <v>0</v>
      </c>
      <c r="D117" s="363">
        <f>N117+AZ117</f>
        <v>32.5</v>
      </c>
      <c r="E117" s="216">
        <f>O117+BC117</f>
        <v>20</v>
      </c>
      <c r="F117" s="216">
        <f t="shared" si="154"/>
        <v>20</v>
      </c>
      <c r="G117" s="216">
        <f t="shared" si="158"/>
        <v>0</v>
      </c>
      <c r="H117" s="216">
        <f t="shared" si="92"/>
        <v>-12.5</v>
      </c>
      <c r="I117" s="216">
        <f t="shared" si="93"/>
        <v>61.53846153846154</v>
      </c>
      <c r="J117" s="728">
        <f>T117+BH117</f>
        <v>31.1</v>
      </c>
      <c r="K117" s="216">
        <f t="shared" si="119"/>
        <v>-11.100000000000001</v>
      </c>
      <c r="L117" s="217">
        <f t="shared" si="136"/>
        <v>64.308681672025727</v>
      </c>
      <c r="M117" s="327">
        <f t="shared" si="153"/>
        <v>0</v>
      </c>
      <c r="N117" s="327">
        <f t="shared" si="155"/>
        <v>32.5</v>
      </c>
      <c r="O117" s="219">
        <f t="shared" si="156"/>
        <v>20</v>
      </c>
      <c r="P117" s="219">
        <f t="shared" si="106"/>
        <v>20</v>
      </c>
      <c r="Q117" s="219">
        <f t="shared" si="97"/>
        <v>0</v>
      </c>
      <c r="R117" s="219">
        <f t="shared" si="108"/>
        <v>-12.5</v>
      </c>
      <c r="S117" s="219">
        <f t="shared" si="109"/>
        <v>61.53846153846154</v>
      </c>
      <c r="T117" s="728">
        <f t="shared" si="145"/>
        <v>31.1</v>
      </c>
      <c r="U117" s="220">
        <f t="shared" si="146"/>
        <v>-11.100000000000001</v>
      </c>
      <c r="V117" s="601">
        <f t="shared" si="147"/>
        <v>64.308681672025727</v>
      </c>
      <c r="W117" s="780"/>
      <c r="X117" s="587">
        <v>32.5</v>
      </c>
      <c r="Y117" s="833">
        <f>X117-Z117</f>
        <v>32.5</v>
      </c>
      <c r="Z117" s="853"/>
      <c r="AA117" s="881">
        <v>20</v>
      </c>
      <c r="AB117" s="327">
        <f t="shared" si="98"/>
        <v>20</v>
      </c>
      <c r="AC117" s="219"/>
      <c r="AD117" s="219">
        <f t="shared" si="118"/>
        <v>-12.5</v>
      </c>
      <c r="AE117" s="219">
        <f t="shared" si="117"/>
        <v>61.53846153846154</v>
      </c>
      <c r="AF117" s="791">
        <v>31.1</v>
      </c>
      <c r="AG117" s="219">
        <f t="shared" si="148"/>
        <v>-11.100000000000001</v>
      </c>
      <c r="AH117" s="221">
        <f t="shared" si="150"/>
        <v>64.308681672025727</v>
      </c>
      <c r="AI117" s="427"/>
      <c r="AJ117" s="219"/>
      <c r="AK117" s="219"/>
      <c r="AL117" s="219">
        <f t="shared" si="139"/>
        <v>0</v>
      </c>
      <c r="AM117" s="219" t="str">
        <f t="shared" si="140"/>
        <v xml:space="preserve"> </v>
      </c>
      <c r="AN117" s="687"/>
      <c r="AO117" s="219">
        <f t="shared" si="143"/>
        <v>0</v>
      </c>
      <c r="AP117" s="195" t="str">
        <f t="shared" si="124"/>
        <v xml:space="preserve"> </v>
      </c>
      <c r="AQ117" s="218"/>
      <c r="AR117" s="327"/>
      <c r="AS117" s="219"/>
      <c r="AT117" s="219">
        <f t="shared" si="149"/>
        <v>0</v>
      </c>
      <c r="AU117" s="216" t="str">
        <f t="shared" si="125"/>
        <v xml:space="preserve"> </v>
      </c>
      <c r="AV117" s="310"/>
      <c r="AW117" s="219">
        <f t="shared" si="144"/>
        <v>0</v>
      </c>
      <c r="AX117" s="398" t="str">
        <f t="shared" si="123"/>
        <v xml:space="preserve"> </v>
      </c>
      <c r="AY117" s="451"/>
      <c r="AZ117" s="327"/>
      <c r="BA117" s="327">
        <f t="shared" si="94"/>
        <v>0</v>
      </c>
      <c r="BB117" s="327"/>
      <c r="BC117" s="219"/>
      <c r="BD117" s="130">
        <f t="shared" si="141"/>
        <v>0</v>
      </c>
      <c r="BE117" s="219"/>
      <c r="BF117" s="216"/>
      <c r="BG117" s="219"/>
      <c r="BH117" s="310"/>
      <c r="BI117" s="60">
        <f t="shared" si="151"/>
        <v>0</v>
      </c>
      <c r="BJ117" s="167" t="str">
        <f t="shared" si="157"/>
        <v xml:space="preserve"> </v>
      </c>
      <c r="BK117" s="2"/>
      <c r="BL117" s="722">
        <f t="shared" si="95"/>
        <v>0</v>
      </c>
      <c r="BM117" s="722">
        <f t="shared" si="96"/>
        <v>0</v>
      </c>
      <c r="BN117" s="710"/>
      <c r="BO117" s="710"/>
      <c r="BP117" s="710"/>
      <c r="BQ117" s="710"/>
    </row>
    <row r="118" spans="1:69" s="7" customFormat="1" ht="32.25" customHeight="1" x14ac:dyDescent="0.25">
      <c r="A118" s="531" t="s">
        <v>70</v>
      </c>
      <c r="B118" s="532" t="s">
        <v>69</v>
      </c>
      <c r="C118" s="362">
        <f>M118+AY118-C119</f>
        <v>2846.3</v>
      </c>
      <c r="D118" s="362">
        <f>N118+AZ118-D119</f>
        <v>4609.5999999999995</v>
      </c>
      <c r="E118" s="61">
        <f>O118+BC118-E119</f>
        <v>2887.5</v>
      </c>
      <c r="F118" s="61">
        <f>P118+BD118-F119+BD119</f>
        <v>2661.1</v>
      </c>
      <c r="G118" s="61">
        <f t="shared" si="158"/>
        <v>231.6</v>
      </c>
      <c r="H118" s="61">
        <f t="shared" si="92"/>
        <v>-1722.0999999999995</v>
      </c>
      <c r="I118" s="61">
        <f t="shared" si="93"/>
        <v>62.641010065949331</v>
      </c>
      <c r="J118" s="739">
        <f>T118+BH118-J119</f>
        <v>2174.4</v>
      </c>
      <c r="K118" s="61">
        <f t="shared" si="119"/>
        <v>713.09999999999991</v>
      </c>
      <c r="L118" s="168">
        <f t="shared" si="136"/>
        <v>132.79525386313463</v>
      </c>
      <c r="M118" s="326">
        <f t="shared" si="153"/>
        <v>675.9</v>
      </c>
      <c r="N118" s="326">
        <f t="shared" si="155"/>
        <v>994.7</v>
      </c>
      <c r="O118" s="60">
        <f t="shared" si="156"/>
        <v>670.1</v>
      </c>
      <c r="P118" s="60">
        <f t="shared" si="106"/>
        <v>654</v>
      </c>
      <c r="Q118" s="60">
        <f t="shared" si="97"/>
        <v>16.100000000000001</v>
      </c>
      <c r="R118" s="60">
        <f t="shared" si="108"/>
        <v>-324.60000000000002</v>
      </c>
      <c r="S118" s="60">
        <f t="shared" si="109"/>
        <v>67.367045340303605</v>
      </c>
      <c r="T118" s="739">
        <f>AF118+AN118+AV118</f>
        <v>315.10000000000002</v>
      </c>
      <c r="U118" s="88">
        <f t="shared" si="146"/>
        <v>355</v>
      </c>
      <c r="V118" s="600" t="str">
        <f t="shared" si="147"/>
        <v>&gt;200</v>
      </c>
      <c r="W118" s="779">
        <v>675.9</v>
      </c>
      <c r="X118" s="439">
        <v>994.7</v>
      </c>
      <c r="Y118" s="893">
        <f t="shared" si="127"/>
        <v>947.40000000000009</v>
      </c>
      <c r="Z118" s="852">
        <v>47.3</v>
      </c>
      <c r="AA118" s="882">
        <v>670.1</v>
      </c>
      <c r="AB118" s="326">
        <f t="shared" si="98"/>
        <v>654</v>
      </c>
      <c r="AC118" s="60">
        <v>16.100000000000001</v>
      </c>
      <c r="AD118" s="60">
        <f t="shared" si="118"/>
        <v>-324.60000000000002</v>
      </c>
      <c r="AE118" s="60">
        <f t="shared" si="117"/>
        <v>67.367045340303605</v>
      </c>
      <c r="AF118" s="809">
        <v>315.10000000000002</v>
      </c>
      <c r="AG118" s="60">
        <f t="shared" si="148"/>
        <v>355</v>
      </c>
      <c r="AH118" s="196" t="str">
        <f t="shared" si="150"/>
        <v>&gt;200</v>
      </c>
      <c r="AI118" s="426"/>
      <c r="AJ118" s="60"/>
      <c r="AK118" s="60"/>
      <c r="AL118" s="60">
        <f t="shared" si="139"/>
        <v>0</v>
      </c>
      <c r="AM118" s="60" t="str">
        <f t="shared" si="140"/>
        <v xml:space="preserve"> </v>
      </c>
      <c r="AN118" s="696"/>
      <c r="AO118" s="60">
        <f t="shared" si="143"/>
        <v>0</v>
      </c>
      <c r="AP118" s="195" t="str">
        <f t="shared" si="124"/>
        <v xml:space="preserve"> </v>
      </c>
      <c r="AQ118" s="163"/>
      <c r="AR118" s="326"/>
      <c r="AS118" s="60"/>
      <c r="AT118" s="60">
        <f t="shared" si="149"/>
        <v>0</v>
      </c>
      <c r="AU118" s="61" t="str">
        <f t="shared" si="125"/>
        <v xml:space="preserve"> </v>
      </c>
      <c r="AV118" s="647"/>
      <c r="AW118" s="60">
        <f t="shared" si="144"/>
        <v>0</v>
      </c>
      <c r="AX118" s="397" t="str">
        <f t="shared" si="123"/>
        <v xml:space="preserve"> </v>
      </c>
      <c r="AY118" s="450">
        <v>2173.9</v>
      </c>
      <c r="AZ118" s="417">
        <v>4224.2</v>
      </c>
      <c r="BA118" s="417">
        <f t="shared" si="94"/>
        <v>3904.2</v>
      </c>
      <c r="BB118" s="417">
        <v>320</v>
      </c>
      <c r="BC118" s="130">
        <v>2712.8</v>
      </c>
      <c r="BD118" s="130">
        <f t="shared" si="141"/>
        <v>2497.3000000000002</v>
      </c>
      <c r="BE118" s="130">
        <v>215.5</v>
      </c>
      <c r="BF118" s="133">
        <f t="shared" si="129"/>
        <v>-1511.3999999999996</v>
      </c>
      <c r="BG118" s="130">
        <f t="shared" si="65"/>
        <v>64.220444107760059</v>
      </c>
      <c r="BH118" s="647">
        <v>2092.3000000000002</v>
      </c>
      <c r="BI118" s="60">
        <f t="shared" si="151"/>
        <v>620.5</v>
      </c>
      <c r="BJ118" s="167">
        <f t="shared" si="157"/>
        <v>129.65635903073175</v>
      </c>
      <c r="BK118" s="2"/>
      <c r="BL118" s="722">
        <f t="shared" si="95"/>
        <v>6.6</v>
      </c>
      <c r="BM118" s="722">
        <f t="shared" si="96"/>
        <v>0</v>
      </c>
      <c r="BN118" s="712"/>
      <c r="BO118" s="712"/>
      <c r="BP118" s="712"/>
      <c r="BQ118" s="666">
        <v>6.6</v>
      </c>
    </row>
    <row r="119" spans="1:69" s="222" customFormat="1" ht="21.75" customHeight="1" x14ac:dyDescent="0.25">
      <c r="A119" s="533" t="s">
        <v>205</v>
      </c>
      <c r="B119" s="534" t="s">
        <v>202</v>
      </c>
      <c r="C119" s="363">
        <f>M119+AY119</f>
        <v>3.5</v>
      </c>
      <c r="D119" s="363">
        <f>N119+AZ119</f>
        <v>609.30000000000007</v>
      </c>
      <c r="E119" s="216">
        <f>O119+BC119</f>
        <v>495.4</v>
      </c>
      <c r="F119" s="216">
        <f t="shared" si="154"/>
        <v>495.4</v>
      </c>
      <c r="G119" s="216">
        <f t="shared" si="158"/>
        <v>0</v>
      </c>
      <c r="H119" s="216">
        <f t="shared" si="92"/>
        <v>-113.90000000000009</v>
      </c>
      <c r="I119" s="216">
        <f t="shared" si="93"/>
        <v>81.306417200065638</v>
      </c>
      <c r="J119" s="728">
        <f>T119+BH119</f>
        <v>233</v>
      </c>
      <c r="K119" s="216">
        <f t="shared" si="119"/>
        <v>262.39999999999998</v>
      </c>
      <c r="L119" s="217" t="str">
        <f t="shared" si="136"/>
        <v>&gt;200</v>
      </c>
      <c r="M119" s="427">
        <f t="shared" si="153"/>
        <v>0</v>
      </c>
      <c r="N119" s="427">
        <f t="shared" si="155"/>
        <v>601.1</v>
      </c>
      <c r="O119" s="219">
        <f t="shared" si="156"/>
        <v>490.2</v>
      </c>
      <c r="P119" s="219">
        <f t="shared" si="106"/>
        <v>490.2</v>
      </c>
      <c r="Q119" s="219">
        <f t="shared" si="97"/>
        <v>0</v>
      </c>
      <c r="R119" s="219">
        <f t="shared" si="108"/>
        <v>-110.90000000000003</v>
      </c>
      <c r="S119" s="219">
        <f t="shared" si="109"/>
        <v>81.550490766927297</v>
      </c>
      <c r="T119" s="728">
        <f t="shared" si="145"/>
        <v>229.7</v>
      </c>
      <c r="U119" s="220">
        <f t="shared" si="146"/>
        <v>260.5</v>
      </c>
      <c r="V119" s="601" t="str">
        <f t="shared" si="147"/>
        <v>&gt;200</v>
      </c>
      <c r="W119" s="782"/>
      <c r="X119" s="588">
        <v>601.1</v>
      </c>
      <c r="Y119" s="833">
        <f>X119-Z119</f>
        <v>601.1</v>
      </c>
      <c r="Z119" s="855"/>
      <c r="AA119" s="884">
        <v>490.2</v>
      </c>
      <c r="AB119" s="341">
        <f t="shared" si="98"/>
        <v>490.2</v>
      </c>
      <c r="AC119" s="219"/>
      <c r="AD119" s="219">
        <f t="shared" si="118"/>
        <v>-110.90000000000003</v>
      </c>
      <c r="AE119" s="219">
        <f t="shared" si="117"/>
        <v>81.550490766927297</v>
      </c>
      <c r="AF119" s="791">
        <v>229.7</v>
      </c>
      <c r="AG119" s="219">
        <f t="shared" si="148"/>
        <v>260.5</v>
      </c>
      <c r="AH119" s="221" t="str">
        <f t="shared" si="150"/>
        <v>&gt;200</v>
      </c>
      <c r="AI119" s="427"/>
      <c r="AJ119" s="219"/>
      <c r="AK119" s="219"/>
      <c r="AL119" s="219">
        <f t="shared" si="139"/>
        <v>0</v>
      </c>
      <c r="AM119" s="219" t="str">
        <f t="shared" si="140"/>
        <v xml:space="preserve"> </v>
      </c>
      <c r="AN119" s="687"/>
      <c r="AO119" s="219">
        <f t="shared" si="143"/>
        <v>0</v>
      </c>
      <c r="AP119" s="195" t="str">
        <f t="shared" si="124"/>
        <v xml:space="preserve"> </v>
      </c>
      <c r="AQ119" s="218"/>
      <c r="AR119" s="327"/>
      <c r="AS119" s="219"/>
      <c r="AT119" s="219">
        <f t="shared" si="149"/>
        <v>0</v>
      </c>
      <c r="AU119" s="216" t="str">
        <f t="shared" si="125"/>
        <v xml:space="preserve"> </v>
      </c>
      <c r="AV119" s="310"/>
      <c r="AW119" s="219">
        <f t="shared" si="144"/>
        <v>0</v>
      </c>
      <c r="AX119" s="398" t="str">
        <f t="shared" si="123"/>
        <v xml:space="preserve"> </v>
      </c>
      <c r="AY119" s="451">
        <v>3.5</v>
      </c>
      <c r="AZ119" s="746">
        <v>8.1999999999999993</v>
      </c>
      <c r="BA119" s="746">
        <f t="shared" si="94"/>
        <v>8.1999999999999993</v>
      </c>
      <c r="BB119" s="746"/>
      <c r="BC119" s="219">
        <v>5.2</v>
      </c>
      <c r="BD119" s="755">
        <f t="shared" si="141"/>
        <v>5.2</v>
      </c>
      <c r="BE119" s="219"/>
      <c r="BF119" s="216">
        <f t="shared" si="129"/>
        <v>-2.9999999999999991</v>
      </c>
      <c r="BG119" s="219">
        <f t="shared" si="65"/>
        <v>63.414634146341477</v>
      </c>
      <c r="BH119" s="310">
        <v>3.3</v>
      </c>
      <c r="BI119" s="60">
        <f t="shared" si="151"/>
        <v>1.9000000000000004</v>
      </c>
      <c r="BJ119" s="167">
        <f t="shared" si="157"/>
        <v>157.57575757575759</v>
      </c>
      <c r="BK119" s="2"/>
      <c r="BL119" s="722">
        <f t="shared" si="95"/>
        <v>0</v>
      </c>
      <c r="BM119" s="722">
        <f t="shared" si="96"/>
        <v>0</v>
      </c>
      <c r="BN119" s="710"/>
      <c r="BO119" s="710"/>
      <c r="BP119" s="710"/>
      <c r="BQ119" s="710"/>
    </row>
    <row r="120" spans="1:69" s="7" customFormat="1" ht="23.25" customHeight="1" x14ac:dyDescent="0.25">
      <c r="A120" s="531" t="s">
        <v>71</v>
      </c>
      <c r="B120" s="532" t="s">
        <v>72</v>
      </c>
      <c r="C120" s="362">
        <f>M120+AY120-C121</f>
        <v>8036.4000000000005</v>
      </c>
      <c r="D120" s="362">
        <f>N120+AZ120-D121</f>
        <v>15196.400000000001</v>
      </c>
      <c r="E120" s="61">
        <f>O120+BC120-E121</f>
        <v>13650.699999999999</v>
      </c>
      <c r="F120" s="61">
        <f>P120+BD120-F121</f>
        <v>13429.799999999997</v>
      </c>
      <c r="G120" s="61">
        <f t="shared" si="158"/>
        <v>220.89999999999998</v>
      </c>
      <c r="H120" s="61">
        <f t="shared" si="92"/>
        <v>-1545.7000000000025</v>
      </c>
      <c r="I120" s="61">
        <f t="shared" si="93"/>
        <v>89.828512016003771</v>
      </c>
      <c r="J120" s="739">
        <f>T120+BH120-J121</f>
        <v>13527.8</v>
      </c>
      <c r="K120" s="61">
        <f t="shared" si="119"/>
        <v>122.89999999999964</v>
      </c>
      <c r="L120" s="168">
        <f t="shared" si="136"/>
        <v>100.90849953429235</v>
      </c>
      <c r="M120" s="426">
        <v>7901.8</v>
      </c>
      <c r="N120" s="426">
        <f>X120+AJ120+AR120-N122</f>
        <v>14960.600000000002</v>
      </c>
      <c r="O120" s="60">
        <f>AA120+AK120+AS120-O122</f>
        <v>13500.599999999999</v>
      </c>
      <c r="P120" s="60">
        <f>AB120+AK120+AS120-P122</f>
        <v>13280.899999999998</v>
      </c>
      <c r="Q120" s="60">
        <f t="shared" si="97"/>
        <v>219.7</v>
      </c>
      <c r="R120" s="60">
        <f t="shared" si="108"/>
        <v>-1460.0000000000036</v>
      </c>
      <c r="S120" s="60">
        <f t="shared" si="109"/>
        <v>90.241033113645159</v>
      </c>
      <c r="T120" s="739">
        <f>AF120+AV120-T122</f>
        <v>13365.099999999999</v>
      </c>
      <c r="U120" s="88">
        <f t="shared" si="146"/>
        <v>135.5</v>
      </c>
      <c r="V120" s="600">
        <f t="shared" si="147"/>
        <v>101.01383453921034</v>
      </c>
      <c r="W120" s="779">
        <v>8948.5</v>
      </c>
      <c r="X120" s="439">
        <v>8222.1</v>
      </c>
      <c r="Y120" s="893">
        <f t="shared" si="127"/>
        <v>7613.5</v>
      </c>
      <c r="Z120" s="852">
        <v>608.6</v>
      </c>
      <c r="AA120" s="882">
        <v>7632.5</v>
      </c>
      <c r="AB120" s="326">
        <f t="shared" si="98"/>
        <v>7412.8</v>
      </c>
      <c r="AC120" s="60">
        <v>219.7</v>
      </c>
      <c r="AD120" s="60">
        <f t="shared" si="118"/>
        <v>-589.60000000000036</v>
      </c>
      <c r="AE120" s="60">
        <f t="shared" si="117"/>
        <v>92.829082594470989</v>
      </c>
      <c r="AF120" s="809">
        <v>7648.1</v>
      </c>
      <c r="AG120" s="60">
        <f t="shared" si="148"/>
        <v>-15.600000000000364</v>
      </c>
      <c r="AH120" s="196">
        <f t="shared" si="150"/>
        <v>99.796027771603406</v>
      </c>
      <c r="AI120" s="426"/>
      <c r="AJ120" s="60"/>
      <c r="AK120" s="60"/>
      <c r="AL120" s="60">
        <f t="shared" si="139"/>
        <v>0</v>
      </c>
      <c r="AM120" s="60" t="str">
        <f t="shared" si="140"/>
        <v xml:space="preserve"> </v>
      </c>
      <c r="AN120" s="696"/>
      <c r="AO120" s="60">
        <f t="shared" si="143"/>
        <v>0</v>
      </c>
      <c r="AP120" s="195" t="str">
        <f t="shared" si="124"/>
        <v xml:space="preserve"> </v>
      </c>
      <c r="AQ120" s="163">
        <v>12287.6</v>
      </c>
      <c r="AR120" s="326">
        <v>12833.7</v>
      </c>
      <c r="AS120" s="60">
        <v>11963.3</v>
      </c>
      <c r="AT120" s="60">
        <f t="shared" si="149"/>
        <v>-870.40000000000146</v>
      </c>
      <c r="AU120" s="61">
        <f t="shared" si="125"/>
        <v>93.217856113201947</v>
      </c>
      <c r="AV120" s="647">
        <v>11552</v>
      </c>
      <c r="AW120" s="60">
        <f t="shared" si="144"/>
        <v>411.29999999999927</v>
      </c>
      <c r="AX120" s="397">
        <f t="shared" si="123"/>
        <v>103.56042243767311</v>
      </c>
      <c r="AY120" s="450">
        <v>134.6</v>
      </c>
      <c r="AZ120" s="417">
        <v>235.8</v>
      </c>
      <c r="BA120" s="417">
        <f t="shared" si="94"/>
        <v>234.10000000000002</v>
      </c>
      <c r="BB120" s="417">
        <v>1.7</v>
      </c>
      <c r="BC120" s="130">
        <v>150.1</v>
      </c>
      <c r="BD120" s="130">
        <f t="shared" si="141"/>
        <v>148.9</v>
      </c>
      <c r="BE120" s="130">
        <v>1.2</v>
      </c>
      <c r="BF120" s="133">
        <f t="shared" si="129"/>
        <v>-85.700000000000017</v>
      </c>
      <c r="BG120" s="130">
        <f t="shared" si="65"/>
        <v>63.65564037319762</v>
      </c>
      <c r="BH120" s="647">
        <v>162.69999999999999</v>
      </c>
      <c r="BI120" s="60">
        <f t="shared" si="151"/>
        <v>-12.599999999999994</v>
      </c>
      <c r="BJ120" s="167">
        <f t="shared" si="157"/>
        <v>92.255685310387207</v>
      </c>
      <c r="BK120" s="2"/>
      <c r="BL120" s="722">
        <f t="shared" si="95"/>
        <v>354.29999999999995</v>
      </c>
      <c r="BM120" s="722">
        <f t="shared" si="96"/>
        <v>353.59999999999997</v>
      </c>
      <c r="BN120" s="712">
        <v>72.2</v>
      </c>
      <c r="BO120" s="712"/>
      <c r="BP120" s="712">
        <v>281.39999999999998</v>
      </c>
      <c r="BQ120" s="712">
        <v>0.7</v>
      </c>
    </row>
    <row r="121" spans="1:69" s="222" customFormat="1" ht="21.75" customHeight="1" x14ac:dyDescent="0.25">
      <c r="A121" s="533" t="s">
        <v>205</v>
      </c>
      <c r="B121" s="534" t="s">
        <v>202</v>
      </c>
      <c r="C121" s="479"/>
      <c r="D121" s="363">
        <f>N121+AZ121</f>
        <v>0</v>
      </c>
      <c r="E121" s="216">
        <f>O121+BC121</f>
        <v>0</v>
      </c>
      <c r="F121" s="216">
        <f t="shared" si="154"/>
        <v>0</v>
      </c>
      <c r="G121" s="216">
        <f t="shared" si="158"/>
        <v>0</v>
      </c>
      <c r="H121" s="216">
        <f t="shared" si="92"/>
        <v>0</v>
      </c>
      <c r="I121" s="216" t="str">
        <f t="shared" si="93"/>
        <v xml:space="preserve"> </v>
      </c>
      <c r="J121" s="728">
        <f>T121+BH121</f>
        <v>0</v>
      </c>
      <c r="K121" s="216">
        <f t="shared" si="119"/>
        <v>0</v>
      </c>
      <c r="L121" s="217" t="str">
        <f t="shared" si="136"/>
        <v xml:space="preserve"> </v>
      </c>
      <c r="M121" s="427">
        <f t="shared" ref="M121:N126" si="159">W121+AI121+AQ121</f>
        <v>0</v>
      </c>
      <c r="N121" s="427">
        <f t="shared" si="159"/>
        <v>0</v>
      </c>
      <c r="O121" s="219">
        <f t="shared" ref="O121:O126" si="160">AA121+AK121+AS121</f>
        <v>0</v>
      </c>
      <c r="P121" s="219">
        <f t="shared" si="106"/>
        <v>0</v>
      </c>
      <c r="Q121" s="219">
        <f t="shared" si="97"/>
        <v>0</v>
      </c>
      <c r="R121" s="219">
        <f t="shared" si="108"/>
        <v>0</v>
      </c>
      <c r="S121" s="219" t="str">
        <f t="shared" si="109"/>
        <v xml:space="preserve"> </v>
      </c>
      <c r="T121" s="728">
        <f t="shared" si="145"/>
        <v>0</v>
      </c>
      <c r="U121" s="220">
        <f t="shared" si="146"/>
        <v>0</v>
      </c>
      <c r="V121" s="601" t="str">
        <f t="shared" si="147"/>
        <v xml:space="preserve"> </v>
      </c>
      <c r="W121" s="781"/>
      <c r="X121" s="440"/>
      <c r="Y121" s="31"/>
      <c r="Z121" s="854"/>
      <c r="AA121" s="883"/>
      <c r="AB121" s="327">
        <f t="shared" si="98"/>
        <v>0</v>
      </c>
      <c r="AC121" s="219"/>
      <c r="AD121" s="219">
        <f t="shared" si="118"/>
        <v>0</v>
      </c>
      <c r="AE121" s="219" t="str">
        <f t="shared" si="117"/>
        <v xml:space="preserve"> </v>
      </c>
      <c r="AF121" s="804"/>
      <c r="AG121" s="219">
        <f t="shared" si="148"/>
        <v>0</v>
      </c>
      <c r="AH121" s="221" t="str">
        <f t="shared" si="150"/>
        <v xml:space="preserve"> </v>
      </c>
      <c r="AI121" s="427"/>
      <c r="AJ121" s="219"/>
      <c r="AK121" s="219"/>
      <c r="AL121" s="219">
        <f t="shared" si="139"/>
        <v>0</v>
      </c>
      <c r="AM121" s="219" t="str">
        <f t="shared" si="140"/>
        <v xml:space="preserve"> </v>
      </c>
      <c r="AN121" s="687"/>
      <c r="AO121" s="219">
        <f t="shared" si="143"/>
        <v>0</v>
      </c>
      <c r="AP121" s="195" t="str">
        <f t="shared" si="124"/>
        <v xml:space="preserve"> </v>
      </c>
      <c r="AQ121" s="218"/>
      <c r="AR121" s="327"/>
      <c r="AS121" s="219"/>
      <c r="AT121" s="219">
        <f t="shared" si="149"/>
        <v>0</v>
      </c>
      <c r="AU121" s="216" t="str">
        <f t="shared" si="125"/>
        <v xml:space="preserve"> </v>
      </c>
      <c r="AV121" s="310"/>
      <c r="AW121" s="219">
        <f t="shared" si="144"/>
        <v>0</v>
      </c>
      <c r="AX121" s="398" t="str">
        <f t="shared" si="123"/>
        <v xml:space="preserve"> </v>
      </c>
      <c r="AY121" s="451"/>
      <c r="AZ121" s="327"/>
      <c r="BA121" s="327">
        <f t="shared" si="94"/>
        <v>0</v>
      </c>
      <c r="BB121" s="327"/>
      <c r="BC121" s="219"/>
      <c r="BD121" s="130">
        <f t="shared" si="141"/>
        <v>0</v>
      </c>
      <c r="BE121" s="219"/>
      <c r="BF121" s="216"/>
      <c r="BG121" s="219"/>
      <c r="BH121" s="310"/>
      <c r="BI121" s="60">
        <f t="shared" si="151"/>
        <v>0</v>
      </c>
      <c r="BJ121" s="167" t="str">
        <f t="shared" si="157"/>
        <v xml:space="preserve"> </v>
      </c>
      <c r="BK121" s="2"/>
      <c r="BL121" s="722">
        <f t="shared" si="95"/>
        <v>0</v>
      </c>
      <c r="BM121" s="722">
        <f t="shared" si="96"/>
        <v>0</v>
      </c>
      <c r="BN121" s="710"/>
      <c r="BO121" s="710"/>
      <c r="BP121" s="710"/>
      <c r="BQ121" s="710"/>
    </row>
    <row r="122" spans="1:69" s="222" customFormat="1" ht="21.75" customHeight="1" x14ac:dyDescent="0.25">
      <c r="A122" s="533" t="s">
        <v>204</v>
      </c>
      <c r="B122" s="534" t="s">
        <v>203</v>
      </c>
      <c r="C122" s="363">
        <f>M122+AY122</f>
        <v>6071.9</v>
      </c>
      <c r="D122" s="363">
        <f>N122+AZ122</f>
        <v>6095.2</v>
      </c>
      <c r="E122" s="216">
        <f>O122+BC122</f>
        <v>6095.2</v>
      </c>
      <c r="F122" s="216">
        <f t="shared" si="154"/>
        <v>6095.2</v>
      </c>
      <c r="G122" s="216">
        <f t="shared" si="158"/>
        <v>0</v>
      </c>
      <c r="H122" s="216">
        <f t="shared" si="92"/>
        <v>0</v>
      </c>
      <c r="I122" s="216">
        <f t="shared" si="93"/>
        <v>100</v>
      </c>
      <c r="J122" s="728">
        <f>T122+BH122</f>
        <v>5835</v>
      </c>
      <c r="K122" s="216">
        <f t="shared" si="119"/>
        <v>260.19999999999982</v>
      </c>
      <c r="L122" s="217">
        <f t="shared" si="136"/>
        <v>104.4592973436161</v>
      </c>
      <c r="M122" s="427">
        <f t="shared" si="159"/>
        <v>6071.9</v>
      </c>
      <c r="N122" s="427">
        <f t="shared" si="159"/>
        <v>6095.2</v>
      </c>
      <c r="O122" s="219">
        <f t="shared" si="160"/>
        <v>6095.2</v>
      </c>
      <c r="P122" s="219">
        <f t="shared" si="106"/>
        <v>6095.2</v>
      </c>
      <c r="Q122" s="219">
        <f t="shared" si="97"/>
        <v>0</v>
      </c>
      <c r="R122" s="219">
        <f t="shared" si="108"/>
        <v>0</v>
      </c>
      <c r="S122" s="219">
        <f t="shared" si="109"/>
        <v>100</v>
      </c>
      <c r="T122" s="728">
        <f>AF122+AN122+AV122</f>
        <v>5835</v>
      </c>
      <c r="U122" s="220">
        <f>O122-T122</f>
        <v>260.19999999999982</v>
      </c>
      <c r="V122" s="601">
        <f>IF(T122&lt;&gt;0,IF(O122/T122*100&lt;0,"&lt;0",IF(O122/T122*100&gt;200,"&gt;200",O122/T122*100))," ")</f>
        <v>104.4592973436161</v>
      </c>
      <c r="W122" s="780">
        <v>6071.9</v>
      </c>
      <c r="X122" s="587">
        <v>6095.2</v>
      </c>
      <c r="Y122" s="833">
        <f t="shared" ref="Y122:Y130" si="161">X122-Z122</f>
        <v>6095.2</v>
      </c>
      <c r="Z122" s="853"/>
      <c r="AA122" s="884">
        <v>6095.2</v>
      </c>
      <c r="AB122" s="327">
        <f t="shared" si="98"/>
        <v>6095.2</v>
      </c>
      <c r="AC122" s="219"/>
      <c r="AD122" s="219">
        <f t="shared" si="118"/>
        <v>0</v>
      </c>
      <c r="AE122" s="219">
        <f t="shared" si="117"/>
        <v>100</v>
      </c>
      <c r="AF122" s="791">
        <v>5835</v>
      </c>
      <c r="AG122" s="219">
        <f>AA122-AF122</f>
        <v>260.19999999999982</v>
      </c>
      <c r="AH122" s="221">
        <f>IF(AF122&lt;&gt;0,IF(AA122/AF122*100&lt;0,"&lt;0",IF(AA122/AF122*100&gt;200,"&gt;200",AA122/AF122*100))," ")</f>
        <v>104.4592973436161</v>
      </c>
      <c r="AI122" s="427"/>
      <c r="AJ122" s="219"/>
      <c r="AK122" s="219"/>
      <c r="AL122" s="219">
        <f>AK122-AJ122</f>
        <v>0</v>
      </c>
      <c r="AM122" s="219" t="str">
        <f>IF(AJ122&lt;&gt;0,IF(AK122/AJ122*100&lt;0,"&lt;0",IF(AK122/AJ122*100&gt;200,"&gt;200",AK122/AJ122*100))," ")</f>
        <v xml:space="preserve"> </v>
      </c>
      <c r="AN122" s="687"/>
      <c r="AO122" s="219">
        <f>AK122-AN122</f>
        <v>0</v>
      </c>
      <c r="AP122" s="195" t="str">
        <f t="shared" si="124"/>
        <v xml:space="preserve"> </v>
      </c>
      <c r="AQ122" s="218"/>
      <c r="AR122" s="327"/>
      <c r="AS122" s="219"/>
      <c r="AT122" s="219">
        <f>AS122-AR122</f>
        <v>0</v>
      </c>
      <c r="AU122" s="216" t="str">
        <f>IF(AR122&lt;&gt;0,IF(AS122/AR122*100&lt;0,"&lt;0",IF(AS122/AR122*100&gt;200,"&gt;200",AS122/AR122*100))," ")</f>
        <v xml:space="preserve"> </v>
      </c>
      <c r="AV122" s="310"/>
      <c r="AW122" s="219">
        <f>AS122-AV122</f>
        <v>0</v>
      </c>
      <c r="AX122" s="398" t="str">
        <f>IF(AV122&lt;&gt;0,IF(AS122/AV122*100&lt;0,"&lt;0",IF(AS122/AV122*100&gt;200,"&gt;200",AS122/AV122*100))," ")</f>
        <v xml:space="preserve"> </v>
      </c>
      <c r="AY122" s="451"/>
      <c r="AZ122" s="327"/>
      <c r="BA122" s="327">
        <f t="shared" si="94"/>
        <v>0</v>
      </c>
      <c r="BB122" s="327"/>
      <c r="BC122" s="219"/>
      <c r="BD122" s="130">
        <f t="shared" si="141"/>
        <v>0</v>
      </c>
      <c r="BE122" s="219"/>
      <c r="BF122" s="216"/>
      <c r="BG122" s="219"/>
      <c r="BH122" s="310"/>
      <c r="BI122" s="60">
        <f t="shared" si="151"/>
        <v>0</v>
      </c>
      <c r="BJ122" s="167" t="str">
        <f t="shared" si="157"/>
        <v xml:space="preserve"> </v>
      </c>
      <c r="BK122" s="2"/>
      <c r="BL122" s="722">
        <f t="shared" si="95"/>
        <v>50</v>
      </c>
      <c r="BM122" s="722">
        <f t="shared" si="96"/>
        <v>50</v>
      </c>
      <c r="BN122" s="712">
        <v>50</v>
      </c>
      <c r="BO122" s="712"/>
      <c r="BP122" s="712"/>
      <c r="BQ122" s="712"/>
    </row>
    <row r="123" spans="1:69" s="7" customFormat="1" ht="21" customHeight="1" x14ac:dyDescent="0.25">
      <c r="A123" s="531" t="s">
        <v>74</v>
      </c>
      <c r="B123" s="532" t="s">
        <v>73</v>
      </c>
      <c r="C123" s="362">
        <f>M123+AY123-C124</f>
        <v>2169.7000000000003</v>
      </c>
      <c r="D123" s="362">
        <f>N123+AZ123-D124</f>
        <v>2690.3</v>
      </c>
      <c r="E123" s="61">
        <f>O123+BC123-E124</f>
        <v>2312.9</v>
      </c>
      <c r="F123" s="61">
        <f>P123+BD123-F124+BD124</f>
        <v>2301.2999999999997</v>
      </c>
      <c r="G123" s="61">
        <f t="shared" si="158"/>
        <v>11.600000000000001</v>
      </c>
      <c r="H123" s="61">
        <f t="shared" si="92"/>
        <v>-377.40000000000009</v>
      </c>
      <c r="I123" s="61">
        <f t="shared" si="93"/>
        <v>85.971824703564664</v>
      </c>
      <c r="J123" s="739">
        <f>T123+BH123-J124</f>
        <v>1959.1</v>
      </c>
      <c r="K123" s="61">
        <f t="shared" si="119"/>
        <v>353.80000000000018</v>
      </c>
      <c r="L123" s="168">
        <f t="shared" si="136"/>
        <v>118.05931294982391</v>
      </c>
      <c r="M123" s="426">
        <f t="shared" si="159"/>
        <v>1027.5</v>
      </c>
      <c r="N123" s="426">
        <f t="shared" si="159"/>
        <v>1127.9000000000001</v>
      </c>
      <c r="O123" s="60">
        <f t="shared" si="160"/>
        <v>1061.7</v>
      </c>
      <c r="P123" s="60">
        <f t="shared" si="106"/>
        <v>1057.5</v>
      </c>
      <c r="Q123" s="60">
        <f t="shared" si="97"/>
        <v>4.2</v>
      </c>
      <c r="R123" s="60">
        <f t="shared" si="108"/>
        <v>-66.200000000000045</v>
      </c>
      <c r="S123" s="60">
        <f t="shared" si="109"/>
        <v>94.130685344445425</v>
      </c>
      <c r="T123" s="739">
        <f>AF123</f>
        <v>907.3</v>
      </c>
      <c r="U123" s="88">
        <f t="shared" si="146"/>
        <v>154.40000000000009</v>
      </c>
      <c r="V123" s="600">
        <f t="shared" si="147"/>
        <v>117.01752452331094</v>
      </c>
      <c r="W123" s="779">
        <v>1027.5</v>
      </c>
      <c r="X123" s="439">
        <v>1127.9000000000001</v>
      </c>
      <c r="Y123" s="893">
        <f t="shared" si="161"/>
        <v>1121.7</v>
      </c>
      <c r="Z123" s="852">
        <v>6.2</v>
      </c>
      <c r="AA123" s="882">
        <v>1061.7</v>
      </c>
      <c r="AB123" s="326">
        <f t="shared" si="98"/>
        <v>1057.5</v>
      </c>
      <c r="AC123" s="60">
        <v>4.2</v>
      </c>
      <c r="AD123" s="60">
        <f t="shared" si="118"/>
        <v>-66.200000000000045</v>
      </c>
      <c r="AE123" s="60">
        <f t="shared" si="117"/>
        <v>94.130685344445425</v>
      </c>
      <c r="AF123" s="809">
        <v>907.3</v>
      </c>
      <c r="AG123" s="60">
        <f t="shared" si="148"/>
        <v>154.40000000000009</v>
      </c>
      <c r="AH123" s="196">
        <f t="shared" si="150"/>
        <v>117.01752452331094</v>
      </c>
      <c r="AI123" s="426"/>
      <c r="AJ123" s="60"/>
      <c r="AK123" s="60"/>
      <c r="AL123" s="60">
        <f t="shared" si="139"/>
        <v>0</v>
      </c>
      <c r="AM123" s="60" t="str">
        <f t="shared" si="140"/>
        <v xml:space="preserve"> </v>
      </c>
      <c r="AN123" s="696"/>
      <c r="AO123" s="60">
        <f t="shared" si="143"/>
        <v>0</v>
      </c>
      <c r="AP123" s="195" t="str">
        <f t="shared" si="124"/>
        <v xml:space="preserve"> </v>
      </c>
      <c r="AQ123" s="163"/>
      <c r="AR123" s="326"/>
      <c r="AS123" s="60"/>
      <c r="AT123" s="60">
        <f t="shared" si="149"/>
        <v>0</v>
      </c>
      <c r="AU123" s="61" t="str">
        <f t="shared" si="125"/>
        <v xml:space="preserve"> </v>
      </c>
      <c r="AV123" s="647"/>
      <c r="AW123" s="60">
        <f t="shared" si="144"/>
        <v>0</v>
      </c>
      <c r="AX123" s="397" t="str">
        <f t="shared" si="123"/>
        <v xml:space="preserve"> </v>
      </c>
      <c r="AY123" s="450">
        <v>1410.8</v>
      </c>
      <c r="AZ123" s="417">
        <v>1867.9</v>
      </c>
      <c r="BA123" s="417">
        <f t="shared" si="94"/>
        <v>1847.8000000000002</v>
      </c>
      <c r="BB123" s="417">
        <v>20.100000000000001</v>
      </c>
      <c r="BC123" s="130">
        <v>1547.8</v>
      </c>
      <c r="BD123" s="130">
        <f t="shared" si="141"/>
        <v>1540.3999999999999</v>
      </c>
      <c r="BE123" s="130">
        <v>7.4</v>
      </c>
      <c r="BF123" s="133">
        <f t="shared" si="129"/>
        <v>-320.10000000000014</v>
      </c>
      <c r="BG123" s="130">
        <f t="shared" si="65"/>
        <v>82.86310830344236</v>
      </c>
      <c r="BH123" s="647">
        <v>1289.3</v>
      </c>
      <c r="BI123" s="60">
        <f t="shared" si="151"/>
        <v>258.5</v>
      </c>
      <c r="BJ123" s="167">
        <f t="shared" si="157"/>
        <v>120.0496393391763</v>
      </c>
      <c r="BK123" s="2"/>
      <c r="BL123" s="722">
        <f t="shared" si="95"/>
        <v>53.199999999999996</v>
      </c>
      <c r="BM123" s="722">
        <f t="shared" si="96"/>
        <v>32.299999999999997</v>
      </c>
      <c r="BN123" s="664">
        <v>32.299999999999997</v>
      </c>
      <c r="BO123" s="710"/>
      <c r="BP123" s="710"/>
      <c r="BQ123" s="710">
        <v>20.9</v>
      </c>
    </row>
    <row r="124" spans="1:69" s="222" customFormat="1" ht="21.75" customHeight="1" x14ac:dyDescent="0.25">
      <c r="A124" s="533" t="s">
        <v>205</v>
      </c>
      <c r="B124" s="534" t="s">
        <v>202</v>
      </c>
      <c r="C124" s="363">
        <f>M124+AY124</f>
        <v>268.60000000000002</v>
      </c>
      <c r="D124" s="363">
        <f>N124+AZ124</f>
        <v>305.5</v>
      </c>
      <c r="E124" s="216">
        <f>O124+BC124</f>
        <v>296.60000000000002</v>
      </c>
      <c r="F124" s="216">
        <f t="shared" si="154"/>
        <v>296.60000000000002</v>
      </c>
      <c r="G124" s="216">
        <f t="shared" si="158"/>
        <v>0</v>
      </c>
      <c r="H124" s="216">
        <f t="shared" si="92"/>
        <v>-8.8999999999999773</v>
      </c>
      <c r="I124" s="216">
        <f t="shared" si="93"/>
        <v>97.086743044189859</v>
      </c>
      <c r="J124" s="728">
        <f>T124+BH124</f>
        <v>237.5</v>
      </c>
      <c r="K124" s="216">
        <f t="shared" si="119"/>
        <v>59.100000000000023</v>
      </c>
      <c r="L124" s="217">
        <f t="shared" si="136"/>
        <v>124.8842105263158</v>
      </c>
      <c r="M124" s="427">
        <f t="shared" si="159"/>
        <v>268.60000000000002</v>
      </c>
      <c r="N124" s="427">
        <f t="shared" si="159"/>
        <v>305.5</v>
      </c>
      <c r="O124" s="219">
        <f t="shared" si="160"/>
        <v>296.60000000000002</v>
      </c>
      <c r="P124" s="219">
        <f t="shared" si="106"/>
        <v>296.60000000000002</v>
      </c>
      <c r="Q124" s="219">
        <f t="shared" si="97"/>
        <v>0</v>
      </c>
      <c r="R124" s="219">
        <f t="shared" si="108"/>
        <v>-8.8999999999999773</v>
      </c>
      <c r="S124" s="219">
        <f t="shared" si="109"/>
        <v>97.086743044189859</v>
      </c>
      <c r="T124" s="728">
        <f t="shared" si="145"/>
        <v>237.5</v>
      </c>
      <c r="U124" s="220">
        <f t="shared" si="146"/>
        <v>59.100000000000023</v>
      </c>
      <c r="V124" s="601">
        <f t="shared" si="147"/>
        <v>124.8842105263158</v>
      </c>
      <c r="W124" s="780">
        <v>268.60000000000002</v>
      </c>
      <c r="X124" s="587">
        <v>305.5</v>
      </c>
      <c r="Y124" s="833">
        <f t="shared" si="161"/>
        <v>305.5</v>
      </c>
      <c r="Z124" s="853"/>
      <c r="AA124" s="881">
        <v>296.60000000000002</v>
      </c>
      <c r="AB124" s="327">
        <f t="shared" si="98"/>
        <v>296.60000000000002</v>
      </c>
      <c r="AC124" s="219"/>
      <c r="AD124" s="219">
        <f t="shared" si="118"/>
        <v>-8.8999999999999773</v>
      </c>
      <c r="AE124" s="219">
        <f t="shared" si="117"/>
        <v>97.086743044189859</v>
      </c>
      <c r="AF124" s="791">
        <v>237.5</v>
      </c>
      <c r="AG124" s="219">
        <f t="shared" si="148"/>
        <v>59.100000000000023</v>
      </c>
      <c r="AH124" s="221">
        <f t="shared" si="150"/>
        <v>124.8842105263158</v>
      </c>
      <c r="AI124" s="427"/>
      <c r="AJ124" s="219"/>
      <c r="AK124" s="219"/>
      <c r="AL124" s="219">
        <f t="shared" si="139"/>
        <v>0</v>
      </c>
      <c r="AM124" s="219" t="str">
        <f t="shared" si="140"/>
        <v xml:space="preserve"> </v>
      </c>
      <c r="AN124" s="687"/>
      <c r="AO124" s="219">
        <f t="shared" si="143"/>
        <v>0</v>
      </c>
      <c r="AP124" s="195" t="str">
        <f t="shared" si="124"/>
        <v xml:space="preserve"> </v>
      </c>
      <c r="AQ124" s="218"/>
      <c r="AR124" s="327"/>
      <c r="AS124" s="219"/>
      <c r="AT124" s="219">
        <f t="shared" si="149"/>
        <v>0</v>
      </c>
      <c r="AU124" s="216" t="str">
        <f t="shared" si="125"/>
        <v xml:space="preserve"> </v>
      </c>
      <c r="AV124" s="310"/>
      <c r="AW124" s="219">
        <f t="shared" si="144"/>
        <v>0</v>
      </c>
      <c r="AX124" s="398" t="str">
        <f t="shared" si="123"/>
        <v xml:space="preserve"> </v>
      </c>
      <c r="AY124" s="451"/>
      <c r="AZ124" s="327"/>
      <c r="BA124" s="327">
        <f t="shared" si="94"/>
        <v>0</v>
      </c>
      <c r="BB124" s="327"/>
      <c r="BC124" s="219"/>
      <c r="BD124" s="130">
        <f t="shared" si="141"/>
        <v>0</v>
      </c>
      <c r="BE124" s="219"/>
      <c r="BF124" s="216">
        <f t="shared" si="129"/>
        <v>0</v>
      </c>
      <c r="BG124" s="219" t="str">
        <f t="shared" si="65"/>
        <v xml:space="preserve"> </v>
      </c>
      <c r="BH124" s="310"/>
      <c r="BI124" s="60">
        <f t="shared" si="151"/>
        <v>0</v>
      </c>
      <c r="BJ124" s="167" t="str">
        <f t="shared" si="157"/>
        <v xml:space="preserve"> </v>
      </c>
      <c r="BK124" s="2"/>
      <c r="BL124" s="722">
        <f t="shared" si="95"/>
        <v>7.2</v>
      </c>
      <c r="BM124" s="722">
        <f t="shared" si="96"/>
        <v>7.2</v>
      </c>
      <c r="BN124" s="712">
        <v>7.2</v>
      </c>
      <c r="BO124" s="712"/>
      <c r="BP124" s="712"/>
      <c r="BQ124" s="712"/>
    </row>
    <row r="125" spans="1:69" s="7" customFormat="1" ht="23.25" customHeight="1" x14ac:dyDescent="0.25">
      <c r="A125" s="531" t="s">
        <v>76</v>
      </c>
      <c r="B125" s="532" t="s">
        <v>75</v>
      </c>
      <c r="C125" s="362">
        <f>M125+AY125-C126</f>
        <v>25325.599999999999</v>
      </c>
      <c r="D125" s="362">
        <f>N125+AZ125-D126</f>
        <v>16801.8</v>
      </c>
      <c r="E125" s="61">
        <f>O125+BC125-E126</f>
        <v>15844.899999999998</v>
      </c>
      <c r="F125" s="61">
        <f>P125+BD125-F126+BD126-BD90+AC69</f>
        <v>15681.7</v>
      </c>
      <c r="G125" s="61">
        <f t="shared" si="158"/>
        <v>164.2</v>
      </c>
      <c r="H125" s="61">
        <f t="shared" si="92"/>
        <v>-956.90000000000146</v>
      </c>
      <c r="I125" s="61">
        <f t="shared" si="93"/>
        <v>94.304776869144973</v>
      </c>
      <c r="J125" s="739">
        <f>T125+BH125-J126</f>
        <v>13398.199999999999</v>
      </c>
      <c r="K125" s="61">
        <f t="shared" si="119"/>
        <v>2446.6999999999989</v>
      </c>
      <c r="L125" s="168">
        <f t="shared" si="136"/>
        <v>118.26140824886923</v>
      </c>
      <c r="M125" s="426">
        <f t="shared" si="159"/>
        <v>13655.4</v>
      </c>
      <c r="N125" s="426">
        <f t="shared" si="159"/>
        <v>15151.8</v>
      </c>
      <c r="O125" s="60">
        <f t="shared" si="160"/>
        <v>14665.6</v>
      </c>
      <c r="P125" s="60">
        <f t="shared" si="106"/>
        <v>14515.5</v>
      </c>
      <c r="Q125" s="60">
        <f t="shared" si="97"/>
        <v>150.1</v>
      </c>
      <c r="R125" s="60">
        <f t="shared" si="108"/>
        <v>-486.19999999999891</v>
      </c>
      <c r="S125" s="60">
        <f t="shared" si="109"/>
        <v>96.791140326561859</v>
      </c>
      <c r="T125" s="739">
        <f>AF125</f>
        <v>12453.1</v>
      </c>
      <c r="U125" s="88">
        <f t="shared" si="146"/>
        <v>2212.5</v>
      </c>
      <c r="V125" s="600">
        <f t="shared" si="147"/>
        <v>117.76666051023439</v>
      </c>
      <c r="W125" s="779">
        <v>13655.4</v>
      </c>
      <c r="X125" s="439">
        <v>15151.8</v>
      </c>
      <c r="Y125" s="893">
        <f t="shared" si="161"/>
        <v>14941.599999999999</v>
      </c>
      <c r="Z125" s="852">
        <v>210.2</v>
      </c>
      <c r="AA125" s="882">
        <v>14665.6</v>
      </c>
      <c r="AB125" s="326">
        <f t="shared" si="98"/>
        <v>14515.5</v>
      </c>
      <c r="AC125" s="60">
        <v>150.1</v>
      </c>
      <c r="AD125" s="60">
        <f t="shared" si="118"/>
        <v>-486.19999999999891</v>
      </c>
      <c r="AE125" s="60">
        <f t="shared" si="117"/>
        <v>96.791140326561859</v>
      </c>
      <c r="AF125" s="809">
        <v>12453.1</v>
      </c>
      <c r="AG125" s="60">
        <f t="shared" si="148"/>
        <v>2212.5</v>
      </c>
      <c r="AH125" s="196">
        <f t="shared" si="150"/>
        <v>117.76666051023439</v>
      </c>
      <c r="AI125" s="426"/>
      <c r="AJ125" s="60"/>
      <c r="AK125" s="60"/>
      <c r="AL125" s="60">
        <f t="shared" si="139"/>
        <v>0</v>
      </c>
      <c r="AM125" s="60" t="str">
        <f t="shared" si="140"/>
        <v xml:space="preserve"> </v>
      </c>
      <c r="AN125" s="696"/>
      <c r="AO125" s="60">
        <f t="shared" si="143"/>
        <v>0</v>
      </c>
      <c r="AP125" s="195" t="str">
        <f t="shared" si="124"/>
        <v xml:space="preserve"> </v>
      </c>
      <c r="AQ125" s="163"/>
      <c r="AR125" s="326"/>
      <c r="AS125" s="60"/>
      <c r="AT125" s="60">
        <f t="shared" si="149"/>
        <v>0</v>
      </c>
      <c r="AU125" s="61" t="str">
        <f t="shared" si="125"/>
        <v xml:space="preserve"> </v>
      </c>
      <c r="AV125" s="647"/>
      <c r="AW125" s="60">
        <f t="shared" si="144"/>
        <v>0</v>
      </c>
      <c r="AX125" s="397" t="str">
        <f t="shared" si="123"/>
        <v xml:space="preserve"> </v>
      </c>
      <c r="AY125" s="450">
        <v>11670.2</v>
      </c>
      <c r="AZ125" s="417">
        <v>13861.8</v>
      </c>
      <c r="BA125" s="417">
        <f t="shared" si="94"/>
        <v>13840.8</v>
      </c>
      <c r="BB125" s="417">
        <v>21</v>
      </c>
      <c r="BC125" s="130">
        <v>13062.5</v>
      </c>
      <c r="BD125" s="130">
        <f t="shared" si="141"/>
        <v>13048.4</v>
      </c>
      <c r="BE125" s="130">
        <v>14.1</v>
      </c>
      <c r="BF125" s="131">
        <f t="shared" si="129"/>
        <v>-799.29999999999927</v>
      </c>
      <c r="BG125" s="130">
        <f t="shared" ref="BG125:BG193" si="162">IF(AZ125&lt;&gt;0,IF(BC125/AZ125*100&lt;0,"&lt;0",IF(BC125/AZ125*100&gt;200,"&gt;200",BC125/AZ125*100))," ")</f>
        <v>94.233793591019932</v>
      </c>
      <c r="BH125" s="647">
        <v>10837.9</v>
      </c>
      <c r="BI125" s="60">
        <f t="shared" si="151"/>
        <v>2224.6000000000004</v>
      </c>
      <c r="BJ125" s="167">
        <f t="shared" si="157"/>
        <v>120.52611668312127</v>
      </c>
      <c r="BK125" s="2"/>
      <c r="BL125" s="722">
        <f t="shared" si="95"/>
        <v>614.59999999999991</v>
      </c>
      <c r="BM125" s="722">
        <f t="shared" si="96"/>
        <v>345.09999999999997</v>
      </c>
      <c r="BN125" s="710">
        <v>345.09999999999997</v>
      </c>
      <c r="BO125" s="710"/>
      <c r="BP125" s="710"/>
      <c r="BQ125" s="710">
        <v>269.5</v>
      </c>
    </row>
    <row r="126" spans="1:69" s="222" customFormat="1" ht="21.75" customHeight="1" x14ac:dyDescent="0.25">
      <c r="A126" s="533" t="s">
        <v>205</v>
      </c>
      <c r="B126" s="534" t="s">
        <v>202</v>
      </c>
      <c r="C126" s="479"/>
      <c r="D126" s="363">
        <f>N126+AZ126</f>
        <v>12211.8</v>
      </c>
      <c r="E126" s="216">
        <f>O126+BC126</f>
        <v>11883.2</v>
      </c>
      <c r="F126" s="216">
        <f t="shared" si="154"/>
        <v>11883.2</v>
      </c>
      <c r="G126" s="216">
        <f t="shared" si="158"/>
        <v>0</v>
      </c>
      <c r="H126" s="216">
        <f t="shared" si="92"/>
        <v>-328.59999999999854</v>
      </c>
      <c r="I126" s="216">
        <f t="shared" si="93"/>
        <v>97.309159992793866</v>
      </c>
      <c r="J126" s="728">
        <f>T126+BH126</f>
        <v>9892.8000000000011</v>
      </c>
      <c r="K126" s="216">
        <f t="shared" si="119"/>
        <v>1990.3999999999996</v>
      </c>
      <c r="L126" s="217">
        <f t="shared" si="136"/>
        <v>120.11968300177907</v>
      </c>
      <c r="M126" s="427">
        <f t="shared" si="159"/>
        <v>10653.3</v>
      </c>
      <c r="N126" s="427">
        <f t="shared" si="159"/>
        <v>12210.8</v>
      </c>
      <c r="O126" s="219">
        <f t="shared" si="160"/>
        <v>11882.2</v>
      </c>
      <c r="P126" s="219">
        <f t="shared" si="106"/>
        <v>11882.2</v>
      </c>
      <c r="Q126" s="647">
        <f t="shared" si="97"/>
        <v>0</v>
      </c>
      <c r="R126" s="219">
        <f t="shared" si="108"/>
        <v>-328.59999999999854</v>
      </c>
      <c r="S126" s="219">
        <f t="shared" si="109"/>
        <v>97.308939627215267</v>
      </c>
      <c r="T126" s="728">
        <f t="shared" si="145"/>
        <v>9884.7000000000007</v>
      </c>
      <c r="U126" s="220">
        <f t="shared" si="146"/>
        <v>1997.5</v>
      </c>
      <c r="V126" s="601">
        <f t="shared" si="147"/>
        <v>120.2079982194705</v>
      </c>
      <c r="W126" s="780">
        <v>10653.3</v>
      </c>
      <c r="X126" s="587">
        <v>12210.8</v>
      </c>
      <c r="Y126" s="833">
        <f t="shared" si="161"/>
        <v>12210.8</v>
      </c>
      <c r="Z126" s="853"/>
      <c r="AA126" s="881">
        <v>11882.2</v>
      </c>
      <c r="AB126" s="327">
        <f t="shared" si="98"/>
        <v>11882.2</v>
      </c>
      <c r="AC126" s="219"/>
      <c r="AD126" s="219">
        <f t="shared" si="118"/>
        <v>-328.59999999999854</v>
      </c>
      <c r="AE126" s="219">
        <f t="shared" si="117"/>
        <v>97.308939627215267</v>
      </c>
      <c r="AF126" s="791">
        <v>9884.7000000000007</v>
      </c>
      <c r="AG126" s="219">
        <f t="shared" si="148"/>
        <v>1997.5</v>
      </c>
      <c r="AH126" s="221">
        <f t="shared" si="150"/>
        <v>120.2079982194705</v>
      </c>
      <c r="AI126" s="427"/>
      <c r="AJ126" s="219"/>
      <c r="AK126" s="219"/>
      <c r="AL126" s="219">
        <f t="shared" si="139"/>
        <v>0</v>
      </c>
      <c r="AM126" s="219" t="str">
        <f t="shared" si="140"/>
        <v xml:space="preserve"> </v>
      </c>
      <c r="AN126" s="687"/>
      <c r="AO126" s="219">
        <f t="shared" si="143"/>
        <v>0</v>
      </c>
      <c r="AP126" s="195" t="str">
        <f t="shared" si="124"/>
        <v xml:space="preserve"> </v>
      </c>
      <c r="AQ126" s="218"/>
      <c r="AR126" s="327"/>
      <c r="AS126" s="219"/>
      <c r="AT126" s="219">
        <f t="shared" si="149"/>
        <v>0</v>
      </c>
      <c r="AU126" s="216" t="str">
        <f t="shared" si="125"/>
        <v xml:space="preserve"> </v>
      </c>
      <c r="AV126" s="310"/>
      <c r="AW126" s="219">
        <f t="shared" si="144"/>
        <v>0</v>
      </c>
      <c r="AX126" s="398" t="str">
        <f t="shared" si="123"/>
        <v xml:space="preserve"> </v>
      </c>
      <c r="AY126" s="451"/>
      <c r="AZ126" s="746">
        <v>1</v>
      </c>
      <c r="BA126" s="746">
        <f t="shared" si="94"/>
        <v>1</v>
      </c>
      <c r="BB126" s="746"/>
      <c r="BC126" s="219">
        <v>1</v>
      </c>
      <c r="BD126" s="755">
        <f t="shared" si="141"/>
        <v>1</v>
      </c>
      <c r="BE126" s="219"/>
      <c r="BF126" s="216">
        <f t="shared" si="129"/>
        <v>0</v>
      </c>
      <c r="BG126" s="219">
        <f t="shared" si="162"/>
        <v>100</v>
      </c>
      <c r="BH126" s="310">
        <v>8.1</v>
      </c>
      <c r="BI126" s="60">
        <f t="shared" si="151"/>
        <v>-7.1</v>
      </c>
      <c r="BJ126" s="167">
        <f t="shared" si="157"/>
        <v>12.345679012345681</v>
      </c>
      <c r="BK126" s="2"/>
      <c r="BL126" s="722">
        <f t="shared" si="95"/>
        <v>298.5</v>
      </c>
      <c r="BM126" s="722">
        <f t="shared" si="96"/>
        <v>298.5</v>
      </c>
      <c r="BN126" s="710">
        <v>298.5</v>
      </c>
      <c r="BO126" s="710"/>
      <c r="BP126" s="710"/>
      <c r="BQ126" s="712"/>
    </row>
    <row r="127" spans="1:69" s="7" customFormat="1" ht="23.25" customHeight="1" x14ac:dyDescent="0.25">
      <c r="A127" s="531" t="s">
        <v>78</v>
      </c>
      <c r="B127" s="532" t="s">
        <v>77</v>
      </c>
      <c r="C127" s="362">
        <f>M127+AY127-C128</f>
        <v>13246</v>
      </c>
      <c r="D127" s="362">
        <f>N127+AZ127-D128</f>
        <v>39332.799999999988</v>
      </c>
      <c r="E127" s="61">
        <f>O127+BC127-E128</f>
        <v>38330.100000000006</v>
      </c>
      <c r="F127" s="61">
        <f>P127+BD127-F128</f>
        <v>38272.9</v>
      </c>
      <c r="G127" s="61">
        <f>Q127+BE127-AC128</f>
        <v>57.2</v>
      </c>
      <c r="H127" s="61">
        <f t="shared" si="92"/>
        <v>-1002.6999999999825</v>
      </c>
      <c r="I127" s="61">
        <f t="shared" si="93"/>
        <v>97.450728145466428</v>
      </c>
      <c r="J127" s="739">
        <f>T127+BH127-J128</f>
        <v>29425.3</v>
      </c>
      <c r="K127" s="61">
        <f t="shared" si="119"/>
        <v>8904.8000000000065</v>
      </c>
      <c r="L127" s="168">
        <f t="shared" si="136"/>
        <v>130.26239324662791</v>
      </c>
      <c r="M127" s="426">
        <v>11530.4</v>
      </c>
      <c r="N127" s="426">
        <f>X127+AJ127+AR127-N129</f>
        <v>37904.999999999993</v>
      </c>
      <c r="O127" s="60">
        <f>AA127+AK127+AS127-O129</f>
        <v>37183.9</v>
      </c>
      <c r="P127" s="60">
        <f>AB127+AK127+AS127-P129</f>
        <v>37058.9</v>
      </c>
      <c r="Q127" s="60">
        <f t="shared" si="97"/>
        <v>125</v>
      </c>
      <c r="R127" s="60">
        <f t="shared" si="108"/>
        <v>-721.09999999999127</v>
      </c>
      <c r="S127" s="60">
        <f t="shared" si="109"/>
        <v>98.097612452183114</v>
      </c>
      <c r="T127" s="739">
        <f>AF127+AN127+AV127-T129</f>
        <v>28338</v>
      </c>
      <c r="U127" s="88">
        <f t="shared" si="146"/>
        <v>8845.9000000000015</v>
      </c>
      <c r="V127" s="600">
        <f t="shared" si="147"/>
        <v>131.21568212294446</v>
      </c>
      <c r="W127" s="779">
        <v>14785.2</v>
      </c>
      <c r="X127" s="439">
        <v>19006.8</v>
      </c>
      <c r="Y127" s="893">
        <f t="shared" si="161"/>
        <v>18877.7</v>
      </c>
      <c r="Z127" s="852">
        <v>129.1</v>
      </c>
      <c r="AA127" s="882">
        <v>18232.599999999999</v>
      </c>
      <c r="AB127" s="326">
        <f t="shared" si="98"/>
        <v>18107.599999999999</v>
      </c>
      <c r="AC127" s="60">
        <v>125</v>
      </c>
      <c r="AD127" s="60">
        <f t="shared" si="118"/>
        <v>-774.20000000000073</v>
      </c>
      <c r="AE127" s="60">
        <f t="shared" si="117"/>
        <v>95.926720963023755</v>
      </c>
      <c r="AF127" s="809">
        <v>11874.8</v>
      </c>
      <c r="AG127" s="60">
        <f t="shared" si="148"/>
        <v>6357.7999999999993</v>
      </c>
      <c r="AH127" s="196">
        <f t="shared" si="150"/>
        <v>153.54027015191832</v>
      </c>
      <c r="AI127" s="426">
        <v>31224.2</v>
      </c>
      <c r="AJ127" s="60">
        <v>34200.6</v>
      </c>
      <c r="AK127" s="60">
        <v>33745.300000000003</v>
      </c>
      <c r="AL127" s="60">
        <f t="shared" si="139"/>
        <v>-455.29999999999563</v>
      </c>
      <c r="AM127" s="60">
        <f t="shared" si="140"/>
        <v>98.668736805787049</v>
      </c>
      <c r="AN127" s="696">
        <v>27186.799999999999</v>
      </c>
      <c r="AO127" s="60">
        <f t="shared" si="143"/>
        <v>6558.5000000000036</v>
      </c>
      <c r="AP127" s="195">
        <f t="shared" si="124"/>
        <v>124.12383951035062</v>
      </c>
      <c r="AQ127" s="163"/>
      <c r="AR127" s="326"/>
      <c r="AS127" s="60"/>
      <c r="AT127" s="60">
        <f t="shared" si="149"/>
        <v>0</v>
      </c>
      <c r="AU127" s="61" t="str">
        <f t="shared" si="125"/>
        <v xml:space="preserve"> </v>
      </c>
      <c r="AV127" s="647"/>
      <c r="AW127" s="60">
        <f t="shared" si="144"/>
        <v>0</v>
      </c>
      <c r="AX127" s="397" t="str">
        <f t="shared" si="123"/>
        <v xml:space="preserve"> </v>
      </c>
      <c r="AY127" s="450">
        <v>1715.6</v>
      </c>
      <c r="AZ127" s="417">
        <v>2182.6999999999998</v>
      </c>
      <c r="BA127" s="417">
        <f t="shared" si="94"/>
        <v>2062.6</v>
      </c>
      <c r="BB127" s="417">
        <v>120.1</v>
      </c>
      <c r="BC127" s="130">
        <v>1802.9</v>
      </c>
      <c r="BD127" s="130">
        <f t="shared" si="141"/>
        <v>1763.4</v>
      </c>
      <c r="BE127" s="130">
        <v>39.5</v>
      </c>
      <c r="BF127" s="132">
        <f t="shared" si="129"/>
        <v>-379.79999999999973</v>
      </c>
      <c r="BG127" s="130">
        <f t="shared" si="162"/>
        <v>82.599532688871591</v>
      </c>
      <c r="BH127" s="647">
        <v>1482</v>
      </c>
      <c r="BI127" s="60">
        <f t="shared" si="151"/>
        <v>320.90000000000009</v>
      </c>
      <c r="BJ127" s="167">
        <f t="shared" si="157"/>
        <v>121.6531713900135</v>
      </c>
      <c r="BK127" s="2"/>
      <c r="BL127" s="722">
        <f t="shared" si="95"/>
        <v>2277.5</v>
      </c>
      <c r="BM127" s="722">
        <f t="shared" si="96"/>
        <v>2250.3000000000002</v>
      </c>
      <c r="BN127" s="712">
        <v>1065</v>
      </c>
      <c r="BO127" s="666">
        <v>1185.3</v>
      </c>
      <c r="BP127" s="712"/>
      <c r="BQ127" s="710">
        <v>27.2</v>
      </c>
    </row>
    <row r="128" spans="1:69" s="222" customFormat="1" ht="21.75" customHeight="1" x14ac:dyDescent="0.25">
      <c r="A128" s="533" t="s">
        <v>205</v>
      </c>
      <c r="B128" s="534" t="s">
        <v>202</v>
      </c>
      <c r="C128" s="479"/>
      <c r="D128" s="364">
        <f>N128+AZ128</f>
        <v>754.9</v>
      </c>
      <c r="E128" s="216">
        <f>O128+BC128</f>
        <v>656.7</v>
      </c>
      <c r="F128" s="216">
        <f t="shared" si="154"/>
        <v>549.40000000000009</v>
      </c>
      <c r="G128" s="216">
        <f t="shared" si="158"/>
        <v>107.3</v>
      </c>
      <c r="H128" s="216">
        <f t="shared" si="92"/>
        <v>-98.199999999999932</v>
      </c>
      <c r="I128" s="216">
        <f t="shared" si="93"/>
        <v>86.991654523777996</v>
      </c>
      <c r="J128" s="728">
        <f>T128+BH128</f>
        <v>394.7</v>
      </c>
      <c r="K128" s="216">
        <f t="shared" si="119"/>
        <v>262.00000000000006</v>
      </c>
      <c r="L128" s="217">
        <f t="shared" si="136"/>
        <v>166.37952875601724</v>
      </c>
      <c r="M128" s="427">
        <f t="shared" ref="M128:M146" si="163">W128+AI128+AQ128</f>
        <v>482.9</v>
      </c>
      <c r="N128" s="427">
        <f t="shared" ref="N128:N146" si="164">X128+AJ128+AR128</f>
        <v>754.9</v>
      </c>
      <c r="O128" s="219">
        <f t="shared" ref="O128:O146" si="165">AA128+AK128+AS128</f>
        <v>656.7</v>
      </c>
      <c r="P128" s="219">
        <f t="shared" si="106"/>
        <v>549.40000000000009</v>
      </c>
      <c r="Q128" s="219">
        <f t="shared" si="97"/>
        <v>107.3</v>
      </c>
      <c r="R128" s="219">
        <f t="shared" si="108"/>
        <v>-98.199999999999932</v>
      </c>
      <c r="S128" s="219">
        <f t="shared" si="109"/>
        <v>86.991654523777996</v>
      </c>
      <c r="T128" s="728">
        <f>AF128+AN128+AV128</f>
        <v>394.7</v>
      </c>
      <c r="U128" s="220">
        <f t="shared" si="146"/>
        <v>262.00000000000006</v>
      </c>
      <c r="V128" s="601">
        <f t="shared" si="147"/>
        <v>166.37952875601724</v>
      </c>
      <c r="W128" s="780">
        <v>482.9</v>
      </c>
      <c r="X128" s="587">
        <v>754.9</v>
      </c>
      <c r="Y128" s="833">
        <f t="shared" si="161"/>
        <v>647.29999999999995</v>
      </c>
      <c r="Z128" s="853">
        <v>107.6</v>
      </c>
      <c r="AA128" s="881">
        <v>656.7</v>
      </c>
      <c r="AB128" s="327">
        <f t="shared" si="98"/>
        <v>549.40000000000009</v>
      </c>
      <c r="AC128" s="219">
        <v>107.3</v>
      </c>
      <c r="AD128" s="219">
        <f t="shared" si="118"/>
        <v>-98.199999999999932</v>
      </c>
      <c r="AE128" s="219">
        <f t="shared" si="117"/>
        <v>86.991654523777996</v>
      </c>
      <c r="AF128" s="791">
        <v>394.7</v>
      </c>
      <c r="AG128" s="219">
        <f t="shared" si="148"/>
        <v>262.00000000000006</v>
      </c>
      <c r="AH128" s="221">
        <f t="shared" si="150"/>
        <v>166.37952875601724</v>
      </c>
      <c r="AI128" s="427"/>
      <c r="AJ128" s="219"/>
      <c r="AK128" s="219"/>
      <c r="AL128" s="219">
        <f t="shared" si="139"/>
        <v>0</v>
      </c>
      <c r="AM128" s="219" t="str">
        <f t="shared" si="140"/>
        <v xml:space="preserve"> </v>
      </c>
      <c r="AN128" s="687"/>
      <c r="AO128" s="219">
        <f t="shared" si="143"/>
        <v>0</v>
      </c>
      <c r="AP128" s="195" t="str">
        <f t="shared" si="124"/>
        <v xml:space="preserve"> </v>
      </c>
      <c r="AQ128" s="218"/>
      <c r="AR128" s="327"/>
      <c r="AS128" s="219"/>
      <c r="AT128" s="219">
        <f t="shared" si="149"/>
        <v>0</v>
      </c>
      <c r="AU128" s="216" t="str">
        <f t="shared" si="125"/>
        <v xml:space="preserve"> </v>
      </c>
      <c r="AV128" s="310"/>
      <c r="AW128" s="219">
        <f t="shared" si="144"/>
        <v>0</v>
      </c>
      <c r="AX128" s="398" t="str">
        <f t="shared" si="123"/>
        <v xml:space="preserve"> </v>
      </c>
      <c r="AY128" s="451"/>
      <c r="AZ128" s="327"/>
      <c r="BA128" s="327">
        <f t="shared" si="94"/>
        <v>0</v>
      </c>
      <c r="BB128" s="327"/>
      <c r="BC128" s="219"/>
      <c r="BD128" s="130">
        <f t="shared" si="141"/>
        <v>0</v>
      </c>
      <c r="BE128" s="219"/>
      <c r="BF128" s="216">
        <f t="shared" si="129"/>
        <v>0</v>
      </c>
      <c r="BG128" s="219" t="str">
        <f t="shared" si="162"/>
        <v xml:space="preserve"> </v>
      </c>
      <c r="BH128" s="310"/>
      <c r="BI128" s="60">
        <f t="shared" si="151"/>
        <v>0</v>
      </c>
      <c r="BJ128" s="167" t="str">
        <f t="shared" si="157"/>
        <v xml:space="preserve"> </v>
      </c>
      <c r="BK128" s="2"/>
      <c r="BL128" s="722">
        <f t="shared" si="95"/>
        <v>14.7</v>
      </c>
      <c r="BM128" s="722">
        <f t="shared" si="96"/>
        <v>14.7</v>
      </c>
      <c r="BN128" s="710">
        <v>14.7</v>
      </c>
      <c r="BO128" s="710"/>
      <c r="BP128" s="710"/>
      <c r="BQ128" s="710"/>
    </row>
    <row r="129" spans="1:69" s="222" customFormat="1" ht="21.75" customHeight="1" x14ac:dyDescent="0.25">
      <c r="A129" s="533" t="s">
        <v>207</v>
      </c>
      <c r="B129" s="534" t="s">
        <v>206</v>
      </c>
      <c r="C129" s="479"/>
      <c r="D129" s="364">
        <f>N129+AZ129</f>
        <v>15302.4</v>
      </c>
      <c r="E129" s="216">
        <f>O129+BC129</f>
        <v>14794</v>
      </c>
      <c r="F129" s="216">
        <f t="shared" si="154"/>
        <v>14794</v>
      </c>
      <c r="G129" s="216">
        <f t="shared" si="158"/>
        <v>0</v>
      </c>
      <c r="H129" s="216">
        <f t="shared" si="92"/>
        <v>-508.39999999999964</v>
      </c>
      <c r="I129" s="216">
        <f t="shared" si="93"/>
        <v>96.67764533667922</v>
      </c>
      <c r="J129" s="728">
        <f>T129+BH129</f>
        <v>10723.6</v>
      </c>
      <c r="K129" s="216">
        <f t="shared" si="119"/>
        <v>4070.3999999999996</v>
      </c>
      <c r="L129" s="217">
        <f t="shared" si="136"/>
        <v>137.95740236487745</v>
      </c>
      <c r="M129" s="327">
        <f t="shared" si="163"/>
        <v>12550</v>
      </c>
      <c r="N129" s="327">
        <f t="shared" si="164"/>
        <v>15302.4</v>
      </c>
      <c r="O129" s="219">
        <f t="shared" si="165"/>
        <v>14794</v>
      </c>
      <c r="P129" s="219">
        <f t="shared" si="106"/>
        <v>14794</v>
      </c>
      <c r="Q129" s="219">
        <f t="shared" si="97"/>
        <v>0</v>
      </c>
      <c r="R129" s="219">
        <f t="shared" si="108"/>
        <v>-508.39999999999964</v>
      </c>
      <c r="S129" s="219">
        <f t="shared" si="109"/>
        <v>96.67764533667922</v>
      </c>
      <c r="T129" s="728">
        <f t="shared" si="145"/>
        <v>10723.6</v>
      </c>
      <c r="U129" s="220">
        <f t="shared" si="146"/>
        <v>4070.3999999999996</v>
      </c>
      <c r="V129" s="601">
        <f t="shared" si="147"/>
        <v>137.95740236487745</v>
      </c>
      <c r="W129" s="780">
        <v>12550</v>
      </c>
      <c r="X129" s="587">
        <v>15302.4</v>
      </c>
      <c r="Y129" s="833">
        <f t="shared" si="161"/>
        <v>15302.4</v>
      </c>
      <c r="Z129" s="853"/>
      <c r="AA129" s="881">
        <v>14794</v>
      </c>
      <c r="AB129" s="327">
        <f t="shared" si="98"/>
        <v>14794</v>
      </c>
      <c r="AC129" s="219"/>
      <c r="AD129" s="219">
        <f t="shared" si="118"/>
        <v>-508.39999999999964</v>
      </c>
      <c r="AE129" s="219">
        <f t="shared" si="117"/>
        <v>96.67764533667922</v>
      </c>
      <c r="AF129" s="791">
        <v>10723.6</v>
      </c>
      <c r="AG129" s="219">
        <f t="shared" si="148"/>
        <v>4070.3999999999996</v>
      </c>
      <c r="AH129" s="221">
        <f t="shared" si="150"/>
        <v>137.95740236487745</v>
      </c>
      <c r="AI129" s="427"/>
      <c r="AJ129" s="219"/>
      <c r="AK129" s="219"/>
      <c r="AL129" s="219">
        <f t="shared" si="139"/>
        <v>0</v>
      </c>
      <c r="AM129" s="219" t="str">
        <f t="shared" si="140"/>
        <v xml:space="preserve"> </v>
      </c>
      <c r="AN129" s="687"/>
      <c r="AO129" s="219">
        <f t="shared" si="143"/>
        <v>0</v>
      </c>
      <c r="AP129" s="195" t="str">
        <f t="shared" si="124"/>
        <v xml:space="preserve"> </v>
      </c>
      <c r="AQ129" s="218"/>
      <c r="AR129" s="327"/>
      <c r="AS129" s="219"/>
      <c r="AT129" s="219">
        <f t="shared" si="149"/>
        <v>0</v>
      </c>
      <c r="AU129" s="216" t="str">
        <f t="shared" si="125"/>
        <v xml:space="preserve"> </v>
      </c>
      <c r="AV129" s="310"/>
      <c r="AW129" s="219">
        <f t="shared" si="144"/>
        <v>0</v>
      </c>
      <c r="AX129" s="398" t="str">
        <f t="shared" si="123"/>
        <v xml:space="preserve"> </v>
      </c>
      <c r="AY129" s="451"/>
      <c r="AZ129" s="327"/>
      <c r="BA129" s="327">
        <f t="shared" si="94"/>
        <v>0</v>
      </c>
      <c r="BB129" s="327"/>
      <c r="BC129" s="219"/>
      <c r="BD129" s="130">
        <f t="shared" si="141"/>
        <v>0</v>
      </c>
      <c r="BE129" s="219"/>
      <c r="BF129" s="216"/>
      <c r="BG129" s="219"/>
      <c r="BH129" s="310"/>
      <c r="BI129" s="60">
        <f t="shared" si="151"/>
        <v>0</v>
      </c>
      <c r="BJ129" s="167" t="str">
        <f t="shared" si="157"/>
        <v xml:space="preserve"> </v>
      </c>
      <c r="BK129" s="2"/>
      <c r="BL129" s="722">
        <f t="shared" si="95"/>
        <v>965.4</v>
      </c>
      <c r="BM129" s="722">
        <f t="shared" si="96"/>
        <v>965.4</v>
      </c>
      <c r="BN129" s="712">
        <v>965.4</v>
      </c>
      <c r="BO129" s="712"/>
      <c r="BP129" s="712"/>
      <c r="BQ129" s="712"/>
    </row>
    <row r="130" spans="1:69" s="8" customFormat="1" ht="27" customHeight="1" x14ac:dyDescent="0.25">
      <c r="A130" s="483" t="s">
        <v>240</v>
      </c>
      <c r="B130" s="535" t="s">
        <v>225</v>
      </c>
      <c r="C130" s="309">
        <f>M130+AY130</f>
        <v>-16400.7</v>
      </c>
      <c r="D130" s="309">
        <f>N130+AZ130</f>
        <v>-17629.199999999983</v>
      </c>
      <c r="E130" s="27">
        <f>O130+BC130</f>
        <v>-8868.5999999999967</v>
      </c>
      <c r="F130" s="27">
        <f t="shared" si="154"/>
        <v>-6280.9999999999973</v>
      </c>
      <c r="G130" s="27">
        <f t="shared" si="158"/>
        <v>-2587.5999999999995</v>
      </c>
      <c r="H130" s="27">
        <f t="shared" si="92"/>
        <v>8760.5999999999858</v>
      </c>
      <c r="I130" s="27">
        <f t="shared" si="93"/>
        <v>50.306309985705568</v>
      </c>
      <c r="J130" s="724">
        <f>T130+BH130</f>
        <v>-4640.5000000000091</v>
      </c>
      <c r="K130" s="27">
        <f t="shared" si="119"/>
        <v>-4228.0999999999876</v>
      </c>
      <c r="L130" s="156">
        <f t="shared" ref="L130:L146" si="166">IF(J130&lt;&gt;0,IF(E130/J130*100&lt;0,"&lt;0",IF(E130/J130*100&gt;200,"&gt;200",E130/J130*100))," ")</f>
        <v>191.11302661351104</v>
      </c>
      <c r="M130" s="336">
        <f t="shared" si="163"/>
        <v>-15136</v>
      </c>
      <c r="N130" s="336">
        <f t="shared" si="164"/>
        <v>-14868.999999999985</v>
      </c>
      <c r="O130" s="26">
        <f t="shared" si="165"/>
        <v>-8598.4999999999909</v>
      </c>
      <c r="P130" s="26">
        <f t="shared" si="106"/>
        <v>-6140.3999999999915</v>
      </c>
      <c r="Q130" s="26">
        <f t="shared" si="97"/>
        <v>-2458.0999999999995</v>
      </c>
      <c r="R130" s="26">
        <f t="shared" si="108"/>
        <v>6270.4999999999945</v>
      </c>
      <c r="S130" s="26">
        <f t="shared" si="109"/>
        <v>57.828367744972752</v>
      </c>
      <c r="T130" s="724">
        <f t="shared" si="145"/>
        <v>-4685.1000000000113</v>
      </c>
      <c r="U130" s="75">
        <f t="shared" si="146"/>
        <v>-3913.3999999999796</v>
      </c>
      <c r="V130" s="592">
        <f t="shared" si="147"/>
        <v>183.52863332692942</v>
      </c>
      <c r="W130" s="758">
        <f>W9-W75</f>
        <v>-15136</v>
      </c>
      <c r="X130" s="371">
        <f>X9-X75</f>
        <v>-14594.999999999985</v>
      </c>
      <c r="Y130" s="26">
        <f t="shared" si="161"/>
        <v>-10457.599999999986</v>
      </c>
      <c r="Z130" s="577">
        <f>Z9-Z75</f>
        <v>-4137.3999999999996</v>
      </c>
      <c r="AA130" s="863">
        <f>AA9-AA75</f>
        <v>-9325.4999999999927</v>
      </c>
      <c r="AB130" s="336">
        <f t="shared" si="98"/>
        <v>-6867.3999999999933</v>
      </c>
      <c r="AC130" s="336">
        <f>AC9-AC75</f>
        <v>-2458.0999999999995</v>
      </c>
      <c r="AD130" s="336">
        <f t="shared" si="118"/>
        <v>5269.4999999999927</v>
      </c>
      <c r="AE130" s="26">
        <f t="shared" si="117"/>
        <v>63.895169578622834</v>
      </c>
      <c r="AF130" s="801">
        <f>AF9-AF75</f>
        <v>-4733.1000000000131</v>
      </c>
      <c r="AG130" s="26">
        <f t="shared" si="148"/>
        <v>-4592.3999999999796</v>
      </c>
      <c r="AH130" s="142">
        <f t="shared" si="150"/>
        <v>197.02731824808194</v>
      </c>
      <c r="AI130" s="371">
        <f>AI9-AI75</f>
        <v>0</v>
      </c>
      <c r="AJ130" s="26">
        <f>AJ9-AJ75</f>
        <v>0</v>
      </c>
      <c r="AK130" s="26">
        <f>AK9-AK75</f>
        <v>50.80000000000291</v>
      </c>
      <c r="AL130" s="26">
        <f t="shared" si="139"/>
        <v>50.80000000000291</v>
      </c>
      <c r="AM130" s="26" t="str">
        <f t="shared" si="140"/>
        <v xml:space="preserve"> </v>
      </c>
      <c r="AN130" s="684">
        <f>AN9-AN75</f>
        <v>60</v>
      </c>
      <c r="AO130" s="26">
        <f t="shared" si="143"/>
        <v>-9.1999999999970896</v>
      </c>
      <c r="AP130" s="195">
        <f t="shared" si="124"/>
        <v>84.666666666671517</v>
      </c>
      <c r="AQ130" s="336">
        <f>AQ9-AQ75</f>
        <v>0</v>
      </c>
      <c r="AR130" s="336">
        <f>AR9-AR75</f>
        <v>-274</v>
      </c>
      <c r="AS130" s="26">
        <f>AS9-AS75</f>
        <v>676.19999999999891</v>
      </c>
      <c r="AT130" s="26">
        <f t="shared" si="149"/>
        <v>950.19999999999891</v>
      </c>
      <c r="AU130" s="27" t="str">
        <f t="shared" si="125"/>
        <v>&lt;0</v>
      </c>
      <c r="AV130" s="639">
        <f>AV9-AV75</f>
        <v>-11.999999999998181</v>
      </c>
      <c r="AW130" s="26">
        <f t="shared" si="144"/>
        <v>688.19999999999709</v>
      </c>
      <c r="AX130" s="373" t="str">
        <f t="shared" si="123"/>
        <v>&lt;0</v>
      </c>
      <c r="AY130" s="289">
        <f>AY9-AY75</f>
        <v>-1264.7000000000007</v>
      </c>
      <c r="AZ130" s="368">
        <f>AZ9-AZ75</f>
        <v>-2760.1999999999971</v>
      </c>
      <c r="BA130" s="368">
        <f t="shared" si="94"/>
        <v>-2224.0999999999967</v>
      </c>
      <c r="BB130" s="368">
        <f>BB9-BB75</f>
        <v>-536.10000000000014</v>
      </c>
      <c r="BC130" s="290">
        <f>BC9-BC75</f>
        <v>-270.10000000000582</v>
      </c>
      <c r="BD130" s="290">
        <f t="shared" si="141"/>
        <v>-140.60000000000582</v>
      </c>
      <c r="BE130" s="290">
        <f>BE9-BE75</f>
        <v>-129.5</v>
      </c>
      <c r="BF130" s="291">
        <f t="shared" si="129"/>
        <v>2490.0999999999913</v>
      </c>
      <c r="BG130" s="26">
        <f>IF(AZ130&lt;&gt;0,IF(AZ130&lt;0,-BC130/AZ130*100+100,IF(BC130&lt;0,-BC130/AZ130*100,IF(BC130/AZ130*100&gt;200,"&gt;200",BC130/AZ130*100)))," ")</f>
        <v>90.214477211796023</v>
      </c>
      <c r="BH130" s="651">
        <f>BH9-BH75</f>
        <v>44.600000000002183</v>
      </c>
      <c r="BI130" s="63">
        <f t="shared" si="151"/>
        <v>-314.700000000008</v>
      </c>
      <c r="BJ130" s="156" t="str">
        <f>IF(BH130&lt;&gt;0,IF(ABS(BC130)/ABS(BH130)*100&lt;0,"&lt;0",IF(ABS(BC130)/ABS(BH130)*100&gt;200,"&gt;200",BC130/BH130*100))," ")</f>
        <v>&gt;200</v>
      </c>
      <c r="BK130" s="2"/>
      <c r="BL130" s="722">
        <f t="shared" si="95"/>
        <v>96.89999999999975</v>
      </c>
      <c r="BM130" s="722">
        <f t="shared" si="96"/>
        <v>-132.00000000000028</v>
      </c>
      <c r="BN130" s="710">
        <v>-479.70000000000027</v>
      </c>
      <c r="BO130" s="710">
        <v>381</v>
      </c>
      <c r="BP130" s="710">
        <v>-33.300000000000011</v>
      </c>
      <c r="BQ130" s="664">
        <v>228.90000000000003</v>
      </c>
    </row>
    <row r="131" spans="1:69" ht="30" customHeight="1" x14ac:dyDescent="0.25">
      <c r="A131" s="536" t="s">
        <v>201</v>
      </c>
      <c r="B131" s="537" t="s">
        <v>224</v>
      </c>
      <c r="C131" s="365">
        <f>M131+AY131</f>
        <v>16400.7</v>
      </c>
      <c r="D131" s="365">
        <f>N131+AZ131</f>
        <v>17629.199999999983</v>
      </c>
      <c r="E131" s="65">
        <f>O131+BC131</f>
        <v>8868.5999999999967</v>
      </c>
      <c r="F131" s="65">
        <f t="shared" si="154"/>
        <v>6280.9999999999973</v>
      </c>
      <c r="G131" s="65">
        <f t="shared" si="158"/>
        <v>2587.5999999999995</v>
      </c>
      <c r="H131" s="65">
        <f t="shared" si="92"/>
        <v>-8760.5999999999858</v>
      </c>
      <c r="I131" s="65">
        <f t="shared" si="93"/>
        <v>50.306309985705568</v>
      </c>
      <c r="J131" s="740">
        <f>T131+BH131</f>
        <v>4640.5000000000091</v>
      </c>
      <c r="K131" s="65">
        <f t="shared" si="119"/>
        <v>4228.0999999999876</v>
      </c>
      <c r="L131" s="170">
        <f t="shared" si="166"/>
        <v>191.11302661351104</v>
      </c>
      <c r="M131" s="337">
        <f t="shared" si="163"/>
        <v>15136</v>
      </c>
      <c r="N131" s="337">
        <f t="shared" si="164"/>
        <v>14868.999999999985</v>
      </c>
      <c r="O131" s="274">
        <f t="shared" si="165"/>
        <v>8598.4999999999909</v>
      </c>
      <c r="P131" s="274">
        <f t="shared" si="106"/>
        <v>6140.3999999999915</v>
      </c>
      <c r="Q131" s="274">
        <f t="shared" si="97"/>
        <v>2458.0999999999995</v>
      </c>
      <c r="R131" s="274">
        <f t="shared" si="108"/>
        <v>-6270.4999999999945</v>
      </c>
      <c r="S131" s="274">
        <f t="shared" si="109"/>
        <v>57.828367744972752</v>
      </c>
      <c r="T131" s="740">
        <f t="shared" si="145"/>
        <v>4685.1000000000113</v>
      </c>
      <c r="U131" s="89">
        <f t="shared" si="146"/>
        <v>3913.3999999999796</v>
      </c>
      <c r="V131" s="602">
        <f t="shared" si="147"/>
        <v>183.52863332692942</v>
      </c>
      <c r="W131" s="783">
        <f>-W130</f>
        <v>15136</v>
      </c>
      <c r="X131" s="428">
        <f>-X130</f>
        <v>14594.999999999985</v>
      </c>
      <c r="Y131" s="274">
        <f>-Y130</f>
        <v>10457.599999999986</v>
      </c>
      <c r="Z131" s="856">
        <f>-Z130</f>
        <v>4137.3999999999996</v>
      </c>
      <c r="AA131" s="885">
        <f>-AA130</f>
        <v>9325.4999999999927</v>
      </c>
      <c r="AB131" s="337">
        <f t="shared" si="98"/>
        <v>6867.3999999999933</v>
      </c>
      <c r="AC131" s="337">
        <f>-AC130</f>
        <v>2458.0999999999995</v>
      </c>
      <c r="AD131" s="337">
        <f t="shared" si="118"/>
        <v>-5269.4999999999927</v>
      </c>
      <c r="AE131" s="274">
        <f t="shared" si="117"/>
        <v>63.895169578622834</v>
      </c>
      <c r="AF131" s="817">
        <f>-AF130</f>
        <v>4733.1000000000131</v>
      </c>
      <c r="AG131" s="274">
        <f t="shared" si="148"/>
        <v>4592.3999999999796</v>
      </c>
      <c r="AH131" s="277">
        <f t="shared" si="150"/>
        <v>197.02731824808194</v>
      </c>
      <c r="AI131" s="428">
        <f>-AI130</f>
        <v>0</v>
      </c>
      <c r="AJ131" s="274">
        <f>-AJ130</f>
        <v>0</v>
      </c>
      <c r="AK131" s="274">
        <f>-AK130</f>
        <v>-50.80000000000291</v>
      </c>
      <c r="AL131" s="274">
        <f t="shared" si="139"/>
        <v>-50.80000000000291</v>
      </c>
      <c r="AM131" s="274" t="str">
        <f t="shared" si="140"/>
        <v xml:space="preserve"> </v>
      </c>
      <c r="AN131" s="702">
        <f>-AN130</f>
        <v>-60</v>
      </c>
      <c r="AO131" s="274">
        <f t="shared" si="143"/>
        <v>9.1999999999970896</v>
      </c>
      <c r="AP131" s="195">
        <f t="shared" si="124"/>
        <v>84.666666666671517</v>
      </c>
      <c r="AQ131" s="337">
        <f>-AQ130</f>
        <v>0</v>
      </c>
      <c r="AR131" s="337">
        <f>-AR130</f>
        <v>274</v>
      </c>
      <c r="AS131" s="274">
        <f>-AS130</f>
        <v>-676.19999999999891</v>
      </c>
      <c r="AT131" s="274">
        <f t="shared" si="149"/>
        <v>-950.19999999999891</v>
      </c>
      <c r="AU131" s="65" t="str">
        <f t="shared" si="125"/>
        <v>&lt;0</v>
      </c>
      <c r="AV131" s="679">
        <f>-AV130</f>
        <v>11.999999999998181</v>
      </c>
      <c r="AW131" s="274">
        <f t="shared" si="144"/>
        <v>-688.19999999999709</v>
      </c>
      <c r="AX131" s="399" t="str">
        <f t="shared" si="123"/>
        <v>&lt;0</v>
      </c>
      <c r="AY131" s="273">
        <f>-AY130</f>
        <v>1264.7000000000007</v>
      </c>
      <c r="AZ131" s="337">
        <f>-AZ130</f>
        <v>2760.1999999999971</v>
      </c>
      <c r="BA131" s="337">
        <f t="shared" si="94"/>
        <v>2224.0999999999967</v>
      </c>
      <c r="BB131" s="337">
        <f>-BB130</f>
        <v>536.10000000000014</v>
      </c>
      <c r="BC131" s="274">
        <f>-BC130</f>
        <v>270.10000000000582</v>
      </c>
      <c r="BD131" s="274">
        <f t="shared" si="141"/>
        <v>140.60000000000582</v>
      </c>
      <c r="BE131" s="274">
        <f>-BE130</f>
        <v>129.5</v>
      </c>
      <c r="BF131" s="275">
        <f t="shared" si="129"/>
        <v>-2490.0999999999913</v>
      </c>
      <c r="BG131" s="276">
        <f>IF(AZ131&lt;&gt;0,IF(AZ131&lt;0,-BC131/AZ131*100+100,IF(BC131&lt;0,-BC131/AZ131*100,IF(BC131/AZ131*100&gt;200,"&gt;200",BC131/AZ131*100)))," ")</f>
        <v>9.7855227882039753</v>
      </c>
      <c r="BH131" s="652">
        <f>-BH130</f>
        <v>-44.600000000002183</v>
      </c>
      <c r="BI131" s="64">
        <f t="shared" si="151"/>
        <v>314.700000000008</v>
      </c>
      <c r="BJ131" s="156" t="str">
        <f>IF(BH131&lt;&gt;0,IF(ABS(BC131)/ABS(BH131)*100&lt;0,"&lt;0",IF(ABS(BC131)/ABS(BH131)*100&gt;200,"&gt;200",BC131/BH131*100))," ")</f>
        <v>&gt;200</v>
      </c>
      <c r="BL131" s="722">
        <f t="shared" si="95"/>
        <v>-96.89999999999975</v>
      </c>
      <c r="BM131" s="722">
        <f t="shared" si="96"/>
        <v>132.00000000000028</v>
      </c>
      <c r="BN131" s="712">
        <v>479.70000000000027</v>
      </c>
      <c r="BO131" s="712">
        <v>-381</v>
      </c>
      <c r="BP131" s="712">
        <v>33.300000000000011</v>
      </c>
      <c r="BQ131" s="666">
        <v>-228.90000000000003</v>
      </c>
    </row>
    <row r="132" spans="1:69" ht="24.75" customHeight="1" x14ac:dyDescent="0.25">
      <c r="A132" s="419" t="s">
        <v>79</v>
      </c>
      <c r="B132" s="538" t="s">
        <v>80</v>
      </c>
      <c r="C132" s="336">
        <f>C133+C138+C141+C144+C151+C154+C158+C161+C166</f>
        <v>-855.99999999999977</v>
      </c>
      <c r="D132" s="336">
        <f>D133+D138+D141+D144+D151+D154+D158+D161+D166</f>
        <v>-12002</v>
      </c>
      <c r="E132" s="26">
        <f>E133+E138+E144+E141+E151+E154+E158+E161+E166-E154-E144</f>
        <v>-9580.6999999999989</v>
      </c>
      <c r="F132" s="26">
        <f>F133+F138+F141+F144+F151+F154+F158+F161+F166-F154-F144</f>
        <v>-5619</v>
      </c>
      <c r="G132" s="26">
        <f>G133+G138+G141+G144+G151+G154+G158+G161+G166</f>
        <v>-3961.7000000000003</v>
      </c>
      <c r="H132" s="26">
        <f t="shared" si="92"/>
        <v>2421.3000000000011</v>
      </c>
      <c r="I132" s="26">
        <f t="shared" si="93"/>
        <v>79.825862356273944</v>
      </c>
      <c r="J132" s="639">
        <f>T132+BH132-J154-J144</f>
        <v>-2386.8000000000002</v>
      </c>
      <c r="K132" s="26">
        <f t="shared" si="119"/>
        <v>-7193.8999999999987</v>
      </c>
      <c r="L132" s="142" t="str">
        <f t="shared" si="166"/>
        <v>&gt;200</v>
      </c>
      <c r="M132" s="336">
        <f t="shared" si="163"/>
        <v>-866.89999999999986</v>
      </c>
      <c r="N132" s="336">
        <f t="shared" si="164"/>
        <v>-11989</v>
      </c>
      <c r="O132" s="26">
        <f t="shared" si="165"/>
        <v>-9521.7999999999993</v>
      </c>
      <c r="P132" s="26">
        <f t="shared" si="106"/>
        <v>-5550.9</v>
      </c>
      <c r="Q132" s="26">
        <f t="shared" si="97"/>
        <v>-3970.9</v>
      </c>
      <c r="R132" s="26">
        <f t="shared" si="108"/>
        <v>2467.2000000000007</v>
      </c>
      <c r="S132" s="26">
        <f t="shared" si="109"/>
        <v>79.421136041371255</v>
      </c>
      <c r="T132" s="639">
        <f t="shared" si="145"/>
        <v>-2298.8000000000002</v>
      </c>
      <c r="U132" s="90">
        <f t="shared" si="146"/>
        <v>-7222.9999999999991</v>
      </c>
      <c r="V132" s="577" t="str">
        <f t="shared" si="147"/>
        <v>&gt;200</v>
      </c>
      <c r="W132" s="758">
        <f>W133+W138+W141+W144+W151+W154+W158+W161+W166</f>
        <v>-866.89999999999986</v>
      </c>
      <c r="X132" s="371">
        <f>X133+X138+X141+X144+X151+X154+X158+X161+X166</f>
        <v>-11928.6</v>
      </c>
      <c r="Y132" s="26">
        <f t="shared" ref="Y132:Y163" si="167">X132-Z132</f>
        <v>-4317.6000000000004</v>
      </c>
      <c r="Z132" s="577">
        <f>Z133+Z138+Z141+Z144+Z151+Z154+Z158+Z161+Z166</f>
        <v>-7611</v>
      </c>
      <c r="AA132" s="863">
        <f>AA133+AA138+AA141+AA144+AA151+AA154+AA158+AA161+AA166</f>
        <v>-9461.4</v>
      </c>
      <c r="AB132" s="336">
        <f>AB133+AB138+AB141+AB144+AB151+AB154+AB158+AB161+AB166</f>
        <v>-5490.5</v>
      </c>
      <c r="AC132" s="336">
        <f>AC133+AC138+AC141+AC144+AC151+AC154+AC158+AC161+AC166</f>
        <v>-3970.9</v>
      </c>
      <c r="AD132" s="336">
        <f t="shared" si="118"/>
        <v>2467.2000000000007</v>
      </c>
      <c r="AE132" s="26">
        <f>IF(X132&lt;&gt;0,IF(AA132/X132&lt;0,(X132-AA132)/X132*100,IF(AA132/X132*100&gt;200,"&gt;200",AA132/X132*100))," ")</f>
        <v>79.316935767818521</v>
      </c>
      <c r="AF132" s="801">
        <f>AF133+AF138+AF141+AF144+AF151+AF154+AF158+AF161+AF166</f>
        <v>-2257.8000000000002</v>
      </c>
      <c r="AG132" s="26">
        <f t="shared" si="148"/>
        <v>-7203.5999999999995</v>
      </c>
      <c r="AH132" s="142" t="str">
        <f>IF(AF132&lt;&gt;0,IF(ABS(AA132)/ABS(AF132)*100&gt;200,"&gt;200",ABS(AA132)/ABS(AF132)*100)," ")</f>
        <v>&gt;200</v>
      </c>
      <c r="AI132" s="371">
        <f>AI133+AI138+AI141+AI144+AI151+AI154+AI158+AI161+AI166</f>
        <v>0</v>
      </c>
      <c r="AJ132" s="26">
        <f>AJ133+AJ138+AJ141+AJ144+AJ151+AJ154+AJ158+AJ161+AJ166</f>
        <v>-60.4</v>
      </c>
      <c r="AK132" s="26">
        <f>AK133+AK138+AK141+AK144+AK151+AK154+AK158+AK161+AK166</f>
        <v>-60.4</v>
      </c>
      <c r="AL132" s="26">
        <f t="shared" si="139"/>
        <v>0</v>
      </c>
      <c r="AM132" s="26">
        <f t="shared" si="140"/>
        <v>100</v>
      </c>
      <c r="AN132" s="684">
        <f>AN133+AN138+AN141+AN144+AN151+AN154+AN158+AN161+AN166</f>
        <v>-41</v>
      </c>
      <c r="AO132" s="26">
        <f t="shared" si="143"/>
        <v>-19.399999999999999</v>
      </c>
      <c r="AP132" s="195">
        <f t="shared" si="124"/>
        <v>147.3170731707317</v>
      </c>
      <c r="AQ132" s="336">
        <f>AQ133+AQ138+AQ141+AQ144+AQ151+AQ154+AQ158+AQ161+AQ166</f>
        <v>0</v>
      </c>
      <c r="AR132" s="336">
        <f>AR133+AR138+AR141+AR144+AR151+AR154+AR158+AR161+AR166</f>
        <v>0</v>
      </c>
      <c r="AS132" s="26">
        <f>AS133+AS138+AS141+AS144+AS151+AS154+AS158+AS161+AS166</f>
        <v>0</v>
      </c>
      <c r="AT132" s="26">
        <f t="shared" si="149"/>
        <v>0</v>
      </c>
      <c r="AU132" s="26" t="str">
        <f t="shared" si="125"/>
        <v xml:space="preserve"> </v>
      </c>
      <c r="AV132" s="639">
        <f>AV133+AV138+AV141+AV144+AV151+AV154+AV158+AV161+AV166</f>
        <v>0</v>
      </c>
      <c r="AW132" s="26">
        <f t="shared" si="144"/>
        <v>0</v>
      </c>
      <c r="AX132" s="400" t="str">
        <f t="shared" si="123"/>
        <v xml:space="preserve"> </v>
      </c>
      <c r="AY132" s="473">
        <f>AY133+AY138+AY141+AY144+AY151+AY154+AY158+AY161+AY166</f>
        <v>10.9</v>
      </c>
      <c r="AZ132" s="292">
        <f>AZ133+AZ138+AZ141+AZ144+AZ151+AZ154+AZ158+AZ161+AZ166</f>
        <v>-13</v>
      </c>
      <c r="BA132" s="292">
        <f t="shared" si="94"/>
        <v>-13</v>
      </c>
      <c r="BB132" s="292">
        <f>BB133+BB138+BB141+BB144+BB151+BB154+BB158+BB161+BB166</f>
        <v>0</v>
      </c>
      <c r="BC132" s="292">
        <f>BC133+BC138+BC141+BC144+BC151+BC154+BC158+BC161+BC166</f>
        <v>-6.0999999999999943</v>
      </c>
      <c r="BD132" s="292">
        <f>BD133+BD138+BD141+BD144+BD151+BD154+BD158+BD161+BD166</f>
        <v>-15.299999999999997</v>
      </c>
      <c r="BE132" s="339">
        <f>BE133+BE138+BE141+BE144+BE151+BE154+BE158+BE161+BE166</f>
        <v>9.2000000000000028</v>
      </c>
      <c r="BF132" s="293">
        <f t="shared" si="129"/>
        <v>6.9000000000000057</v>
      </c>
      <c r="BG132" s="895">
        <f>IF(AZ132&lt;&gt;0,IF(AZ132&lt;0,-BC132/AZ132*100+100,IF(BC132&lt;0,-BC132/AZ132*100,IF(BC132/AZ132*100&gt;200,"&gt;200",BC132/AZ132*100)))," ")</f>
        <v>53.076923076923123</v>
      </c>
      <c r="BH132" s="653">
        <f>BH133+BH138+BH141+BH144+BH151+BH154+BH158+BH161+BH166</f>
        <v>-36.799999999999997</v>
      </c>
      <c r="BI132" s="66">
        <f t="shared" si="151"/>
        <v>30.700000000000003</v>
      </c>
      <c r="BJ132" s="142">
        <f t="shared" ref="BJ132:BJ199" si="168">IF(BH132&lt;&gt;0,IF(BC132/BH132*100&lt;0,"&lt;0",IF(BC132/BH132*100&gt;200,"&gt;200",BC132/BH132*100))," ")</f>
        <v>16.576086956521724</v>
      </c>
      <c r="BL132" s="722">
        <f t="shared" si="95"/>
        <v>65.099999999999994</v>
      </c>
      <c r="BM132" s="722">
        <f t="shared" si="96"/>
        <v>61.5</v>
      </c>
      <c r="BN132" s="710">
        <v>61.5</v>
      </c>
      <c r="BO132" s="710">
        <v>0</v>
      </c>
      <c r="BP132" s="710">
        <v>0</v>
      </c>
      <c r="BQ132" s="664">
        <v>3.5999999999999996</v>
      </c>
    </row>
    <row r="133" spans="1:69" s="8" customFormat="1" ht="19.5" customHeight="1" x14ac:dyDescent="0.25">
      <c r="A133" s="539" t="s">
        <v>82</v>
      </c>
      <c r="B133" s="540" t="s">
        <v>81</v>
      </c>
      <c r="C133" s="323">
        <f>M133+AY133</f>
        <v>1190.3000000000002</v>
      </c>
      <c r="D133" s="323">
        <f>N133+AZ133</f>
        <v>-5051.7</v>
      </c>
      <c r="E133" s="50">
        <f t="shared" ref="E133:E146" si="169">O133+BC133</f>
        <v>-6200.5999999999995</v>
      </c>
      <c r="F133" s="50">
        <f t="shared" ref="F133:F141" si="170">AB133+AK133+AS133+BD133</f>
        <v>-6200.5999999999995</v>
      </c>
      <c r="G133" s="50">
        <f t="shared" ref="G133:G146" si="171">Q133+BE133</f>
        <v>0</v>
      </c>
      <c r="H133" s="50">
        <f t="shared" si="92"/>
        <v>-1148.8999999999996</v>
      </c>
      <c r="I133" s="50">
        <f t="shared" si="93"/>
        <v>122.74283904428212</v>
      </c>
      <c r="J133" s="739">
        <f t="shared" ref="J133:J146" si="172">T133+BH133</f>
        <v>-1487.6</v>
      </c>
      <c r="K133" s="67">
        <f t="shared" si="119"/>
        <v>-4713</v>
      </c>
      <c r="L133" s="171" t="str">
        <f t="shared" si="166"/>
        <v>&gt;200</v>
      </c>
      <c r="M133" s="323">
        <f t="shared" si="163"/>
        <v>1193.4000000000001</v>
      </c>
      <c r="N133" s="323">
        <f t="shared" si="164"/>
        <v>-5025.2</v>
      </c>
      <c r="O133" s="50">
        <f t="shared" si="165"/>
        <v>-6176.9</v>
      </c>
      <c r="P133" s="50">
        <f t="shared" si="106"/>
        <v>-6176.9</v>
      </c>
      <c r="Q133" s="50">
        <f t="shared" si="97"/>
        <v>0</v>
      </c>
      <c r="R133" s="50">
        <f t="shared" si="108"/>
        <v>-1151.6999999999998</v>
      </c>
      <c r="S133" s="50">
        <f t="shared" si="109"/>
        <v>122.91849080633605</v>
      </c>
      <c r="T133" s="739">
        <f t="shared" ref="T133:T166" si="173">AF133+AN133+AV133</f>
        <v>-1451.5</v>
      </c>
      <c r="U133" s="91">
        <f t="shared" ref="U133:U166" si="174">O133-T133</f>
        <v>-4725.3999999999996</v>
      </c>
      <c r="V133" s="603" t="str">
        <f t="shared" ref="V133:V166" si="175">IF(T133&lt;&gt;0,IF(O133/T133*100&lt;0,"&lt;0",IF(O133/T133*100&gt;200,"&gt;200",O133/T133*100))," ")</f>
        <v>&gt;200</v>
      </c>
      <c r="W133" s="769">
        <f>W134+W135+W136+W137</f>
        <v>1193.4000000000001</v>
      </c>
      <c r="X133" s="366">
        <f>X134+X135+X136+X137</f>
        <v>-4964.8</v>
      </c>
      <c r="Y133" s="31">
        <f t="shared" si="167"/>
        <v>-4964.8</v>
      </c>
      <c r="Z133" s="844">
        <f>Z134+Z135+Z136+Z137</f>
        <v>0</v>
      </c>
      <c r="AA133" s="874">
        <f>AA134+AA135+AA136+AA137</f>
        <v>-6116.5</v>
      </c>
      <c r="AB133" s="323">
        <f t="shared" si="98"/>
        <v>-6116.5</v>
      </c>
      <c r="AC133" s="50">
        <f>AC134+AC135+AC136+AC137</f>
        <v>0</v>
      </c>
      <c r="AD133" s="50">
        <f t="shared" si="118"/>
        <v>-1151.6999999999998</v>
      </c>
      <c r="AE133" s="146">
        <f>IF(X133&lt;&gt;0,IF(AA133/X133*100&lt;0,100-AA133/X133*100,IF(AA133/X133*100&gt;200,"&gt;200",AA133/X133*100))," ")</f>
        <v>123.1973090557525</v>
      </c>
      <c r="AF133" s="809">
        <f>AF134+AF135+AF136+AF137</f>
        <v>-1410.5</v>
      </c>
      <c r="AG133" s="50">
        <f t="shared" ref="AG133:AG166" si="176">AA133-AF133</f>
        <v>-4706</v>
      </c>
      <c r="AH133" s="154" t="str">
        <f>IF(AF133&lt;&gt;0,IF(ABS(AA133)/ABS(AF133)*100&gt;200,"&gt;200",ABS(AA133)/ABS(AF133)*100)," ")</f>
        <v>&gt;200</v>
      </c>
      <c r="AI133" s="418"/>
      <c r="AJ133" s="57">
        <f>AJ134+AJ135+AJ136+AJ137</f>
        <v>-60.4</v>
      </c>
      <c r="AK133" s="57">
        <f>AK134+AK135+AK136+AK137</f>
        <v>-60.4</v>
      </c>
      <c r="AL133" s="57">
        <f t="shared" ref="AL133:AL166" si="177">AK133-AJ133</f>
        <v>0</v>
      </c>
      <c r="AM133" s="57">
        <f t="shared" ref="AM133:AM166" si="178">IF(AJ133&lt;&gt;0,IF(AK133/AJ133*100&lt;0,"&lt;0",IF(AK133/AJ133*100&gt;200,"&gt;200",AK133/AJ133*100))," ")</f>
        <v>100</v>
      </c>
      <c r="AN133" s="699">
        <f>AN134+AN135+AN136+AN137</f>
        <v>-41</v>
      </c>
      <c r="AO133" s="57">
        <f t="shared" ref="AO133:AO166" si="179">AK133-AN133</f>
        <v>-19.399999999999999</v>
      </c>
      <c r="AP133" s="195">
        <f t="shared" si="124"/>
        <v>147.3170731707317</v>
      </c>
      <c r="AQ133" s="173"/>
      <c r="AR133" s="325"/>
      <c r="AS133" s="57">
        <f>AS134+AS135+AS136+AS137</f>
        <v>0</v>
      </c>
      <c r="AT133" s="57">
        <f t="shared" ref="AT133:AT166" si="180">AS133-AR133</f>
        <v>0</v>
      </c>
      <c r="AU133" s="67" t="str">
        <f t="shared" si="125"/>
        <v xml:space="preserve"> </v>
      </c>
      <c r="AV133" s="650"/>
      <c r="AW133" s="57">
        <f t="shared" ref="AW133:AW166" si="181">AS133-AV133</f>
        <v>0</v>
      </c>
      <c r="AX133" s="401" t="str">
        <f t="shared" si="123"/>
        <v xml:space="preserve"> </v>
      </c>
      <c r="AY133" s="169">
        <f>AY134+AY135+AY136+AY137</f>
        <v>-3.1</v>
      </c>
      <c r="AZ133" s="323">
        <f>AZ134+AZ135+AZ136+AZ137</f>
        <v>-26.5</v>
      </c>
      <c r="BA133" s="323">
        <f t="shared" si="94"/>
        <v>-26.5</v>
      </c>
      <c r="BB133" s="323">
        <f>BB134+BB135+BB136+BB137</f>
        <v>0</v>
      </c>
      <c r="BC133" s="50">
        <f>BC134+BC135+BC136+BC137</f>
        <v>-23.7</v>
      </c>
      <c r="BD133" s="50">
        <f t="shared" ref="BD133:BD141" si="182">BC133-BE133</f>
        <v>-23.7</v>
      </c>
      <c r="BE133" s="50">
        <f>BE134+BE135+BE136+BE137</f>
        <v>0</v>
      </c>
      <c r="BF133" s="71">
        <f t="shared" si="129"/>
        <v>2.8000000000000007</v>
      </c>
      <c r="BG133" s="31">
        <f t="shared" si="162"/>
        <v>89.433962264150949</v>
      </c>
      <c r="BH133" s="647">
        <f>BH134+BH135+BH136+BH137</f>
        <v>-36.099999999999994</v>
      </c>
      <c r="BI133" s="50">
        <f t="shared" si="151"/>
        <v>12.399999999999995</v>
      </c>
      <c r="BJ133" s="142">
        <f t="shared" si="168"/>
        <v>65.650969529085884</v>
      </c>
      <c r="BK133" s="2"/>
      <c r="BL133" s="722">
        <f t="shared" si="95"/>
        <v>2.5999999999999996</v>
      </c>
      <c r="BM133" s="722">
        <f t="shared" si="96"/>
        <v>1.4</v>
      </c>
      <c r="BN133" s="710">
        <v>1.4</v>
      </c>
      <c r="BO133" s="710"/>
      <c r="BP133" s="710"/>
      <c r="BQ133" s="712">
        <v>1.2</v>
      </c>
    </row>
    <row r="134" spans="1:69" ht="24" customHeight="1" x14ac:dyDescent="0.25">
      <c r="A134" s="553" t="s">
        <v>86</v>
      </c>
      <c r="B134" s="541" t="s">
        <v>83</v>
      </c>
      <c r="C134" s="480"/>
      <c r="D134" s="319">
        <f t="shared" ref="D134:D146" si="183">N134+AZ134</f>
        <v>0</v>
      </c>
      <c r="E134" s="31">
        <f t="shared" si="169"/>
        <v>0</v>
      </c>
      <c r="F134" s="31">
        <f t="shared" si="170"/>
        <v>0</v>
      </c>
      <c r="G134" s="31">
        <f t="shared" si="171"/>
        <v>0</v>
      </c>
      <c r="H134" s="31">
        <f t="shared" si="92"/>
        <v>0</v>
      </c>
      <c r="I134" s="31" t="str">
        <f t="shared" si="93"/>
        <v xml:space="preserve"> </v>
      </c>
      <c r="J134" s="732">
        <f t="shared" si="172"/>
        <v>0</v>
      </c>
      <c r="K134" s="48">
        <f t="shared" si="119"/>
        <v>0</v>
      </c>
      <c r="L134" s="172" t="str">
        <f t="shared" si="166"/>
        <v xml:space="preserve"> </v>
      </c>
      <c r="M134" s="323">
        <f t="shared" si="163"/>
        <v>0</v>
      </c>
      <c r="N134" s="319">
        <f t="shared" si="164"/>
        <v>0</v>
      </c>
      <c r="O134" s="31">
        <f t="shared" si="165"/>
        <v>0</v>
      </c>
      <c r="P134" s="31">
        <f t="shared" si="106"/>
        <v>0</v>
      </c>
      <c r="Q134" s="31">
        <f t="shared" si="97"/>
        <v>0</v>
      </c>
      <c r="R134" s="31">
        <f t="shared" si="108"/>
        <v>0</v>
      </c>
      <c r="S134" s="31" t="str">
        <f t="shared" si="109"/>
        <v xml:space="preserve"> </v>
      </c>
      <c r="T134" s="732">
        <f t="shared" si="173"/>
        <v>0</v>
      </c>
      <c r="U134" s="84">
        <f t="shared" si="174"/>
        <v>0</v>
      </c>
      <c r="V134" s="604" t="str">
        <f t="shared" si="175"/>
        <v xml:space="preserve"> </v>
      </c>
      <c r="W134" s="760"/>
      <c r="X134" s="338"/>
      <c r="Y134" s="31">
        <f t="shared" si="167"/>
        <v>0</v>
      </c>
      <c r="Z134" s="468"/>
      <c r="AA134" s="865"/>
      <c r="AB134" s="319">
        <f t="shared" si="98"/>
        <v>0</v>
      </c>
      <c r="AC134" s="31"/>
      <c r="AD134" s="31">
        <f t="shared" si="118"/>
        <v>0</v>
      </c>
      <c r="AE134" s="31" t="str">
        <f t="shared" si="117"/>
        <v xml:space="preserve"> </v>
      </c>
      <c r="AF134" s="803"/>
      <c r="AG134" s="31">
        <f t="shared" si="176"/>
        <v>0</v>
      </c>
      <c r="AH134" s="146" t="str">
        <f t="shared" ref="AH134:AH166" si="184">IF(AF134&lt;&gt;0,IF(AA134/AF134*100&lt;0,"&lt;0",IF(AA134/AF134*100&gt;200,"&gt;200",AA134/AF134*100))," ")</f>
        <v xml:space="preserve"> </v>
      </c>
      <c r="AI134" s="338"/>
      <c r="AJ134" s="31"/>
      <c r="AK134" s="31"/>
      <c r="AL134" s="31">
        <f t="shared" si="177"/>
        <v>0</v>
      </c>
      <c r="AM134" s="31" t="str">
        <f t="shared" si="178"/>
        <v xml:space="preserve"> </v>
      </c>
      <c r="AN134" s="686"/>
      <c r="AO134" s="31">
        <f t="shared" si="179"/>
        <v>0</v>
      </c>
      <c r="AP134" s="195" t="str">
        <f t="shared" si="124"/>
        <v xml:space="preserve"> </v>
      </c>
      <c r="AQ134" s="145"/>
      <c r="AR134" s="319"/>
      <c r="AS134" s="31"/>
      <c r="AT134" s="31">
        <f t="shared" si="180"/>
        <v>0</v>
      </c>
      <c r="AU134" s="48" t="str">
        <f t="shared" si="125"/>
        <v xml:space="preserve"> </v>
      </c>
      <c r="AV134" s="641"/>
      <c r="AW134" s="31">
        <f t="shared" si="181"/>
        <v>0</v>
      </c>
      <c r="AX134" s="387" t="str">
        <f t="shared" si="123"/>
        <v xml:space="preserve"> </v>
      </c>
      <c r="AY134" s="455"/>
      <c r="AZ134" s="319"/>
      <c r="BA134" s="319">
        <f t="shared" si="94"/>
        <v>0</v>
      </c>
      <c r="BB134" s="319"/>
      <c r="BC134" s="31"/>
      <c r="BD134" s="31">
        <f t="shared" si="182"/>
        <v>0</v>
      </c>
      <c r="BE134" s="31"/>
      <c r="BF134" s="73">
        <f t="shared" si="129"/>
        <v>0</v>
      </c>
      <c r="BG134" s="31" t="str">
        <f t="shared" si="162"/>
        <v xml:space="preserve"> </v>
      </c>
      <c r="BH134" s="641"/>
      <c r="BI134" s="31">
        <f t="shared" si="151"/>
        <v>0</v>
      </c>
      <c r="BJ134" s="142" t="str">
        <f t="shared" si="168"/>
        <v xml:space="preserve"> </v>
      </c>
      <c r="BL134" s="722">
        <f t="shared" si="95"/>
        <v>0</v>
      </c>
      <c r="BM134" s="722">
        <f t="shared" si="96"/>
        <v>0</v>
      </c>
      <c r="BN134" s="712"/>
      <c r="BO134" s="712"/>
      <c r="BP134" s="712"/>
      <c r="BQ134" s="710"/>
    </row>
    <row r="135" spans="1:69" ht="23.25" customHeight="1" x14ac:dyDescent="0.25">
      <c r="A135" s="553" t="s">
        <v>87</v>
      </c>
      <c r="B135" s="541" t="s">
        <v>84</v>
      </c>
      <c r="C135" s="480"/>
      <c r="D135" s="319">
        <f t="shared" si="183"/>
        <v>0</v>
      </c>
      <c r="E135" s="31">
        <f t="shared" si="169"/>
        <v>0</v>
      </c>
      <c r="F135" s="31">
        <f t="shared" si="170"/>
        <v>0</v>
      </c>
      <c r="G135" s="31">
        <f t="shared" si="171"/>
        <v>0</v>
      </c>
      <c r="H135" s="31">
        <f t="shared" si="92"/>
        <v>0</v>
      </c>
      <c r="I135" s="31" t="str">
        <f t="shared" si="93"/>
        <v xml:space="preserve"> </v>
      </c>
      <c r="J135" s="732">
        <f t="shared" si="172"/>
        <v>0</v>
      </c>
      <c r="K135" s="48">
        <f t="shared" si="119"/>
        <v>0</v>
      </c>
      <c r="L135" s="172" t="str">
        <f t="shared" si="166"/>
        <v xml:space="preserve"> </v>
      </c>
      <c r="M135" s="323">
        <f t="shared" si="163"/>
        <v>0</v>
      </c>
      <c r="N135" s="319">
        <f t="shared" si="164"/>
        <v>0</v>
      </c>
      <c r="O135" s="31">
        <f t="shared" si="165"/>
        <v>0</v>
      </c>
      <c r="P135" s="31">
        <f t="shared" si="106"/>
        <v>0</v>
      </c>
      <c r="Q135" s="31">
        <f t="shared" si="97"/>
        <v>0</v>
      </c>
      <c r="R135" s="31">
        <f t="shared" si="108"/>
        <v>0</v>
      </c>
      <c r="S135" s="31" t="str">
        <f t="shared" si="109"/>
        <v xml:space="preserve"> </v>
      </c>
      <c r="T135" s="732">
        <f t="shared" si="173"/>
        <v>0</v>
      </c>
      <c r="U135" s="84">
        <f t="shared" si="174"/>
        <v>0</v>
      </c>
      <c r="V135" s="604" t="str">
        <f t="shared" si="175"/>
        <v xml:space="preserve"> </v>
      </c>
      <c r="W135" s="760"/>
      <c r="X135" s="338"/>
      <c r="Y135" s="31">
        <f t="shared" si="167"/>
        <v>0</v>
      </c>
      <c r="Z135" s="468"/>
      <c r="AA135" s="865"/>
      <c r="AB135" s="319">
        <f t="shared" si="98"/>
        <v>0</v>
      </c>
      <c r="AC135" s="31"/>
      <c r="AD135" s="31">
        <f t="shared" si="118"/>
        <v>0</v>
      </c>
      <c r="AE135" s="31" t="str">
        <f t="shared" si="117"/>
        <v xml:space="preserve"> </v>
      </c>
      <c r="AF135" s="803"/>
      <c r="AG135" s="31">
        <f t="shared" si="176"/>
        <v>0</v>
      </c>
      <c r="AH135" s="146" t="str">
        <f t="shared" si="184"/>
        <v xml:space="preserve"> </v>
      </c>
      <c r="AI135" s="338"/>
      <c r="AJ135" s="31"/>
      <c r="AK135" s="31"/>
      <c r="AL135" s="31">
        <f t="shared" si="177"/>
        <v>0</v>
      </c>
      <c r="AM135" s="31" t="str">
        <f t="shared" si="178"/>
        <v xml:space="preserve"> </v>
      </c>
      <c r="AN135" s="686"/>
      <c r="AO135" s="31">
        <f t="shared" si="179"/>
        <v>0</v>
      </c>
      <c r="AP135" s="195" t="str">
        <f t="shared" si="124"/>
        <v xml:space="preserve"> </v>
      </c>
      <c r="AQ135" s="145"/>
      <c r="AR135" s="319"/>
      <c r="AS135" s="31"/>
      <c r="AT135" s="31">
        <f t="shared" si="180"/>
        <v>0</v>
      </c>
      <c r="AU135" s="48" t="str">
        <f t="shared" si="125"/>
        <v xml:space="preserve"> </v>
      </c>
      <c r="AV135" s="641"/>
      <c r="AW135" s="31">
        <f t="shared" si="181"/>
        <v>0</v>
      </c>
      <c r="AX135" s="387" t="str">
        <f t="shared" si="123"/>
        <v xml:space="preserve"> </v>
      </c>
      <c r="AY135" s="455"/>
      <c r="AZ135" s="319"/>
      <c r="BA135" s="319">
        <f t="shared" si="94"/>
        <v>0</v>
      </c>
      <c r="BB135" s="319"/>
      <c r="BC135" s="31"/>
      <c r="BD135" s="31">
        <f t="shared" si="182"/>
        <v>0</v>
      </c>
      <c r="BE135" s="31"/>
      <c r="BF135" s="73">
        <f t="shared" si="129"/>
        <v>0</v>
      </c>
      <c r="BG135" s="31" t="str">
        <f t="shared" si="162"/>
        <v xml:space="preserve"> </v>
      </c>
      <c r="BH135" s="641"/>
      <c r="BI135" s="31">
        <f t="shared" si="151"/>
        <v>0</v>
      </c>
      <c r="BJ135" s="142" t="str">
        <f t="shared" si="168"/>
        <v xml:space="preserve"> </v>
      </c>
      <c r="BL135" s="722">
        <f t="shared" si="95"/>
        <v>0</v>
      </c>
      <c r="BM135" s="722">
        <f t="shared" si="96"/>
        <v>0</v>
      </c>
      <c r="BN135" s="709"/>
      <c r="BO135" s="709"/>
      <c r="BP135" s="709"/>
      <c r="BQ135" s="710"/>
    </row>
    <row r="136" spans="1:69" ht="23.25" customHeight="1" x14ac:dyDescent="0.25">
      <c r="A136" s="553" t="s">
        <v>89</v>
      </c>
      <c r="B136" s="541" t="s">
        <v>85</v>
      </c>
      <c r="C136" s="319">
        <f>M136+AY136</f>
        <v>-9.6999999999999993</v>
      </c>
      <c r="D136" s="319">
        <f t="shared" si="183"/>
        <v>-6132.5</v>
      </c>
      <c r="E136" s="31">
        <f t="shared" si="169"/>
        <v>-6332.4000000000005</v>
      </c>
      <c r="F136" s="31">
        <f t="shared" si="170"/>
        <v>-6332.4000000000005</v>
      </c>
      <c r="G136" s="31">
        <f t="shared" si="171"/>
        <v>0</v>
      </c>
      <c r="H136" s="31">
        <f t="shared" si="92"/>
        <v>-199.90000000000055</v>
      </c>
      <c r="I136" s="31">
        <f t="shared" si="93"/>
        <v>103.25968202201388</v>
      </c>
      <c r="J136" s="732">
        <f t="shared" si="172"/>
        <v>-1673.3999999999999</v>
      </c>
      <c r="K136" s="48">
        <f t="shared" si="119"/>
        <v>-4659.0000000000009</v>
      </c>
      <c r="L136" s="172" t="str">
        <f t="shared" si="166"/>
        <v>&gt;200</v>
      </c>
      <c r="M136" s="319">
        <f t="shared" si="163"/>
        <v>-6.6</v>
      </c>
      <c r="N136" s="319">
        <f t="shared" si="164"/>
        <v>-6104.8</v>
      </c>
      <c r="O136" s="31">
        <f t="shared" si="165"/>
        <v>-6305.6</v>
      </c>
      <c r="P136" s="31">
        <f t="shared" si="106"/>
        <v>-6305.6</v>
      </c>
      <c r="Q136" s="31">
        <f t="shared" si="97"/>
        <v>0</v>
      </c>
      <c r="R136" s="31">
        <f t="shared" si="108"/>
        <v>-200.80000000000018</v>
      </c>
      <c r="S136" s="31">
        <f t="shared" si="109"/>
        <v>103.2892150438999</v>
      </c>
      <c r="T136" s="732">
        <f t="shared" si="173"/>
        <v>-1630.1</v>
      </c>
      <c r="U136" s="84">
        <f t="shared" si="174"/>
        <v>-4675.5</v>
      </c>
      <c r="V136" s="604" t="str">
        <f t="shared" si="175"/>
        <v>&gt;200</v>
      </c>
      <c r="W136" s="760">
        <v>-6.6</v>
      </c>
      <c r="X136" s="338">
        <v>-6104.8</v>
      </c>
      <c r="Y136" s="31">
        <f t="shared" si="167"/>
        <v>-6104.8</v>
      </c>
      <c r="Z136" s="468"/>
      <c r="AA136" s="865">
        <v>-6305.6</v>
      </c>
      <c r="AB136" s="319">
        <f t="shared" si="98"/>
        <v>-6305.6</v>
      </c>
      <c r="AC136" s="31"/>
      <c r="AD136" s="31">
        <f t="shared" si="118"/>
        <v>-200.80000000000018</v>
      </c>
      <c r="AE136" s="146">
        <f>IF(X136&lt;&gt;0,IF(AA136/X136*100&lt;0,100-AA136/X136*100,IF(AA136/X136*100&gt;200,"&gt;200",AA136/X136*100))," ")</f>
        <v>103.2892150438999</v>
      </c>
      <c r="AF136" s="803">
        <v>-1630.1</v>
      </c>
      <c r="AG136" s="31">
        <f t="shared" si="176"/>
        <v>-4675.5</v>
      </c>
      <c r="AH136" s="146" t="str">
        <f>IF(AF136&lt;&gt;0,IF(ABS(AA136)/ABS(AF136)*100&gt;200,"&gt;200",ABS(AA136)/ABS(AF136)*100)," ")</f>
        <v>&gt;200</v>
      </c>
      <c r="AI136" s="338"/>
      <c r="AJ136" s="31"/>
      <c r="AK136" s="31"/>
      <c r="AL136" s="31">
        <f t="shared" si="177"/>
        <v>0</v>
      </c>
      <c r="AM136" s="31" t="str">
        <f t="shared" si="178"/>
        <v xml:space="preserve"> </v>
      </c>
      <c r="AN136" s="686"/>
      <c r="AO136" s="31">
        <f t="shared" si="179"/>
        <v>0</v>
      </c>
      <c r="AP136" s="195" t="str">
        <f t="shared" si="124"/>
        <v xml:space="preserve"> </v>
      </c>
      <c r="AQ136" s="145"/>
      <c r="AR136" s="319"/>
      <c r="AS136" s="31"/>
      <c r="AT136" s="31">
        <f t="shared" si="180"/>
        <v>0</v>
      </c>
      <c r="AU136" s="48" t="str">
        <f t="shared" si="125"/>
        <v xml:space="preserve"> </v>
      </c>
      <c r="AV136" s="641"/>
      <c r="AW136" s="31">
        <f t="shared" si="181"/>
        <v>0</v>
      </c>
      <c r="AX136" s="387" t="str">
        <f t="shared" si="123"/>
        <v xml:space="preserve"> </v>
      </c>
      <c r="AY136" s="455">
        <v>-3.1</v>
      </c>
      <c r="AZ136" s="319">
        <v>-27.7</v>
      </c>
      <c r="BA136" s="319">
        <f t="shared" si="94"/>
        <v>-27.7</v>
      </c>
      <c r="BB136" s="319"/>
      <c r="BC136" s="31">
        <v>-26.8</v>
      </c>
      <c r="BD136" s="31">
        <f t="shared" si="182"/>
        <v>-26.8</v>
      </c>
      <c r="BE136" s="31"/>
      <c r="BF136" s="135">
        <f t="shared" si="129"/>
        <v>0.89999999999999858</v>
      </c>
      <c r="BG136" s="31">
        <f t="shared" si="162"/>
        <v>96.750902527075823</v>
      </c>
      <c r="BH136" s="641">
        <v>-43.3</v>
      </c>
      <c r="BI136" s="31">
        <f t="shared" si="151"/>
        <v>16.499999999999996</v>
      </c>
      <c r="BJ136" s="142">
        <f t="shared" si="168"/>
        <v>61.893764434180142</v>
      </c>
      <c r="BL136" s="722">
        <f t="shared" si="95"/>
        <v>1.6</v>
      </c>
      <c r="BM136" s="722">
        <f t="shared" si="96"/>
        <v>0.4</v>
      </c>
      <c r="BN136" s="709">
        <v>0.4</v>
      </c>
      <c r="BO136" s="709"/>
      <c r="BP136" s="709"/>
      <c r="BQ136" s="712">
        <v>1.2</v>
      </c>
    </row>
    <row r="137" spans="1:69" ht="23.25" customHeight="1" x14ac:dyDescent="0.25">
      <c r="A137" s="553" t="s">
        <v>90</v>
      </c>
      <c r="B137" s="541" t="s">
        <v>91</v>
      </c>
      <c r="C137" s="319">
        <f>M137+AY137</f>
        <v>1200</v>
      </c>
      <c r="D137" s="319">
        <f t="shared" si="183"/>
        <v>1080.8</v>
      </c>
      <c r="E137" s="31">
        <f t="shared" si="169"/>
        <v>131.79999999999998</v>
      </c>
      <c r="F137" s="31">
        <f t="shared" si="170"/>
        <v>131.79999999999998</v>
      </c>
      <c r="G137" s="31">
        <f t="shared" si="171"/>
        <v>0</v>
      </c>
      <c r="H137" s="31">
        <f t="shared" si="92"/>
        <v>-949</v>
      </c>
      <c r="I137" s="31">
        <f t="shared" si="93"/>
        <v>12.194670614359733</v>
      </c>
      <c r="J137" s="732">
        <f t="shared" si="172"/>
        <v>185.79999999999998</v>
      </c>
      <c r="K137" s="48">
        <f t="shared" si="119"/>
        <v>-54</v>
      </c>
      <c r="L137" s="172">
        <f t="shared" si="166"/>
        <v>70.936490850376742</v>
      </c>
      <c r="M137" s="319">
        <f t="shared" si="163"/>
        <v>1200</v>
      </c>
      <c r="N137" s="319">
        <f t="shared" si="164"/>
        <v>1079.5999999999999</v>
      </c>
      <c r="O137" s="31">
        <f t="shared" si="165"/>
        <v>128.69999999999999</v>
      </c>
      <c r="P137" s="31">
        <f t="shared" si="106"/>
        <v>128.69999999999999</v>
      </c>
      <c r="Q137" s="31">
        <f t="shared" si="97"/>
        <v>0</v>
      </c>
      <c r="R137" s="31">
        <f t="shared" si="108"/>
        <v>-950.89999999999986</v>
      </c>
      <c r="S137" s="31">
        <f t="shared" si="109"/>
        <v>11.921081882178584</v>
      </c>
      <c r="T137" s="732">
        <f t="shared" si="173"/>
        <v>178.6</v>
      </c>
      <c r="U137" s="84">
        <f t="shared" si="174"/>
        <v>-49.900000000000006</v>
      </c>
      <c r="V137" s="604">
        <f t="shared" si="175"/>
        <v>72.060470324748039</v>
      </c>
      <c r="W137" s="760">
        <v>1200</v>
      </c>
      <c r="X137" s="338">
        <v>1140</v>
      </c>
      <c r="Y137" s="31">
        <f t="shared" si="167"/>
        <v>1140</v>
      </c>
      <c r="Z137" s="468"/>
      <c r="AA137" s="865">
        <v>189.1</v>
      </c>
      <c r="AB137" s="319">
        <f t="shared" si="98"/>
        <v>189.1</v>
      </c>
      <c r="AC137" s="31"/>
      <c r="AD137" s="31">
        <f t="shared" si="118"/>
        <v>-950.9</v>
      </c>
      <c r="AE137" s="31">
        <f t="shared" si="117"/>
        <v>16.587719298245613</v>
      </c>
      <c r="AF137" s="803">
        <v>219.6</v>
      </c>
      <c r="AG137" s="57">
        <f t="shared" si="176"/>
        <v>-30.5</v>
      </c>
      <c r="AH137" s="195">
        <f t="shared" si="184"/>
        <v>86.111111111111114</v>
      </c>
      <c r="AI137" s="418"/>
      <c r="AJ137" s="57">
        <v>-60.4</v>
      </c>
      <c r="AK137" s="57">
        <v>-60.4</v>
      </c>
      <c r="AL137" s="31">
        <f t="shared" si="177"/>
        <v>0</v>
      </c>
      <c r="AM137" s="57">
        <f t="shared" si="178"/>
        <v>100</v>
      </c>
      <c r="AN137" s="699">
        <v>-41</v>
      </c>
      <c r="AO137" s="57">
        <f t="shared" si="179"/>
        <v>-19.399999999999999</v>
      </c>
      <c r="AP137" s="195">
        <f t="shared" si="124"/>
        <v>147.3170731707317</v>
      </c>
      <c r="AQ137" s="173"/>
      <c r="AR137" s="325"/>
      <c r="AS137" s="57"/>
      <c r="AT137" s="57">
        <f t="shared" si="180"/>
        <v>0</v>
      </c>
      <c r="AU137" s="48" t="str">
        <f t="shared" si="125"/>
        <v xml:space="preserve"> </v>
      </c>
      <c r="AV137" s="650"/>
      <c r="AW137" s="57">
        <f t="shared" si="181"/>
        <v>0</v>
      </c>
      <c r="AX137" s="387" t="str">
        <f t="shared" si="123"/>
        <v xml:space="preserve"> </v>
      </c>
      <c r="AY137" s="455"/>
      <c r="AZ137" s="319">
        <v>1.2</v>
      </c>
      <c r="BA137" s="319">
        <f t="shared" si="94"/>
        <v>1.2</v>
      </c>
      <c r="BB137" s="319"/>
      <c r="BC137" s="31">
        <v>3.1</v>
      </c>
      <c r="BD137" s="31">
        <f t="shared" si="182"/>
        <v>3.1</v>
      </c>
      <c r="BE137" s="57"/>
      <c r="BF137" s="73">
        <f t="shared" si="129"/>
        <v>1.9000000000000001</v>
      </c>
      <c r="BG137" s="31" t="str">
        <f t="shared" si="162"/>
        <v>&gt;200</v>
      </c>
      <c r="BH137" s="641">
        <v>7.2</v>
      </c>
      <c r="BI137" s="50">
        <f t="shared" si="151"/>
        <v>-4.0999999999999996</v>
      </c>
      <c r="BJ137" s="142">
        <f t="shared" si="168"/>
        <v>43.055555555555557</v>
      </c>
      <c r="BL137" s="722">
        <f t="shared" si="95"/>
        <v>1</v>
      </c>
      <c r="BM137" s="722">
        <f t="shared" si="96"/>
        <v>1</v>
      </c>
      <c r="BN137" s="712">
        <v>1</v>
      </c>
      <c r="BO137" s="712"/>
      <c r="BP137" s="712"/>
      <c r="BQ137" s="709"/>
    </row>
    <row r="138" spans="1:69" s="8" customFormat="1" ht="18.75" customHeight="1" x14ac:dyDescent="0.25">
      <c r="A138" s="542" t="s">
        <v>95</v>
      </c>
      <c r="B138" s="540" t="s">
        <v>94</v>
      </c>
      <c r="C138" s="323">
        <f>M138+AY138</f>
        <v>0</v>
      </c>
      <c r="D138" s="323">
        <f t="shared" si="183"/>
        <v>0</v>
      </c>
      <c r="E138" s="50">
        <f t="shared" si="169"/>
        <v>93.099999999999824</v>
      </c>
      <c r="F138" s="50">
        <f t="shared" si="170"/>
        <v>77.899999999999821</v>
      </c>
      <c r="G138" s="50">
        <f t="shared" si="171"/>
        <v>15.200000000000003</v>
      </c>
      <c r="H138" s="50">
        <f t="shared" si="92"/>
        <v>93.099999999999824</v>
      </c>
      <c r="I138" s="50" t="str">
        <f t="shared" si="93"/>
        <v xml:space="preserve"> </v>
      </c>
      <c r="J138" s="739">
        <f t="shared" si="172"/>
        <v>-105.90000000000015</v>
      </c>
      <c r="K138" s="67">
        <f t="shared" si="119"/>
        <v>198.99999999999997</v>
      </c>
      <c r="L138" s="171" t="str">
        <f t="shared" si="166"/>
        <v>&lt;0</v>
      </c>
      <c r="M138" s="323">
        <f t="shared" si="163"/>
        <v>0</v>
      </c>
      <c r="N138" s="323">
        <f t="shared" si="164"/>
        <v>0</v>
      </c>
      <c r="O138" s="50">
        <f t="shared" si="165"/>
        <v>83.699999999999818</v>
      </c>
      <c r="P138" s="50">
        <f t="shared" si="106"/>
        <v>77.699999999999818</v>
      </c>
      <c r="Q138" s="50">
        <f t="shared" si="97"/>
        <v>6</v>
      </c>
      <c r="R138" s="50">
        <f t="shared" si="108"/>
        <v>83.699999999999818</v>
      </c>
      <c r="S138" s="50" t="str">
        <f t="shared" si="109"/>
        <v xml:space="preserve"> </v>
      </c>
      <c r="T138" s="739">
        <f t="shared" si="173"/>
        <v>-98.600000000000136</v>
      </c>
      <c r="U138" s="91">
        <f t="shared" si="174"/>
        <v>182.29999999999995</v>
      </c>
      <c r="V138" s="603" t="str">
        <f t="shared" si="175"/>
        <v>&lt;0</v>
      </c>
      <c r="W138" s="769">
        <f>W139+W140</f>
        <v>0</v>
      </c>
      <c r="X138" s="366">
        <f>X139+X140</f>
        <v>0</v>
      </c>
      <c r="Y138" s="31">
        <f t="shared" si="167"/>
        <v>0</v>
      </c>
      <c r="Z138" s="844">
        <f>Z139+Z140</f>
        <v>0</v>
      </c>
      <c r="AA138" s="886">
        <f>AA139+AA140</f>
        <v>83.699999999999818</v>
      </c>
      <c r="AB138" s="323">
        <f t="shared" si="98"/>
        <v>77.699999999999818</v>
      </c>
      <c r="AC138" s="50">
        <f>AC139+AC140</f>
        <v>6</v>
      </c>
      <c r="AD138" s="50">
        <f t="shared" si="118"/>
        <v>83.699999999999818</v>
      </c>
      <c r="AE138" s="50" t="str">
        <f t="shared" si="117"/>
        <v xml:space="preserve"> </v>
      </c>
      <c r="AF138" s="818">
        <f>AF139+AF140</f>
        <v>-98.600000000000136</v>
      </c>
      <c r="AG138" s="50">
        <f t="shared" si="176"/>
        <v>182.29999999999995</v>
      </c>
      <c r="AH138" s="154">
        <f>IF(AF138&lt;&gt;0,IF(ABS(AA138)/ABS(AF138)*100&gt;200,"&gt;200",ABS(AA138)/ABS(AF138)*100)," ")</f>
        <v>84.888438133873933</v>
      </c>
      <c r="AI138" s="366"/>
      <c r="AJ138" s="50"/>
      <c r="AK138" s="50">
        <f>AK139+AK140</f>
        <v>0</v>
      </c>
      <c r="AL138" s="50">
        <f t="shared" si="177"/>
        <v>0</v>
      </c>
      <c r="AM138" s="50" t="str">
        <f t="shared" si="178"/>
        <v xml:space="preserve"> </v>
      </c>
      <c r="AN138" s="696"/>
      <c r="AO138" s="50">
        <f t="shared" si="179"/>
        <v>0</v>
      </c>
      <c r="AP138" s="195" t="str">
        <f t="shared" si="124"/>
        <v xml:space="preserve"> </v>
      </c>
      <c r="AQ138" s="169"/>
      <c r="AR138" s="323"/>
      <c r="AS138" s="50">
        <f>AS139+AS140</f>
        <v>0</v>
      </c>
      <c r="AT138" s="50">
        <f t="shared" si="180"/>
        <v>0</v>
      </c>
      <c r="AU138" s="67" t="str">
        <f t="shared" si="125"/>
        <v xml:space="preserve"> </v>
      </c>
      <c r="AV138" s="647"/>
      <c r="AW138" s="50">
        <f t="shared" si="181"/>
        <v>0</v>
      </c>
      <c r="AX138" s="402" t="str">
        <f t="shared" si="123"/>
        <v xml:space="preserve"> </v>
      </c>
      <c r="AY138" s="169">
        <f>AY139+AY140</f>
        <v>0</v>
      </c>
      <c r="AZ138" s="323">
        <f>AZ139+AZ140</f>
        <v>0</v>
      </c>
      <c r="BA138" s="323">
        <f t="shared" si="94"/>
        <v>0</v>
      </c>
      <c r="BB138" s="323">
        <f>BB139+BB140</f>
        <v>0</v>
      </c>
      <c r="BC138" s="50">
        <f>BC139+BC140</f>
        <v>9.4000000000000057</v>
      </c>
      <c r="BD138" s="50">
        <f t="shared" si="182"/>
        <v>0.20000000000000284</v>
      </c>
      <c r="BE138" s="50">
        <f>BE139+BE140</f>
        <v>9.2000000000000028</v>
      </c>
      <c r="BF138" s="129">
        <f t="shared" si="129"/>
        <v>9.4000000000000057</v>
      </c>
      <c r="BG138" s="50" t="str">
        <f t="shared" si="162"/>
        <v xml:space="preserve"> </v>
      </c>
      <c r="BH138" s="647">
        <f>BH139+BH140</f>
        <v>-7.3000000000000043</v>
      </c>
      <c r="BI138" s="50">
        <f t="shared" si="151"/>
        <v>16.70000000000001</v>
      </c>
      <c r="BJ138" s="142" t="str">
        <f t="shared" si="168"/>
        <v>&lt;0</v>
      </c>
      <c r="BK138" s="2"/>
      <c r="BL138" s="722">
        <f t="shared" si="95"/>
        <v>53.599999999999994</v>
      </c>
      <c r="BM138" s="722">
        <f t="shared" si="96"/>
        <v>51.199999999999996</v>
      </c>
      <c r="BN138" s="709">
        <v>51.199999999999996</v>
      </c>
      <c r="BO138" s="709"/>
      <c r="BP138" s="709"/>
      <c r="BQ138" s="663">
        <v>2.4</v>
      </c>
    </row>
    <row r="139" spans="1:69" ht="19.5" customHeight="1" x14ac:dyDescent="0.25">
      <c r="A139" s="553" t="s">
        <v>93</v>
      </c>
      <c r="B139" s="541" t="s">
        <v>261</v>
      </c>
      <c r="C139" s="480"/>
      <c r="D139" s="319">
        <f t="shared" si="183"/>
        <v>0</v>
      </c>
      <c r="E139" s="31">
        <f t="shared" si="169"/>
        <v>2751</v>
      </c>
      <c r="F139" s="31">
        <f t="shared" si="170"/>
        <v>2060.5</v>
      </c>
      <c r="G139" s="31">
        <f t="shared" si="171"/>
        <v>690.5</v>
      </c>
      <c r="H139" s="31">
        <f t="shared" si="92"/>
        <v>2751</v>
      </c>
      <c r="I139" s="31" t="str">
        <f t="shared" si="93"/>
        <v xml:space="preserve"> </v>
      </c>
      <c r="J139" s="732">
        <f t="shared" si="172"/>
        <v>1204</v>
      </c>
      <c r="K139" s="48">
        <f t="shared" si="119"/>
        <v>1547</v>
      </c>
      <c r="L139" s="172" t="str">
        <f t="shared" si="166"/>
        <v>&gt;200</v>
      </c>
      <c r="M139" s="323">
        <f t="shared" si="163"/>
        <v>0</v>
      </c>
      <c r="N139" s="319">
        <f t="shared" si="164"/>
        <v>0</v>
      </c>
      <c r="O139" s="31">
        <f t="shared" si="165"/>
        <v>2648.6</v>
      </c>
      <c r="P139" s="31">
        <f t="shared" si="106"/>
        <v>2059.8000000000002</v>
      </c>
      <c r="Q139" s="31">
        <f t="shared" si="97"/>
        <v>588.79999999999995</v>
      </c>
      <c r="R139" s="31">
        <f t="shared" si="108"/>
        <v>2648.6</v>
      </c>
      <c r="S139" s="31" t="str">
        <f t="shared" si="109"/>
        <v xml:space="preserve"> </v>
      </c>
      <c r="T139" s="732">
        <f t="shared" si="173"/>
        <v>1174.0999999999999</v>
      </c>
      <c r="U139" s="84">
        <f t="shared" si="174"/>
        <v>1474.5</v>
      </c>
      <c r="V139" s="604" t="str">
        <f t="shared" si="175"/>
        <v>&gt;200</v>
      </c>
      <c r="W139" s="760"/>
      <c r="X139" s="338"/>
      <c r="Y139" s="31">
        <f t="shared" si="167"/>
        <v>0</v>
      </c>
      <c r="Z139" s="468"/>
      <c r="AA139" s="867">
        <v>2648.6</v>
      </c>
      <c r="AB139" s="319">
        <f t="shared" si="98"/>
        <v>2059.8000000000002</v>
      </c>
      <c r="AC139" s="31">
        <v>588.79999999999995</v>
      </c>
      <c r="AD139" s="31">
        <f t="shared" si="118"/>
        <v>2648.6</v>
      </c>
      <c r="AE139" s="31" t="str">
        <f t="shared" si="117"/>
        <v xml:space="preserve"> </v>
      </c>
      <c r="AF139" s="805">
        <v>1174.0999999999999</v>
      </c>
      <c r="AG139" s="31">
        <f t="shared" si="176"/>
        <v>1474.5</v>
      </c>
      <c r="AH139" s="146" t="str">
        <f t="shared" si="184"/>
        <v>&gt;200</v>
      </c>
      <c r="AI139" s="338"/>
      <c r="AJ139" s="31"/>
      <c r="AK139" s="31"/>
      <c r="AL139" s="31">
        <f t="shared" si="177"/>
        <v>0</v>
      </c>
      <c r="AM139" s="31" t="str">
        <f t="shared" si="178"/>
        <v xml:space="preserve"> </v>
      </c>
      <c r="AN139" s="686"/>
      <c r="AO139" s="31">
        <f t="shared" si="179"/>
        <v>0</v>
      </c>
      <c r="AP139" s="195" t="str">
        <f t="shared" si="124"/>
        <v xml:space="preserve"> </v>
      </c>
      <c r="AQ139" s="145"/>
      <c r="AR139" s="319"/>
      <c r="AS139" s="31"/>
      <c r="AT139" s="31">
        <f t="shared" si="180"/>
        <v>0</v>
      </c>
      <c r="AU139" s="48" t="str">
        <f t="shared" si="125"/>
        <v xml:space="preserve"> </v>
      </c>
      <c r="AV139" s="641"/>
      <c r="AW139" s="31">
        <f t="shared" si="181"/>
        <v>0</v>
      </c>
      <c r="AX139" s="387" t="str">
        <f t="shared" si="123"/>
        <v xml:space="preserve"> </v>
      </c>
      <c r="AY139" s="455"/>
      <c r="AZ139" s="319"/>
      <c r="BA139" s="319">
        <f t="shared" si="94"/>
        <v>0</v>
      </c>
      <c r="BB139" s="319"/>
      <c r="BC139" s="31">
        <v>102.4</v>
      </c>
      <c r="BD139" s="31">
        <f t="shared" si="182"/>
        <v>0.70000000000000284</v>
      </c>
      <c r="BE139" s="31">
        <v>101.7</v>
      </c>
      <c r="BF139" s="73">
        <f t="shared" si="129"/>
        <v>102.4</v>
      </c>
      <c r="BG139" s="31" t="str">
        <f t="shared" si="162"/>
        <v xml:space="preserve"> </v>
      </c>
      <c r="BH139" s="641">
        <v>29.9</v>
      </c>
      <c r="BI139" s="31">
        <f t="shared" si="151"/>
        <v>72.5</v>
      </c>
      <c r="BJ139" s="142" t="str">
        <f t="shared" si="168"/>
        <v>&gt;200</v>
      </c>
      <c r="BL139" s="722">
        <f t="shared" si="95"/>
        <v>75.099999999999994</v>
      </c>
      <c r="BM139" s="722">
        <f t="shared" si="96"/>
        <v>71.3</v>
      </c>
      <c r="BN139" s="709">
        <v>71.3</v>
      </c>
      <c r="BO139" s="709"/>
      <c r="BP139" s="709"/>
      <c r="BQ139" s="666">
        <v>3.8</v>
      </c>
    </row>
    <row r="140" spans="1:69" ht="22.5" customHeight="1" x14ac:dyDescent="0.25">
      <c r="A140" s="553" t="s">
        <v>96</v>
      </c>
      <c r="B140" s="541" t="s">
        <v>262</v>
      </c>
      <c r="C140" s="319">
        <f>M140+AY140</f>
        <v>0</v>
      </c>
      <c r="D140" s="319">
        <f t="shared" si="183"/>
        <v>0</v>
      </c>
      <c r="E140" s="31">
        <f t="shared" si="169"/>
        <v>-2657.9</v>
      </c>
      <c r="F140" s="31">
        <f t="shared" si="170"/>
        <v>-1982.6000000000001</v>
      </c>
      <c r="G140" s="31">
        <f t="shared" si="171"/>
        <v>-675.3</v>
      </c>
      <c r="H140" s="31">
        <f t="shared" si="92"/>
        <v>-2657.9</v>
      </c>
      <c r="I140" s="31" t="str">
        <f t="shared" si="93"/>
        <v xml:space="preserve"> </v>
      </c>
      <c r="J140" s="732">
        <f t="shared" si="172"/>
        <v>-1309.9000000000001</v>
      </c>
      <c r="K140" s="48">
        <f t="shared" si="119"/>
        <v>-1348</v>
      </c>
      <c r="L140" s="172" t="str">
        <f t="shared" si="166"/>
        <v>&gt;200</v>
      </c>
      <c r="M140" s="323">
        <f t="shared" si="163"/>
        <v>0</v>
      </c>
      <c r="N140" s="319">
        <f t="shared" si="164"/>
        <v>0</v>
      </c>
      <c r="O140" s="31">
        <f t="shared" si="165"/>
        <v>-2564.9</v>
      </c>
      <c r="P140" s="31">
        <f t="shared" si="106"/>
        <v>-1982.1000000000001</v>
      </c>
      <c r="Q140" s="31">
        <f t="shared" si="97"/>
        <v>-582.79999999999995</v>
      </c>
      <c r="R140" s="31">
        <f t="shared" si="108"/>
        <v>-2564.9</v>
      </c>
      <c r="S140" s="31" t="str">
        <f t="shared" si="109"/>
        <v xml:space="preserve"> </v>
      </c>
      <c r="T140" s="732">
        <f t="shared" si="173"/>
        <v>-1272.7</v>
      </c>
      <c r="U140" s="84">
        <f t="shared" si="174"/>
        <v>-1292.2</v>
      </c>
      <c r="V140" s="604" t="str">
        <f t="shared" si="175"/>
        <v>&gt;200</v>
      </c>
      <c r="W140" s="760"/>
      <c r="X140" s="338"/>
      <c r="Y140" s="31">
        <f t="shared" si="167"/>
        <v>0</v>
      </c>
      <c r="Z140" s="468"/>
      <c r="AA140" s="867">
        <v>-2564.9</v>
      </c>
      <c r="AB140" s="319">
        <f t="shared" si="98"/>
        <v>-1982.1000000000001</v>
      </c>
      <c r="AC140" s="31">
        <v>-582.79999999999995</v>
      </c>
      <c r="AD140" s="31">
        <f t="shared" si="118"/>
        <v>-2564.9</v>
      </c>
      <c r="AE140" s="31" t="str">
        <f t="shared" si="117"/>
        <v xml:space="preserve"> </v>
      </c>
      <c r="AF140" s="805">
        <v>-1272.7</v>
      </c>
      <c r="AG140" s="31">
        <f t="shared" si="176"/>
        <v>-1292.2</v>
      </c>
      <c r="AH140" s="146" t="str">
        <f t="shared" si="184"/>
        <v>&gt;200</v>
      </c>
      <c r="AI140" s="338"/>
      <c r="AJ140" s="31"/>
      <c r="AK140" s="31"/>
      <c r="AL140" s="31">
        <f t="shared" si="177"/>
        <v>0</v>
      </c>
      <c r="AM140" s="31" t="str">
        <f t="shared" si="178"/>
        <v xml:space="preserve"> </v>
      </c>
      <c r="AN140" s="686"/>
      <c r="AO140" s="31">
        <f t="shared" si="179"/>
        <v>0</v>
      </c>
      <c r="AP140" s="195" t="str">
        <f t="shared" si="124"/>
        <v xml:space="preserve"> </v>
      </c>
      <c r="AQ140" s="145"/>
      <c r="AR140" s="319"/>
      <c r="AS140" s="31"/>
      <c r="AT140" s="31">
        <f t="shared" si="180"/>
        <v>0</v>
      </c>
      <c r="AU140" s="48" t="str">
        <f t="shared" si="125"/>
        <v xml:space="preserve"> </v>
      </c>
      <c r="AV140" s="641"/>
      <c r="AW140" s="31">
        <f t="shared" si="181"/>
        <v>0</v>
      </c>
      <c r="AX140" s="387" t="str">
        <f t="shared" si="123"/>
        <v xml:space="preserve"> </v>
      </c>
      <c r="AY140" s="455"/>
      <c r="AZ140" s="319"/>
      <c r="BA140" s="319">
        <f t="shared" ref="BA140:BA201" si="185">AZ140-BB140</f>
        <v>0</v>
      </c>
      <c r="BB140" s="319"/>
      <c r="BC140" s="31">
        <v>-93</v>
      </c>
      <c r="BD140" s="31">
        <f t="shared" si="182"/>
        <v>-0.5</v>
      </c>
      <c r="BE140" s="31">
        <v>-92.5</v>
      </c>
      <c r="BF140" s="135">
        <f t="shared" si="129"/>
        <v>-93</v>
      </c>
      <c r="BG140" s="31" t="str">
        <f t="shared" si="162"/>
        <v xml:space="preserve"> </v>
      </c>
      <c r="BH140" s="641">
        <v>-37.200000000000003</v>
      </c>
      <c r="BI140" s="31">
        <f t="shared" si="151"/>
        <v>-55.8</v>
      </c>
      <c r="BJ140" s="142" t="str">
        <f t="shared" si="168"/>
        <v>&gt;200</v>
      </c>
      <c r="BL140" s="722">
        <f t="shared" si="95"/>
        <v>-21.5</v>
      </c>
      <c r="BM140" s="722">
        <f t="shared" si="96"/>
        <v>-20.100000000000001</v>
      </c>
      <c r="BN140" s="709">
        <v>-20.100000000000001</v>
      </c>
      <c r="BO140" s="709"/>
      <c r="BP140" s="709"/>
      <c r="BQ140" s="663">
        <v>-1.4</v>
      </c>
    </row>
    <row r="141" spans="1:69" s="8" customFormat="1" ht="18.75" customHeight="1" x14ac:dyDescent="0.25">
      <c r="A141" s="539" t="s">
        <v>99</v>
      </c>
      <c r="B141" s="540" t="s">
        <v>97</v>
      </c>
      <c r="C141" s="323">
        <f>M141+AY141</f>
        <v>0</v>
      </c>
      <c r="D141" s="323">
        <f t="shared" si="183"/>
        <v>0</v>
      </c>
      <c r="E141" s="50">
        <f t="shared" si="169"/>
        <v>0</v>
      </c>
      <c r="F141" s="50">
        <f t="shared" si="170"/>
        <v>0</v>
      </c>
      <c r="G141" s="50">
        <f t="shared" si="171"/>
        <v>0</v>
      </c>
      <c r="H141" s="50">
        <f t="shared" ref="H141:H204" si="186">E141-D141</f>
        <v>0</v>
      </c>
      <c r="I141" s="50" t="str">
        <f t="shared" ref="I141:I204" si="187">IF(D141&lt;&gt;0,IF(E141/D141*100&lt;0,"&lt;0",IF(E141/D141*100&gt;200,"&gt;200",E141/D141*100))," ")</f>
        <v xml:space="preserve"> </v>
      </c>
      <c r="J141" s="739">
        <f t="shared" si="172"/>
        <v>0</v>
      </c>
      <c r="K141" s="67">
        <f t="shared" si="119"/>
        <v>0</v>
      </c>
      <c r="L141" s="171" t="str">
        <f t="shared" si="166"/>
        <v xml:space="preserve"> </v>
      </c>
      <c r="M141" s="323">
        <f t="shared" si="163"/>
        <v>0</v>
      </c>
      <c r="N141" s="323">
        <f t="shared" si="164"/>
        <v>0</v>
      </c>
      <c r="O141" s="50">
        <f t="shared" si="165"/>
        <v>0</v>
      </c>
      <c r="P141" s="50">
        <f t="shared" si="106"/>
        <v>0</v>
      </c>
      <c r="Q141" s="50">
        <f t="shared" si="97"/>
        <v>0</v>
      </c>
      <c r="R141" s="50">
        <f t="shared" si="108"/>
        <v>0</v>
      </c>
      <c r="S141" s="50" t="str">
        <f t="shared" si="109"/>
        <v xml:space="preserve"> </v>
      </c>
      <c r="T141" s="739">
        <f t="shared" si="173"/>
        <v>0</v>
      </c>
      <c r="U141" s="91">
        <f t="shared" si="174"/>
        <v>0</v>
      </c>
      <c r="V141" s="603" t="str">
        <f t="shared" si="175"/>
        <v xml:space="preserve"> </v>
      </c>
      <c r="W141" s="769"/>
      <c r="X141" s="366"/>
      <c r="Y141" s="31">
        <f t="shared" si="167"/>
        <v>0</v>
      </c>
      <c r="Z141" s="844"/>
      <c r="AA141" s="874"/>
      <c r="AB141" s="323">
        <f t="shared" si="98"/>
        <v>0</v>
      </c>
      <c r="AC141" s="50"/>
      <c r="AD141" s="31">
        <f>AA141-X141</f>
        <v>0</v>
      </c>
      <c r="AE141" s="31" t="str">
        <f>IF(X141&lt;&gt;0,IF(AA141/X141*100&lt;0,"&lt;0",IF(AA141/X141*100&gt;200,"&gt;200",AA141/X141*100))," ")</f>
        <v xml:space="preserve"> </v>
      </c>
      <c r="AF141" s="809"/>
      <c r="AG141" s="50">
        <f t="shared" si="176"/>
        <v>0</v>
      </c>
      <c r="AH141" s="146" t="str">
        <f t="shared" si="184"/>
        <v xml:space="preserve"> </v>
      </c>
      <c r="AI141" s="366"/>
      <c r="AJ141" s="50"/>
      <c r="AK141" s="50">
        <f>AK142+AK143</f>
        <v>0</v>
      </c>
      <c r="AL141" s="50">
        <f t="shared" si="177"/>
        <v>0</v>
      </c>
      <c r="AM141" s="50" t="str">
        <f t="shared" si="178"/>
        <v xml:space="preserve"> </v>
      </c>
      <c r="AN141" s="696"/>
      <c r="AO141" s="50">
        <f t="shared" si="179"/>
        <v>0</v>
      </c>
      <c r="AP141" s="195" t="str">
        <f t="shared" si="124"/>
        <v xml:space="preserve"> </v>
      </c>
      <c r="AQ141" s="169"/>
      <c r="AR141" s="323"/>
      <c r="AS141" s="50">
        <f>AS142+AS143</f>
        <v>0</v>
      </c>
      <c r="AT141" s="50">
        <f t="shared" si="180"/>
        <v>0</v>
      </c>
      <c r="AU141" s="67" t="str">
        <f t="shared" si="125"/>
        <v xml:space="preserve"> </v>
      </c>
      <c r="AV141" s="647"/>
      <c r="AW141" s="50">
        <f t="shared" si="181"/>
        <v>0</v>
      </c>
      <c r="AX141" s="401" t="str">
        <f t="shared" si="123"/>
        <v xml:space="preserve"> </v>
      </c>
      <c r="AY141" s="452"/>
      <c r="AZ141" s="323">
        <f>AZ142+AZ143</f>
        <v>0</v>
      </c>
      <c r="BA141" s="323">
        <f t="shared" si="185"/>
        <v>0</v>
      </c>
      <c r="BB141" s="323">
        <f>BB142+BB143</f>
        <v>0</v>
      </c>
      <c r="BC141" s="50">
        <f>BC142+BC143</f>
        <v>0</v>
      </c>
      <c r="BD141" s="50">
        <f t="shared" si="182"/>
        <v>0</v>
      </c>
      <c r="BE141" s="50">
        <f>BE142+BE143</f>
        <v>0</v>
      </c>
      <c r="BF141" s="129">
        <f t="shared" si="129"/>
        <v>0</v>
      </c>
      <c r="BG141" s="50" t="str">
        <f t="shared" si="162"/>
        <v xml:space="preserve"> </v>
      </c>
      <c r="BH141" s="647"/>
      <c r="BI141" s="50">
        <f t="shared" si="151"/>
        <v>0</v>
      </c>
      <c r="BJ141" s="142" t="str">
        <f t="shared" si="168"/>
        <v xml:space="preserve"> </v>
      </c>
      <c r="BK141" s="2"/>
      <c r="BL141" s="722">
        <f t="shared" ref="BL141:BL204" si="188">BM141+BQ141</f>
        <v>0</v>
      </c>
      <c r="BM141" s="722">
        <f t="shared" ref="BM141:BM204" si="189">BN141+BO141+BP141</f>
        <v>0</v>
      </c>
      <c r="BN141" s="709"/>
      <c r="BO141" s="709"/>
      <c r="BP141" s="709"/>
      <c r="BQ141" s="709">
        <v>0</v>
      </c>
    </row>
    <row r="142" spans="1:69" ht="19.5" customHeight="1" x14ac:dyDescent="0.25">
      <c r="A142" s="543" t="s">
        <v>101</v>
      </c>
      <c r="B142" s="541" t="s">
        <v>100</v>
      </c>
      <c r="C142" s="480"/>
      <c r="D142" s="319">
        <f t="shared" si="183"/>
        <v>0</v>
      </c>
      <c r="E142" s="31">
        <f t="shared" si="169"/>
        <v>0</v>
      </c>
      <c r="F142" s="31">
        <f t="shared" ref="F142:F204" si="190">AB142+AK142+AS142+BD142</f>
        <v>0</v>
      </c>
      <c r="G142" s="31">
        <f t="shared" si="171"/>
        <v>0</v>
      </c>
      <c r="H142" s="31">
        <f t="shared" si="186"/>
        <v>0</v>
      </c>
      <c r="I142" s="31" t="str">
        <f t="shared" si="187"/>
        <v xml:space="preserve"> </v>
      </c>
      <c r="J142" s="731">
        <f t="shared" si="172"/>
        <v>0</v>
      </c>
      <c r="K142" s="69">
        <f t="shared" si="119"/>
        <v>0</v>
      </c>
      <c r="L142" s="174" t="str">
        <f t="shared" si="166"/>
        <v xml:space="preserve"> </v>
      </c>
      <c r="M142" s="323">
        <f t="shared" si="163"/>
        <v>0</v>
      </c>
      <c r="N142" s="319">
        <f t="shared" si="164"/>
        <v>0</v>
      </c>
      <c r="O142" s="31">
        <f t="shared" si="165"/>
        <v>0</v>
      </c>
      <c r="P142" s="31">
        <f t="shared" ref="P142:P204" si="191">AB142+AK142+AS142</f>
        <v>0</v>
      </c>
      <c r="Q142" s="31">
        <f t="shared" ref="Q142:Q204" si="192">AC142</f>
        <v>0</v>
      </c>
      <c r="R142" s="31">
        <f t="shared" si="108"/>
        <v>0</v>
      </c>
      <c r="S142" s="31" t="str">
        <f t="shared" si="109"/>
        <v xml:space="preserve"> </v>
      </c>
      <c r="T142" s="731">
        <f t="shared" si="173"/>
        <v>0</v>
      </c>
      <c r="U142" s="92">
        <f t="shared" si="174"/>
        <v>0</v>
      </c>
      <c r="V142" s="605" t="str">
        <f t="shared" si="175"/>
        <v xml:space="preserve"> </v>
      </c>
      <c r="W142" s="760"/>
      <c r="X142" s="338"/>
      <c r="Y142" s="31">
        <f t="shared" si="167"/>
        <v>0</v>
      </c>
      <c r="Z142" s="468"/>
      <c r="AA142" s="865"/>
      <c r="AB142" s="319">
        <f t="shared" ref="AB142:AB203" si="193">AA142-AC142</f>
        <v>0</v>
      </c>
      <c r="AC142" s="31"/>
      <c r="AD142" s="31">
        <f t="shared" si="118"/>
        <v>0</v>
      </c>
      <c r="AE142" s="31" t="str">
        <f t="shared" si="117"/>
        <v xml:space="preserve"> </v>
      </c>
      <c r="AF142" s="803"/>
      <c r="AG142" s="31">
        <f t="shared" si="176"/>
        <v>0</v>
      </c>
      <c r="AH142" s="146" t="str">
        <f t="shared" si="184"/>
        <v xml:space="preserve"> </v>
      </c>
      <c r="AI142" s="338"/>
      <c r="AJ142" s="31"/>
      <c r="AK142" s="31"/>
      <c r="AL142" s="31">
        <f t="shared" si="177"/>
        <v>0</v>
      </c>
      <c r="AM142" s="31" t="str">
        <f t="shared" si="178"/>
        <v xml:space="preserve"> </v>
      </c>
      <c r="AN142" s="686"/>
      <c r="AO142" s="31">
        <f t="shared" si="179"/>
        <v>0</v>
      </c>
      <c r="AP142" s="195" t="str">
        <f t="shared" si="124"/>
        <v xml:space="preserve"> </v>
      </c>
      <c r="AQ142" s="145"/>
      <c r="AR142" s="319"/>
      <c r="AS142" s="31"/>
      <c r="AT142" s="31">
        <f t="shared" si="180"/>
        <v>0</v>
      </c>
      <c r="AU142" s="69" t="str">
        <f t="shared" si="125"/>
        <v xml:space="preserve"> </v>
      </c>
      <c r="AV142" s="641"/>
      <c r="AW142" s="31">
        <f t="shared" si="181"/>
        <v>0</v>
      </c>
      <c r="AX142" s="403" t="str">
        <f t="shared" si="123"/>
        <v xml:space="preserve"> </v>
      </c>
      <c r="AY142" s="453"/>
      <c r="AZ142" s="319"/>
      <c r="BA142" s="319">
        <f t="shared" si="185"/>
        <v>0</v>
      </c>
      <c r="BB142" s="319"/>
      <c r="BC142" s="31"/>
      <c r="BD142" s="31">
        <f t="shared" ref="BD142:BD204" si="194">BC142-BE142</f>
        <v>0</v>
      </c>
      <c r="BE142" s="31"/>
      <c r="BF142" s="73">
        <f t="shared" si="129"/>
        <v>0</v>
      </c>
      <c r="BG142" s="37" t="str">
        <f t="shared" si="162"/>
        <v xml:space="preserve"> </v>
      </c>
      <c r="BH142" s="641"/>
      <c r="BI142" s="31">
        <f t="shared" si="151"/>
        <v>0</v>
      </c>
      <c r="BJ142" s="142" t="str">
        <f t="shared" si="168"/>
        <v xml:space="preserve"> </v>
      </c>
      <c r="BL142" s="722">
        <f t="shared" si="188"/>
        <v>0</v>
      </c>
      <c r="BM142" s="722">
        <f t="shared" si="189"/>
        <v>0</v>
      </c>
      <c r="BN142" s="712"/>
      <c r="BO142" s="712"/>
      <c r="BP142" s="712"/>
      <c r="BQ142" s="709"/>
    </row>
    <row r="143" spans="1:69" ht="21.75" customHeight="1" x14ac:dyDescent="0.25">
      <c r="A143" s="543" t="s">
        <v>103</v>
      </c>
      <c r="B143" s="541" t="s">
        <v>102</v>
      </c>
      <c r="C143" s="480"/>
      <c r="D143" s="319">
        <f t="shared" si="183"/>
        <v>0</v>
      </c>
      <c r="E143" s="31">
        <f t="shared" si="169"/>
        <v>0</v>
      </c>
      <c r="F143" s="31">
        <f t="shared" si="190"/>
        <v>0</v>
      </c>
      <c r="G143" s="31">
        <f t="shared" si="171"/>
        <v>0</v>
      </c>
      <c r="H143" s="31">
        <f t="shared" si="186"/>
        <v>0</v>
      </c>
      <c r="I143" s="31" t="str">
        <f t="shared" si="187"/>
        <v xml:space="preserve"> </v>
      </c>
      <c r="J143" s="731">
        <f t="shared" si="172"/>
        <v>0</v>
      </c>
      <c r="K143" s="69">
        <f t="shared" si="119"/>
        <v>0</v>
      </c>
      <c r="L143" s="174" t="str">
        <f t="shared" si="166"/>
        <v xml:space="preserve"> </v>
      </c>
      <c r="M143" s="323">
        <f t="shared" si="163"/>
        <v>0</v>
      </c>
      <c r="N143" s="319">
        <f t="shared" si="164"/>
        <v>0</v>
      </c>
      <c r="O143" s="31">
        <f t="shared" si="165"/>
        <v>0</v>
      </c>
      <c r="P143" s="31">
        <f t="shared" si="191"/>
        <v>0</v>
      </c>
      <c r="Q143" s="31">
        <f t="shared" si="192"/>
        <v>0</v>
      </c>
      <c r="R143" s="31">
        <f t="shared" si="108"/>
        <v>0</v>
      </c>
      <c r="S143" s="31" t="str">
        <f t="shared" si="109"/>
        <v xml:space="preserve"> </v>
      </c>
      <c r="T143" s="731">
        <f t="shared" si="173"/>
        <v>0</v>
      </c>
      <c r="U143" s="92">
        <f t="shared" si="174"/>
        <v>0</v>
      </c>
      <c r="V143" s="605" t="str">
        <f t="shared" si="175"/>
        <v xml:space="preserve"> </v>
      </c>
      <c r="W143" s="760"/>
      <c r="X143" s="338"/>
      <c r="Y143" s="31">
        <f t="shared" si="167"/>
        <v>0</v>
      </c>
      <c r="Z143" s="468"/>
      <c r="AA143" s="865"/>
      <c r="AB143" s="319">
        <f t="shared" si="193"/>
        <v>0</v>
      </c>
      <c r="AC143" s="31"/>
      <c r="AD143" s="31">
        <f t="shared" si="118"/>
        <v>0</v>
      </c>
      <c r="AE143" s="31" t="str">
        <f t="shared" si="117"/>
        <v xml:space="preserve"> </v>
      </c>
      <c r="AF143" s="803"/>
      <c r="AG143" s="31">
        <f t="shared" si="176"/>
        <v>0</v>
      </c>
      <c r="AH143" s="146" t="str">
        <f t="shared" si="184"/>
        <v xml:space="preserve"> </v>
      </c>
      <c r="AI143" s="338"/>
      <c r="AJ143" s="31"/>
      <c r="AK143" s="31"/>
      <c r="AL143" s="31">
        <f t="shared" si="177"/>
        <v>0</v>
      </c>
      <c r="AM143" s="31" t="str">
        <f t="shared" si="178"/>
        <v xml:space="preserve"> </v>
      </c>
      <c r="AN143" s="686"/>
      <c r="AO143" s="31">
        <f t="shared" si="179"/>
        <v>0</v>
      </c>
      <c r="AP143" s="195" t="str">
        <f t="shared" si="124"/>
        <v xml:space="preserve"> </v>
      </c>
      <c r="AQ143" s="145"/>
      <c r="AR143" s="319"/>
      <c r="AS143" s="31"/>
      <c r="AT143" s="31">
        <f t="shared" si="180"/>
        <v>0</v>
      </c>
      <c r="AU143" s="69" t="str">
        <f t="shared" si="125"/>
        <v xml:space="preserve"> </v>
      </c>
      <c r="AV143" s="641"/>
      <c r="AW143" s="31">
        <f t="shared" si="181"/>
        <v>0</v>
      </c>
      <c r="AX143" s="403" t="str">
        <f t="shared" si="123"/>
        <v xml:space="preserve"> </v>
      </c>
      <c r="AY143" s="453"/>
      <c r="AZ143" s="323"/>
      <c r="BA143" s="323">
        <f t="shared" si="185"/>
        <v>0</v>
      </c>
      <c r="BB143" s="323"/>
      <c r="BC143" s="50"/>
      <c r="BD143" s="50">
        <f t="shared" si="194"/>
        <v>0</v>
      </c>
      <c r="BE143" s="50"/>
      <c r="BF143" s="73">
        <f t="shared" si="129"/>
        <v>0</v>
      </c>
      <c r="BG143" s="37" t="str">
        <f t="shared" si="162"/>
        <v xml:space="preserve"> </v>
      </c>
      <c r="BH143" s="641"/>
      <c r="BI143" s="31">
        <f t="shared" si="151"/>
        <v>0</v>
      </c>
      <c r="BJ143" s="142" t="str">
        <f t="shared" si="168"/>
        <v xml:space="preserve"> </v>
      </c>
      <c r="BL143" s="722">
        <f t="shared" si="188"/>
        <v>0</v>
      </c>
      <c r="BM143" s="722">
        <f t="shared" si="189"/>
        <v>0</v>
      </c>
      <c r="BN143" s="709"/>
      <c r="BO143" s="709"/>
      <c r="BP143" s="709"/>
      <c r="BQ143" s="709"/>
    </row>
    <row r="144" spans="1:69" s="8" customFormat="1" ht="23.25" customHeight="1" x14ac:dyDescent="0.25">
      <c r="A144" s="544" t="s">
        <v>106</v>
      </c>
      <c r="B144" s="545" t="s">
        <v>98</v>
      </c>
      <c r="C144" s="589">
        <f>M144+AY144</f>
        <v>0</v>
      </c>
      <c r="D144" s="323">
        <f t="shared" si="183"/>
        <v>0</v>
      </c>
      <c r="E144" s="50">
        <f t="shared" si="169"/>
        <v>0</v>
      </c>
      <c r="F144" s="50">
        <f t="shared" si="190"/>
        <v>0</v>
      </c>
      <c r="G144" s="50">
        <f t="shared" si="171"/>
        <v>0</v>
      </c>
      <c r="H144" s="50">
        <f t="shared" si="186"/>
        <v>0</v>
      </c>
      <c r="I144" s="50" t="str">
        <f t="shared" si="187"/>
        <v xml:space="preserve"> </v>
      </c>
      <c r="J144" s="739">
        <f t="shared" si="172"/>
        <v>2.5</v>
      </c>
      <c r="K144" s="67">
        <f t="shared" si="119"/>
        <v>-2.5</v>
      </c>
      <c r="L144" s="171">
        <f t="shared" si="166"/>
        <v>0</v>
      </c>
      <c r="M144" s="323">
        <f t="shared" si="163"/>
        <v>0</v>
      </c>
      <c r="N144" s="323">
        <f t="shared" si="164"/>
        <v>0</v>
      </c>
      <c r="O144" s="50">
        <f t="shared" si="165"/>
        <v>0</v>
      </c>
      <c r="P144" s="31">
        <f t="shared" si="191"/>
        <v>0</v>
      </c>
      <c r="Q144" s="50">
        <f t="shared" si="192"/>
        <v>0</v>
      </c>
      <c r="R144" s="50">
        <f t="shared" si="108"/>
        <v>0</v>
      </c>
      <c r="S144" s="50" t="str">
        <f t="shared" si="109"/>
        <v xml:space="preserve"> </v>
      </c>
      <c r="T144" s="739">
        <f t="shared" si="173"/>
        <v>2.5</v>
      </c>
      <c r="U144" s="91">
        <f t="shared" si="174"/>
        <v>-2.5</v>
      </c>
      <c r="V144" s="603">
        <f t="shared" si="175"/>
        <v>0</v>
      </c>
      <c r="W144" s="769">
        <f>W145+W146+W149+W150</f>
        <v>0</v>
      </c>
      <c r="X144" s="366">
        <f>X145+X146+X149+X150</f>
        <v>0</v>
      </c>
      <c r="Y144" s="31">
        <f t="shared" si="167"/>
        <v>0</v>
      </c>
      <c r="Z144" s="844">
        <f>Z145+Z146+Z149+Z150</f>
        <v>0</v>
      </c>
      <c r="AA144" s="874">
        <f>AA145+AA146+AA149+AA150</f>
        <v>0</v>
      </c>
      <c r="AB144" s="319">
        <f t="shared" si="193"/>
        <v>0</v>
      </c>
      <c r="AC144" s="50">
        <f>AC145+AC146+AC149+AC150</f>
        <v>0</v>
      </c>
      <c r="AD144" s="31">
        <f t="shared" si="118"/>
        <v>0</v>
      </c>
      <c r="AE144" s="31" t="str">
        <f t="shared" si="117"/>
        <v xml:space="preserve"> </v>
      </c>
      <c r="AF144" s="809">
        <f>AF145+AF146+AF149+AF150</f>
        <v>2.5</v>
      </c>
      <c r="AG144" s="50">
        <f t="shared" si="176"/>
        <v>-2.5</v>
      </c>
      <c r="AH144" s="146">
        <f>IF(AF144&lt;&gt;0,IF(AA144/AF144*100&lt;0,100-AA144/AF144*100,IF(AA144/AF144*100&gt;200,"&gt;200",AA144/AF144*100))," ")</f>
        <v>0</v>
      </c>
      <c r="AI144" s="366"/>
      <c r="AJ144" s="50"/>
      <c r="AK144" s="50">
        <f>AK145+AK146+AK149+AK150</f>
        <v>0</v>
      </c>
      <c r="AL144" s="50">
        <f t="shared" si="177"/>
        <v>0</v>
      </c>
      <c r="AM144" s="50" t="str">
        <f t="shared" si="178"/>
        <v xml:space="preserve"> </v>
      </c>
      <c r="AN144" s="696"/>
      <c r="AO144" s="50">
        <f t="shared" si="179"/>
        <v>0</v>
      </c>
      <c r="AP144" s="195" t="str">
        <f t="shared" si="124"/>
        <v xml:space="preserve"> </v>
      </c>
      <c r="AQ144" s="169"/>
      <c r="AR144" s="323"/>
      <c r="AS144" s="50">
        <f>AS145+AS146+AS149+AS150</f>
        <v>0</v>
      </c>
      <c r="AT144" s="50">
        <f t="shared" si="180"/>
        <v>0</v>
      </c>
      <c r="AU144" s="67" t="str">
        <f t="shared" si="125"/>
        <v xml:space="preserve"> </v>
      </c>
      <c r="AV144" s="647"/>
      <c r="AW144" s="50">
        <f t="shared" si="181"/>
        <v>0</v>
      </c>
      <c r="AX144" s="401" t="str">
        <f t="shared" si="123"/>
        <v xml:space="preserve"> </v>
      </c>
      <c r="AY144" s="452"/>
      <c r="AZ144" s="323">
        <f>AZ145+AZ146+AZ149+AZ150</f>
        <v>0</v>
      </c>
      <c r="BA144" s="323">
        <f t="shared" si="185"/>
        <v>0</v>
      </c>
      <c r="BB144" s="323">
        <f>BB145+BB146+BB149+BB150</f>
        <v>0</v>
      </c>
      <c r="BC144" s="50">
        <f>BC145+BC146+BC149+BC150</f>
        <v>0</v>
      </c>
      <c r="BD144" s="50">
        <f t="shared" si="194"/>
        <v>0</v>
      </c>
      <c r="BE144" s="50">
        <f>BE145+BE146+BE149+BE150</f>
        <v>0</v>
      </c>
      <c r="BF144" s="129">
        <f t="shared" si="129"/>
        <v>0</v>
      </c>
      <c r="BG144" s="57" t="str">
        <f t="shared" si="162"/>
        <v xml:space="preserve"> </v>
      </c>
      <c r="BH144" s="647"/>
      <c r="BI144" s="50">
        <f t="shared" si="151"/>
        <v>0</v>
      </c>
      <c r="BJ144" s="142" t="str">
        <f t="shared" si="168"/>
        <v xml:space="preserve"> </v>
      </c>
      <c r="BK144" s="2"/>
      <c r="BL144" s="722">
        <f t="shared" si="188"/>
        <v>0</v>
      </c>
      <c r="BM144" s="722">
        <f t="shared" si="189"/>
        <v>0</v>
      </c>
      <c r="BN144" s="709">
        <v>0</v>
      </c>
      <c r="BO144" s="709"/>
      <c r="BP144" s="709"/>
      <c r="BQ144" s="712">
        <v>0</v>
      </c>
    </row>
    <row r="145" spans="1:69" ht="22.5" customHeight="1" x14ac:dyDescent="0.25">
      <c r="A145" s="546" t="s">
        <v>104</v>
      </c>
      <c r="B145" s="547" t="s">
        <v>105</v>
      </c>
      <c r="C145" s="590">
        <f>M145+AY145</f>
        <v>0</v>
      </c>
      <c r="D145" s="319">
        <f t="shared" si="183"/>
        <v>0</v>
      </c>
      <c r="E145" s="31">
        <f t="shared" si="169"/>
        <v>0</v>
      </c>
      <c r="F145" s="31">
        <f t="shared" si="190"/>
        <v>0</v>
      </c>
      <c r="G145" s="50">
        <f t="shared" si="171"/>
        <v>0</v>
      </c>
      <c r="H145" s="31">
        <f t="shared" si="186"/>
        <v>0</v>
      </c>
      <c r="I145" s="31" t="str">
        <f t="shared" si="187"/>
        <v xml:space="preserve"> </v>
      </c>
      <c r="J145" s="732">
        <f t="shared" si="172"/>
        <v>2.5</v>
      </c>
      <c r="K145" s="48">
        <f t="shared" si="119"/>
        <v>-2.5</v>
      </c>
      <c r="L145" s="172">
        <f t="shared" si="166"/>
        <v>0</v>
      </c>
      <c r="M145" s="323">
        <f t="shared" si="163"/>
        <v>0</v>
      </c>
      <c r="N145" s="319">
        <f t="shared" si="164"/>
        <v>0</v>
      </c>
      <c r="O145" s="31">
        <f t="shared" si="165"/>
        <v>0</v>
      </c>
      <c r="P145" s="31">
        <f t="shared" si="191"/>
        <v>0</v>
      </c>
      <c r="Q145" s="31">
        <f t="shared" si="192"/>
        <v>0</v>
      </c>
      <c r="R145" s="31">
        <f t="shared" si="108"/>
        <v>0</v>
      </c>
      <c r="S145" s="31" t="str">
        <f t="shared" si="109"/>
        <v xml:space="preserve"> </v>
      </c>
      <c r="T145" s="732">
        <f t="shared" si="173"/>
        <v>2.5</v>
      </c>
      <c r="U145" s="84">
        <f t="shared" si="174"/>
        <v>-2.5</v>
      </c>
      <c r="V145" s="604">
        <f t="shared" si="175"/>
        <v>0</v>
      </c>
      <c r="W145" s="760"/>
      <c r="X145" s="338"/>
      <c r="Y145" s="31">
        <f t="shared" si="167"/>
        <v>0</v>
      </c>
      <c r="Z145" s="468"/>
      <c r="AA145" s="865"/>
      <c r="AB145" s="319">
        <f t="shared" si="193"/>
        <v>0</v>
      </c>
      <c r="AC145" s="31"/>
      <c r="AD145" s="31">
        <f t="shared" si="118"/>
        <v>0</v>
      </c>
      <c r="AE145" s="31" t="str">
        <f t="shared" si="117"/>
        <v xml:space="preserve"> </v>
      </c>
      <c r="AF145" s="803">
        <v>2.5</v>
      </c>
      <c r="AG145" s="31">
        <f t="shared" si="176"/>
        <v>-2.5</v>
      </c>
      <c r="AH145" s="146">
        <f>IF(AF145&lt;&gt;0,IF(AA145/AF145*100&lt;0,100-AA145/AF145*100,IF(AA145/AF145*100&gt;200,"&gt;200",AA145/AF145*100))," ")</f>
        <v>0</v>
      </c>
      <c r="AI145" s="338"/>
      <c r="AJ145" s="31"/>
      <c r="AK145" s="31"/>
      <c r="AL145" s="31">
        <f t="shared" si="177"/>
        <v>0</v>
      </c>
      <c r="AM145" s="31" t="str">
        <f t="shared" si="178"/>
        <v xml:space="preserve"> </v>
      </c>
      <c r="AN145" s="686"/>
      <c r="AO145" s="31">
        <f t="shared" si="179"/>
        <v>0</v>
      </c>
      <c r="AP145" s="195" t="str">
        <f t="shared" si="124"/>
        <v xml:space="preserve"> </v>
      </c>
      <c r="AQ145" s="145"/>
      <c r="AR145" s="319"/>
      <c r="AS145" s="31"/>
      <c r="AT145" s="31">
        <f t="shared" si="180"/>
        <v>0</v>
      </c>
      <c r="AU145" s="48" t="str">
        <f t="shared" si="125"/>
        <v xml:space="preserve"> </v>
      </c>
      <c r="AV145" s="641"/>
      <c r="AW145" s="31">
        <f t="shared" si="181"/>
        <v>0</v>
      </c>
      <c r="AX145" s="387" t="str">
        <f t="shared" si="123"/>
        <v xml:space="preserve"> </v>
      </c>
      <c r="AY145" s="455"/>
      <c r="AZ145" s="325"/>
      <c r="BA145" s="325">
        <f t="shared" si="185"/>
        <v>0</v>
      </c>
      <c r="BB145" s="325"/>
      <c r="BC145" s="57"/>
      <c r="BD145" s="57">
        <f t="shared" si="194"/>
        <v>0</v>
      </c>
      <c r="BE145" s="57"/>
      <c r="BF145" s="73">
        <f t="shared" si="129"/>
        <v>0</v>
      </c>
      <c r="BG145" s="37" t="str">
        <f t="shared" si="162"/>
        <v xml:space="preserve"> </v>
      </c>
      <c r="BH145" s="641"/>
      <c r="BI145" s="31">
        <f t="shared" si="151"/>
        <v>0</v>
      </c>
      <c r="BJ145" s="142" t="str">
        <f t="shared" si="168"/>
        <v xml:space="preserve"> </v>
      </c>
      <c r="BL145" s="722">
        <f t="shared" si="188"/>
        <v>0</v>
      </c>
      <c r="BM145" s="722">
        <f t="shared" si="189"/>
        <v>0</v>
      </c>
      <c r="BN145" s="712"/>
      <c r="BO145" s="712"/>
      <c r="BP145" s="712"/>
      <c r="BQ145" s="709"/>
    </row>
    <row r="146" spans="1:69" ht="23.25" customHeight="1" x14ac:dyDescent="0.25">
      <c r="A146" s="546" t="s">
        <v>108</v>
      </c>
      <c r="B146" s="547" t="s">
        <v>107</v>
      </c>
      <c r="C146" s="590">
        <f>M146+AY146</f>
        <v>0</v>
      </c>
      <c r="D146" s="319">
        <f t="shared" si="183"/>
        <v>0</v>
      </c>
      <c r="E146" s="31">
        <f t="shared" si="169"/>
        <v>0</v>
      </c>
      <c r="F146" s="31">
        <f t="shared" si="190"/>
        <v>0</v>
      </c>
      <c r="G146" s="31">
        <f t="shared" si="171"/>
        <v>0</v>
      </c>
      <c r="H146" s="31">
        <f t="shared" si="186"/>
        <v>0</v>
      </c>
      <c r="I146" s="31" t="str">
        <f t="shared" si="187"/>
        <v xml:space="preserve"> </v>
      </c>
      <c r="J146" s="732">
        <f t="shared" si="172"/>
        <v>0</v>
      </c>
      <c r="K146" s="48">
        <f t="shared" si="119"/>
        <v>0</v>
      </c>
      <c r="L146" s="172" t="str">
        <f t="shared" si="166"/>
        <v xml:space="preserve"> </v>
      </c>
      <c r="M146" s="319">
        <f t="shared" si="163"/>
        <v>0</v>
      </c>
      <c r="N146" s="319">
        <f t="shared" si="164"/>
        <v>0</v>
      </c>
      <c r="O146" s="31">
        <f t="shared" si="165"/>
        <v>0</v>
      </c>
      <c r="P146" s="31">
        <f t="shared" si="191"/>
        <v>0</v>
      </c>
      <c r="Q146" s="31">
        <f t="shared" si="192"/>
        <v>0</v>
      </c>
      <c r="R146" s="31">
        <f t="shared" si="108"/>
        <v>0</v>
      </c>
      <c r="S146" s="31" t="str">
        <f t="shared" si="109"/>
        <v xml:space="preserve"> </v>
      </c>
      <c r="T146" s="732">
        <f t="shared" si="173"/>
        <v>0</v>
      </c>
      <c r="U146" s="84">
        <f t="shared" si="174"/>
        <v>0</v>
      </c>
      <c r="V146" s="604" t="str">
        <f t="shared" si="175"/>
        <v xml:space="preserve"> </v>
      </c>
      <c r="W146" s="760"/>
      <c r="X146" s="338"/>
      <c r="Y146" s="31">
        <f t="shared" si="167"/>
        <v>0</v>
      </c>
      <c r="Z146" s="468"/>
      <c r="AA146" s="865">
        <f>AA147+AA148</f>
        <v>0</v>
      </c>
      <c r="AB146" s="319">
        <f t="shared" si="193"/>
        <v>0</v>
      </c>
      <c r="AC146" s="31"/>
      <c r="AD146" s="31">
        <f t="shared" si="118"/>
        <v>0</v>
      </c>
      <c r="AE146" s="31" t="str">
        <f t="shared" si="117"/>
        <v xml:space="preserve"> </v>
      </c>
      <c r="AF146" s="803">
        <f>AF147+AF148</f>
        <v>0</v>
      </c>
      <c r="AG146" s="31">
        <f t="shared" si="176"/>
        <v>0</v>
      </c>
      <c r="AH146" s="146" t="str">
        <f t="shared" si="184"/>
        <v xml:space="preserve"> </v>
      </c>
      <c r="AI146" s="338"/>
      <c r="AJ146" s="31"/>
      <c r="AK146" s="31"/>
      <c r="AL146" s="31">
        <f t="shared" si="177"/>
        <v>0</v>
      </c>
      <c r="AM146" s="31" t="str">
        <f t="shared" si="178"/>
        <v xml:space="preserve"> </v>
      </c>
      <c r="AN146" s="686"/>
      <c r="AO146" s="31">
        <f t="shared" si="179"/>
        <v>0</v>
      </c>
      <c r="AP146" s="195" t="str">
        <f t="shared" si="124"/>
        <v xml:space="preserve"> </v>
      </c>
      <c r="AQ146" s="145"/>
      <c r="AR146" s="319"/>
      <c r="AS146" s="31"/>
      <c r="AT146" s="31">
        <f t="shared" si="180"/>
        <v>0</v>
      </c>
      <c r="AU146" s="48" t="str">
        <f t="shared" si="125"/>
        <v xml:space="preserve"> </v>
      </c>
      <c r="AV146" s="641"/>
      <c r="AW146" s="31">
        <f t="shared" si="181"/>
        <v>0</v>
      </c>
      <c r="AX146" s="387" t="str">
        <f t="shared" si="123"/>
        <v xml:space="preserve"> </v>
      </c>
      <c r="AY146" s="455"/>
      <c r="AZ146" s="319"/>
      <c r="BA146" s="319">
        <f t="shared" si="185"/>
        <v>0</v>
      </c>
      <c r="BB146" s="319"/>
      <c r="BC146" s="31"/>
      <c r="BD146" s="31">
        <f t="shared" si="194"/>
        <v>0</v>
      </c>
      <c r="BE146" s="31"/>
      <c r="BF146" s="73">
        <f t="shared" si="129"/>
        <v>0</v>
      </c>
      <c r="BG146" s="37" t="str">
        <f t="shared" si="162"/>
        <v xml:space="preserve"> </v>
      </c>
      <c r="BH146" s="641"/>
      <c r="BI146" s="31">
        <f t="shared" si="151"/>
        <v>0</v>
      </c>
      <c r="BJ146" s="142" t="str">
        <f t="shared" si="168"/>
        <v xml:space="preserve"> </v>
      </c>
      <c r="BL146" s="722">
        <f t="shared" si="188"/>
        <v>0</v>
      </c>
      <c r="BM146" s="722">
        <f t="shared" si="189"/>
        <v>0</v>
      </c>
      <c r="BN146" s="709"/>
      <c r="BO146" s="709"/>
      <c r="BP146" s="709"/>
      <c r="BQ146" s="709"/>
    </row>
    <row r="147" spans="1:69" ht="18" customHeight="1" x14ac:dyDescent="0.25">
      <c r="A147" s="546" t="s">
        <v>306</v>
      </c>
      <c r="B147" s="547" t="s">
        <v>308</v>
      </c>
      <c r="C147" s="590"/>
      <c r="D147" s="319"/>
      <c r="E147" s="31"/>
      <c r="F147" s="31"/>
      <c r="G147" s="31"/>
      <c r="H147" s="31"/>
      <c r="I147" s="31"/>
      <c r="J147" s="732"/>
      <c r="K147" s="73"/>
      <c r="L147" s="178"/>
      <c r="M147" s="319"/>
      <c r="N147" s="319"/>
      <c r="O147" s="31"/>
      <c r="P147" s="31"/>
      <c r="Q147" s="31"/>
      <c r="R147" s="31"/>
      <c r="S147" s="31"/>
      <c r="T147" s="732"/>
      <c r="U147" s="96"/>
      <c r="V147" s="609"/>
      <c r="W147" s="760"/>
      <c r="X147" s="338"/>
      <c r="Y147" s="31">
        <f t="shared" si="167"/>
        <v>0</v>
      </c>
      <c r="Z147" s="468"/>
      <c r="AA147" s="865">
        <v>-690</v>
      </c>
      <c r="AB147" s="319">
        <f t="shared" si="193"/>
        <v>-690</v>
      </c>
      <c r="AC147" s="31"/>
      <c r="AD147" s="31">
        <f t="shared" si="118"/>
        <v>-690</v>
      </c>
      <c r="AE147" s="31" t="str">
        <f t="shared" si="117"/>
        <v xml:space="preserve"> </v>
      </c>
      <c r="AF147" s="803">
        <v>-800</v>
      </c>
      <c r="AG147" s="31">
        <f t="shared" si="176"/>
        <v>110</v>
      </c>
      <c r="AH147" s="146">
        <f t="shared" si="184"/>
        <v>86.25</v>
      </c>
      <c r="AI147" s="338"/>
      <c r="AJ147" s="31"/>
      <c r="AK147" s="31"/>
      <c r="AL147" s="31"/>
      <c r="AM147" s="31"/>
      <c r="AN147" s="686"/>
      <c r="AO147" s="31"/>
      <c r="AP147" s="195"/>
      <c r="AQ147" s="145"/>
      <c r="AR147" s="319"/>
      <c r="AS147" s="31"/>
      <c r="AT147" s="31"/>
      <c r="AU147" s="73"/>
      <c r="AV147" s="641"/>
      <c r="AW147" s="31"/>
      <c r="AX147" s="406"/>
      <c r="AY147" s="455"/>
      <c r="AZ147" s="319"/>
      <c r="BA147" s="319">
        <f t="shared" si="185"/>
        <v>0</v>
      </c>
      <c r="BB147" s="319"/>
      <c r="BC147" s="31"/>
      <c r="BD147" s="31"/>
      <c r="BE147" s="31"/>
      <c r="BF147" s="73"/>
      <c r="BG147" s="37"/>
      <c r="BH147" s="641"/>
      <c r="BI147" s="31"/>
      <c r="BJ147" s="142"/>
      <c r="BL147" s="722"/>
      <c r="BM147" s="722"/>
      <c r="BN147" s="709"/>
      <c r="BO147" s="709"/>
      <c r="BP147" s="709"/>
      <c r="BQ147" s="709"/>
    </row>
    <row r="148" spans="1:69" ht="18.75" customHeight="1" x14ac:dyDescent="0.25">
      <c r="A148" s="546" t="s">
        <v>307</v>
      </c>
      <c r="B148" s="547" t="s">
        <v>309</v>
      </c>
      <c r="C148" s="590"/>
      <c r="D148" s="319"/>
      <c r="E148" s="31"/>
      <c r="F148" s="31"/>
      <c r="G148" s="31"/>
      <c r="H148" s="31"/>
      <c r="I148" s="31"/>
      <c r="J148" s="732"/>
      <c r="K148" s="73"/>
      <c r="L148" s="178"/>
      <c r="M148" s="319"/>
      <c r="N148" s="319"/>
      <c r="O148" s="31"/>
      <c r="P148" s="31"/>
      <c r="Q148" s="31"/>
      <c r="R148" s="31"/>
      <c r="S148" s="31"/>
      <c r="T148" s="732"/>
      <c r="U148" s="96"/>
      <c r="V148" s="609"/>
      <c r="W148" s="760"/>
      <c r="X148" s="338"/>
      <c r="Y148" s="31">
        <f t="shared" si="167"/>
        <v>0</v>
      </c>
      <c r="Z148" s="468"/>
      <c r="AA148" s="865">
        <v>690</v>
      </c>
      <c r="AB148" s="319">
        <f t="shared" si="193"/>
        <v>690</v>
      </c>
      <c r="AC148" s="31"/>
      <c r="AD148" s="31">
        <f t="shared" si="118"/>
        <v>690</v>
      </c>
      <c r="AE148" s="31" t="str">
        <f t="shared" si="117"/>
        <v xml:space="preserve"> </v>
      </c>
      <c r="AF148" s="803">
        <v>800</v>
      </c>
      <c r="AG148" s="31">
        <f t="shared" si="176"/>
        <v>-110</v>
      </c>
      <c r="AH148" s="146">
        <f t="shared" si="184"/>
        <v>86.25</v>
      </c>
      <c r="AI148" s="338"/>
      <c r="AJ148" s="31"/>
      <c r="AK148" s="31"/>
      <c r="AL148" s="31"/>
      <c r="AM148" s="31"/>
      <c r="AN148" s="686"/>
      <c r="AO148" s="31"/>
      <c r="AP148" s="195"/>
      <c r="AQ148" s="145"/>
      <c r="AR148" s="319"/>
      <c r="AS148" s="31"/>
      <c r="AT148" s="31"/>
      <c r="AU148" s="73"/>
      <c r="AV148" s="641"/>
      <c r="AW148" s="31"/>
      <c r="AX148" s="406"/>
      <c r="AY148" s="455"/>
      <c r="AZ148" s="319"/>
      <c r="BA148" s="319">
        <f t="shared" si="185"/>
        <v>0</v>
      </c>
      <c r="BB148" s="319"/>
      <c r="BC148" s="31"/>
      <c r="BD148" s="31"/>
      <c r="BE148" s="31"/>
      <c r="BF148" s="73"/>
      <c r="BG148" s="37"/>
      <c r="BH148" s="641"/>
      <c r="BI148" s="31"/>
      <c r="BJ148" s="142"/>
      <c r="BL148" s="722"/>
      <c r="BM148" s="722"/>
      <c r="BN148" s="709"/>
      <c r="BO148" s="709"/>
      <c r="BP148" s="709"/>
      <c r="BQ148" s="709"/>
    </row>
    <row r="149" spans="1:69" ht="26.25" customHeight="1" x14ac:dyDescent="0.25">
      <c r="A149" s="546" t="s">
        <v>109</v>
      </c>
      <c r="B149" s="547" t="s">
        <v>110</v>
      </c>
      <c r="C149" s="590"/>
      <c r="D149" s="319">
        <f>N149+AZ149</f>
        <v>0</v>
      </c>
      <c r="E149" s="31">
        <f>O149+BC149</f>
        <v>0</v>
      </c>
      <c r="F149" s="31">
        <f t="shared" si="190"/>
        <v>0</v>
      </c>
      <c r="G149" s="50">
        <f>Q149+BE149</f>
        <v>0</v>
      </c>
      <c r="H149" s="31">
        <f t="shared" si="186"/>
        <v>0</v>
      </c>
      <c r="I149" s="31" t="str">
        <f t="shared" si="187"/>
        <v xml:space="preserve"> </v>
      </c>
      <c r="J149" s="732">
        <f t="shared" ref="J149:J167" si="195">T149+BH149</f>
        <v>0</v>
      </c>
      <c r="K149" s="48">
        <f t="shared" si="119"/>
        <v>0</v>
      </c>
      <c r="L149" s="172" t="str">
        <f t="shared" ref="L149:L156" si="196">IF(J149&lt;&gt;0,IF(E149/J149*100&lt;0,"&lt;0",IF(E149/J149*100&gt;200,"&gt;200",E149/J149*100))," ")</f>
        <v xml:space="preserve"> </v>
      </c>
      <c r="M149" s="323">
        <f t="shared" ref="M149:M175" si="197">W149+AI149+AQ149</f>
        <v>0</v>
      </c>
      <c r="N149" s="319">
        <f t="shared" ref="N149:N175" si="198">X149+AJ149+AR149</f>
        <v>0</v>
      </c>
      <c r="O149" s="31">
        <f t="shared" ref="O149:O170" si="199">AA149+AK149+AS149</f>
        <v>0</v>
      </c>
      <c r="P149" s="31">
        <f t="shared" si="191"/>
        <v>0</v>
      </c>
      <c r="Q149" s="31">
        <f t="shared" si="192"/>
        <v>0</v>
      </c>
      <c r="R149" s="31">
        <f t="shared" ref="R149:R204" si="200">O149-N149</f>
        <v>0</v>
      </c>
      <c r="S149" s="31" t="str">
        <f t="shared" ref="S149:S204" si="201">IF(N149&lt;&gt;0,IF(O149/N149*100&lt;0,"&lt;0",IF(O149/N149*100&gt;200,"&gt;200",O149/N149*100))," ")</f>
        <v xml:space="preserve"> </v>
      </c>
      <c r="T149" s="732">
        <f t="shared" si="173"/>
        <v>0</v>
      </c>
      <c r="U149" s="84">
        <f t="shared" si="174"/>
        <v>0</v>
      </c>
      <c r="V149" s="604" t="str">
        <f t="shared" si="175"/>
        <v xml:space="preserve"> </v>
      </c>
      <c r="W149" s="760"/>
      <c r="X149" s="338"/>
      <c r="Y149" s="31">
        <f t="shared" si="167"/>
        <v>0</v>
      </c>
      <c r="Z149" s="468"/>
      <c r="AA149" s="865"/>
      <c r="AB149" s="319">
        <f t="shared" si="193"/>
        <v>0</v>
      </c>
      <c r="AC149" s="31"/>
      <c r="AD149" s="31">
        <f t="shared" si="118"/>
        <v>0</v>
      </c>
      <c r="AE149" s="31" t="str">
        <f t="shared" si="117"/>
        <v xml:space="preserve"> </v>
      </c>
      <c r="AF149" s="803"/>
      <c r="AG149" s="31">
        <f t="shared" si="176"/>
        <v>0</v>
      </c>
      <c r="AH149" s="146" t="str">
        <f t="shared" si="184"/>
        <v xml:space="preserve"> </v>
      </c>
      <c r="AI149" s="338"/>
      <c r="AJ149" s="31"/>
      <c r="AK149" s="31"/>
      <c r="AL149" s="31">
        <f t="shared" si="177"/>
        <v>0</v>
      </c>
      <c r="AM149" s="31" t="str">
        <f t="shared" si="178"/>
        <v xml:space="preserve"> </v>
      </c>
      <c r="AN149" s="686"/>
      <c r="AO149" s="31">
        <f t="shared" si="179"/>
        <v>0</v>
      </c>
      <c r="AP149" s="195" t="str">
        <f t="shared" si="124"/>
        <v xml:space="preserve"> </v>
      </c>
      <c r="AQ149" s="145"/>
      <c r="AR149" s="319"/>
      <c r="AS149" s="31"/>
      <c r="AT149" s="31">
        <f t="shared" si="180"/>
        <v>0</v>
      </c>
      <c r="AU149" s="48" t="str">
        <f t="shared" si="125"/>
        <v xml:space="preserve"> </v>
      </c>
      <c r="AV149" s="641"/>
      <c r="AW149" s="31">
        <f t="shared" si="181"/>
        <v>0</v>
      </c>
      <c r="AX149" s="387" t="str">
        <f t="shared" si="123"/>
        <v xml:space="preserve"> </v>
      </c>
      <c r="AY149" s="455"/>
      <c r="AZ149" s="319"/>
      <c r="BA149" s="319">
        <f t="shared" si="185"/>
        <v>0</v>
      </c>
      <c r="BB149" s="319"/>
      <c r="BC149" s="31"/>
      <c r="BD149" s="31">
        <f t="shared" si="194"/>
        <v>0</v>
      </c>
      <c r="BE149" s="31"/>
      <c r="BF149" s="72">
        <f t="shared" si="129"/>
        <v>0</v>
      </c>
      <c r="BG149" s="37" t="str">
        <f t="shared" si="162"/>
        <v xml:space="preserve"> </v>
      </c>
      <c r="BH149" s="641"/>
      <c r="BI149" s="31">
        <f t="shared" si="151"/>
        <v>0</v>
      </c>
      <c r="BJ149" s="142" t="str">
        <f t="shared" si="168"/>
        <v xml:space="preserve"> </v>
      </c>
      <c r="BL149" s="722">
        <f t="shared" si="188"/>
        <v>0</v>
      </c>
      <c r="BM149" s="722">
        <f t="shared" si="189"/>
        <v>0</v>
      </c>
      <c r="BN149" s="709"/>
      <c r="BO149" s="709"/>
      <c r="BP149" s="709"/>
      <c r="BQ149" s="712"/>
    </row>
    <row r="150" spans="1:69" s="3" customFormat="1" ht="23.25" customHeight="1" x14ac:dyDescent="0.25">
      <c r="A150" s="546" t="s">
        <v>112</v>
      </c>
      <c r="B150" s="548" t="s">
        <v>111</v>
      </c>
      <c r="C150" s="482"/>
      <c r="D150" s="328">
        <f>N150+AZ150</f>
        <v>0</v>
      </c>
      <c r="E150" s="62">
        <f>O150+BC150</f>
        <v>0</v>
      </c>
      <c r="F150" s="62">
        <f t="shared" si="190"/>
        <v>0</v>
      </c>
      <c r="G150" s="50">
        <f>Q150+BE150</f>
        <v>0</v>
      </c>
      <c r="H150" s="62">
        <f t="shared" si="186"/>
        <v>0</v>
      </c>
      <c r="I150" s="62" t="str">
        <f t="shared" si="187"/>
        <v xml:space="preserve"> </v>
      </c>
      <c r="J150" s="732">
        <f t="shared" si="195"/>
        <v>0</v>
      </c>
      <c r="K150" s="48">
        <f t="shared" si="119"/>
        <v>0</v>
      </c>
      <c r="L150" s="172" t="str">
        <f t="shared" si="196"/>
        <v xml:space="preserve"> </v>
      </c>
      <c r="M150" s="323">
        <f t="shared" si="197"/>
        <v>0</v>
      </c>
      <c r="N150" s="328">
        <f t="shared" si="198"/>
        <v>0</v>
      </c>
      <c r="O150" s="62">
        <f t="shared" si="199"/>
        <v>0</v>
      </c>
      <c r="P150" s="62">
        <f t="shared" si="191"/>
        <v>0</v>
      </c>
      <c r="Q150" s="62">
        <f t="shared" si="192"/>
        <v>0</v>
      </c>
      <c r="R150" s="62">
        <f t="shared" si="200"/>
        <v>0</v>
      </c>
      <c r="S150" s="62" t="str">
        <f t="shared" si="201"/>
        <v xml:space="preserve"> </v>
      </c>
      <c r="T150" s="732">
        <f t="shared" si="173"/>
        <v>0</v>
      </c>
      <c r="U150" s="84">
        <f t="shared" si="174"/>
        <v>0</v>
      </c>
      <c r="V150" s="604" t="str">
        <f t="shared" si="175"/>
        <v xml:space="preserve"> </v>
      </c>
      <c r="W150" s="784"/>
      <c r="X150" s="415"/>
      <c r="Y150" s="31">
        <f t="shared" si="167"/>
        <v>0</v>
      </c>
      <c r="Z150" s="857"/>
      <c r="AA150" s="887"/>
      <c r="AB150" s="328">
        <f t="shared" si="193"/>
        <v>0</v>
      </c>
      <c r="AC150" s="62"/>
      <c r="AD150" s="62">
        <f t="shared" si="118"/>
        <v>0</v>
      </c>
      <c r="AE150" s="62" t="str">
        <f t="shared" si="117"/>
        <v xml:space="preserve"> </v>
      </c>
      <c r="AF150" s="803"/>
      <c r="AG150" s="62">
        <f t="shared" si="176"/>
        <v>0</v>
      </c>
      <c r="AH150" s="197" t="str">
        <f t="shared" si="184"/>
        <v xml:space="preserve"> </v>
      </c>
      <c r="AI150" s="415"/>
      <c r="AJ150" s="62"/>
      <c r="AK150" s="62"/>
      <c r="AL150" s="62">
        <f t="shared" si="177"/>
        <v>0</v>
      </c>
      <c r="AM150" s="62" t="str">
        <f t="shared" si="178"/>
        <v xml:space="preserve"> </v>
      </c>
      <c r="AN150" s="686"/>
      <c r="AO150" s="62">
        <f t="shared" si="179"/>
        <v>0</v>
      </c>
      <c r="AP150" s="195" t="str">
        <f t="shared" si="124"/>
        <v xml:space="preserve"> </v>
      </c>
      <c r="AQ150" s="166"/>
      <c r="AR150" s="328"/>
      <c r="AS150" s="62"/>
      <c r="AT150" s="62">
        <f t="shared" si="180"/>
        <v>0</v>
      </c>
      <c r="AU150" s="48" t="str">
        <f t="shared" si="125"/>
        <v xml:space="preserve"> </v>
      </c>
      <c r="AV150" s="641"/>
      <c r="AW150" s="62">
        <f t="shared" si="181"/>
        <v>0</v>
      </c>
      <c r="AX150" s="387" t="str">
        <f t="shared" si="123"/>
        <v xml:space="preserve"> </v>
      </c>
      <c r="AY150" s="455"/>
      <c r="AZ150" s="323"/>
      <c r="BA150" s="323">
        <f t="shared" si="185"/>
        <v>0</v>
      </c>
      <c r="BB150" s="323"/>
      <c r="BC150" s="50"/>
      <c r="BD150" s="50">
        <f t="shared" si="194"/>
        <v>0</v>
      </c>
      <c r="BE150" s="50"/>
      <c r="BF150" s="127">
        <f t="shared" si="129"/>
        <v>0</v>
      </c>
      <c r="BG150" s="37" t="str">
        <f t="shared" si="162"/>
        <v xml:space="preserve"> </v>
      </c>
      <c r="BH150" s="641"/>
      <c r="BI150" s="62">
        <f t="shared" si="151"/>
        <v>0</v>
      </c>
      <c r="BJ150" s="142" t="str">
        <f t="shared" si="168"/>
        <v xml:space="preserve"> </v>
      </c>
      <c r="BK150" s="2"/>
      <c r="BL150" s="722">
        <f t="shared" si="188"/>
        <v>0</v>
      </c>
      <c r="BM150" s="722">
        <f t="shared" si="189"/>
        <v>0</v>
      </c>
      <c r="BN150" s="712"/>
      <c r="BO150" s="712"/>
      <c r="BP150" s="712"/>
      <c r="BQ150" s="709"/>
    </row>
    <row r="151" spans="1:69" s="8" customFormat="1" ht="23.25" customHeight="1" x14ac:dyDescent="0.25">
      <c r="A151" s="549" t="s">
        <v>117</v>
      </c>
      <c r="B151" s="540" t="s">
        <v>113</v>
      </c>
      <c r="C151" s="323">
        <f>M151+AY151</f>
        <v>0</v>
      </c>
      <c r="D151" s="323">
        <f>N151+AZ151</f>
        <v>0</v>
      </c>
      <c r="E151" s="50">
        <f>O151+BC151</f>
        <v>0</v>
      </c>
      <c r="F151" s="50">
        <f t="shared" si="190"/>
        <v>0</v>
      </c>
      <c r="G151" s="50">
        <f>Q151+BE151</f>
        <v>0</v>
      </c>
      <c r="H151" s="50">
        <f t="shared" si="186"/>
        <v>0</v>
      </c>
      <c r="I151" s="50" t="str">
        <f t="shared" si="187"/>
        <v xml:space="preserve"> </v>
      </c>
      <c r="J151" s="741">
        <f t="shared" si="195"/>
        <v>0</v>
      </c>
      <c r="K151" s="70">
        <f t="shared" si="119"/>
        <v>0</v>
      </c>
      <c r="L151" s="175" t="str">
        <f t="shared" si="196"/>
        <v xml:space="preserve"> </v>
      </c>
      <c r="M151" s="323">
        <f t="shared" si="197"/>
        <v>0</v>
      </c>
      <c r="N151" s="323">
        <f t="shared" si="198"/>
        <v>0</v>
      </c>
      <c r="O151" s="50">
        <f t="shared" si="199"/>
        <v>0</v>
      </c>
      <c r="P151" s="50">
        <f t="shared" si="191"/>
        <v>0</v>
      </c>
      <c r="Q151" s="50">
        <f t="shared" si="192"/>
        <v>0</v>
      </c>
      <c r="R151" s="50">
        <f t="shared" si="200"/>
        <v>0</v>
      </c>
      <c r="S151" s="50" t="str">
        <f t="shared" si="201"/>
        <v xml:space="preserve"> </v>
      </c>
      <c r="T151" s="741">
        <f t="shared" si="173"/>
        <v>0</v>
      </c>
      <c r="U151" s="93">
        <f t="shared" si="174"/>
        <v>0</v>
      </c>
      <c r="V151" s="606" t="str">
        <f t="shared" si="175"/>
        <v xml:space="preserve"> </v>
      </c>
      <c r="W151" s="769">
        <f>W152+W153</f>
        <v>0</v>
      </c>
      <c r="X151" s="366">
        <f>X152+X153</f>
        <v>0</v>
      </c>
      <c r="Y151" s="31">
        <f t="shared" si="167"/>
        <v>0</v>
      </c>
      <c r="Z151" s="844">
        <f>Z152+Z153</f>
        <v>0</v>
      </c>
      <c r="AA151" s="874">
        <f>AA152+AA153</f>
        <v>0</v>
      </c>
      <c r="AB151" s="328">
        <f t="shared" si="193"/>
        <v>0</v>
      </c>
      <c r="AC151" s="50">
        <f>AC152+AC153</f>
        <v>0</v>
      </c>
      <c r="AD151" s="50">
        <f t="shared" si="118"/>
        <v>0</v>
      </c>
      <c r="AE151" s="50" t="str">
        <f t="shared" ref="AE151:AE204" si="202">IF(X151&lt;&gt;0,IF(AA151/X151*100&lt;0,"&lt;0",IF(AA151/X151*100&gt;200,"&gt;200",AA151/X151*100))," ")</f>
        <v xml:space="preserve"> </v>
      </c>
      <c r="AF151" s="809">
        <f>AF152+AF153</f>
        <v>0</v>
      </c>
      <c r="AG151" s="50">
        <f t="shared" si="176"/>
        <v>0</v>
      </c>
      <c r="AH151" s="154" t="str">
        <f t="shared" si="184"/>
        <v xml:space="preserve"> </v>
      </c>
      <c r="AI151" s="366"/>
      <c r="AJ151" s="50"/>
      <c r="AK151" s="50">
        <f>AK152+AK153</f>
        <v>0</v>
      </c>
      <c r="AL151" s="50">
        <f t="shared" si="177"/>
        <v>0</v>
      </c>
      <c r="AM151" s="50" t="str">
        <f t="shared" si="178"/>
        <v xml:space="preserve"> </v>
      </c>
      <c r="AN151" s="696"/>
      <c r="AO151" s="50">
        <f t="shared" si="179"/>
        <v>0</v>
      </c>
      <c r="AP151" s="195" t="str">
        <f t="shared" si="124"/>
        <v xml:space="preserve"> </v>
      </c>
      <c r="AQ151" s="169"/>
      <c r="AR151" s="323"/>
      <c r="AS151" s="50">
        <f>AS152+AS153</f>
        <v>0</v>
      </c>
      <c r="AT151" s="50">
        <f t="shared" si="180"/>
        <v>0</v>
      </c>
      <c r="AU151" s="70" t="str">
        <f t="shared" si="125"/>
        <v xml:space="preserve"> </v>
      </c>
      <c r="AV151" s="647"/>
      <c r="AW151" s="50">
        <f t="shared" si="181"/>
        <v>0</v>
      </c>
      <c r="AX151" s="404" t="str">
        <f t="shared" si="123"/>
        <v xml:space="preserve"> </v>
      </c>
      <c r="AY151" s="454"/>
      <c r="AZ151" s="323">
        <f>AZ152+AZ153</f>
        <v>0</v>
      </c>
      <c r="BA151" s="323">
        <f t="shared" si="185"/>
        <v>0</v>
      </c>
      <c r="BB151" s="323">
        <f>BB152+BB153</f>
        <v>0</v>
      </c>
      <c r="BC151" s="50">
        <f>BC152+BC153</f>
        <v>0</v>
      </c>
      <c r="BD151" s="50">
        <f t="shared" si="194"/>
        <v>0</v>
      </c>
      <c r="BE151" s="50">
        <f>BE152+BE153</f>
        <v>0</v>
      </c>
      <c r="BF151" s="129">
        <f t="shared" si="129"/>
        <v>0</v>
      </c>
      <c r="BG151" s="57" t="str">
        <f t="shared" si="162"/>
        <v xml:space="preserve"> </v>
      </c>
      <c r="BH151" s="647">
        <f>BH152+BH153</f>
        <v>0</v>
      </c>
      <c r="BI151" s="50">
        <f t="shared" si="151"/>
        <v>0</v>
      </c>
      <c r="BJ151" s="142" t="str">
        <f t="shared" si="168"/>
        <v xml:space="preserve"> </v>
      </c>
      <c r="BK151" s="2"/>
      <c r="BL151" s="722">
        <f t="shared" si="188"/>
        <v>6.2</v>
      </c>
      <c r="BM151" s="722">
        <f t="shared" si="189"/>
        <v>6.2</v>
      </c>
      <c r="BN151" s="709">
        <v>6.2</v>
      </c>
      <c r="BO151" s="709"/>
      <c r="BP151" s="709"/>
      <c r="BQ151" s="709">
        <v>0</v>
      </c>
    </row>
    <row r="152" spans="1:69" ht="20.25" customHeight="1" x14ac:dyDescent="0.25">
      <c r="A152" s="553" t="s">
        <v>114</v>
      </c>
      <c r="B152" s="541" t="s">
        <v>115</v>
      </c>
      <c r="C152" s="480"/>
      <c r="D152" s="319">
        <f>N152+AZ152</f>
        <v>0</v>
      </c>
      <c r="E152" s="31">
        <f>O152+BC152</f>
        <v>0</v>
      </c>
      <c r="F152" s="31">
        <f t="shared" si="190"/>
        <v>0</v>
      </c>
      <c r="G152" s="31">
        <f>Q152+BE152</f>
        <v>0</v>
      </c>
      <c r="H152" s="31">
        <f t="shared" si="186"/>
        <v>0</v>
      </c>
      <c r="I152" s="31" t="str">
        <f t="shared" si="187"/>
        <v xml:space="preserve"> </v>
      </c>
      <c r="J152" s="732">
        <f t="shared" si="195"/>
        <v>0</v>
      </c>
      <c r="K152" s="48">
        <f t="shared" si="119"/>
        <v>0</v>
      </c>
      <c r="L152" s="172" t="str">
        <f t="shared" si="196"/>
        <v xml:space="preserve"> </v>
      </c>
      <c r="M152" s="323">
        <f t="shared" si="197"/>
        <v>0</v>
      </c>
      <c r="N152" s="319">
        <f t="shared" si="198"/>
        <v>0</v>
      </c>
      <c r="O152" s="31">
        <f t="shared" si="199"/>
        <v>0</v>
      </c>
      <c r="P152" s="31">
        <f t="shared" si="191"/>
        <v>0</v>
      </c>
      <c r="Q152" s="31">
        <f t="shared" si="192"/>
        <v>0</v>
      </c>
      <c r="R152" s="31">
        <f t="shared" si="200"/>
        <v>0</v>
      </c>
      <c r="S152" s="31" t="str">
        <f t="shared" si="201"/>
        <v xml:space="preserve"> </v>
      </c>
      <c r="T152" s="732">
        <f t="shared" si="173"/>
        <v>0</v>
      </c>
      <c r="U152" s="84">
        <f t="shared" si="174"/>
        <v>0</v>
      </c>
      <c r="V152" s="604" t="str">
        <f t="shared" si="175"/>
        <v xml:space="preserve"> </v>
      </c>
      <c r="W152" s="760"/>
      <c r="X152" s="338"/>
      <c r="Y152" s="31">
        <f t="shared" si="167"/>
        <v>0</v>
      </c>
      <c r="Z152" s="468"/>
      <c r="AA152" s="865"/>
      <c r="AB152" s="328">
        <f t="shared" si="193"/>
        <v>0</v>
      </c>
      <c r="AC152" s="31"/>
      <c r="AD152" s="31">
        <f t="shared" si="118"/>
        <v>0</v>
      </c>
      <c r="AE152" s="31" t="str">
        <f t="shared" si="202"/>
        <v xml:space="preserve"> </v>
      </c>
      <c r="AF152" s="803"/>
      <c r="AG152" s="31">
        <f t="shared" si="176"/>
        <v>0</v>
      </c>
      <c r="AH152" s="146" t="str">
        <f t="shared" si="184"/>
        <v xml:space="preserve"> </v>
      </c>
      <c r="AI152" s="338"/>
      <c r="AJ152" s="31"/>
      <c r="AK152" s="31"/>
      <c r="AL152" s="31">
        <f t="shared" si="177"/>
        <v>0</v>
      </c>
      <c r="AM152" s="31" t="str">
        <f t="shared" si="178"/>
        <v xml:space="preserve"> </v>
      </c>
      <c r="AN152" s="686"/>
      <c r="AO152" s="31">
        <f t="shared" si="179"/>
        <v>0</v>
      </c>
      <c r="AP152" s="195" t="str">
        <f t="shared" si="124"/>
        <v xml:space="preserve"> </v>
      </c>
      <c r="AQ152" s="145"/>
      <c r="AR152" s="319"/>
      <c r="AS152" s="31"/>
      <c r="AT152" s="31">
        <f t="shared" si="180"/>
        <v>0</v>
      </c>
      <c r="AU152" s="48" t="str">
        <f t="shared" si="125"/>
        <v xml:space="preserve"> </v>
      </c>
      <c r="AV152" s="641"/>
      <c r="AW152" s="31">
        <f t="shared" si="181"/>
        <v>0</v>
      </c>
      <c r="AX152" s="387" t="str">
        <f t="shared" si="123"/>
        <v xml:space="preserve"> </v>
      </c>
      <c r="AY152" s="455"/>
      <c r="AZ152" s="325"/>
      <c r="BA152" s="325">
        <f t="shared" si="185"/>
        <v>0</v>
      </c>
      <c r="BB152" s="325"/>
      <c r="BC152" s="37"/>
      <c r="BD152" s="37">
        <f t="shared" si="194"/>
        <v>0</v>
      </c>
      <c r="BE152" s="57"/>
      <c r="BF152" s="128">
        <f t="shared" si="129"/>
        <v>0</v>
      </c>
      <c r="BG152" s="37" t="str">
        <f t="shared" si="162"/>
        <v xml:space="preserve"> </v>
      </c>
      <c r="BH152" s="641"/>
      <c r="BI152" s="31">
        <f t="shared" si="151"/>
        <v>0</v>
      </c>
      <c r="BJ152" s="142" t="str">
        <f t="shared" si="168"/>
        <v xml:space="preserve"> </v>
      </c>
      <c r="BL152" s="722">
        <f t="shared" si="188"/>
        <v>3</v>
      </c>
      <c r="BM152" s="722">
        <f t="shared" si="189"/>
        <v>3</v>
      </c>
      <c r="BN152" s="709">
        <v>3</v>
      </c>
      <c r="BO152" s="709"/>
      <c r="BP152" s="709"/>
      <c r="BQ152" s="712"/>
    </row>
    <row r="153" spans="1:69" ht="19.5" customHeight="1" x14ac:dyDescent="0.25">
      <c r="A153" s="553" t="s">
        <v>116</v>
      </c>
      <c r="B153" s="541" t="s">
        <v>118</v>
      </c>
      <c r="C153" s="480"/>
      <c r="D153" s="319">
        <f>N153+AZ153</f>
        <v>0</v>
      </c>
      <c r="E153" s="31">
        <f>O153+BC153</f>
        <v>0</v>
      </c>
      <c r="F153" s="31">
        <f t="shared" si="190"/>
        <v>0</v>
      </c>
      <c r="G153" s="31">
        <f>Q153+BE153</f>
        <v>0</v>
      </c>
      <c r="H153" s="31">
        <f t="shared" si="186"/>
        <v>0</v>
      </c>
      <c r="I153" s="31" t="str">
        <f t="shared" si="187"/>
        <v xml:space="preserve"> </v>
      </c>
      <c r="J153" s="732">
        <f t="shared" si="195"/>
        <v>0</v>
      </c>
      <c r="K153" s="48">
        <f t="shared" si="119"/>
        <v>0</v>
      </c>
      <c r="L153" s="172" t="str">
        <f t="shared" si="196"/>
        <v xml:space="preserve"> </v>
      </c>
      <c r="M153" s="323">
        <f t="shared" si="197"/>
        <v>0</v>
      </c>
      <c r="N153" s="319">
        <f t="shared" si="198"/>
        <v>0</v>
      </c>
      <c r="O153" s="31">
        <f t="shared" si="199"/>
        <v>0</v>
      </c>
      <c r="P153" s="31">
        <f t="shared" si="191"/>
        <v>0</v>
      </c>
      <c r="Q153" s="31">
        <f t="shared" si="192"/>
        <v>0</v>
      </c>
      <c r="R153" s="31">
        <f t="shared" si="200"/>
        <v>0</v>
      </c>
      <c r="S153" s="31" t="str">
        <f t="shared" si="201"/>
        <v xml:space="preserve"> </v>
      </c>
      <c r="T153" s="732">
        <f t="shared" si="173"/>
        <v>0</v>
      </c>
      <c r="U153" s="84">
        <f t="shared" si="174"/>
        <v>0</v>
      </c>
      <c r="V153" s="604" t="str">
        <f t="shared" si="175"/>
        <v xml:space="preserve"> </v>
      </c>
      <c r="W153" s="760"/>
      <c r="X153" s="338"/>
      <c r="Y153" s="31">
        <f t="shared" si="167"/>
        <v>0</v>
      </c>
      <c r="Z153" s="468"/>
      <c r="AA153" s="865"/>
      <c r="AB153" s="319">
        <f t="shared" si="193"/>
        <v>0</v>
      </c>
      <c r="AC153" s="31"/>
      <c r="AD153" s="31">
        <f t="shared" ref="AD153:AD204" si="203">AA153-X153</f>
        <v>0</v>
      </c>
      <c r="AE153" s="31" t="str">
        <f t="shared" si="202"/>
        <v xml:space="preserve"> </v>
      </c>
      <c r="AF153" s="803"/>
      <c r="AG153" s="31">
        <f t="shared" si="176"/>
        <v>0</v>
      </c>
      <c r="AH153" s="146" t="str">
        <f t="shared" si="184"/>
        <v xml:space="preserve"> </v>
      </c>
      <c r="AI153" s="338"/>
      <c r="AJ153" s="31"/>
      <c r="AK153" s="31"/>
      <c r="AL153" s="31">
        <f t="shared" si="177"/>
        <v>0</v>
      </c>
      <c r="AM153" s="31" t="str">
        <f t="shared" si="178"/>
        <v xml:space="preserve"> </v>
      </c>
      <c r="AN153" s="686"/>
      <c r="AO153" s="31">
        <f t="shared" si="179"/>
        <v>0</v>
      </c>
      <c r="AP153" s="195" t="str">
        <f t="shared" si="124"/>
        <v xml:space="preserve"> </v>
      </c>
      <c r="AQ153" s="145"/>
      <c r="AR153" s="319"/>
      <c r="AS153" s="31"/>
      <c r="AT153" s="31">
        <f t="shared" si="180"/>
        <v>0</v>
      </c>
      <c r="AU153" s="48" t="str">
        <f t="shared" si="125"/>
        <v xml:space="preserve"> </v>
      </c>
      <c r="AV153" s="641"/>
      <c r="AW153" s="31">
        <f t="shared" si="181"/>
        <v>0</v>
      </c>
      <c r="AX153" s="387" t="str">
        <f t="shared" si="123"/>
        <v xml:space="preserve"> </v>
      </c>
      <c r="AY153" s="455"/>
      <c r="AZ153" s="323"/>
      <c r="BA153" s="323">
        <f t="shared" si="185"/>
        <v>0</v>
      </c>
      <c r="BB153" s="323"/>
      <c r="BC153" s="50"/>
      <c r="BD153" s="50">
        <f t="shared" si="194"/>
        <v>0</v>
      </c>
      <c r="BE153" s="50"/>
      <c r="BF153" s="127">
        <f t="shared" ref="BF153:BF186" si="204">BC153-AZ153</f>
        <v>0</v>
      </c>
      <c r="BG153" s="37" t="str">
        <f t="shared" si="162"/>
        <v xml:space="preserve"> </v>
      </c>
      <c r="BH153" s="641"/>
      <c r="BI153" s="31">
        <f t="shared" si="151"/>
        <v>0</v>
      </c>
      <c r="BJ153" s="142" t="str">
        <f t="shared" si="168"/>
        <v xml:space="preserve"> </v>
      </c>
      <c r="BL153" s="722">
        <f t="shared" si="188"/>
        <v>3.2</v>
      </c>
      <c r="BM153" s="722">
        <f t="shared" si="189"/>
        <v>3.2</v>
      </c>
      <c r="BN153" s="709">
        <v>3.2</v>
      </c>
      <c r="BO153" s="709"/>
      <c r="BP153" s="709"/>
      <c r="BQ153" s="709"/>
    </row>
    <row r="154" spans="1:69" s="8" customFormat="1" ht="21.75" customHeight="1" x14ac:dyDescent="0.25">
      <c r="A154" s="549" t="s">
        <v>122</v>
      </c>
      <c r="B154" s="540" t="s">
        <v>120</v>
      </c>
      <c r="C154" s="366">
        <f>C155+C156+C157</f>
        <v>59.2</v>
      </c>
      <c r="D154" s="366">
        <f>D155+D156+D157</f>
        <v>55.8</v>
      </c>
      <c r="E154" s="50">
        <f>E155+E156+E157</f>
        <v>52.8</v>
      </c>
      <c r="F154" s="50">
        <f>F155+F156+F157</f>
        <v>52.8</v>
      </c>
      <c r="G154" s="50">
        <f>G155+G156+G157</f>
        <v>0</v>
      </c>
      <c r="H154" s="50">
        <f t="shared" si="186"/>
        <v>-3</v>
      </c>
      <c r="I154" s="50">
        <f t="shared" si="187"/>
        <v>94.623655913978496</v>
      </c>
      <c r="J154" s="741">
        <f t="shared" si="195"/>
        <v>48.7</v>
      </c>
      <c r="K154" s="71">
        <f t="shared" si="119"/>
        <v>4.0999999999999943</v>
      </c>
      <c r="L154" s="176">
        <f t="shared" si="196"/>
        <v>108.41889117043119</v>
      </c>
      <c r="M154" s="323">
        <f t="shared" si="197"/>
        <v>59.2</v>
      </c>
      <c r="N154" s="323">
        <f t="shared" si="198"/>
        <v>55.8</v>
      </c>
      <c r="O154" s="50">
        <f t="shared" si="199"/>
        <v>52.8</v>
      </c>
      <c r="P154" s="50">
        <f t="shared" si="191"/>
        <v>52.8</v>
      </c>
      <c r="Q154" s="50">
        <f t="shared" si="192"/>
        <v>0</v>
      </c>
      <c r="R154" s="50">
        <f t="shared" si="200"/>
        <v>-3</v>
      </c>
      <c r="S154" s="50">
        <f t="shared" si="201"/>
        <v>94.623655913978496</v>
      </c>
      <c r="T154" s="741">
        <f t="shared" si="173"/>
        <v>48.7</v>
      </c>
      <c r="U154" s="94">
        <f t="shared" si="174"/>
        <v>4.0999999999999943</v>
      </c>
      <c r="V154" s="607">
        <f t="shared" si="175"/>
        <v>108.41889117043119</v>
      </c>
      <c r="W154" s="767">
        <f>W155+W156+W157</f>
        <v>59.2</v>
      </c>
      <c r="X154" s="586">
        <f>X155+X156+X157</f>
        <v>55.8</v>
      </c>
      <c r="Y154" s="832">
        <f t="shared" si="167"/>
        <v>55.8</v>
      </c>
      <c r="Z154" s="842">
        <f>Z155+Z156+Z157</f>
        <v>0</v>
      </c>
      <c r="AA154" s="872">
        <f>AA155+AA156+AA157</f>
        <v>52.8</v>
      </c>
      <c r="AB154" s="578">
        <f t="shared" si="193"/>
        <v>52.8</v>
      </c>
      <c r="AC154" s="50">
        <f>AC155+AC156+AC157</f>
        <v>0</v>
      </c>
      <c r="AD154" s="50">
        <f t="shared" si="203"/>
        <v>-3</v>
      </c>
      <c r="AE154" s="50">
        <f t="shared" si="202"/>
        <v>94.623655913978496</v>
      </c>
      <c r="AF154" s="808">
        <f>AF155+AF156+AF157</f>
        <v>48.7</v>
      </c>
      <c r="AG154" s="50">
        <f t="shared" si="176"/>
        <v>4.0999999999999943</v>
      </c>
      <c r="AH154" s="154">
        <f t="shared" si="184"/>
        <v>108.41889117043119</v>
      </c>
      <c r="AI154" s="366"/>
      <c r="AJ154" s="50"/>
      <c r="AK154" s="50">
        <f>AK155</f>
        <v>0</v>
      </c>
      <c r="AL154" s="50">
        <f t="shared" si="177"/>
        <v>0</v>
      </c>
      <c r="AM154" s="50" t="str">
        <f t="shared" si="178"/>
        <v xml:space="preserve"> </v>
      </c>
      <c r="AN154" s="696"/>
      <c r="AO154" s="50">
        <f t="shared" si="179"/>
        <v>0</v>
      </c>
      <c r="AP154" s="195" t="str">
        <f t="shared" si="124"/>
        <v xml:space="preserve"> </v>
      </c>
      <c r="AQ154" s="169"/>
      <c r="AR154" s="323"/>
      <c r="AS154" s="50">
        <f>AS155</f>
        <v>0</v>
      </c>
      <c r="AT154" s="50">
        <f t="shared" si="180"/>
        <v>0</v>
      </c>
      <c r="AU154" s="71" t="str">
        <f t="shared" si="125"/>
        <v xml:space="preserve"> </v>
      </c>
      <c r="AV154" s="647"/>
      <c r="AW154" s="50">
        <f t="shared" si="181"/>
        <v>0</v>
      </c>
      <c r="AX154" s="405" t="str">
        <f t="shared" si="123"/>
        <v xml:space="preserve"> </v>
      </c>
      <c r="AY154" s="454"/>
      <c r="AZ154" s="366">
        <f>AZ155</f>
        <v>0</v>
      </c>
      <c r="BA154" s="366">
        <f t="shared" si="185"/>
        <v>0</v>
      </c>
      <c r="BB154" s="366">
        <f>BB155</f>
        <v>0</v>
      </c>
      <c r="BC154" s="50">
        <f>BC155</f>
        <v>0</v>
      </c>
      <c r="BD154" s="50">
        <f t="shared" si="194"/>
        <v>0</v>
      </c>
      <c r="BE154" s="50">
        <f>BE155</f>
        <v>0</v>
      </c>
      <c r="BF154" s="129">
        <f t="shared" si="204"/>
        <v>0</v>
      </c>
      <c r="BG154" s="57" t="str">
        <f t="shared" si="162"/>
        <v xml:space="preserve"> </v>
      </c>
      <c r="BH154" s="647"/>
      <c r="BI154" s="50">
        <f t="shared" si="151"/>
        <v>0</v>
      </c>
      <c r="BJ154" s="142" t="str">
        <f t="shared" si="168"/>
        <v xml:space="preserve"> </v>
      </c>
      <c r="BK154" s="2"/>
      <c r="BL154" s="722">
        <f t="shared" si="188"/>
        <v>0.1</v>
      </c>
      <c r="BM154" s="722">
        <f t="shared" si="189"/>
        <v>0.1</v>
      </c>
      <c r="BN154" s="709">
        <v>0.1</v>
      </c>
      <c r="BO154" s="709"/>
      <c r="BP154" s="709"/>
      <c r="BQ154" s="709">
        <v>0</v>
      </c>
    </row>
    <row r="155" spans="1:69" ht="30.75" customHeight="1" x14ac:dyDescent="0.25">
      <c r="A155" s="553" t="s">
        <v>119</v>
      </c>
      <c r="B155" s="541" t="s">
        <v>121</v>
      </c>
      <c r="C155" s="338">
        <f>M155+AY155</f>
        <v>59.2</v>
      </c>
      <c r="D155" s="338">
        <f>N155+AZ155</f>
        <v>55.8</v>
      </c>
      <c r="E155" s="31">
        <f>O155+BC155</f>
        <v>52.8</v>
      </c>
      <c r="F155" s="31">
        <f>P155+BD155</f>
        <v>52.8</v>
      </c>
      <c r="G155" s="338">
        <f>Q155+BE155</f>
        <v>0</v>
      </c>
      <c r="H155" s="31">
        <f t="shared" si="186"/>
        <v>-3</v>
      </c>
      <c r="I155" s="31">
        <f t="shared" si="187"/>
        <v>94.623655913978496</v>
      </c>
      <c r="J155" s="732">
        <f t="shared" si="195"/>
        <v>48.7</v>
      </c>
      <c r="K155" s="48">
        <f t="shared" si="119"/>
        <v>4.0999999999999943</v>
      </c>
      <c r="L155" s="172">
        <f t="shared" si="196"/>
        <v>108.41889117043119</v>
      </c>
      <c r="M155" s="319">
        <f t="shared" si="197"/>
        <v>59.2</v>
      </c>
      <c r="N155" s="319">
        <f t="shared" si="198"/>
        <v>55.8</v>
      </c>
      <c r="O155" s="31">
        <f t="shared" si="199"/>
        <v>52.8</v>
      </c>
      <c r="P155" s="31">
        <f t="shared" si="191"/>
        <v>52.8</v>
      </c>
      <c r="Q155" s="31">
        <f t="shared" si="192"/>
        <v>0</v>
      </c>
      <c r="R155" s="31">
        <f t="shared" si="200"/>
        <v>-3</v>
      </c>
      <c r="S155" s="31">
        <f t="shared" si="201"/>
        <v>94.623655913978496</v>
      </c>
      <c r="T155" s="732">
        <f t="shared" si="173"/>
        <v>48.7</v>
      </c>
      <c r="U155" s="84">
        <f t="shared" si="174"/>
        <v>4.0999999999999943</v>
      </c>
      <c r="V155" s="604">
        <f t="shared" si="175"/>
        <v>108.41889117043119</v>
      </c>
      <c r="W155" s="785">
        <v>59.2</v>
      </c>
      <c r="X155" s="829">
        <v>55.8</v>
      </c>
      <c r="Y155" s="225">
        <f t="shared" si="167"/>
        <v>55.8</v>
      </c>
      <c r="Z155" s="858"/>
      <c r="AA155" s="888">
        <v>52.8</v>
      </c>
      <c r="AB155" s="340">
        <f t="shared" si="193"/>
        <v>52.8</v>
      </c>
      <c r="AC155" s="31"/>
      <c r="AD155" s="31">
        <f t="shared" si="203"/>
        <v>-3</v>
      </c>
      <c r="AE155" s="31">
        <f t="shared" si="202"/>
        <v>94.623655913978496</v>
      </c>
      <c r="AF155" s="819">
        <v>48.7</v>
      </c>
      <c r="AG155" s="57">
        <f t="shared" si="176"/>
        <v>4.0999999999999943</v>
      </c>
      <c r="AH155" s="195">
        <f t="shared" si="184"/>
        <v>108.41889117043119</v>
      </c>
      <c r="AI155" s="418"/>
      <c r="AJ155" s="57"/>
      <c r="AK155" s="57"/>
      <c r="AL155" s="57">
        <f t="shared" si="177"/>
        <v>0</v>
      </c>
      <c r="AM155" s="57" t="str">
        <f t="shared" si="178"/>
        <v xml:space="preserve"> </v>
      </c>
      <c r="AN155" s="699"/>
      <c r="AO155" s="57">
        <f t="shared" si="179"/>
        <v>0</v>
      </c>
      <c r="AP155" s="195" t="str">
        <f t="shared" si="124"/>
        <v xml:space="preserve"> </v>
      </c>
      <c r="AQ155" s="173"/>
      <c r="AR155" s="325"/>
      <c r="AS155" s="57"/>
      <c r="AT155" s="57">
        <f t="shared" si="180"/>
        <v>0</v>
      </c>
      <c r="AU155" s="48" t="str">
        <f t="shared" si="125"/>
        <v xml:space="preserve"> </v>
      </c>
      <c r="AV155" s="650"/>
      <c r="AW155" s="57">
        <f t="shared" si="181"/>
        <v>0</v>
      </c>
      <c r="AX155" s="387" t="str">
        <f t="shared" si="123"/>
        <v xml:space="preserve"> </v>
      </c>
      <c r="AY155" s="455"/>
      <c r="AZ155" s="319"/>
      <c r="BA155" s="319">
        <f t="shared" si="185"/>
        <v>0</v>
      </c>
      <c r="BB155" s="319"/>
      <c r="BC155" s="31"/>
      <c r="BD155" s="31">
        <f t="shared" si="194"/>
        <v>0</v>
      </c>
      <c r="BE155" s="31"/>
      <c r="BF155" s="73">
        <f t="shared" si="204"/>
        <v>0</v>
      </c>
      <c r="BG155" s="37" t="str">
        <f t="shared" si="162"/>
        <v xml:space="preserve"> </v>
      </c>
      <c r="BH155" s="650"/>
      <c r="BI155" s="57">
        <f t="shared" si="151"/>
        <v>0</v>
      </c>
      <c r="BJ155" s="142" t="str">
        <f t="shared" si="168"/>
        <v xml:space="preserve"> </v>
      </c>
      <c r="BL155" s="722">
        <f t="shared" si="188"/>
        <v>0.1</v>
      </c>
      <c r="BM155" s="722">
        <f t="shared" si="189"/>
        <v>0.1</v>
      </c>
      <c r="BN155" s="712">
        <v>0.1</v>
      </c>
      <c r="BO155" s="712"/>
      <c r="BP155" s="712"/>
      <c r="BQ155" s="709"/>
    </row>
    <row r="156" spans="1:69" ht="30" customHeight="1" x14ac:dyDescent="0.25">
      <c r="A156" s="553" t="s">
        <v>123</v>
      </c>
      <c r="B156" s="541" t="s">
        <v>124</v>
      </c>
      <c r="C156" s="480"/>
      <c r="D156" s="319">
        <f t="shared" ref="D156:D167" si="205">N156+AZ156</f>
        <v>0</v>
      </c>
      <c r="E156" s="31">
        <f t="shared" ref="E156:E167" si="206">O156+BC156</f>
        <v>0</v>
      </c>
      <c r="F156" s="31">
        <f t="shared" si="190"/>
        <v>0</v>
      </c>
      <c r="G156" s="31">
        <f t="shared" ref="G156:G167" si="207">Q156+BE156</f>
        <v>0</v>
      </c>
      <c r="H156" s="31">
        <f t="shared" si="186"/>
        <v>0</v>
      </c>
      <c r="I156" s="31" t="str">
        <f t="shared" si="187"/>
        <v xml:space="preserve"> </v>
      </c>
      <c r="J156" s="732">
        <f t="shared" si="195"/>
        <v>0</v>
      </c>
      <c r="K156" s="48">
        <f t="shared" si="119"/>
        <v>0</v>
      </c>
      <c r="L156" s="172" t="str">
        <f t="shared" si="196"/>
        <v xml:space="preserve"> </v>
      </c>
      <c r="M156" s="323">
        <f t="shared" si="197"/>
        <v>0</v>
      </c>
      <c r="N156" s="319">
        <f t="shared" si="198"/>
        <v>0</v>
      </c>
      <c r="O156" s="31">
        <f t="shared" si="199"/>
        <v>0</v>
      </c>
      <c r="P156" s="31">
        <f t="shared" si="191"/>
        <v>0</v>
      </c>
      <c r="Q156" s="31">
        <f t="shared" si="192"/>
        <v>0</v>
      </c>
      <c r="R156" s="31">
        <f t="shared" si="200"/>
        <v>0</v>
      </c>
      <c r="S156" s="31" t="str">
        <f t="shared" si="201"/>
        <v xml:space="preserve"> </v>
      </c>
      <c r="T156" s="732">
        <f t="shared" si="173"/>
        <v>0</v>
      </c>
      <c r="U156" s="84">
        <f t="shared" si="174"/>
        <v>0</v>
      </c>
      <c r="V156" s="604" t="str">
        <f t="shared" si="175"/>
        <v xml:space="preserve"> </v>
      </c>
      <c r="W156" s="760"/>
      <c r="X156" s="338"/>
      <c r="Y156" s="31">
        <f t="shared" si="167"/>
        <v>0</v>
      </c>
      <c r="Z156" s="468"/>
      <c r="AA156" s="865"/>
      <c r="AB156" s="319">
        <f t="shared" si="193"/>
        <v>0</v>
      </c>
      <c r="AC156" s="31"/>
      <c r="AD156" s="31">
        <f t="shared" si="203"/>
        <v>0</v>
      </c>
      <c r="AE156" s="31" t="str">
        <f t="shared" si="202"/>
        <v xml:space="preserve"> </v>
      </c>
      <c r="AF156" s="803"/>
      <c r="AG156" s="31">
        <f t="shared" si="176"/>
        <v>0</v>
      </c>
      <c r="AH156" s="146" t="str">
        <f t="shared" si="184"/>
        <v xml:space="preserve"> </v>
      </c>
      <c r="AI156" s="338"/>
      <c r="AJ156" s="31"/>
      <c r="AK156" s="31"/>
      <c r="AL156" s="31">
        <f t="shared" si="177"/>
        <v>0</v>
      </c>
      <c r="AM156" s="31" t="str">
        <f t="shared" si="178"/>
        <v xml:space="preserve"> </v>
      </c>
      <c r="AN156" s="686"/>
      <c r="AO156" s="31">
        <f t="shared" si="179"/>
        <v>0</v>
      </c>
      <c r="AP156" s="195" t="str">
        <f t="shared" ref="AP156:AP204" si="208">IF(AN156&lt;&gt;0,IF(AK156/AN156*100&lt;0,"&lt;0",IF(AK156/AN156*100&gt;200,"&gt;200",AK156/AN156*100))," ")</f>
        <v xml:space="preserve"> </v>
      </c>
      <c r="AQ156" s="145"/>
      <c r="AR156" s="319"/>
      <c r="AS156" s="31"/>
      <c r="AT156" s="31">
        <f t="shared" si="180"/>
        <v>0</v>
      </c>
      <c r="AU156" s="48" t="str">
        <f t="shared" si="125"/>
        <v xml:space="preserve"> </v>
      </c>
      <c r="AV156" s="641"/>
      <c r="AW156" s="31">
        <f t="shared" si="181"/>
        <v>0</v>
      </c>
      <c r="AX156" s="387" t="str">
        <f t="shared" si="123"/>
        <v xml:space="preserve"> </v>
      </c>
      <c r="AY156" s="455"/>
      <c r="AZ156" s="319"/>
      <c r="BA156" s="319">
        <f t="shared" si="185"/>
        <v>0</v>
      </c>
      <c r="BB156" s="319"/>
      <c r="BC156" s="31"/>
      <c r="BD156" s="31">
        <f t="shared" si="194"/>
        <v>0</v>
      </c>
      <c r="BE156" s="31"/>
      <c r="BF156" s="73">
        <f t="shared" si="204"/>
        <v>0</v>
      </c>
      <c r="BG156" s="37" t="str">
        <f t="shared" si="162"/>
        <v xml:space="preserve"> </v>
      </c>
      <c r="BH156" s="641"/>
      <c r="BI156" s="31">
        <f t="shared" si="151"/>
        <v>0</v>
      </c>
      <c r="BJ156" s="142" t="str">
        <f t="shared" si="168"/>
        <v xml:space="preserve"> </v>
      </c>
      <c r="BL156" s="722">
        <f t="shared" si="188"/>
        <v>0</v>
      </c>
      <c r="BM156" s="722">
        <f t="shared" si="189"/>
        <v>0</v>
      </c>
      <c r="BN156" s="709"/>
      <c r="BO156" s="709"/>
      <c r="BP156" s="709"/>
      <c r="BQ156" s="709"/>
    </row>
    <row r="157" spans="1:69" ht="30.75" customHeight="1" x14ac:dyDescent="0.25">
      <c r="A157" s="553" t="s">
        <v>125</v>
      </c>
      <c r="B157" s="541" t="s">
        <v>126</v>
      </c>
      <c r="C157" s="480"/>
      <c r="D157" s="319">
        <f t="shared" si="205"/>
        <v>0</v>
      </c>
      <c r="E157" s="31">
        <f t="shared" si="206"/>
        <v>0</v>
      </c>
      <c r="F157" s="31">
        <f t="shared" si="190"/>
        <v>0</v>
      </c>
      <c r="G157" s="31">
        <f t="shared" si="207"/>
        <v>0</v>
      </c>
      <c r="H157" s="31">
        <f t="shared" si="186"/>
        <v>0</v>
      </c>
      <c r="I157" s="31" t="str">
        <f t="shared" si="187"/>
        <v xml:space="preserve"> </v>
      </c>
      <c r="J157" s="732">
        <f t="shared" si="195"/>
        <v>0</v>
      </c>
      <c r="K157" s="48">
        <f t="shared" ref="K157:K204" si="209">E157-J157</f>
        <v>0</v>
      </c>
      <c r="L157" s="172" t="str">
        <f t="shared" ref="L157:L204" si="210">IF(J157&lt;&gt;0,IF(E157/J157*100&lt;0,"&lt;0",IF(E157/J157*100&gt;200,"&gt;200",E157/J157*100))," ")</f>
        <v xml:space="preserve"> </v>
      </c>
      <c r="M157" s="323">
        <f t="shared" si="197"/>
        <v>0</v>
      </c>
      <c r="N157" s="319">
        <f t="shared" si="198"/>
        <v>0</v>
      </c>
      <c r="O157" s="31">
        <f t="shared" si="199"/>
        <v>0</v>
      </c>
      <c r="P157" s="31">
        <f t="shared" si="191"/>
        <v>0</v>
      </c>
      <c r="Q157" s="31">
        <f t="shared" si="192"/>
        <v>0</v>
      </c>
      <c r="R157" s="31">
        <f t="shared" si="200"/>
        <v>0</v>
      </c>
      <c r="S157" s="31" t="str">
        <f t="shared" si="201"/>
        <v xml:space="preserve"> </v>
      </c>
      <c r="T157" s="732">
        <f t="shared" si="173"/>
        <v>0</v>
      </c>
      <c r="U157" s="84">
        <f t="shared" si="174"/>
        <v>0</v>
      </c>
      <c r="V157" s="604" t="str">
        <f t="shared" si="175"/>
        <v xml:space="preserve"> </v>
      </c>
      <c r="W157" s="760"/>
      <c r="X157" s="338"/>
      <c r="Y157" s="31">
        <f t="shared" si="167"/>
        <v>0</v>
      </c>
      <c r="Z157" s="468"/>
      <c r="AA157" s="865"/>
      <c r="AB157" s="319">
        <f t="shared" si="193"/>
        <v>0</v>
      </c>
      <c r="AC157" s="31"/>
      <c r="AD157" s="31">
        <f t="shared" si="203"/>
        <v>0</v>
      </c>
      <c r="AE157" s="31" t="str">
        <f t="shared" si="202"/>
        <v xml:space="preserve"> </v>
      </c>
      <c r="AF157" s="803"/>
      <c r="AG157" s="31">
        <f t="shared" si="176"/>
        <v>0</v>
      </c>
      <c r="AH157" s="146" t="str">
        <f t="shared" si="184"/>
        <v xml:space="preserve"> </v>
      </c>
      <c r="AI157" s="338"/>
      <c r="AJ157" s="31"/>
      <c r="AK157" s="31"/>
      <c r="AL157" s="31">
        <f t="shared" si="177"/>
        <v>0</v>
      </c>
      <c r="AM157" s="31" t="str">
        <f t="shared" si="178"/>
        <v xml:space="preserve"> </v>
      </c>
      <c r="AN157" s="686"/>
      <c r="AO157" s="31">
        <f t="shared" si="179"/>
        <v>0</v>
      </c>
      <c r="AP157" s="195" t="str">
        <f t="shared" si="208"/>
        <v xml:space="preserve"> </v>
      </c>
      <c r="AQ157" s="145"/>
      <c r="AR157" s="319"/>
      <c r="AS157" s="31"/>
      <c r="AT157" s="31">
        <f t="shared" si="180"/>
        <v>0</v>
      </c>
      <c r="AU157" s="48" t="str">
        <f t="shared" ref="AU157:AU204" si="211">IF(AR157&lt;&gt;0,IF(AS157/AR157*100&lt;0,"&lt;0",IF(AS157/AR157*100&gt;200,"&gt;200",AS157/AR157*100))," ")</f>
        <v xml:space="preserve"> </v>
      </c>
      <c r="AV157" s="641"/>
      <c r="AW157" s="31">
        <f t="shared" si="181"/>
        <v>0</v>
      </c>
      <c r="AX157" s="387" t="str">
        <f t="shared" ref="AX157:AX204" si="212">IF(AV157&lt;&gt;0,IF(AS157/AV157*100&lt;0,"&lt;0",IF(AS157/AV157*100&gt;200,"&gt;200",AS157/AV157*100))," ")</f>
        <v xml:space="preserve"> </v>
      </c>
      <c r="AY157" s="455"/>
      <c r="AZ157" s="323"/>
      <c r="BA157" s="323">
        <f t="shared" si="185"/>
        <v>0</v>
      </c>
      <c r="BB157" s="323"/>
      <c r="BC157" s="50"/>
      <c r="BD157" s="50">
        <f t="shared" si="194"/>
        <v>0</v>
      </c>
      <c r="BE157" s="50"/>
      <c r="BF157" s="71">
        <f t="shared" si="204"/>
        <v>0</v>
      </c>
      <c r="BG157" s="37" t="str">
        <f t="shared" si="162"/>
        <v xml:space="preserve"> </v>
      </c>
      <c r="BH157" s="641"/>
      <c r="BI157" s="31">
        <f t="shared" si="151"/>
        <v>0</v>
      </c>
      <c r="BJ157" s="142" t="str">
        <f t="shared" si="168"/>
        <v xml:space="preserve"> </v>
      </c>
      <c r="BL157" s="722">
        <f t="shared" si="188"/>
        <v>0</v>
      </c>
      <c r="BM157" s="722">
        <f t="shared" si="189"/>
        <v>0</v>
      </c>
      <c r="BN157" s="709"/>
      <c r="BO157" s="709"/>
      <c r="BP157" s="709"/>
      <c r="BQ157" s="712"/>
    </row>
    <row r="158" spans="1:69" s="8" customFormat="1" ht="32.25" customHeight="1" x14ac:dyDescent="0.25">
      <c r="A158" s="549" t="s">
        <v>130</v>
      </c>
      <c r="B158" s="550" t="s">
        <v>128</v>
      </c>
      <c r="C158" s="323">
        <f>M158+AY158</f>
        <v>-2105.5</v>
      </c>
      <c r="D158" s="323">
        <f t="shared" si="205"/>
        <v>-7006.1</v>
      </c>
      <c r="E158" s="50">
        <f t="shared" si="206"/>
        <v>-3473.2000000000003</v>
      </c>
      <c r="F158" s="50">
        <f t="shared" si="190"/>
        <v>503.7</v>
      </c>
      <c r="G158" s="50">
        <f t="shared" si="207"/>
        <v>-3976.9</v>
      </c>
      <c r="H158" s="50">
        <f t="shared" si="186"/>
        <v>3532.9</v>
      </c>
      <c r="I158" s="50">
        <f t="shared" si="187"/>
        <v>49.573942707069556</v>
      </c>
      <c r="J158" s="741">
        <f t="shared" si="195"/>
        <v>-793.3</v>
      </c>
      <c r="K158" s="70">
        <f t="shared" si="209"/>
        <v>-2679.9000000000005</v>
      </c>
      <c r="L158" s="175" t="str">
        <f t="shared" si="210"/>
        <v>&gt;200</v>
      </c>
      <c r="M158" s="323">
        <f t="shared" si="197"/>
        <v>-2119.5</v>
      </c>
      <c r="N158" s="323">
        <f t="shared" si="198"/>
        <v>-7019.6</v>
      </c>
      <c r="O158" s="50">
        <f t="shared" si="199"/>
        <v>-3481.4</v>
      </c>
      <c r="P158" s="50">
        <f t="shared" si="191"/>
        <v>495.5</v>
      </c>
      <c r="Q158" s="50">
        <f t="shared" si="192"/>
        <v>-3976.9</v>
      </c>
      <c r="R158" s="50">
        <f t="shared" si="200"/>
        <v>3538.2000000000003</v>
      </c>
      <c r="S158" s="50">
        <f t="shared" si="201"/>
        <v>49.595418542367085</v>
      </c>
      <c r="T158" s="741">
        <f t="shared" si="173"/>
        <v>-799.9</v>
      </c>
      <c r="U158" s="93">
        <f t="shared" si="174"/>
        <v>-2681.5</v>
      </c>
      <c r="V158" s="606" t="str">
        <f t="shared" si="175"/>
        <v>&gt;200</v>
      </c>
      <c r="W158" s="769">
        <f>W159+W160</f>
        <v>-2119.5</v>
      </c>
      <c r="X158" s="366">
        <f>X159+X160</f>
        <v>-7019.6</v>
      </c>
      <c r="Y158" s="50">
        <f t="shared" si="167"/>
        <v>591.39999999999964</v>
      </c>
      <c r="Z158" s="844">
        <f>Z159+Z160</f>
        <v>-7611</v>
      </c>
      <c r="AA158" s="886">
        <f>AA159+AA160</f>
        <v>-3481.4</v>
      </c>
      <c r="AB158" s="323">
        <f t="shared" si="193"/>
        <v>495.5</v>
      </c>
      <c r="AC158" s="50">
        <f>AC159+AC160</f>
        <v>-3976.9</v>
      </c>
      <c r="AD158" s="50">
        <f t="shared" si="203"/>
        <v>3538.2000000000003</v>
      </c>
      <c r="AE158" s="50">
        <f t="shared" si="202"/>
        <v>49.595418542367085</v>
      </c>
      <c r="AF158" s="818">
        <f>AF159+AF160</f>
        <v>-799.9</v>
      </c>
      <c r="AG158" s="50">
        <f t="shared" si="176"/>
        <v>-2681.5</v>
      </c>
      <c r="AH158" s="154" t="str">
        <f t="shared" si="184"/>
        <v>&gt;200</v>
      </c>
      <c r="AI158" s="366"/>
      <c r="AJ158" s="50"/>
      <c r="AK158" s="50">
        <f>AK159+AK160</f>
        <v>0</v>
      </c>
      <c r="AL158" s="50">
        <f t="shared" si="177"/>
        <v>0</v>
      </c>
      <c r="AM158" s="50" t="str">
        <f t="shared" si="178"/>
        <v xml:space="preserve"> </v>
      </c>
      <c r="AN158" s="696"/>
      <c r="AO158" s="50">
        <f t="shared" si="179"/>
        <v>0</v>
      </c>
      <c r="AP158" s="195" t="str">
        <f t="shared" si="208"/>
        <v xml:space="preserve"> </v>
      </c>
      <c r="AQ158" s="169"/>
      <c r="AR158" s="323"/>
      <c r="AS158" s="50">
        <f>AS159+AS160</f>
        <v>0</v>
      </c>
      <c r="AT158" s="50">
        <f t="shared" si="180"/>
        <v>0</v>
      </c>
      <c r="AU158" s="70" t="str">
        <f t="shared" si="211"/>
        <v xml:space="preserve"> </v>
      </c>
      <c r="AV158" s="647"/>
      <c r="AW158" s="50">
        <f t="shared" si="181"/>
        <v>0</v>
      </c>
      <c r="AX158" s="404" t="str">
        <f t="shared" si="212"/>
        <v xml:space="preserve"> </v>
      </c>
      <c r="AY158" s="169">
        <f>AY159+AY160</f>
        <v>14</v>
      </c>
      <c r="AZ158" s="323">
        <f>AZ159+AZ160</f>
        <v>13.5</v>
      </c>
      <c r="BA158" s="323">
        <f t="shared" si="185"/>
        <v>13.5</v>
      </c>
      <c r="BB158" s="323">
        <f>BB159+BB160</f>
        <v>0</v>
      </c>
      <c r="BC158" s="50">
        <f>BC159+BC160</f>
        <v>8.1999999999999993</v>
      </c>
      <c r="BD158" s="50">
        <f t="shared" si="194"/>
        <v>8.1999999999999993</v>
      </c>
      <c r="BE158" s="50">
        <f>BE159+BE160</f>
        <v>0</v>
      </c>
      <c r="BF158" s="129">
        <f t="shared" si="204"/>
        <v>-5.3000000000000007</v>
      </c>
      <c r="BG158" s="50">
        <f t="shared" si="162"/>
        <v>60.74074074074074</v>
      </c>
      <c r="BH158" s="647">
        <f>BH159+BH160</f>
        <v>6.6</v>
      </c>
      <c r="BI158" s="50">
        <f t="shared" si="151"/>
        <v>1.5999999999999996</v>
      </c>
      <c r="BJ158" s="142">
        <f t="shared" si="168"/>
        <v>124.24242424242425</v>
      </c>
      <c r="BK158" s="2"/>
      <c r="BL158" s="722">
        <f t="shared" si="188"/>
        <v>2.5999999999999996</v>
      </c>
      <c r="BM158" s="722">
        <f t="shared" si="189"/>
        <v>2.5999999999999996</v>
      </c>
      <c r="BN158" s="712">
        <v>2.5999999999999996</v>
      </c>
      <c r="BO158" s="712"/>
      <c r="BP158" s="712"/>
      <c r="BQ158" s="709">
        <v>0</v>
      </c>
    </row>
    <row r="159" spans="1:69" ht="20.25" customHeight="1" x14ac:dyDescent="0.25">
      <c r="A159" s="553" t="s">
        <v>127</v>
      </c>
      <c r="B159" s="541" t="s">
        <v>129</v>
      </c>
      <c r="C159" s="319">
        <f>M159+AY159</f>
        <v>-1977.8</v>
      </c>
      <c r="D159" s="319">
        <f t="shared" si="205"/>
        <v>-6868.3</v>
      </c>
      <c r="E159" s="31">
        <f t="shared" si="206"/>
        <v>-3439.3</v>
      </c>
      <c r="F159" s="31">
        <f t="shared" si="190"/>
        <v>160.60000000000008</v>
      </c>
      <c r="G159" s="31">
        <f t="shared" si="207"/>
        <v>-3599.9</v>
      </c>
      <c r="H159" s="31">
        <f t="shared" si="186"/>
        <v>3429</v>
      </c>
      <c r="I159" s="31">
        <f t="shared" si="187"/>
        <v>50.074982164436619</v>
      </c>
      <c r="J159" s="732">
        <f t="shared" si="195"/>
        <v>19.799999999999997</v>
      </c>
      <c r="K159" s="48">
        <f t="shared" si="209"/>
        <v>-3459.1000000000004</v>
      </c>
      <c r="L159" s="172" t="str">
        <f t="shared" si="210"/>
        <v>&lt;0</v>
      </c>
      <c r="M159" s="319">
        <f t="shared" si="197"/>
        <v>-1991.8</v>
      </c>
      <c r="N159" s="319">
        <f t="shared" si="198"/>
        <v>-6881.8</v>
      </c>
      <c r="O159" s="31">
        <f t="shared" si="199"/>
        <v>-3447.5</v>
      </c>
      <c r="P159" s="31">
        <f t="shared" si="191"/>
        <v>152.40000000000009</v>
      </c>
      <c r="Q159" s="31">
        <f t="shared" si="192"/>
        <v>-3599.9</v>
      </c>
      <c r="R159" s="31">
        <f t="shared" si="200"/>
        <v>3434.3</v>
      </c>
      <c r="S159" s="31">
        <f t="shared" si="201"/>
        <v>50.095905141096807</v>
      </c>
      <c r="T159" s="732">
        <f t="shared" si="173"/>
        <v>13.2</v>
      </c>
      <c r="U159" s="84">
        <f t="shared" si="174"/>
        <v>-3460.7</v>
      </c>
      <c r="V159" s="604" t="str">
        <f t="shared" si="175"/>
        <v>&lt;0</v>
      </c>
      <c r="W159" s="760">
        <v>-1991.8</v>
      </c>
      <c r="X159" s="338">
        <v>-6881.8</v>
      </c>
      <c r="Y159" s="31">
        <f t="shared" si="167"/>
        <v>226.39999999999964</v>
      </c>
      <c r="Z159" s="468">
        <v>-7108.2</v>
      </c>
      <c r="AA159" s="867">
        <v>-3447.5</v>
      </c>
      <c r="AB159" s="319">
        <f t="shared" si="193"/>
        <v>152.40000000000009</v>
      </c>
      <c r="AC159" s="31">
        <v>-3599.9</v>
      </c>
      <c r="AD159" s="37">
        <f t="shared" si="203"/>
        <v>3434.3</v>
      </c>
      <c r="AE159" s="146">
        <f>IF(X159&lt;&gt;0,IF(AA159/X159*100&lt;0,100-AA159/X159*100,IF(AA159/X159*100&gt;200,"&gt;200",AA159/X159*100))," ")</f>
        <v>50.095905141096807</v>
      </c>
      <c r="AF159" s="805">
        <v>13.2</v>
      </c>
      <c r="AG159" s="57">
        <f t="shared" si="176"/>
        <v>-3460.7</v>
      </c>
      <c r="AH159" s="146">
        <f>IF(AF159&lt;&gt;0,IF(AA159/AF159*100&lt;0,100-AA159/AF159*100,IF(AA159/AF159*100&gt;200,"&gt;200",AA159/AF159*100))," ")</f>
        <v>26217.424242424244</v>
      </c>
      <c r="AI159" s="418"/>
      <c r="AJ159" s="57"/>
      <c r="AK159" s="57"/>
      <c r="AL159" s="57">
        <f t="shared" si="177"/>
        <v>0</v>
      </c>
      <c r="AM159" s="57" t="str">
        <f t="shared" si="178"/>
        <v xml:space="preserve"> </v>
      </c>
      <c r="AN159" s="699"/>
      <c r="AO159" s="57">
        <f t="shared" si="179"/>
        <v>0</v>
      </c>
      <c r="AP159" s="195" t="str">
        <f t="shared" si="208"/>
        <v xml:space="preserve"> </v>
      </c>
      <c r="AQ159" s="173"/>
      <c r="AR159" s="325"/>
      <c r="AS159" s="57"/>
      <c r="AT159" s="57">
        <f t="shared" si="180"/>
        <v>0</v>
      </c>
      <c r="AU159" s="48" t="str">
        <f t="shared" si="211"/>
        <v xml:space="preserve"> </v>
      </c>
      <c r="AV159" s="650"/>
      <c r="AW159" s="57">
        <f t="shared" si="181"/>
        <v>0</v>
      </c>
      <c r="AX159" s="387" t="str">
        <f t="shared" si="212"/>
        <v xml:space="preserve"> </v>
      </c>
      <c r="AY159" s="455">
        <v>14</v>
      </c>
      <c r="AZ159" s="319">
        <v>13.5</v>
      </c>
      <c r="BA159" s="319">
        <f t="shared" si="185"/>
        <v>13.5</v>
      </c>
      <c r="BB159" s="319"/>
      <c r="BC159" s="31">
        <v>8.1999999999999993</v>
      </c>
      <c r="BD159" s="31">
        <f t="shared" si="194"/>
        <v>8.1999999999999993</v>
      </c>
      <c r="BE159" s="31"/>
      <c r="BF159" s="73">
        <f t="shared" si="204"/>
        <v>-5.3000000000000007</v>
      </c>
      <c r="BG159" s="31">
        <f t="shared" si="162"/>
        <v>60.74074074074074</v>
      </c>
      <c r="BH159" s="647">
        <v>6.6</v>
      </c>
      <c r="BI159" s="50">
        <f t="shared" si="151"/>
        <v>1.5999999999999996</v>
      </c>
      <c r="BJ159" s="142">
        <f t="shared" si="168"/>
        <v>124.24242424242425</v>
      </c>
      <c r="BL159" s="722">
        <f t="shared" si="188"/>
        <v>-0.8</v>
      </c>
      <c r="BM159" s="722">
        <f t="shared" si="189"/>
        <v>-0.8</v>
      </c>
      <c r="BN159" s="709">
        <v>-0.8</v>
      </c>
      <c r="BO159" s="709"/>
      <c r="BP159" s="709"/>
      <c r="BQ159" s="709"/>
    </row>
    <row r="160" spans="1:69" ht="18.75" customHeight="1" x14ac:dyDescent="0.25">
      <c r="A160" s="553" t="s">
        <v>131</v>
      </c>
      <c r="B160" s="541" t="s">
        <v>132</v>
      </c>
      <c r="C160" s="319">
        <f>M160+AY160</f>
        <v>-127.7</v>
      </c>
      <c r="D160" s="319">
        <f t="shared" si="205"/>
        <v>-137.80000000000001</v>
      </c>
      <c r="E160" s="31">
        <f t="shared" si="206"/>
        <v>-33.9</v>
      </c>
      <c r="F160" s="31">
        <f t="shared" si="190"/>
        <v>343.1</v>
      </c>
      <c r="G160" s="31">
        <f t="shared" si="207"/>
        <v>-377</v>
      </c>
      <c r="H160" s="31">
        <f t="shared" si="186"/>
        <v>103.9</v>
      </c>
      <c r="I160" s="31">
        <f t="shared" si="187"/>
        <v>24.600870827285917</v>
      </c>
      <c r="J160" s="732">
        <f t="shared" si="195"/>
        <v>-813.1</v>
      </c>
      <c r="K160" s="48">
        <f t="shared" si="209"/>
        <v>779.2</v>
      </c>
      <c r="L160" s="172">
        <f t="shared" si="210"/>
        <v>4.1692288771368835</v>
      </c>
      <c r="M160" s="319">
        <f t="shared" si="197"/>
        <v>-127.7</v>
      </c>
      <c r="N160" s="319">
        <f t="shared" si="198"/>
        <v>-137.80000000000001</v>
      </c>
      <c r="O160" s="31">
        <f t="shared" si="199"/>
        <v>-33.9</v>
      </c>
      <c r="P160" s="31">
        <f t="shared" si="191"/>
        <v>343.1</v>
      </c>
      <c r="Q160" s="31">
        <f t="shared" si="192"/>
        <v>-377</v>
      </c>
      <c r="R160" s="31">
        <f t="shared" si="200"/>
        <v>103.9</v>
      </c>
      <c r="S160" s="31">
        <f t="shared" si="201"/>
        <v>24.600870827285917</v>
      </c>
      <c r="T160" s="732">
        <f t="shared" si="173"/>
        <v>-813.1</v>
      </c>
      <c r="U160" s="84">
        <f t="shared" si="174"/>
        <v>779.2</v>
      </c>
      <c r="V160" s="604">
        <f t="shared" si="175"/>
        <v>4.1692288771368835</v>
      </c>
      <c r="W160" s="760">
        <v>-127.7</v>
      </c>
      <c r="X160" s="338">
        <v>-137.80000000000001</v>
      </c>
      <c r="Y160" s="31">
        <f t="shared" si="167"/>
        <v>365</v>
      </c>
      <c r="Z160" s="468">
        <v>-502.8</v>
      </c>
      <c r="AA160" s="865">
        <v>-33.9</v>
      </c>
      <c r="AB160" s="319">
        <f t="shared" si="193"/>
        <v>343.1</v>
      </c>
      <c r="AC160" s="31">
        <v>-377</v>
      </c>
      <c r="AD160" s="31">
        <f t="shared" si="203"/>
        <v>103.9</v>
      </c>
      <c r="AE160" s="31">
        <f t="shared" si="202"/>
        <v>24.600870827285917</v>
      </c>
      <c r="AF160" s="803">
        <v>-813.1</v>
      </c>
      <c r="AG160" s="31">
        <f t="shared" si="176"/>
        <v>779.2</v>
      </c>
      <c r="AH160" s="146">
        <f t="shared" si="184"/>
        <v>4.1692288771368835</v>
      </c>
      <c r="AI160" s="338"/>
      <c r="AJ160" s="31"/>
      <c r="AK160" s="31"/>
      <c r="AL160" s="31">
        <f t="shared" si="177"/>
        <v>0</v>
      </c>
      <c r="AM160" s="31" t="str">
        <f t="shared" si="178"/>
        <v xml:space="preserve"> </v>
      </c>
      <c r="AN160" s="686"/>
      <c r="AO160" s="31">
        <f t="shared" si="179"/>
        <v>0</v>
      </c>
      <c r="AP160" s="195" t="str">
        <f t="shared" si="208"/>
        <v xml:space="preserve"> </v>
      </c>
      <c r="AQ160" s="145"/>
      <c r="AR160" s="319"/>
      <c r="AS160" s="31"/>
      <c r="AT160" s="31">
        <f t="shared" si="180"/>
        <v>0</v>
      </c>
      <c r="AU160" s="48" t="str">
        <f t="shared" si="211"/>
        <v xml:space="preserve"> </v>
      </c>
      <c r="AV160" s="641"/>
      <c r="AW160" s="31">
        <f t="shared" si="181"/>
        <v>0</v>
      </c>
      <c r="AX160" s="387" t="str">
        <f t="shared" si="212"/>
        <v xml:space="preserve"> </v>
      </c>
      <c r="AY160" s="455"/>
      <c r="AZ160" s="322"/>
      <c r="BA160" s="322">
        <f t="shared" si="185"/>
        <v>0</v>
      </c>
      <c r="BB160" s="322"/>
      <c r="BC160" s="37"/>
      <c r="BD160" s="37">
        <f t="shared" si="194"/>
        <v>0</v>
      </c>
      <c r="BE160" s="37"/>
      <c r="BF160" s="73">
        <f t="shared" si="204"/>
        <v>0</v>
      </c>
      <c r="BG160" s="37" t="str">
        <f t="shared" si="162"/>
        <v xml:space="preserve"> </v>
      </c>
      <c r="BH160" s="641"/>
      <c r="BI160" s="31">
        <f t="shared" si="151"/>
        <v>0</v>
      </c>
      <c r="BJ160" s="142" t="str">
        <f t="shared" si="168"/>
        <v xml:space="preserve"> </v>
      </c>
      <c r="BL160" s="722">
        <f t="shared" si="188"/>
        <v>3.4</v>
      </c>
      <c r="BM160" s="722">
        <f t="shared" si="189"/>
        <v>3.4</v>
      </c>
      <c r="BN160" s="709">
        <v>3.4</v>
      </c>
      <c r="BO160" s="709"/>
      <c r="BP160" s="709"/>
      <c r="BQ160" s="712"/>
    </row>
    <row r="161" spans="1:69" s="8" customFormat="1" ht="18" customHeight="1" x14ac:dyDescent="0.25">
      <c r="A161" s="539" t="s">
        <v>134</v>
      </c>
      <c r="B161" s="540" t="s">
        <v>135</v>
      </c>
      <c r="C161" s="323">
        <f>M161+AY161</f>
        <v>0</v>
      </c>
      <c r="D161" s="323">
        <f t="shared" si="205"/>
        <v>0</v>
      </c>
      <c r="E161" s="50">
        <f t="shared" si="206"/>
        <v>0</v>
      </c>
      <c r="F161" s="50">
        <f t="shared" si="190"/>
        <v>0</v>
      </c>
      <c r="G161" s="50">
        <f t="shared" si="207"/>
        <v>0</v>
      </c>
      <c r="H161" s="50">
        <f t="shared" si="186"/>
        <v>0</v>
      </c>
      <c r="I161" s="50" t="str">
        <f t="shared" si="187"/>
        <v xml:space="preserve"> </v>
      </c>
      <c r="J161" s="739">
        <f t="shared" si="195"/>
        <v>0</v>
      </c>
      <c r="K161" s="67">
        <f t="shared" si="209"/>
        <v>0</v>
      </c>
      <c r="L161" s="171" t="str">
        <f t="shared" si="210"/>
        <v xml:space="preserve"> </v>
      </c>
      <c r="M161" s="323">
        <f t="shared" si="197"/>
        <v>0</v>
      </c>
      <c r="N161" s="323">
        <f t="shared" si="198"/>
        <v>0</v>
      </c>
      <c r="O161" s="50">
        <f t="shared" si="199"/>
        <v>0</v>
      </c>
      <c r="P161" s="50">
        <f t="shared" si="191"/>
        <v>0</v>
      </c>
      <c r="Q161" s="50">
        <f t="shared" si="192"/>
        <v>0</v>
      </c>
      <c r="R161" s="50">
        <f t="shared" si="200"/>
        <v>0</v>
      </c>
      <c r="S161" s="50" t="str">
        <f t="shared" si="201"/>
        <v xml:space="preserve"> </v>
      </c>
      <c r="T161" s="739">
        <f t="shared" si="173"/>
        <v>0</v>
      </c>
      <c r="U161" s="91">
        <f t="shared" si="174"/>
        <v>0</v>
      </c>
      <c r="V161" s="603" t="str">
        <f t="shared" si="175"/>
        <v xml:space="preserve"> </v>
      </c>
      <c r="W161" s="769">
        <f>W162+W163+W164+W165</f>
        <v>0</v>
      </c>
      <c r="X161" s="366">
        <f>X162+X163+X164+X165</f>
        <v>0</v>
      </c>
      <c r="Y161" s="31">
        <f t="shared" si="167"/>
        <v>0</v>
      </c>
      <c r="Z161" s="844">
        <f>Z162+Z163+Z164+Z165</f>
        <v>0</v>
      </c>
      <c r="AA161" s="874"/>
      <c r="AB161" s="323">
        <f t="shared" si="193"/>
        <v>0</v>
      </c>
      <c r="AC161" s="50">
        <f>AC162+AC163+AC164+AC165</f>
        <v>0</v>
      </c>
      <c r="AD161" s="50">
        <f t="shared" si="203"/>
        <v>0</v>
      </c>
      <c r="AE161" s="50" t="str">
        <f t="shared" si="202"/>
        <v xml:space="preserve"> </v>
      </c>
      <c r="AF161" s="809">
        <f>AF162+AF163+AF164+AF165</f>
        <v>0</v>
      </c>
      <c r="AG161" s="50">
        <f t="shared" si="176"/>
        <v>0</v>
      </c>
      <c r="AH161" s="154" t="str">
        <f t="shared" si="184"/>
        <v xml:space="preserve"> </v>
      </c>
      <c r="AI161" s="366"/>
      <c r="AJ161" s="50"/>
      <c r="AK161" s="50">
        <f>AK162+AK163+AK164+AK165</f>
        <v>0</v>
      </c>
      <c r="AL161" s="50">
        <f t="shared" si="177"/>
        <v>0</v>
      </c>
      <c r="AM161" s="50" t="str">
        <f t="shared" si="178"/>
        <v xml:space="preserve"> </v>
      </c>
      <c r="AN161" s="696"/>
      <c r="AO161" s="50">
        <f t="shared" si="179"/>
        <v>0</v>
      </c>
      <c r="AP161" s="195" t="str">
        <f t="shared" si="208"/>
        <v xml:space="preserve"> </v>
      </c>
      <c r="AQ161" s="169"/>
      <c r="AR161" s="323"/>
      <c r="AS161" s="50">
        <f>AS162+AS163+AS164+AS165</f>
        <v>0</v>
      </c>
      <c r="AT161" s="50">
        <f t="shared" si="180"/>
        <v>0</v>
      </c>
      <c r="AU161" s="67" t="str">
        <f t="shared" si="211"/>
        <v xml:space="preserve"> </v>
      </c>
      <c r="AV161" s="647"/>
      <c r="AW161" s="50">
        <f t="shared" si="181"/>
        <v>0</v>
      </c>
      <c r="AX161" s="401" t="str">
        <f t="shared" si="212"/>
        <v xml:space="preserve"> </v>
      </c>
      <c r="AY161" s="452"/>
      <c r="AZ161" s="323">
        <f>AZ162+AZ163+AZ164+AZ165</f>
        <v>0</v>
      </c>
      <c r="BA161" s="323">
        <f t="shared" si="185"/>
        <v>0</v>
      </c>
      <c r="BB161" s="323">
        <f>BB162+BB163+BB164+BB165</f>
        <v>0</v>
      </c>
      <c r="BC161" s="50">
        <f>BC162+BC163+BC164+BC165</f>
        <v>0</v>
      </c>
      <c r="BD161" s="50">
        <f t="shared" si="194"/>
        <v>0</v>
      </c>
      <c r="BE161" s="50">
        <f>BE162+BE163+BE164+BE165</f>
        <v>0</v>
      </c>
      <c r="BF161" s="129">
        <f t="shared" si="204"/>
        <v>0</v>
      </c>
      <c r="BG161" s="57" t="str">
        <f t="shared" si="162"/>
        <v xml:space="preserve"> </v>
      </c>
      <c r="BH161" s="647">
        <f>BH162+BH163+BH164+BH165</f>
        <v>0</v>
      </c>
      <c r="BI161" s="50">
        <f t="shared" si="151"/>
        <v>0</v>
      </c>
      <c r="BJ161" s="142" t="str">
        <f t="shared" si="168"/>
        <v xml:space="preserve"> </v>
      </c>
      <c r="BK161" s="2"/>
      <c r="BL161" s="722">
        <f t="shared" si="188"/>
        <v>0</v>
      </c>
      <c r="BM161" s="722">
        <f t="shared" si="189"/>
        <v>0</v>
      </c>
      <c r="BN161" s="709">
        <v>0</v>
      </c>
      <c r="BO161" s="709"/>
      <c r="BP161" s="709"/>
      <c r="BQ161" s="709">
        <v>0</v>
      </c>
    </row>
    <row r="162" spans="1:69" ht="21" customHeight="1" x14ac:dyDescent="0.25">
      <c r="A162" s="553" t="s">
        <v>133</v>
      </c>
      <c r="B162" s="541" t="s">
        <v>136</v>
      </c>
      <c r="C162" s="480"/>
      <c r="D162" s="319">
        <f t="shared" si="205"/>
        <v>0</v>
      </c>
      <c r="E162" s="31">
        <f t="shared" si="206"/>
        <v>0</v>
      </c>
      <c r="F162" s="31">
        <f t="shared" si="190"/>
        <v>0</v>
      </c>
      <c r="G162" s="31">
        <f t="shared" si="207"/>
        <v>0</v>
      </c>
      <c r="H162" s="31">
        <f t="shared" si="186"/>
        <v>0</v>
      </c>
      <c r="I162" s="31" t="str">
        <f t="shared" si="187"/>
        <v xml:space="preserve"> </v>
      </c>
      <c r="J162" s="732">
        <f t="shared" si="195"/>
        <v>0</v>
      </c>
      <c r="K162" s="48">
        <f t="shared" si="209"/>
        <v>0</v>
      </c>
      <c r="L162" s="172" t="str">
        <f t="shared" si="210"/>
        <v xml:space="preserve"> </v>
      </c>
      <c r="M162" s="323">
        <f t="shared" si="197"/>
        <v>0</v>
      </c>
      <c r="N162" s="319">
        <f t="shared" si="198"/>
        <v>0</v>
      </c>
      <c r="O162" s="31">
        <f t="shared" si="199"/>
        <v>0</v>
      </c>
      <c r="P162" s="31">
        <f t="shared" si="191"/>
        <v>0</v>
      </c>
      <c r="Q162" s="31">
        <f t="shared" si="192"/>
        <v>0</v>
      </c>
      <c r="R162" s="31">
        <f t="shared" si="200"/>
        <v>0</v>
      </c>
      <c r="S162" s="31" t="str">
        <f t="shared" si="201"/>
        <v xml:space="preserve"> </v>
      </c>
      <c r="T162" s="732">
        <f t="shared" si="173"/>
        <v>0</v>
      </c>
      <c r="U162" s="84">
        <f t="shared" si="174"/>
        <v>0</v>
      </c>
      <c r="V162" s="604" t="str">
        <f t="shared" si="175"/>
        <v xml:space="preserve"> </v>
      </c>
      <c r="W162" s="760"/>
      <c r="X162" s="338"/>
      <c r="Y162" s="31">
        <f t="shared" si="167"/>
        <v>0</v>
      </c>
      <c r="Z162" s="468"/>
      <c r="AA162" s="865"/>
      <c r="AB162" s="319">
        <f t="shared" si="193"/>
        <v>0</v>
      </c>
      <c r="AC162" s="31"/>
      <c r="AD162" s="31">
        <f t="shared" si="203"/>
        <v>0</v>
      </c>
      <c r="AE162" s="31" t="str">
        <f t="shared" si="202"/>
        <v xml:space="preserve"> </v>
      </c>
      <c r="AF162" s="803"/>
      <c r="AG162" s="31">
        <f t="shared" si="176"/>
        <v>0</v>
      </c>
      <c r="AH162" s="146" t="str">
        <f t="shared" si="184"/>
        <v xml:space="preserve"> </v>
      </c>
      <c r="AI162" s="338"/>
      <c r="AJ162" s="31"/>
      <c r="AK162" s="31"/>
      <c r="AL162" s="31">
        <f t="shared" si="177"/>
        <v>0</v>
      </c>
      <c r="AM162" s="31" t="str">
        <f t="shared" si="178"/>
        <v xml:space="preserve"> </v>
      </c>
      <c r="AN162" s="686"/>
      <c r="AO162" s="31">
        <f t="shared" si="179"/>
        <v>0</v>
      </c>
      <c r="AP162" s="195" t="str">
        <f t="shared" si="208"/>
        <v xml:space="preserve"> </v>
      </c>
      <c r="AQ162" s="145"/>
      <c r="AR162" s="319"/>
      <c r="AS162" s="31"/>
      <c r="AT162" s="31">
        <f t="shared" si="180"/>
        <v>0</v>
      </c>
      <c r="AU162" s="48" t="str">
        <f t="shared" si="211"/>
        <v xml:space="preserve"> </v>
      </c>
      <c r="AV162" s="641"/>
      <c r="AW162" s="31">
        <f t="shared" si="181"/>
        <v>0</v>
      </c>
      <c r="AX162" s="387" t="str">
        <f t="shared" si="212"/>
        <v xml:space="preserve"> </v>
      </c>
      <c r="AY162" s="455"/>
      <c r="AZ162" s="319"/>
      <c r="BA162" s="319">
        <f t="shared" si="185"/>
        <v>0</v>
      </c>
      <c r="BB162" s="319"/>
      <c r="BC162" s="31"/>
      <c r="BD162" s="31">
        <f t="shared" si="194"/>
        <v>0</v>
      </c>
      <c r="BE162" s="31"/>
      <c r="BF162" s="135">
        <f t="shared" si="204"/>
        <v>0</v>
      </c>
      <c r="BG162" s="37" t="str">
        <f t="shared" si="162"/>
        <v xml:space="preserve"> </v>
      </c>
      <c r="BH162" s="641"/>
      <c r="BI162" s="31">
        <f t="shared" si="151"/>
        <v>0</v>
      </c>
      <c r="BJ162" s="142" t="str">
        <f t="shared" si="168"/>
        <v xml:space="preserve"> </v>
      </c>
      <c r="BL162" s="722">
        <f t="shared" si="188"/>
        <v>0</v>
      </c>
      <c r="BM162" s="722">
        <f t="shared" si="189"/>
        <v>0</v>
      </c>
      <c r="BN162" s="712"/>
      <c r="BO162" s="712"/>
      <c r="BP162" s="712"/>
      <c r="BQ162" s="709"/>
    </row>
    <row r="163" spans="1:69" s="16" customFormat="1" ht="22.5" customHeight="1" x14ac:dyDescent="0.25">
      <c r="A163" s="553" t="s">
        <v>137</v>
      </c>
      <c r="B163" s="541" t="s">
        <v>138</v>
      </c>
      <c r="C163" s="319">
        <f>M163+AY163</f>
        <v>0</v>
      </c>
      <c r="D163" s="319">
        <f t="shared" si="205"/>
        <v>0</v>
      </c>
      <c r="E163" s="31">
        <f t="shared" si="206"/>
        <v>0</v>
      </c>
      <c r="F163" s="31">
        <f t="shared" si="190"/>
        <v>0</v>
      </c>
      <c r="G163" s="31">
        <f t="shared" si="207"/>
        <v>0</v>
      </c>
      <c r="H163" s="31">
        <f t="shared" si="186"/>
        <v>0</v>
      </c>
      <c r="I163" s="31" t="str">
        <f t="shared" si="187"/>
        <v xml:space="preserve"> </v>
      </c>
      <c r="J163" s="732">
        <f t="shared" si="195"/>
        <v>0</v>
      </c>
      <c r="K163" s="48">
        <f t="shared" si="209"/>
        <v>0</v>
      </c>
      <c r="L163" s="172" t="str">
        <f t="shared" si="210"/>
        <v xml:space="preserve"> </v>
      </c>
      <c r="M163" s="319">
        <f t="shared" si="197"/>
        <v>0</v>
      </c>
      <c r="N163" s="319">
        <f t="shared" si="198"/>
        <v>0</v>
      </c>
      <c r="O163" s="31">
        <f t="shared" si="199"/>
        <v>0</v>
      </c>
      <c r="P163" s="31">
        <f t="shared" si="191"/>
        <v>0</v>
      </c>
      <c r="Q163" s="31">
        <f t="shared" si="192"/>
        <v>0</v>
      </c>
      <c r="R163" s="31">
        <f t="shared" si="200"/>
        <v>0</v>
      </c>
      <c r="S163" s="31" t="str">
        <f t="shared" si="201"/>
        <v xml:space="preserve"> </v>
      </c>
      <c r="T163" s="732">
        <f t="shared" si="173"/>
        <v>0</v>
      </c>
      <c r="U163" s="84">
        <f t="shared" si="174"/>
        <v>0</v>
      </c>
      <c r="V163" s="604" t="str">
        <f t="shared" si="175"/>
        <v xml:space="preserve"> </v>
      </c>
      <c r="W163" s="760"/>
      <c r="X163" s="338"/>
      <c r="Y163" s="31">
        <f t="shared" si="167"/>
        <v>0</v>
      </c>
      <c r="Z163" s="468"/>
      <c r="AA163" s="865"/>
      <c r="AB163" s="319">
        <f t="shared" si="193"/>
        <v>0</v>
      </c>
      <c r="AC163" s="31"/>
      <c r="AD163" s="31">
        <f t="shared" si="203"/>
        <v>0</v>
      </c>
      <c r="AE163" s="31" t="str">
        <f t="shared" si="202"/>
        <v xml:space="preserve"> </v>
      </c>
      <c r="AF163" s="803"/>
      <c r="AG163" s="57">
        <f t="shared" si="176"/>
        <v>0</v>
      </c>
      <c r="AH163" s="195" t="str">
        <f t="shared" si="184"/>
        <v xml:space="preserve"> </v>
      </c>
      <c r="AI163" s="418"/>
      <c r="AJ163" s="57"/>
      <c r="AK163" s="57"/>
      <c r="AL163" s="57">
        <f t="shared" si="177"/>
        <v>0</v>
      </c>
      <c r="AM163" s="57" t="str">
        <f t="shared" si="178"/>
        <v xml:space="preserve"> </v>
      </c>
      <c r="AN163" s="699"/>
      <c r="AO163" s="57">
        <f t="shared" si="179"/>
        <v>0</v>
      </c>
      <c r="AP163" s="195" t="str">
        <f t="shared" si="208"/>
        <v xml:space="preserve"> </v>
      </c>
      <c r="AQ163" s="173"/>
      <c r="AR163" s="325"/>
      <c r="AS163" s="57"/>
      <c r="AT163" s="57">
        <f t="shared" si="180"/>
        <v>0</v>
      </c>
      <c r="AU163" s="48" t="str">
        <f t="shared" si="211"/>
        <v xml:space="preserve"> </v>
      </c>
      <c r="AV163" s="650"/>
      <c r="AW163" s="57">
        <f t="shared" si="181"/>
        <v>0</v>
      </c>
      <c r="AX163" s="387" t="str">
        <f t="shared" si="212"/>
        <v xml:space="preserve"> </v>
      </c>
      <c r="AY163" s="455"/>
      <c r="AZ163" s="319"/>
      <c r="BA163" s="319">
        <f t="shared" si="185"/>
        <v>0</v>
      </c>
      <c r="BB163" s="319"/>
      <c r="BC163" s="31"/>
      <c r="BD163" s="31">
        <f t="shared" si="194"/>
        <v>0</v>
      </c>
      <c r="BE163" s="31"/>
      <c r="BF163" s="73">
        <f t="shared" si="204"/>
        <v>0</v>
      </c>
      <c r="BG163" s="37" t="str">
        <f t="shared" si="162"/>
        <v xml:space="preserve"> </v>
      </c>
      <c r="BH163" s="650"/>
      <c r="BI163" s="57">
        <f t="shared" si="151"/>
        <v>0</v>
      </c>
      <c r="BJ163" s="142" t="str">
        <f t="shared" si="168"/>
        <v xml:space="preserve"> </v>
      </c>
      <c r="BK163" s="2"/>
      <c r="BL163" s="722">
        <f t="shared" si="188"/>
        <v>0</v>
      </c>
      <c r="BM163" s="722">
        <f t="shared" si="189"/>
        <v>0</v>
      </c>
      <c r="BN163" s="709"/>
      <c r="BO163" s="709"/>
      <c r="BP163" s="709"/>
      <c r="BQ163" s="709"/>
    </row>
    <row r="164" spans="1:69" ht="22.5" customHeight="1" x14ac:dyDescent="0.25">
      <c r="A164" s="553" t="s">
        <v>140</v>
      </c>
      <c r="B164" s="541" t="s">
        <v>139</v>
      </c>
      <c r="C164" s="480"/>
      <c r="D164" s="319">
        <f t="shared" si="205"/>
        <v>0</v>
      </c>
      <c r="E164" s="31">
        <f t="shared" si="206"/>
        <v>0</v>
      </c>
      <c r="F164" s="31">
        <f t="shared" si="190"/>
        <v>0</v>
      </c>
      <c r="G164" s="31">
        <f t="shared" si="207"/>
        <v>0</v>
      </c>
      <c r="H164" s="31">
        <f t="shared" si="186"/>
        <v>0</v>
      </c>
      <c r="I164" s="31" t="str">
        <f t="shared" si="187"/>
        <v xml:space="preserve"> </v>
      </c>
      <c r="J164" s="732">
        <f t="shared" si="195"/>
        <v>0</v>
      </c>
      <c r="K164" s="48">
        <f t="shared" si="209"/>
        <v>0</v>
      </c>
      <c r="L164" s="172" t="str">
        <f t="shared" si="210"/>
        <v xml:space="preserve"> </v>
      </c>
      <c r="M164" s="323">
        <f t="shared" si="197"/>
        <v>0</v>
      </c>
      <c r="N164" s="319">
        <f t="shared" si="198"/>
        <v>0</v>
      </c>
      <c r="O164" s="31">
        <f t="shared" si="199"/>
        <v>0</v>
      </c>
      <c r="P164" s="31">
        <f t="shared" si="191"/>
        <v>0</v>
      </c>
      <c r="Q164" s="31">
        <f t="shared" si="192"/>
        <v>0</v>
      </c>
      <c r="R164" s="31">
        <f t="shared" si="200"/>
        <v>0</v>
      </c>
      <c r="S164" s="31" t="str">
        <f t="shared" si="201"/>
        <v xml:space="preserve"> </v>
      </c>
      <c r="T164" s="732">
        <f t="shared" si="173"/>
        <v>0</v>
      </c>
      <c r="U164" s="84">
        <f t="shared" si="174"/>
        <v>0</v>
      </c>
      <c r="V164" s="604" t="str">
        <f t="shared" si="175"/>
        <v xml:space="preserve"> </v>
      </c>
      <c r="W164" s="760"/>
      <c r="X164" s="338"/>
      <c r="Y164" s="31">
        <f t="shared" ref="Y164:Y196" si="213">X164-Z164</f>
        <v>0</v>
      </c>
      <c r="Z164" s="468"/>
      <c r="AA164" s="865"/>
      <c r="AB164" s="319">
        <f t="shared" si="193"/>
        <v>0</v>
      </c>
      <c r="AC164" s="31"/>
      <c r="AD164" s="31">
        <f t="shared" si="203"/>
        <v>0</v>
      </c>
      <c r="AE164" s="31" t="str">
        <f t="shared" si="202"/>
        <v xml:space="preserve"> </v>
      </c>
      <c r="AF164" s="803"/>
      <c r="AG164" s="31">
        <f t="shared" si="176"/>
        <v>0</v>
      </c>
      <c r="AH164" s="146" t="str">
        <f t="shared" si="184"/>
        <v xml:space="preserve"> </v>
      </c>
      <c r="AI164" s="418"/>
      <c r="AJ164" s="57"/>
      <c r="AK164" s="57"/>
      <c r="AL164" s="57">
        <f t="shared" si="177"/>
        <v>0</v>
      </c>
      <c r="AM164" s="57" t="str">
        <f t="shared" si="178"/>
        <v xml:space="preserve"> </v>
      </c>
      <c r="AN164" s="699"/>
      <c r="AO164" s="57">
        <f t="shared" si="179"/>
        <v>0</v>
      </c>
      <c r="AP164" s="195" t="str">
        <f t="shared" si="208"/>
        <v xml:space="preserve"> </v>
      </c>
      <c r="AQ164" s="173"/>
      <c r="AR164" s="325"/>
      <c r="AS164" s="57"/>
      <c r="AT164" s="57">
        <f t="shared" si="180"/>
        <v>0</v>
      </c>
      <c r="AU164" s="48" t="str">
        <f t="shared" si="211"/>
        <v xml:space="preserve"> </v>
      </c>
      <c r="AV164" s="650"/>
      <c r="AW164" s="57">
        <f t="shared" si="181"/>
        <v>0</v>
      </c>
      <c r="AX164" s="387" t="str">
        <f t="shared" si="212"/>
        <v xml:space="preserve"> </v>
      </c>
      <c r="AY164" s="455"/>
      <c r="AZ164" s="322"/>
      <c r="BA164" s="322">
        <f t="shared" si="185"/>
        <v>0</v>
      </c>
      <c r="BB164" s="322"/>
      <c r="BC164" s="37"/>
      <c r="BD164" s="37">
        <f t="shared" si="194"/>
        <v>0</v>
      </c>
      <c r="BE164" s="37"/>
      <c r="BF164" s="73">
        <f t="shared" si="204"/>
        <v>0</v>
      </c>
      <c r="BG164" s="37" t="str">
        <f t="shared" si="162"/>
        <v xml:space="preserve"> </v>
      </c>
      <c r="BH164" s="647"/>
      <c r="BI164" s="50">
        <f t="shared" si="151"/>
        <v>0</v>
      </c>
      <c r="BJ164" s="142" t="str">
        <f t="shared" si="168"/>
        <v xml:space="preserve"> </v>
      </c>
      <c r="BL164" s="722">
        <f t="shared" si="188"/>
        <v>0</v>
      </c>
      <c r="BM164" s="722">
        <f t="shared" si="189"/>
        <v>0</v>
      </c>
      <c r="BN164" s="709"/>
      <c r="BO164" s="709"/>
      <c r="BP164" s="709"/>
      <c r="BQ164" s="712"/>
    </row>
    <row r="165" spans="1:69" ht="20.25" customHeight="1" x14ac:dyDescent="0.25">
      <c r="A165" s="553" t="s">
        <v>141</v>
      </c>
      <c r="B165" s="541" t="s">
        <v>142</v>
      </c>
      <c r="C165" s="480"/>
      <c r="D165" s="319">
        <f t="shared" si="205"/>
        <v>0</v>
      </c>
      <c r="E165" s="31">
        <f t="shared" si="206"/>
        <v>0</v>
      </c>
      <c r="F165" s="31">
        <f t="shared" si="190"/>
        <v>0</v>
      </c>
      <c r="G165" s="31">
        <f t="shared" si="207"/>
        <v>0</v>
      </c>
      <c r="H165" s="31">
        <f t="shared" si="186"/>
        <v>0</v>
      </c>
      <c r="I165" s="31" t="str">
        <f t="shared" si="187"/>
        <v xml:space="preserve"> </v>
      </c>
      <c r="J165" s="742">
        <f t="shared" si="195"/>
        <v>0</v>
      </c>
      <c r="K165" s="72">
        <f t="shared" si="209"/>
        <v>0</v>
      </c>
      <c r="L165" s="177" t="str">
        <f t="shared" si="210"/>
        <v xml:space="preserve"> </v>
      </c>
      <c r="M165" s="323">
        <f t="shared" si="197"/>
        <v>0</v>
      </c>
      <c r="N165" s="319">
        <f t="shared" si="198"/>
        <v>0</v>
      </c>
      <c r="O165" s="31">
        <f t="shared" si="199"/>
        <v>0</v>
      </c>
      <c r="P165" s="31">
        <f t="shared" si="191"/>
        <v>0</v>
      </c>
      <c r="Q165" s="31">
        <f t="shared" si="192"/>
        <v>0</v>
      </c>
      <c r="R165" s="31">
        <f t="shared" si="200"/>
        <v>0</v>
      </c>
      <c r="S165" s="31" t="str">
        <f t="shared" si="201"/>
        <v xml:space="preserve"> </v>
      </c>
      <c r="T165" s="742">
        <f t="shared" si="173"/>
        <v>0</v>
      </c>
      <c r="U165" s="95">
        <f t="shared" si="174"/>
        <v>0</v>
      </c>
      <c r="V165" s="608" t="str">
        <f t="shared" si="175"/>
        <v xml:space="preserve"> </v>
      </c>
      <c r="W165" s="760"/>
      <c r="X165" s="338"/>
      <c r="Y165" s="31">
        <f t="shared" si="213"/>
        <v>0</v>
      </c>
      <c r="Z165" s="468"/>
      <c r="AA165" s="865"/>
      <c r="AB165" s="319">
        <f t="shared" si="193"/>
        <v>0</v>
      </c>
      <c r="AC165" s="31"/>
      <c r="AD165" s="31">
        <f t="shared" si="203"/>
        <v>0</v>
      </c>
      <c r="AE165" s="31" t="str">
        <f t="shared" si="202"/>
        <v xml:space="preserve"> </v>
      </c>
      <c r="AF165" s="803"/>
      <c r="AG165" s="31">
        <f t="shared" si="176"/>
        <v>0</v>
      </c>
      <c r="AH165" s="146" t="str">
        <f t="shared" si="184"/>
        <v xml:space="preserve"> </v>
      </c>
      <c r="AI165" s="418"/>
      <c r="AJ165" s="57"/>
      <c r="AK165" s="57"/>
      <c r="AL165" s="57">
        <f t="shared" si="177"/>
        <v>0</v>
      </c>
      <c r="AM165" s="57" t="str">
        <f t="shared" si="178"/>
        <v xml:space="preserve"> </v>
      </c>
      <c r="AN165" s="699"/>
      <c r="AO165" s="57">
        <f t="shared" si="179"/>
        <v>0</v>
      </c>
      <c r="AP165" s="195" t="str">
        <f t="shared" si="208"/>
        <v xml:space="preserve"> </v>
      </c>
      <c r="AQ165" s="173"/>
      <c r="AR165" s="325"/>
      <c r="AS165" s="57"/>
      <c r="AT165" s="57">
        <f t="shared" si="180"/>
        <v>0</v>
      </c>
      <c r="AU165" s="48" t="str">
        <f t="shared" si="211"/>
        <v xml:space="preserve"> </v>
      </c>
      <c r="AV165" s="650"/>
      <c r="AW165" s="57">
        <f t="shared" si="181"/>
        <v>0</v>
      </c>
      <c r="AX165" s="387" t="str">
        <f t="shared" si="212"/>
        <v xml:space="preserve"> </v>
      </c>
      <c r="AY165" s="455"/>
      <c r="AZ165" s="319"/>
      <c r="BA165" s="319">
        <f t="shared" si="185"/>
        <v>0</v>
      </c>
      <c r="BB165" s="319"/>
      <c r="BC165" s="31"/>
      <c r="BD165" s="31">
        <f t="shared" si="194"/>
        <v>0</v>
      </c>
      <c r="BE165" s="31"/>
      <c r="BF165" s="73">
        <f t="shared" si="204"/>
        <v>0</v>
      </c>
      <c r="BG165" s="37" t="str">
        <f t="shared" si="162"/>
        <v xml:space="preserve"> </v>
      </c>
      <c r="BH165" s="641"/>
      <c r="BI165" s="31">
        <f t="shared" si="151"/>
        <v>0</v>
      </c>
      <c r="BJ165" s="142" t="str">
        <f t="shared" si="168"/>
        <v xml:space="preserve"> </v>
      </c>
      <c r="BL165" s="722">
        <f t="shared" si="188"/>
        <v>0</v>
      </c>
      <c r="BM165" s="722">
        <f t="shared" si="189"/>
        <v>0</v>
      </c>
      <c r="BN165" s="712"/>
      <c r="BO165" s="712"/>
      <c r="BP165" s="712"/>
      <c r="BQ165" s="709"/>
    </row>
    <row r="166" spans="1:69" s="8" customFormat="1" ht="22.5" customHeight="1" x14ac:dyDescent="0.25">
      <c r="A166" s="539" t="s">
        <v>145</v>
      </c>
      <c r="B166" s="540" t="s">
        <v>143</v>
      </c>
      <c r="C166" s="323">
        <f>M166+AY166</f>
        <v>0</v>
      </c>
      <c r="D166" s="323">
        <f t="shared" si="205"/>
        <v>0</v>
      </c>
      <c r="E166" s="50">
        <f t="shared" si="206"/>
        <v>0</v>
      </c>
      <c r="F166" s="50">
        <f t="shared" si="190"/>
        <v>0</v>
      </c>
      <c r="G166" s="50">
        <f t="shared" si="207"/>
        <v>0</v>
      </c>
      <c r="H166" s="50">
        <f t="shared" si="186"/>
        <v>0</v>
      </c>
      <c r="I166" s="50" t="str">
        <f t="shared" si="187"/>
        <v xml:space="preserve"> </v>
      </c>
      <c r="J166" s="739">
        <f t="shared" si="195"/>
        <v>0</v>
      </c>
      <c r="K166" s="67">
        <f t="shared" si="209"/>
        <v>0</v>
      </c>
      <c r="L166" s="171" t="str">
        <f t="shared" si="210"/>
        <v xml:space="preserve"> </v>
      </c>
      <c r="M166" s="323">
        <f t="shared" si="197"/>
        <v>0</v>
      </c>
      <c r="N166" s="323">
        <f t="shared" si="198"/>
        <v>0</v>
      </c>
      <c r="O166" s="50">
        <f t="shared" si="199"/>
        <v>0</v>
      </c>
      <c r="P166" s="50">
        <f t="shared" si="191"/>
        <v>0</v>
      </c>
      <c r="Q166" s="50">
        <f t="shared" si="192"/>
        <v>0</v>
      </c>
      <c r="R166" s="50">
        <f t="shared" si="200"/>
        <v>0</v>
      </c>
      <c r="S166" s="50" t="str">
        <f t="shared" si="201"/>
        <v xml:space="preserve"> </v>
      </c>
      <c r="T166" s="739">
        <f t="shared" si="173"/>
        <v>0</v>
      </c>
      <c r="U166" s="91">
        <f t="shared" si="174"/>
        <v>0</v>
      </c>
      <c r="V166" s="603" t="str">
        <f t="shared" si="175"/>
        <v xml:space="preserve"> </v>
      </c>
      <c r="W166" s="769">
        <f>W167</f>
        <v>0</v>
      </c>
      <c r="X166" s="366">
        <f>X167</f>
        <v>0</v>
      </c>
      <c r="Y166" s="31">
        <f t="shared" si="213"/>
        <v>0</v>
      </c>
      <c r="Z166" s="844">
        <f>Z167</f>
        <v>0</v>
      </c>
      <c r="AA166" s="874">
        <f>AA167</f>
        <v>0</v>
      </c>
      <c r="AB166" s="323">
        <f t="shared" si="193"/>
        <v>0</v>
      </c>
      <c r="AC166" s="50">
        <f>AC167</f>
        <v>0</v>
      </c>
      <c r="AD166" s="50">
        <f t="shared" si="203"/>
        <v>0</v>
      </c>
      <c r="AE166" s="50" t="str">
        <f t="shared" si="202"/>
        <v xml:space="preserve"> </v>
      </c>
      <c r="AF166" s="809">
        <f>AF167</f>
        <v>0</v>
      </c>
      <c r="AG166" s="50">
        <f t="shared" si="176"/>
        <v>0</v>
      </c>
      <c r="AH166" s="154" t="str">
        <f t="shared" si="184"/>
        <v xml:space="preserve"> </v>
      </c>
      <c r="AI166" s="366"/>
      <c r="AJ166" s="50"/>
      <c r="AK166" s="50">
        <f>AK167</f>
        <v>0</v>
      </c>
      <c r="AL166" s="50">
        <f t="shared" si="177"/>
        <v>0</v>
      </c>
      <c r="AM166" s="50" t="str">
        <f t="shared" si="178"/>
        <v xml:space="preserve"> </v>
      </c>
      <c r="AN166" s="696"/>
      <c r="AO166" s="50">
        <f t="shared" si="179"/>
        <v>0</v>
      </c>
      <c r="AP166" s="195" t="str">
        <f t="shared" si="208"/>
        <v xml:space="preserve"> </v>
      </c>
      <c r="AQ166" s="169"/>
      <c r="AR166" s="323"/>
      <c r="AS166" s="50">
        <f>AS167</f>
        <v>0</v>
      </c>
      <c r="AT166" s="50">
        <f t="shared" si="180"/>
        <v>0</v>
      </c>
      <c r="AU166" s="67" t="str">
        <f t="shared" si="211"/>
        <v xml:space="preserve"> </v>
      </c>
      <c r="AV166" s="647"/>
      <c r="AW166" s="50">
        <f t="shared" si="181"/>
        <v>0</v>
      </c>
      <c r="AX166" s="401" t="str">
        <f t="shared" si="212"/>
        <v xml:space="preserve"> </v>
      </c>
      <c r="AY166" s="452"/>
      <c r="AZ166" s="323">
        <f>AZ167</f>
        <v>0</v>
      </c>
      <c r="BA166" s="323">
        <f t="shared" si="185"/>
        <v>0</v>
      </c>
      <c r="BB166" s="323">
        <f>BB167</f>
        <v>0</v>
      </c>
      <c r="BC166" s="50">
        <f>BC167</f>
        <v>0</v>
      </c>
      <c r="BD166" s="50">
        <f t="shared" si="194"/>
        <v>0</v>
      </c>
      <c r="BE166" s="50">
        <f>BE167</f>
        <v>0</v>
      </c>
      <c r="BF166" s="129">
        <f t="shared" si="204"/>
        <v>0</v>
      </c>
      <c r="BG166" s="57" t="str">
        <f t="shared" si="162"/>
        <v xml:space="preserve"> </v>
      </c>
      <c r="BH166" s="647">
        <f>BH167</f>
        <v>0</v>
      </c>
      <c r="BI166" s="50">
        <f t="shared" si="151"/>
        <v>0</v>
      </c>
      <c r="BJ166" s="142" t="str">
        <f t="shared" si="168"/>
        <v xml:space="preserve"> </v>
      </c>
      <c r="BK166" s="2"/>
      <c r="BL166" s="722">
        <f t="shared" si="188"/>
        <v>0</v>
      </c>
      <c r="BM166" s="722">
        <f t="shared" si="189"/>
        <v>0</v>
      </c>
      <c r="BN166" s="709">
        <v>0</v>
      </c>
      <c r="BO166" s="709"/>
      <c r="BP166" s="709"/>
      <c r="BQ166" s="709">
        <v>0</v>
      </c>
    </row>
    <row r="167" spans="1:69" ht="21.75" customHeight="1" x14ac:dyDescent="0.25">
      <c r="A167" s="553" t="s">
        <v>144</v>
      </c>
      <c r="B167" s="541" t="s">
        <v>146</v>
      </c>
      <c r="C167" s="480"/>
      <c r="D167" s="319">
        <f t="shared" si="205"/>
        <v>0</v>
      </c>
      <c r="E167" s="31">
        <f t="shared" si="206"/>
        <v>0</v>
      </c>
      <c r="F167" s="31">
        <f t="shared" si="190"/>
        <v>0</v>
      </c>
      <c r="G167" s="31">
        <f t="shared" si="207"/>
        <v>0</v>
      </c>
      <c r="H167" s="31">
        <f t="shared" si="186"/>
        <v>0</v>
      </c>
      <c r="I167" s="31" t="str">
        <f t="shared" si="187"/>
        <v xml:space="preserve"> </v>
      </c>
      <c r="J167" s="732">
        <f t="shared" si="195"/>
        <v>0</v>
      </c>
      <c r="K167" s="48">
        <f t="shared" si="209"/>
        <v>0</v>
      </c>
      <c r="L167" s="172" t="str">
        <f t="shared" si="210"/>
        <v xml:space="preserve"> </v>
      </c>
      <c r="M167" s="323">
        <f t="shared" si="197"/>
        <v>0</v>
      </c>
      <c r="N167" s="319">
        <f t="shared" si="198"/>
        <v>0</v>
      </c>
      <c r="O167" s="31">
        <f t="shared" si="199"/>
        <v>0</v>
      </c>
      <c r="P167" s="31">
        <f t="shared" si="191"/>
        <v>0</v>
      </c>
      <c r="Q167" s="31">
        <f t="shared" si="192"/>
        <v>0</v>
      </c>
      <c r="R167" s="31">
        <f t="shared" si="200"/>
        <v>0</v>
      </c>
      <c r="S167" s="31" t="str">
        <f t="shared" si="201"/>
        <v xml:space="preserve"> </v>
      </c>
      <c r="T167" s="732">
        <f t="shared" ref="T167:T204" si="214">AF167+AN167+AV167</f>
        <v>0</v>
      </c>
      <c r="U167" s="84">
        <f t="shared" ref="U167:U202" si="215">O167-T167</f>
        <v>0</v>
      </c>
      <c r="V167" s="604" t="str">
        <f t="shared" ref="V167:V204" si="216">IF(T167&lt;&gt;0,IF(O167/T167*100&lt;0,"&lt;0",IF(O167/T167*100&gt;200,"&gt;200",O167/T167*100))," ")</f>
        <v xml:space="preserve"> </v>
      </c>
      <c r="W167" s="760"/>
      <c r="X167" s="338"/>
      <c r="Y167" s="31">
        <f t="shared" si="213"/>
        <v>0</v>
      </c>
      <c r="Z167" s="468"/>
      <c r="AA167" s="865"/>
      <c r="AB167" s="319">
        <f t="shared" si="193"/>
        <v>0</v>
      </c>
      <c r="AC167" s="31"/>
      <c r="AD167" s="31">
        <f t="shared" si="203"/>
        <v>0</v>
      </c>
      <c r="AE167" s="31" t="str">
        <f t="shared" si="202"/>
        <v xml:space="preserve"> </v>
      </c>
      <c r="AF167" s="803"/>
      <c r="AG167" s="31">
        <f t="shared" ref="AG167:AG203" si="217">AA167-AF167</f>
        <v>0</v>
      </c>
      <c r="AH167" s="146" t="str">
        <f t="shared" ref="AH167:AH204" si="218">IF(AF167&lt;&gt;0,IF(AA167/AF167*100&lt;0,"&lt;0",IF(AA167/AF167*100&gt;200,"&gt;200",AA167/AF167*100))," ")</f>
        <v xml:space="preserve"> </v>
      </c>
      <c r="AI167" s="418"/>
      <c r="AJ167" s="57"/>
      <c r="AK167" s="57"/>
      <c r="AL167" s="57">
        <f t="shared" ref="AL167:AL202" si="219">AK167-AJ167</f>
        <v>0</v>
      </c>
      <c r="AM167" s="57" t="str">
        <f t="shared" ref="AM167:AM204" si="220">IF(AJ167&lt;&gt;0,IF(AK167/AJ167*100&lt;0,"&lt;0",IF(AK167/AJ167*100&gt;200,"&gt;200",AK167/AJ167*100))," ")</f>
        <v xml:space="preserve"> </v>
      </c>
      <c r="AN167" s="699"/>
      <c r="AO167" s="57">
        <f t="shared" ref="AO167:AO202" si="221">AK167-AN167</f>
        <v>0</v>
      </c>
      <c r="AP167" s="195" t="str">
        <f t="shared" si="208"/>
        <v xml:space="preserve"> </v>
      </c>
      <c r="AQ167" s="173"/>
      <c r="AR167" s="325"/>
      <c r="AS167" s="57"/>
      <c r="AT167" s="57">
        <f t="shared" ref="AT167:AT202" si="222">AS167-AR167</f>
        <v>0</v>
      </c>
      <c r="AU167" s="48" t="str">
        <f t="shared" si="211"/>
        <v xml:space="preserve"> </v>
      </c>
      <c r="AV167" s="650"/>
      <c r="AW167" s="57">
        <f t="shared" ref="AW167:AW202" si="223">AS167-AV167</f>
        <v>0</v>
      </c>
      <c r="AX167" s="387" t="str">
        <f t="shared" si="212"/>
        <v xml:space="preserve"> </v>
      </c>
      <c r="AY167" s="455"/>
      <c r="AZ167" s="319"/>
      <c r="BA167" s="319">
        <f t="shared" si="185"/>
        <v>0</v>
      </c>
      <c r="BB167" s="319"/>
      <c r="BC167" s="31"/>
      <c r="BD167" s="31">
        <f t="shared" si="194"/>
        <v>0</v>
      </c>
      <c r="BE167" s="31"/>
      <c r="BF167" s="73">
        <f t="shared" si="204"/>
        <v>0</v>
      </c>
      <c r="BG167" s="37" t="str">
        <f t="shared" si="162"/>
        <v xml:space="preserve"> </v>
      </c>
      <c r="BH167" s="641"/>
      <c r="BI167" s="31">
        <f t="shared" si="151"/>
        <v>0</v>
      </c>
      <c r="BJ167" s="142" t="str">
        <f t="shared" si="168"/>
        <v xml:space="preserve"> </v>
      </c>
      <c r="BL167" s="722">
        <f t="shared" si="188"/>
        <v>0</v>
      </c>
      <c r="BM167" s="722">
        <f t="shared" si="189"/>
        <v>0</v>
      </c>
      <c r="BN167" s="716"/>
      <c r="BO167" s="716"/>
      <c r="BP167" s="716"/>
      <c r="BQ167" s="712"/>
    </row>
    <row r="168" spans="1:69" s="16" customFormat="1" ht="21" customHeight="1" x14ac:dyDescent="0.25">
      <c r="A168" s="483" t="s">
        <v>147</v>
      </c>
      <c r="B168" s="551" t="s">
        <v>92</v>
      </c>
      <c r="C168" s="336">
        <f>C169+C174+C181+C187+C191+C194+C198</f>
        <v>14625.900000000001</v>
      </c>
      <c r="D168" s="336">
        <f>D169+D174+D181+D187+D191+D194+D198</f>
        <v>20063.5</v>
      </c>
      <c r="E168" s="26">
        <f>E169+E174+E181+E187+E191+E194+E198-E187-E174</f>
        <v>12920.300000000001</v>
      </c>
      <c r="F168" s="26">
        <f>F169+F174+F181+F187+F191+F194+F198-F187-F174</f>
        <v>6538.0000000000018</v>
      </c>
      <c r="G168" s="26">
        <f>G169+G174+G181+G187+G191+G194+G198</f>
        <v>6382.3</v>
      </c>
      <c r="H168" s="26">
        <f t="shared" si="186"/>
        <v>-7143.1999999999989</v>
      </c>
      <c r="I168" s="26">
        <f t="shared" si="187"/>
        <v>64.39703939990531</v>
      </c>
      <c r="J168" s="724">
        <f>T168+BH168-J187-J174</f>
        <v>12443</v>
      </c>
      <c r="K168" s="27">
        <f t="shared" si="209"/>
        <v>477.30000000000109</v>
      </c>
      <c r="L168" s="156">
        <f t="shared" si="210"/>
        <v>103.83589166599695</v>
      </c>
      <c r="M168" s="336">
        <f t="shared" si="197"/>
        <v>13807.800000000001</v>
      </c>
      <c r="N168" s="336">
        <f t="shared" si="198"/>
        <v>19159.599999999999</v>
      </c>
      <c r="O168" s="26">
        <f t="shared" si="199"/>
        <v>12606.000000000002</v>
      </c>
      <c r="P168" s="26">
        <f t="shared" si="191"/>
        <v>6514.0000000000009</v>
      </c>
      <c r="Q168" s="26">
        <f t="shared" si="192"/>
        <v>6092</v>
      </c>
      <c r="R168" s="26">
        <f t="shared" si="200"/>
        <v>-6553.5999999999967</v>
      </c>
      <c r="S168" s="26">
        <f t="shared" si="201"/>
        <v>65.794692999853879</v>
      </c>
      <c r="T168" s="724">
        <f t="shared" si="214"/>
        <v>11917.9</v>
      </c>
      <c r="U168" s="75">
        <f t="shared" si="215"/>
        <v>688.10000000000218</v>
      </c>
      <c r="V168" s="592">
        <f t="shared" si="216"/>
        <v>105.77366817979679</v>
      </c>
      <c r="W168" s="758">
        <f>W169+W174+W181+W187+W191+W194+W198</f>
        <v>13807.800000000001</v>
      </c>
      <c r="X168" s="371">
        <f>X169+X174+X181+X187+X191+X194+X198</f>
        <v>19159.599999999999</v>
      </c>
      <c r="Y168" s="26">
        <f t="shared" si="213"/>
        <v>7080.0999999999985</v>
      </c>
      <c r="Z168" s="577">
        <f>Z169+Z174+Z181+Z187+Z191+Z194+Z198</f>
        <v>12079.5</v>
      </c>
      <c r="AA168" s="863">
        <f>AA169+AA174+AA181+AA187+AA191+AA194+AA198</f>
        <v>12605.600000000002</v>
      </c>
      <c r="AB168" s="336">
        <f>AB169+AB174+AB181+AB187+AB191+AB194+AB198</f>
        <v>6513.6000000000013</v>
      </c>
      <c r="AC168" s="336">
        <f>AC169+AC174+AC181+AC187+AC191+AC194+AC198</f>
        <v>6092</v>
      </c>
      <c r="AD168" s="26">
        <f t="shared" si="203"/>
        <v>-6553.9999999999964</v>
      </c>
      <c r="AE168" s="50">
        <f>IF(X168&lt;&gt;0,IF(X168&lt;0,-AA168/X168*100+100,IF(AA168&lt;0,-AA168/X168*100,IF(AA168/X168*100&gt;200,"&gt;200",AA168/X168*100)))," ")</f>
        <v>65.792605273596536</v>
      </c>
      <c r="AF168" s="820">
        <f>AF169+AF174+AF181+AF187+AF191+AF194+AF198</f>
        <v>11917.5</v>
      </c>
      <c r="AG168" s="26">
        <f t="shared" si="217"/>
        <v>688.10000000000218</v>
      </c>
      <c r="AH168" s="142">
        <f t="shared" si="218"/>
        <v>105.77386196769459</v>
      </c>
      <c r="AI168" s="371">
        <f>AI169+AI174+AI181+AI187+AI191+AI194+AI198</f>
        <v>0</v>
      </c>
      <c r="AJ168" s="26">
        <f>AJ169+AJ174+AJ181+AJ187+AJ191+AJ194+AJ198</f>
        <v>0</v>
      </c>
      <c r="AK168" s="26">
        <f>AK169+AK174+AK181+AK187+AK191+AK194+AK198</f>
        <v>0.4</v>
      </c>
      <c r="AL168" s="26">
        <f t="shared" si="219"/>
        <v>0.4</v>
      </c>
      <c r="AM168" s="26" t="str">
        <f t="shared" si="220"/>
        <v xml:space="preserve"> </v>
      </c>
      <c r="AN168" s="684">
        <f>AN169+AN174+AN181+AN187+AN191+AN194+AN198</f>
        <v>0.4</v>
      </c>
      <c r="AO168" s="26">
        <f t="shared" si="221"/>
        <v>0</v>
      </c>
      <c r="AP168" s="195">
        <f t="shared" si="208"/>
        <v>100</v>
      </c>
      <c r="AQ168" s="336">
        <f>AQ169+AQ174+AQ181+AQ187+AQ191+AQ194+AQ198</f>
        <v>0</v>
      </c>
      <c r="AR168" s="336">
        <f>AR169+AR174+AR181+AR187+AR191+AR194+AR198</f>
        <v>0</v>
      </c>
      <c r="AS168" s="26">
        <f>AS169+AS174+AS181+AS187+AS191+AS194+AS198</f>
        <v>0</v>
      </c>
      <c r="AT168" s="26">
        <f t="shared" si="222"/>
        <v>0</v>
      </c>
      <c r="AU168" s="27" t="str">
        <f t="shared" si="211"/>
        <v xml:space="preserve"> </v>
      </c>
      <c r="AV168" s="639">
        <f>AV169+AV174+AV181+AV187+AV191+AV194+AV198</f>
        <v>0</v>
      </c>
      <c r="AW168" s="26">
        <f t="shared" si="223"/>
        <v>0</v>
      </c>
      <c r="AX168" s="373" t="str">
        <f t="shared" si="212"/>
        <v xml:space="preserve"> </v>
      </c>
      <c r="AY168" s="474">
        <f>AY169+AY174+AY181+AY187+AY191+AY194+AY198</f>
        <v>818.09999999999991</v>
      </c>
      <c r="AZ168" s="26">
        <f>AZ169+AZ174+AZ181+AZ187+AZ191+AZ194+AZ198</f>
        <v>903.89999999999986</v>
      </c>
      <c r="BA168" s="26">
        <f t="shared" si="185"/>
        <v>448.89999999999986</v>
      </c>
      <c r="BB168" s="26">
        <f>BB169+BB174+BB181+BB187+BB191+BB194+BB198</f>
        <v>455</v>
      </c>
      <c r="BC168" s="26">
        <f>BC169+BC174+BC181+BC187+BC191+BC194+BC198</f>
        <v>261.5</v>
      </c>
      <c r="BD168" s="26">
        <f>BD169+BD174+BD181+BD187+BD191+BD194+BD198</f>
        <v>-28.799999999999983</v>
      </c>
      <c r="BE168" s="336">
        <f>BE169+BE174+BE181+BE187+BE191+BE194+BE198</f>
        <v>290.3</v>
      </c>
      <c r="BF168" s="293">
        <f t="shared" si="204"/>
        <v>-642.39999999999986</v>
      </c>
      <c r="BG168" s="26">
        <f t="shared" si="162"/>
        <v>28.930191392853192</v>
      </c>
      <c r="BH168" s="651">
        <f>BH169+BH174+BH181+BH187+BH191+BH194+BH198</f>
        <v>473.9</v>
      </c>
      <c r="BI168" s="63">
        <f t="shared" si="151"/>
        <v>-212.39999999999998</v>
      </c>
      <c r="BJ168" s="142">
        <f>IF(BH168&lt;&gt;0,IF(ABS(BC168)/ABS(BH168)*100&gt;200,"&gt;200",ABS(BC168)/ABS(BH168)*100)," ")</f>
        <v>55.180417809664483</v>
      </c>
      <c r="BK168" s="2"/>
      <c r="BL168" s="722">
        <f t="shared" si="188"/>
        <v>90.8</v>
      </c>
      <c r="BM168" s="722">
        <f t="shared" si="189"/>
        <v>138.5</v>
      </c>
      <c r="BN168" s="709">
        <v>138.5</v>
      </c>
      <c r="BO168" s="709">
        <v>0</v>
      </c>
      <c r="BP168" s="709">
        <v>0</v>
      </c>
      <c r="BQ168" s="663">
        <v>-47.7</v>
      </c>
    </row>
    <row r="169" spans="1:69" s="8" customFormat="1" ht="20.25" customHeight="1" x14ac:dyDescent="0.25">
      <c r="A169" s="539" t="s">
        <v>148</v>
      </c>
      <c r="B169" s="540" t="s">
        <v>149</v>
      </c>
      <c r="C169" s="323">
        <f t="shared" ref="C169:D172" si="224">M169+AY169</f>
        <v>4600</v>
      </c>
      <c r="D169" s="323">
        <f t="shared" si="224"/>
        <v>-235</v>
      </c>
      <c r="E169" s="50">
        <f t="shared" ref="E169:E175" si="225">O169+BC169</f>
        <v>-259.89999999999998</v>
      </c>
      <c r="F169" s="50">
        <f t="shared" si="190"/>
        <v>-259.89999999999998</v>
      </c>
      <c r="G169" s="50">
        <f t="shared" ref="G169:G175" si="226">Q169+BE169</f>
        <v>0</v>
      </c>
      <c r="H169" s="50">
        <f t="shared" si="186"/>
        <v>-24.899999999999977</v>
      </c>
      <c r="I169" s="50">
        <f t="shared" si="187"/>
        <v>110.59574468085106</v>
      </c>
      <c r="J169" s="739">
        <f t="shared" ref="J169:J200" si="227">T169+BH169</f>
        <v>3772.5000000000005</v>
      </c>
      <c r="K169" s="67">
        <f t="shared" si="209"/>
        <v>-4032.4000000000005</v>
      </c>
      <c r="L169" s="171" t="str">
        <f t="shared" si="210"/>
        <v>&lt;0</v>
      </c>
      <c r="M169" s="323">
        <f t="shared" si="197"/>
        <v>4600</v>
      </c>
      <c r="N169" s="323">
        <f t="shared" si="198"/>
        <v>-300</v>
      </c>
      <c r="O169" s="50">
        <f t="shared" si="199"/>
        <v>-324.89999999999998</v>
      </c>
      <c r="P169" s="50">
        <f t="shared" si="191"/>
        <v>-324.89999999999998</v>
      </c>
      <c r="Q169" s="50">
        <f t="shared" si="192"/>
        <v>0</v>
      </c>
      <c r="R169" s="50">
        <f t="shared" si="200"/>
        <v>-24.899999999999977</v>
      </c>
      <c r="S169" s="50">
        <f t="shared" si="201"/>
        <v>108.3</v>
      </c>
      <c r="T169" s="739">
        <f t="shared" si="214"/>
        <v>3765.0000000000005</v>
      </c>
      <c r="U169" s="91">
        <f t="shared" si="215"/>
        <v>-4089.9000000000005</v>
      </c>
      <c r="V169" s="603" t="str">
        <f t="shared" si="216"/>
        <v>&lt;0</v>
      </c>
      <c r="W169" s="769">
        <f>W170+W171+W173</f>
        <v>4600</v>
      </c>
      <c r="X169" s="366">
        <f>X170+X171+X173</f>
        <v>-300</v>
      </c>
      <c r="Y169" s="50">
        <f t="shared" si="213"/>
        <v>-300</v>
      </c>
      <c r="Z169" s="844">
        <f>Z170+Z171+Z173</f>
        <v>0</v>
      </c>
      <c r="AA169" s="874">
        <f>AA170+AA171+AA173</f>
        <v>-325.29999999999995</v>
      </c>
      <c r="AB169" s="323">
        <f t="shared" si="193"/>
        <v>-325.29999999999995</v>
      </c>
      <c r="AC169" s="50">
        <f>AC170+AC171+AC173</f>
        <v>0</v>
      </c>
      <c r="AD169" s="50">
        <f t="shared" si="203"/>
        <v>-25.299999999999955</v>
      </c>
      <c r="AE169" s="50">
        <f>IF(X169&lt;&gt;0,IF(X169&lt;0,-AA169/X169*100+100,IF(AA169&lt;0,-AA169/X169*100,IF(AA169/X169*100&gt;200,"&gt;200",AA169/X169*100)))," ")</f>
        <v>-8.4333333333333087</v>
      </c>
      <c r="AF169" s="809">
        <f>AF170+AF171+AF173</f>
        <v>3764.6000000000004</v>
      </c>
      <c r="AG169" s="50">
        <f t="shared" si="217"/>
        <v>-4089.9000000000005</v>
      </c>
      <c r="AH169" s="154">
        <f>IF(AF169&lt;&gt;0,IF(ABS(AA169)/ABS(AF169)*100&gt;200,"&gt;200",ABS(AA169)/ABS(AF169)*100)," ")</f>
        <v>8.6410242788078389</v>
      </c>
      <c r="AI169" s="366"/>
      <c r="AJ169" s="50"/>
      <c r="AK169" s="50">
        <f>AK170+AK171+AK173</f>
        <v>0.4</v>
      </c>
      <c r="AL169" s="50">
        <f t="shared" si="219"/>
        <v>0.4</v>
      </c>
      <c r="AM169" s="50" t="str">
        <f t="shared" si="220"/>
        <v xml:space="preserve"> </v>
      </c>
      <c r="AN169" s="696">
        <f>AN170+AN171+AN173</f>
        <v>0.4</v>
      </c>
      <c r="AO169" s="50">
        <f t="shared" si="221"/>
        <v>0</v>
      </c>
      <c r="AP169" s="146">
        <f>IF(AK169&lt;&gt;0,IF(AN169/AK169*100&lt;0,100-AN169/AK169*100,IF(AN169/AK169*100&gt;200,"&gt;200",AN169/AK169*100))," ")</f>
        <v>100</v>
      </c>
      <c r="AQ169" s="169"/>
      <c r="AR169" s="323"/>
      <c r="AS169" s="50">
        <f>AS170+AS171+AS173</f>
        <v>0</v>
      </c>
      <c r="AT169" s="50">
        <f t="shared" si="222"/>
        <v>0</v>
      </c>
      <c r="AU169" s="67" t="str">
        <f t="shared" si="211"/>
        <v xml:space="preserve"> </v>
      </c>
      <c r="AV169" s="647"/>
      <c r="AW169" s="50">
        <f t="shared" si="223"/>
        <v>0</v>
      </c>
      <c r="AX169" s="401" t="str">
        <f t="shared" si="212"/>
        <v xml:space="preserve"> </v>
      </c>
      <c r="AY169" s="452"/>
      <c r="AZ169" s="323">
        <f>AZ170+AZ171+AZ173+AZ172</f>
        <v>65</v>
      </c>
      <c r="BA169" s="323">
        <f t="shared" si="185"/>
        <v>65</v>
      </c>
      <c r="BB169" s="323">
        <f>BB170+BB171+BB173</f>
        <v>0</v>
      </c>
      <c r="BC169" s="50">
        <f>BC170+BC171+BC173+BC172</f>
        <v>65</v>
      </c>
      <c r="BD169" s="50">
        <f t="shared" si="194"/>
        <v>65</v>
      </c>
      <c r="BE169" s="50">
        <f>BE170+BE171+BE173</f>
        <v>0</v>
      </c>
      <c r="BF169" s="129">
        <f t="shared" si="204"/>
        <v>0</v>
      </c>
      <c r="BG169" s="57">
        <f t="shared" si="162"/>
        <v>100</v>
      </c>
      <c r="BH169" s="647">
        <f>BH170+BH171+BH173+BH172</f>
        <v>7.5</v>
      </c>
      <c r="BI169" s="50">
        <f t="shared" si="151"/>
        <v>57.5</v>
      </c>
      <c r="BJ169" s="142" t="str">
        <f t="shared" si="168"/>
        <v>&gt;200</v>
      </c>
      <c r="BK169" s="2"/>
      <c r="BL169" s="722">
        <f t="shared" si="188"/>
        <v>196.8</v>
      </c>
      <c r="BM169" s="722">
        <f t="shared" si="189"/>
        <v>184.8</v>
      </c>
      <c r="BN169" s="709">
        <v>184.8</v>
      </c>
      <c r="BO169" s="709"/>
      <c r="BP169" s="709"/>
      <c r="BQ169" s="667">
        <v>12</v>
      </c>
    </row>
    <row r="170" spans="1:69" ht="18" customHeight="1" x14ac:dyDescent="0.25">
      <c r="A170" s="553" t="s">
        <v>238</v>
      </c>
      <c r="B170" s="541" t="s">
        <v>150</v>
      </c>
      <c r="C170" s="319">
        <f t="shared" si="224"/>
        <v>4610</v>
      </c>
      <c r="D170" s="319">
        <f t="shared" si="224"/>
        <v>-290</v>
      </c>
      <c r="E170" s="31">
        <f t="shared" si="225"/>
        <v>-433.4</v>
      </c>
      <c r="F170" s="31">
        <f t="shared" si="190"/>
        <v>-433.4</v>
      </c>
      <c r="G170" s="31">
        <f t="shared" si="226"/>
        <v>0</v>
      </c>
      <c r="H170" s="31">
        <f t="shared" si="186"/>
        <v>-143.39999999999998</v>
      </c>
      <c r="I170" s="31">
        <f t="shared" si="187"/>
        <v>149.44827586206895</v>
      </c>
      <c r="J170" s="732">
        <f t="shared" si="227"/>
        <v>3721.5</v>
      </c>
      <c r="K170" s="48">
        <f t="shared" si="209"/>
        <v>-4154.8999999999996</v>
      </c>
      <c r="L170" s="172" t="str">
        <f t="shared" si="210"/>
        <v>&lt;0</v>
      </c>
      <c r="M170" s="319">
        <f t="shared" si="197"/>
        <v>4610</v>
      </c>
      <c r="N170" s="319">
        <f t="shared" si="198"/>
        <v>-290</v>
      </c>
      <c r="O170" s="31">
        <f t="shared" si="199"/>
        <v>-433.4</v>
      </c>
      <c r="P170" s="31">
        <f t="shared" si="191"/>
        <v>-433.4</v>
      </c>
      <c r="Q170" s="31">
        <f t="shared" si="192"/>
        <v>0</v>
      </c>
      <c r="R170" s="31">
        <f t="shared" si="200"/>
        <v>-143.39999999999998</v>
      </c>
      <c r="S170" s="31">
        <f t="shared" si="201"/>
        <v>149.44827586206895</v>
      </c>
      <c r="T170" s="732">
        <f t="shared" si="214"/>
        <v>3721.5</v>
      </c>
      <c r="U170" s="84">
        <f t="shared" si="215"/>
        <v>-4154.8999999999996</v>
      </c>
      <c r="V170" s="604" t="str">
        <f t="shared" si="216"/>
        <v>&lt;0</v>
      </c>
      <c r="W170" s="760">
        <v>4610</v>
      </c>
      <c r="X170" s="338">
        <v>-290</v>
      </c>
      <c r="Y170" s="31">
        <f t="shared" si="213"/>
        <v>-290</v>
      </c>
      <c r="Z170" s="468"/>
      <c r="AA170" s="865">
        <v>-433.4</v>
      </c>
      <c r="AB170" s="319">
        <f t="shared" si="193"/>
        <v>-433.4</v>
      </c>
      <c r="AC170" s="31"/>
      <c r="AD170" s="31">
        <f t="shared" si="203"/>
        <v>-143.39999999999998</v>
      </c>
      <c r="AE170" s="31">
        <f>IF(X170&lt;&gt;0,IF(X170&lt;0,-AA170/X170*100+100,IF(AA170&lt;0,-AA170/X170*100,IF(AA170/X170*100&gt;200,"&gt;200",AA170/X170*100)))," ")</f>
        <v>-49.448275862068954</v>
      </c>
      <c r="AF170" s="803">
        <v>3721.5</v>
      </c>
      <c r="AG170" s="31">
        <f t="shared" si="217"/>
        <v>-4154.8999999999996</v>
      </c>
      <c r="AH170" s="146">
        <f>IF(AF170&lt;&gt;0,IF(ABS(AA170)/ABS(AF170)*100&gt;200,"&gt;200",ABS(AA170)/ABS(AF170)*100)," ")</f>
        <v>11.645841730485019</v>
      </c>
      <c r="AI170" s="338"/>
      <c r="AJ170" s="31"/>
      <c r="AK170" s="31"/>
      <c r="AL170" s="31">
        <f t="shared" si="219"/>
        <v>0</v>
      </c>
      <c r="AM170" s="31" t="str">
        <f t="shared" si="220"/>
        <v xml:space="preserve"> </v>
      </c>
      <c r="AN170" s="686"/>
      <c r="AO170" s="31">
        <f t="shared" si="221"/>
        <v>0</v>
      </c>
      <c r="AP170" s="195" t="str">
        <f t="shared" si="208"/>
        <v xml:space="preserve"> </v>
      </c>
      <c r="AQ170" s="145"/>
      <c r="AR170" s="319"/>
      <c r="AS170" s="31"/>
      <c r="AT170" s="31">
        <f t="shared" si="222"/>
        <v>0</v>
      </c>
      <c r="AU170" s="48" t="str">
        <f t="shared" si="211"/>
        <v xml:space="preserve"> </v>
      </c>
      <c r="AV170" s="641"/>
      <c r="AW170" s="31">
        <f t="shared" si="223"/>
        <v>0</v>
      </c>
      <c r="AX170" s="387" t="str">
        <f t="shared" si="212"/>
        <v xml:space="preserve"> </v>
      </c>
      <c r="AY170" s="455"/>
      <c r="AZ170" s="319"/>
      <c r="BA170" s="319">
        <f t="shared" si="185"/>
        <v>0</v>
      </c>
      <c r="BB170" s="319"/>
      <c r="BC170" s="31"/>
      <c r="BD170" s="31">
        <f t="shared" si="194"/>
        <v>0</v>
      </c>
      <c r="BE170" s="31"/>
      <c r="BF170" s="73">
        <f t="shared" si="204"/>
        <v>0</v>
      </c>
      <c r="BG170" s="37" t="str">
        <f t="shared" si="162"/>
        <v xml:space="preserve"> </v>
      </c>
      <c r="BH170" s="641"/>
      <c r="BI170" s="31">
        <f t="shared" si="151"/>
        <v>0</v>
      </c>
      <c r="BJ170" s="142" t="str">
        <f t="shared" si="168"/>
        <v xml:space="preserve"> </v>
      </c>
      <c r="BL170" s="722">
        <f t="shared" si="188"/>
        <v>214.3</v>
      </c>
      <c r="BM170" s="722">
        <f t="shared" si="189"/>
        <v>214.3</v>
      </c>
      <c r="BN170" s="712">
        <v>214.3</v>
      </c>
      <c r="BO170" s="712"/>
      <c r="BP170" s="712"/>
      <c r="BQ170" s="709"/>
    </row>
    <row r="171" spans="1:69" ht="21" customHeight="1" x14ac:dyDescent="0.25">
      <c r="A171" s="553" t="s">
        <v>87</v>
      </c>
      <c r="B171" s="541" t="s">
        <v>151</v>
      </c>
      <c r="C171" s="319">
        <f t="shared" si="224"/>
        <v>-10</v>
      </c>
      <c r="D171" s="319">
        <f t="shared" si="224"/>
        <v>-10</v>
      </c>
      <c r="E171" s="31">
        <f t="shared" si="225"/>
        <v>-0.4</v>
      </c>
      <c r="F171" s="31">
        <f t="shared" si="190"/>
        <v>-0.4</v>
      </c>
      <c r="G171" s="31">
        <f t="shared" si="226"/>
        <v>0</v>
      </c>
      <c r="H171" s="31">
        <f t="shared" si="186"/>
        <v>9.6</v>
      </c>
      <c r="I171" s="31">
        <f t="shared" si="187"/>
        <v>4</v>
      </c>
      <c r="J171" s="732">
        <f t="shared" si="227"/>
        <v>-0.2</v>
      </c>
      <c r="K171" s="48">
        <f t="shared" si="209"/>
        <v>-0.2</v>
      </c>
      <c r="L171" s="172">
        <f t="shared" si="210"/>
        <v>200</v>
      </c>
      <c r="M171" s="319">
        <f t="shared" si="197"/>
        <v>-10</v>
      </c>
      <c r="N171" s="319">
        <f t="shared" si="198"/>
        <v>-10</v>
      </c>
      <c r="O171" s="31">
        <f t="shared" ref="O171:O204" si="228">AA171+AK171+AS171</f>
        <v>-0.4</v>
      </c>
      <c r="P171" s="31">
        <f t="shared" si="191"/>
        <v>-0.4</v>
      </c>
      <c r="Q171" s="31">
        <f t="shared" si="192"/>
        <v>0</v>
      </c>
      <c r="R171" s="31">
        <f t="shared" si="200"/>
        <v>9.6</v>
      </c>
      <c r="S171" s="31">
        <f t="shared" si="201"/>
        <v>4</v>
      </c>
      <c r="T171" s="732">
        <f t="shared" si="214"/>
        <v>-0.2</v>
      </c>
      <c r="U171" s="84">
        <f t="shared" si="215"/>
        <v>-0.2</v>
      </c>
      <c r="V171" s="604">
        <f t="shared" si="216"/>
        <v>200</v>
      </c>
      <c r="W171" s="760">
        <v>-10</v>
      </c>
      <c r="X171" s="338">
        <v>-10</v>
      </c>
      <c r="Y171" s="31">
        <f t="shared" si="213"/>
        <v>-10</v>
      </c>
      <c r="Z171" s="468"/>
      <c r="AA171" s="865">
        <v>-0.4</v>
      </c>
      <c r="AB171" s="323">
        <f t="shared" si="193"/>
        <v>-0.4</v>
      </c>
      <c r="AC171" s="31"/>
      <c r="AD171" s="31">
        <f t="shared" si="203"/>
        <v>9.6</v>
      </c>
      <c r="AE171" s="31">
        <f t="shared" si="202"/>
        <v>4</v>
      </c>
      <c r="AF171" s="803">
        <v>-0.2</v>
      </c>
      <c r="AG171" s="31">
        <f t="shared" si="217"/>
        <v>-0.2</v>
      </c>
      <c r="AH171" s="146">
        <f t="shared" si="218"/>
        <v>200</v>
      </c>
      <c r="AI171" s="338"/>
      <c r="AJ171" s="31"/>
      <c r="AK171" s="31"/>
      <c r="AL171" s="31">
        <f t="shared" si="219"/>
        <v>0</v>
      </c>
      <c r="AM171" s="31" t="str">
        <f t="shared" si="220"/>
        <v xml:space="preserve"> </v>
      </c>
      <c r="AN171" s="686"/>
      <c r="AO171" s="31">
        <f t="shared" si="221"/>
        <v>0</v>
      </c>
      <c r="AP171" s="195" t="str">
        <f t="shared" si="208"/>
        <v xml:space="preserve"> </v>
      </c>
      <c r="AQ171" s="145"/>
      <c r="AR171" s="319"/>
      <c r="AS171" s="31"/>
      <c r="AT171" s="31">
        <f t="shared" si="222"/>
        <v>0</v>
      </c>
      <c r="AU171" s="48" t="str">
        <f t="shared" si="211"/>
        <v xml:space="preserve"> </v>
      </c>
      <c r="AV171" s="641"/>
      <c r="AW171" s="31">
        <f t="shared" si="223"/>
        <v>0</v>
      </c>
      <c r="AX171" s="387" t="str">
        <f t="shared" si="212"/>
        <v xml:space="preserve"> </v>
      </c>
      <c r="AY171" s="455"/>
      <c r="AZ171" s="319"/>
      <c r="BA171" s="319">
        <f t="shared" si="185"/>
        <v>0</v>
      </c>
      <c r="BB171" s="319"/>
      <c r="BC171" s="31"/>
      <c r="BD171" s="31">
        <f t="shared" si="194"/>
        <v>0</v>
      </c>
      <c r="BE171" s="31"/>
      <c r="BF171" s="73">
        <f t="shared" si="204"/>
        <v>0</v>
      </c>
      <c r="BG171" s="37" t="str">
        <f t="shared" si="162"/>
        <v xml:space="preserve"> </v>
      </c>
      <c r="BH171" s="641"/>
      <c r="BI171" s="31">
        <f t="shared" si="151"/>
        <v>0</v>
      </c>
      <c r="BJ171" s="142" t="str">
        <f t="shared" si="168"/>
        <v xml:space="preserve"> </v>
      </c>
      <c r="BL171" s="722">
        <f t="shared" si="188"/>
        <v>0</v>
      </c>
      <c r="BM171" s="722">
        <f t="shared" si="189"/>
        <v>0</v>
      </c>
      <c r="BN171" s="709"/>
      <c r="BO171" s="709"/>
      <c r="BP171" s="709"/>
      <c r="BQ171" s="709"/>
    </row>
    <row r="172" spans="1:69" ht="21" customHeight="1" x14ac:dyDescent="0.25">
      <c r="A172" s="553" t="s">
        <v>321</v>
      </c>
      <c r="B172" s="541" t="s">
        <v>320</v>
      </c>
      <c r="C172" s="319">
        <f t="shared" si="224"/>
        <v>0</v>
      </c>
      <c r="D172" s="319">
        <f t="shared" si="224"/>
        <v>65</v>
      </c>
      <c r="E172" s="31">
        <f t="shared" si="225"/>
        <v>65</v>
      </c>
      <c r="F172" s="31">
        <f t="shared" si="190"/>
        <v>65</v>
      </c>
      <c r="G172" s="31">
        <f t="shared" si="226"/>
        <v>0</v>
      </c>
      <c r="H172" s="31">
        <f t="shared" si="186"/>
        <v>0</v>
      </c>
      <c r="I172" s="31">
        <f t="shared" si="187"/>
        <v>100</v>
      </c>
      <c r="J172" s="732">
        <f t="shared" si="227"/>
        <v>7.5</v>
      </c>
      <c r="K172" s="73">
        <f t="shared" si="209"/>
        <v>57.5</v>
      </c>
      <c r="L172" s="178" t="str">
        <f t="shared" si="210"/>
        <v>&gt;200</v>
      </c>
      <c r="M172" s="319"/>
      <c r="N172" s="319"/>
      <c r="O172" s="31"/>
      <c r="P172" s="31"/>
      <c r="Q172" s="31"/>
      <c r="R172" s="31"/>
      <c r="S172" s="31"/>
      <c r="T172" s="732"/>
      <c r="U172" s="96"/>
      <c r="V172" s="609"/>
      <c r="W172" s="760"/>
      <c r="X172" s="338"/>
      <c r="Y172" s="31"/>
      <c r="Z172" s="468"/>
      <c r="AA172" s="865"/>
      <c r="AB172" s="323"/>
      <c r="AC172" s="31"/>
      <c r="AD172" s="31"/>
      <c r="AE172" s="31"/>
      <c r="AF172" s="803"/>
      <c r="AG172" s="31"/>
      <c r="AH172" s="146"/>
      <c r="AI172" s="338"/>
      <c r="AJ172" s="31"/>
      <c r="AK172" s="31"/>
      <c r="AL172" s="31"/>
      <c r="AM172" s="31"/>
      <c r="AN172" s="686"/>
      <c r="AO172" s="31"/>
      <c r="AP172" s="195"/>
      <c r="AQ172" s="145"/>
      <c r="AR172" s="319"/>
      <c r="AS172" s="31"/>
      <c r="AT172" s="31"/>
      <c r="AU172" s="73"/>
      <c r="AV172" s="641"/>
      <c r="AW172" s="31"/>
      <c r="AX172" s="406"/>
      <c r="AY172" s="455"/>
      <c r="AZ172" s="319">
        <v>65</v>
      </c>
      <c r="BA172" s="319">
        <f t="shared" si="185"/>
        <v>65</v>
      </c>
      <c r="BB172" s="319"/>
      <c r="BC172" s="31">
        <v>65</v>
      </c>
      <c r="BD172" s="31">
        <f t="shared" si="194"/>
        <v>65</v>
      </c>
      <c r="BE172" s="31"/>
      <c r="BF172" s="73">
        <f t="shared" si="204"/>
        <v>0</v>
      </c>
      <c r="BG172" s="37">
        <f t="shared" si="162"/>
        <v>100</v>
      </c>
      <c r="BH172" s="641">
        <v>7.5</v>
      </c>
      <c r="BI172" s="31">
        <f t="shared" si="151"/>
        <v>57.5</v>
      </c>
      <c r="BJ172" s="142" t="str">
        <f t="shared" si="168"/>
        <v>&gt;200</v>
      </c>
      <c r="BL172" s="722"/>
      <c r="BM172" s="722"/>
      <c r="BN172" s="709"/>
      <c r="BO172" s="709"/>
      <c r="BP172" s="709"/>
      <c r="BQ172" s="709"/>
    </row>
    <row r="173" spans="1:69" ht="18.75" customHeight="1" x14ac:dyDescent="0.25">
      <c r="A173" s="553" t="s">
        <v>152</v>
      </c>
      <c r="B173" s="541" t="s">
        <v>153</v>
      </c>
      <c r="C173" s="480"/>
      <c r="D173" s="319">
        <f>N173+AZ173</f>
        <v>0</v>
      </c>
      <c r="E173" s="31">
        <f t="shared" si="225"/>
        <v>108.9</v>
      </c>
      <c r="F173" s="31">
        <f t="shared" si="190"/>
        <v>108.9</v>
      </c>
      <c r="G173" s="31">
        <f t="shared" si="226"/>
        <v>0</v>
      </c>
      <c r="H173" s="31">
        <f t="shared" si="186"/>
        <v>108.9</v>
      </c>
      <c r="I173" s="31" t="str">
        <f t="shared" si="187"/>
        <v xml:space="preserve"> </v>
      </c>
      <c r="J173" s="732">
        <f t="shared" si="227"/>
        <v>43.699999999999996</v>
      </c>
      <c r="K173" s="48">
        <f t="shared" si="209"/>
        <v>65.200000000000017</v>
      </c>
      <c r="L173" s="172" t="str">
        <f t="shared" si="210"/>
        <v>&gt;200</v>
      </c>
      <c r="M173" s="319">
        <f t="shared" si="197"/>
        <v>0</v>
      </c>
      <c r="N173" s="319">
        <f t="shared" si="198"/>
        <v>0</v>
      </c>
      <c r="O173" s="31">
        <f t="shared" si="228"/>
        <v>108.9</v>
      </c>
      <c r="P173" s="31">
        <f t="shared" si="191"/>
        <v>108.9</v>
      </c>
      <c r="Q173" s="31">
        <f t="shared" si="192"/>
        <v>0</v>
      </c>
      <c r="R173" s="31">
        <f t="shared" si="200"/>
        <v>108.9</v>
      </c>
      <c r="S173" s="31" t="str">
        <f t="shared" si="201"/>
        <v xml:space="preserve"> </v>
      </c>
      <c r="T173" s="732">
        <f t="shared" si="214"/>
        <v>43.699999999999996</v>
      </c>
      <c r="U173" s="84">
        <f t="shared" si="215"/>
        <v>65.200000000000017</v>
      </c>
      <c r="V173" s="604" t="str">
        <f t="shared" si="216"/>
        <v>&gt;200</v>
      </c>
      <c r="W173" s="760"/>
      <c r="X173" s="338"/>
      <c r="Y173" s="31">
        <f t="shared" si="213"/>
        <v>0</v>
      </c>
      <c r="Z173" s="468"/>
      <c r="AA173" s="888">
        <v>108.5</v>
      </c>
      <c r="AB173" s="319">
        <f t="shared" si="193"/>
        <v>108.5</v>
      </c>
      <c r="AC173" s="31"/>
      <c r="AD173" s="31">
        <f t="shared" si="203"/>
        <v>108.5</v>
      </c>
      <c r="AE173" s="31" t="str">
        <f t="shared" si="202"/>
        <v xml:space="preserve"> </v>
      </c>
      <c r="AF173" s="819">
        <v>43.3</v>
      </c>
      <c r="AG173" s="31">
        <f t="shared" si="217"/>
        <v>65.2</v>
      </c>
      <c r="AH173" s="146" t="str">
        <f t="shared" si="218"/>
        <v>&gt;200</v>
      </c>
      <c r="AI173" s="338"/>
      <c r="AJ173" s="31"/>
      <c r="AK173" s="31">
        <v>0.4</v>
      </c>
      <c r="AL173" s="31">
        <f t="shared" si="219"/>
        <v>0.4</v>
      </c>
      <c r="AM173" s="31" t="str">
        <f t="shared" si="220"/>
        <v xml:space="preserve"> </v>
      </c>
      <c r="AN173" s="686">
        <v>0.4</v>
      </c>
      <c r="AO173" s="31">
        <f t="shared" si="221"/>
        <v>0</v>
      </c>
      <c r="AP173" s="195">
        <f>IF(AK173&lt;&gt;0,IF(AN173/AK173*100&lt;0,100-AN173/AK173*100,IF(AN173/AK173*100&gt;200,"&gt;200",AN173/AK173*100))," ")</f>
        <v>100</v>
      </c>
      <c r="AQ173" s="145"/>
      <c r="AR173" s="319"/>
      <c r="AS173" s="31"/>
      <c r="AT173" s="31">
        <f t="shared" si="222"/>
        <v>0</v>
      </c>
      <c r="AU173" s="48" t="str">
        <f t="shared" si="211"/>
        <v xml:space="preserve"> </v>
      </c>
      <c r="AV173" s="641"/>
      <c r="AW173" s="31">
        <f t="shared" si="223"/>
        <v>0</v>
      </c>
      <c r="AX173" s="387" t="str">
        <f t="shared" si="212"/>
        <v xml:space="preserve"> </v>
      </c>
      <c r="AY173" s="455"/>
      <c r="AZ173" s="319"/>
      <c r="BA173" s="319">
        <f t="shared" si="185"/>
        <v>0</v>
      </c>
      <c r="BB173" s="319"/>
      <c r="BC173" s="31"/>
      <c r="BD173" s="31">
        <f t="shared" si="194"/>
        <v>0</v>
      </c>
      <c r="BE173" s="31"/>
      <c r="BF173" s="135">
        <f t="shared" si="204"/>
        <v>0</v>
      </c>
      <c r="BG173" s="37" t="str">
        <f t="shared" si="162"/>
        <v xml:space="preserve"> </v>
      </c>
      <c r="BH173" s="641"/>
      <c r="BI173" s="31">
        <f t="shared" si="151"/>
        <v>0</v>
      </c>
      <c r="BJ173" s="142" t="str">
        <f t="shared" si="168"/>
        <v xml:space="preserve"> </v>
      </c>
      <c r="BL173" s="722">
        <f t="shared" si="188"/>
        <v>-17.5</v>
      </c>
      <c r="BM173" s="722">
        <f t="shared" si="189"/>
        <v>-29.5</v>
      </c>
      <c r="BN173" s="716">
        <v>-29.5</v>
      </c>
      <c r="BO173" s="716"/>
      <c r="BP173" s="716"/>
      <c r="BQ173" s="666">
        <v>12</v>
      </c>
    </row>
    <row r="174" spans="1:69" s="8" customFormat="1" ht="19.5" customHeight="1" x14ac:dyDescent="0.25">
      <c r="A174" s="552" t="s">
        <v>156</v>
      </c>
      <c r="B174" s="545" t="s">
        <v>154</v>
      </c>
      <c r="C174" s="323">
        <f>M174+AY174</f>
        <v>10.8</v>
      </c>
      <c r="D174" s="323">
        <f>N174+AZ174</f>
        <v>0</v>
      </c>
      <c r="E174" s="50">
        <f t="shared" si="225"/>
        <v>0</v>
      </c>
      <c r="F174" s="50">
        <f t="shared" si="190"/>
        <v>0</v>
      </c>
      <c r="G174" s="50">
        <f t="shared" si="226"/>
        <v>0</v>
      </c>
      <c r="H174" s="50">
        <f t="shared" si="186"/>
        <v>0</v>
      </c>
      <c r="I174" s="50" t="str">
        <f t="shared" si="187"/>
        <v xml:space="preserve"> </v>
      </c>
      <c r="J174" s="741">
        <f t="shared" si="227"/>
        <v>-2.5</v>
      </c>
      <c r="K174" s="70">
        <f t="shared" si="209"/>
        <v>2.5</v>
      </c>
      <c r="L174" s="175">
        <f t="shared" si="210"/>
        <v>0</v>
      </c>
      <c r="M174" s="323">
        <f t="shared" si="197"/>
        <v>0</v>
      </c>
      <c r="N174" s="323">
        <f t="shared" si="198"/>
        <v>0</v>
      </c>
      <c r="O174" s="50">
        <f t="shared" si="228"/>
        <v>0</v>
      </c>
      <c r="P174" s="50">
        <f t="shared" si="191"/>
        <v>0</v>
      </c>
      <c r="Q174" s="50">
        <f t="shared" si="192"/>
        <v>0</v>
      </c>
      <c r="R174" s="50">
        <f t="shared" si="200"/>
        <v>0</v>
      </c>
      <c r="S174" s="50" t="str">
        <f t="shared" si="201"/>
        <v xml:space="preserve"> </v>
      </c>
      <c r="T174" s="741">
        <f t="shared" si="214"/>
        <v>0</v>
      </c>
      <c r="U174" s="93">
        <f t="shared" si="215"/>
        <v>0</v>
      </c>
      <c r="V174" s="606" t="str">
        <f t="shared" si="216"/>
        <v xml:space="preserve"> </v>
      </c>
      <c r="W174" s="769">
        <f>W175+W176+W179+W180</f>
        <v>0</v>
      </c>
      <c r="X174" s="366">
        <f>X175+X176+X179+X180</f>
        <v>0</v>
      </c>
      <c r="Y174" s="31">
        <f t="shared" si="213"/>
        <v>0</v>
      </c>
      <c r="Z174" s="844">
        <f>Z175+Z176+Z179+Z180</f>
        <v>0</v>
      </c>
      <c r="AA174" s="874">
        <f>AA175+AA176+AA179+AA180</f>
        <v>0</v>
      </c>
      <c r="AB174" s="319">
        <f t="shared" si="193"/>
        <v>0</v>
      </c>
      <c r="AC174" s="50">
        <f>AC175+AC177+AC179+AC180</f>
        <v>0</v>
      </c>
      <c r="AD174" s="50">
        <f t="shared" si="203"/>
        <v>0</v>
      </c>
      <c r="AE174" s="50" t="str">
        <f t="shared" si="202"/>
        <v xml:space="preserve"> </v>
      </c>
      <c r="AF174" s="809">
        <f>AF175+AF176+AF179+AF180</f>
        <v>0</v>
      </c>
      <c r="AG174" s="50">
        <f t="shared" si="217"/>
        <v>0</v>
      </c>
      <c r="AH174" s="154" t="str">
        <f t="shared" si="218"/>
        <v xml:space="preserve"> </v>
      </c>
      <c r="AI174" s="366">
        <f>AI176</f>
        <v>0</v>
      </c>
      <c r="AJ174" s="50">
        <f>AJ176</f>
        <v>0</v>
      </c>
      <c r="AK174" s="50">
        <f>AK175+AK176+AK179+AK180</f>
        <v>0</v>
      </c>
      <c r="AL174" s="50">
        <f t="shared" si="219"/>
        <v>0</v>
      </c>
      <c r="AM174" s="50" t="str">
        <f t="shared" si="220"/>
        <v xml:space="preserve"> </v>
      </c>
      <c r="AN174" s="696">
        <f>AN176</f>
        <v>0</v>
      </c>
      <c r="AO174" s="50">
        <f t="shared" si="221"/>
        <v>0</v>
      </c>
      <c r="AP174" s="195" t="str">
        <f t="shared" si="208"/>
        <v xml:space="preserve"> </v>
      </c>
      <c r="AQ174" s="169"/>
      <c r="AR174" s="323"/>
      <c r="AS174" s="50">
        <f>AS175+AS177+AS179+AS180</f>
        <v>0</v>
      </c>
      <c r="AT174" s="50">
        <f t="shared" si="222"/>
        <v>0</v>
      </c>
      <c r="AU174" s="70" t="str">
        <f t="shared" si="211"/>
        <v xml:space="preserve"> </v>
      </c>
      <c r="AV174" s="647"/>
      <c r="AW174" s="50">
        <f t="shared" si="223"/>
        <v>0</v>
      </c>
      <c r="AX174" s="404" t="str">
        <f t="shared" si="212"/>
        <v xml:space="preserve"> </v>
      </c>
      <c r="AY174" s="323">
        <f>AY175+AY177+AY179+AY180</f>
        <v>10.8</v>
      </c>
      <c r="AZ174" s="323">
        <f>AZ175+AZ177+AZ179+AZ180</f>
        <v>0</v>
      </c>
      <c r="BA174" s="323">
        <f t="shared" si="185"/>
        <v>0</v>
      </c>
      <c r="BB174" s="323">
        <f>BB175+BB177+BB179+BB180</f>
        <v>0</v>
      </c>
      <c r="BC174" s="50">
        <f>BC175+BC177+BC179+BC180</f>
        <v>0</v>
      </c>
      <c r="BD174" s="50">
        <f t="shared" si="194"/>
        <v>0</v>
      </c>
      <c r="BE174" s="50">
        <f>BE175+BE177+BE179+BE180</f>
        <v>0</v>
      </c>
      <c r="BF174" s="129">
        <f t="shared" si="204"/>
        <v>0</v>
      </c>
      <c r="BG174" s="50" t="str">
        <f t="shared" si="162"/>
        <v xml:space="preserve"> </v>
      </c>
      <c r="BH174" s="647">
        <f>BH175+BH177+BH179+BH180</f>
        <v>-2.5</v>
      </c>
      <c r="BI174" s="50">
        <f t="shared" ref="BI174:BI204" si="229">BC174-BH174</f>
        <v>2.5</v>
      </c>
      <c r="BJ174" s="142">
        <f t="shared" si="168"/>
        <v>0</v>
      </c>
      <c r="BK174" s="2"/>
      <c r="BL174" s="722">
        <f t="shared" si="188"/>
        <v>0</v>
      </c>
      <c r="BM174" s="722">
        <f t="shared" si="189"/>
        <v>0</v>
      </c>
      <c r="BN174" s="712">
        <v>0</v>
      </c>
      <c r="BO174" s="712"/>
      <c r="BP174" s="712"/>
      <c r="BQ174" s="709">
        <v>0</v>
      </c>
    </row>
    <row r="175" spans="1:69" ht="21" customHeight="1" x14ac:dyDescent="0.25">
      <c r="A175" s="546" t="s">
        <v>155</v>
      </c>
      <c r="B175" s="547" t="s">
        <v>157</v>
      </c>
      <c r="C175" s="319">
        <f>M175+AY175</f>
        <v>10.8</v>
      </c>
      <c r="D175" s="319">
        <f>N175+AZ175</f>
        <v>0</v>
      </c>
      <c r="E175" s="31">
        <f t="shared" si="225"/>
        <v>0</v>
      </c>
      <c r="F175" s="31">
        <f t="shared" si="190"/>
        <v>0</v>
      </c>
      <c r="G175" s="31">
        <f t="shared" si="226"/>
        <v>0</v>
      </c>
      <c r="H175" s="50">
        <f t="shared" si="186"/>
        <v>0</v>
      </c>
      <c r="I175" s="50" t="str">
        <f t="shared" si="187"/>
        <v xml:space="preserve"> </v>
      </c>
      <c r="J175" s="732">
        <f t="shared" si="227"/>
        <v>-2.5</v>
      </c>
      <c r="K175" s="71">
        <f t="shared" si="209"/>
        <v>2.5</v>
      </c>
      <c r="L175" s="176">
        <f t="shared" si="210"/>
        <v>0</v>
      </c>
      <c r="M175" s="319">
        <f t="shared" si="197"/>
        <v>0</v>
      </c>
      <c r="N175" s="319">
        <f t="shared" si="198"/>
        <v>0</v>
      </c>
      <c r="O175" s="31">
        <f t="shared" si="228"/>
        <v>0</v>
      </c>
      <c r="P175" s="31">
        <f t="shared" si="191"/>
        <v>0</v>
      </c>
      <c r="Q175" s="31">
        <f t="shared" si="192"/>
        <v>0</v>
      </c>
      <c r="R175" s="31">
        <f t="shared" si="200"/>
        <v>0</v>
      </c>
      <c r="S175" s="31" t="str">
        <f t="shared" si="201"/>
        <v xml:space="preserve"> </v>
      </c>
      <c r="T175" s="741">
        <f t="shared" si="214"/>
        <v>0</v>
      </c>
      <c r="U175" s="94">
        <f t="shared" si="215"/>
        <v>0</v>
      </c>
      <c r="V175" s="604" t="str">
        <f t="shared" si="216"/>
        <v xml:space="preserve"> </v>
      </c>
      <c r="W175" s="760"/>
      <c r="X175" s="338"/>
      <c r="Y175" s="31">
        <f t="shared" si="213"/>
        <v>0</v>
      </c>
      <c r="Z175" s="468"/>
      <c r="AA175" s="865"/>
      <c r="AB175" s="319">
        <f t="shared" si="193"/>
        <v>0</v>
      </c>
      <c r="AC175" s="31"/>
      <c r="AD175" s="31">
        <f t="shared" si="203"/>
        <v>0</v>
      </c>
      <c r="AE175" s="31" t="str">
        <f t="shared" si="202"/>
        <v xml:space="preserve"> </v>
      </c>
      <c r="AF175" s="803"/>
      <c r="AG175" s="31">
        <f t="shared" si="217"/>
        <v>0</v>
      </c>
      <c r="AH175" s="146" t="str">
        <f t="shared" si="218"/>
        <v xml:space="preserve"> </v>
      </c>
      <c r="AI175" s="338"/>
      <c r="AJ175" s="31"/>
      <c r="AK175" s="31"/>
      <c r="AL175" s="50">
        <f t="shared" si="219"/>
        <v>0</v>
      </c>
      <c r="AM175" s="31" t="str">
        <f t="shared" si="220"/>
        <v xml:space="preserve"> </v>
      </c>
      <c r="AN175" s="686"/>
      <c r="AO175" s="31">
        <f t="shared" si="221"/>
        <v>0</v>
      </c>
      <c r="AP175" s="195" t="str">
        <f t="shared" si="208"/>
        <v xml:space="preserve"> </v>
      </c>
      <c r="AQ175" s="145"/>
      <c r="AR175" s="319"/>
      <c r="AS175" s="31"/>
      <c r="AT175" s="31">
        <f t="shared" si="222"/>
        <v>0</v>
      </c>
      <c r="AU175" s="48" t="str">
        <f t="shared" si="211"/>
        <v xml:space="preserve"> </v>
      </c>
      <c r="AV175" s="641"/>
      <c r="AW175" s="31">
        <f t="shared" si="223"/>
        <v>0</v>
      </c>
      <c r="AX175" s="387" t="str">
        <f t="shared" si="212"/>
        <v xml:space="preserve"> </v>
      </c>
      <c r="AY175" s="455">
        <v>10.8</v>
      </c>
      <c r="AZ175" s="319"/>
      <c r="BA175" s="319">
        <f t="shared" si="185"/>
        <v>0</v>
      </c>
      <c r="BB175" s="319"/>
      <c r="BC175" s="31"/>
      <c r="BD175" s="31">
        <f t="shared" si="194"/>
        <v>0</v>
      </c>
      <c r="BE175" s="31"/>
      <c r="BF175" s="73">
        <f t="shared" si="204"/>
        <v>0</v>
      </c>
      <c r="BG175" s="31" t="str">
        <f t="shared" si="162"/>
        <v xml:space="preserve"> </v>
      </c>
      <c r="BH175" s="641">
        <v>-2.5</v>
      </c>
      <c r="BI175" s="31">
        <f t="shared" si="229"/>
        <v>2.5</v>
      </c>
      <c r="BJ175" s="142">
        <f t="shared" si="168"/>
        <v>0</v>
      </c>
      <c r="BL175" s="722">
        <f t="shared" si="188"/>
        <v>0</v>
      </c>
      <c r="BM175" s="722">
        <f t="shared" si="189"/>
        <v>0</v>
      </c>
      <c r="BN175" s="709"/>
      <c r="BO175" s="709"/>
      <c r="BP175" s="709"/>
      <c r="BQ175" s="716"/>
    </row>
    <row r="176" spans="1:69" ht="21" customHeight="1" x14ac:dyDescent="0.25">
      <c r="A176" s="546" t="s">
        <v>290</v>
      </c>
      <c r="B176" s="547" t="s">
        <v>158</v>
      </c>
      <c r="C176" s="338">
        <f>C177+C178</f>
        <v>0</v>
      </c>
      <c r="D176" s="338">
        <f>D177+D178</f>
        <v>0</v>
      </c>
      <c r="E176" s="31">
        <f>E177+E178</f>
        <v>0</v>
      </c>
      <c r="F176" s="31">
        <f>F177+F178</f>
        <v>0</v>
      </c>
      <c r="G176" s="319">
        <f>G177+G178</f>
        <v>0</v>
      </c>
      <c r="H176" s="31">
        <f t="shared" si="186"/>
        <v>0</v>
      </c>
      <c r="I176" s="31" t="str">
        <f t="shared" si="187"/>
        <v xml:space="preserve"> </v>
      </c>
      <c r="J176" s="732">
        <f t="shared" si="227"/>
        <v>0</v>
      </c>
      <c r="K176" s="71">
        <f t="shared" si="209"/>
        <v>0</v>
      </c>
      <c r="L176" s="176" t="str">
        <f t="shared" si="210"/>
        <v xml:space="preserve"> </v>
      </c>
      <c r="M176" s="319">
        <f t="shared" ref="M176:M204" si="230">W176+AI176+AQ176</f>
        <v>0</v>
      </c>
      <c r="N176" s="338">
        <f>N177+N178</f>
        <v>0</v>
      </c>
      <c r="O176" s="31">
        <f>O177+O178</f>
        <v>0</v>
      </c>
      <c r="P176" s="31">
        <f>P177+P178</f>
        <v>0</v>
      </c>
      <c r="Q176" s="31">
        <f>Q177+Q178</f>
        <v>0</v>
      </c>
      <c r="R176" s="31">
        <f>R177+R178</f>
        <v>0</v>
      </c>
      <c r="S176" s="31" t="str">
        <f t="shared" si="201"/>
        <v xml:space="preserve"> </v>
      </c>
      <c r="T176" s="748">
        <f t="shared" si="214"/>
        <v>0</v>
      </c>
      <c r="U176" s="749">
        <f t="shared" si="215"/>
        <v>0</v>
      </c>
      <c r="V176" s="604"/>
      <c r="W176" s="760">
        <f t="shared" ref="W176:AD176" si="231">W177+W178</f>
        <v>0</v>
      </c>
      <c r="X176" s="338">
        <f t="shared" si="231"/>
        <v>0</v>
      </c>
      <c r="Y176" s="31">
        <f t="shared" si="213"/>
        <v>0</v>
      </c>
      <c r="Z176" s="468"/>
      <c r="AA176" s="865">
        <f t="shared" si="231"/>
        <v>0</v>
      </c>
      <c r="AB176" s="338">
        <f t="shared" si="231"/>
        <v>0</v>
      </c>
      <c r="AC176" s="31">
        <f t="shared" si="231"/>
        <v>0</v>
      </c>
      <c r="AD176" s="31">
        <f t="shared" si="231"/>
        <v>0</v>
      </c>
      <c r="AE176" s="31" t="str">
        <f t="shared" si="202"/>
        <v xml:space="preserve"> </v>
      </c>
      <c r="AF176" s="803">
        <f>AF177+AF178</f>
        <v>0</v>
      </c>
      <c r="AG176" s="31">
        <f t="shared" si="217"/>
        <v>0</v>
      </c>
      <c r="AH176" s="146"/>
      <c r="AI176" s="338"/>
      <c r="AJ176" s="31">
        <f>AJ177+AJ178</f>
        <v>0</v>
      </c>
      <c r="AK176" s="31">
        <f>AK177+AK178</f>
        <v>0</v>
      </c>
      <c r="AL176" s="31">
        <f>AL177+AL178</f>
        <v>0</v>
      </c>
      <c r="AM176" s="31"/>
      <c r="AN176" s="31">
        <f>AN177+AN178</f>
        <v>0</v>
      </c>
      <c r="AO176" s="31">
        <f>AO177+AO178</f>
        <v>0</v>
      </c>
      <c r="AP176" s="195" t="str">
        <f t="shared" si="208"/>
        <v xml:space="preserve"> </v>
      </c>
      <c r="AQ176" s="145"/>
      <c r="AR176" s="319"/>
      <c r="AS176" s="31"/>
      <c r="AT176" s="31"/>
      <c r="AU176" s="48"/>
      <c r="AV176" s="641"/>
      <c r="AW176" s="31"/>
      <c r="AX176" s="387"/>
      <c r="AY176" s="455"/>
      <c r="AZ176" s="319"/>
      <c r="BA176" s="319">
        <f t="shared" si="185"/>
        <v>0</v>
      </c>
      <c r="BB176" s="319"/>
      <c r="BC176" s="31"/>
      <c r="BD176" s="31"/>
      <c r="BE176" s="31"/>
      <c r="BF176" s="73"/>
      <c r="BG176" s="31"/>
      <c r="BH176" s="641"/>
      <c r="BI176" s="31">
        <f t="shared" si="229"/>
        <v>0</v>
      </c>
      <c r="BJ176" s="142" t="str">
        <f t="shared" si="168"/>
        <v xml:space="preserve"> </v>
      </c>
      <c r="BL176" s="722">
        <f t="shared" si="188"/>
        <v>0</v>
      </c>
      <c r="BM176" s="722">
        <f t="shared" si="189"/>
        <v>0</v>
      </c>
      <c r="BN176" s="709"/>
      <c r="BO176" s="709"/>
      <c r="BP176" s="709"/>
      <c r="BQ176" s="712"/>
    </row>
    <row r="177" spans="1:69" ht="28.5" customHeight="1" x14ac:dyDescent="0.25">
      <c r="A177" s="546" t="s">
        <v>288</v>
      </c>
      <c r="B177" s="547" t="s">
        <v>158</v>
      </c>
      <c r="C177" s="319">
        <f>M177+AY177</f>
        <v>0</v>
      </c>
      <c r="D177" s="319">
        <f>N177+AZ177</f>
        <v>0</v>
      </c>
      <c r="E177" s="31">
        <f t="shared" ref="E177:E186" si="232">O177+BC177</f>
        <v>690</v>
      </c>
      <c r="F177" s="31">
        <f t="shared" si="190"/>
        <v>690</v>
      </c>
      <c r="G177" s="31">
        <f>Q177+BE177</f>
        <v>0</v>
      </c>
      <c r="H177" s="31">
        <f t="shared" si="186"/>
        <v>690</v>
      </c>
      <c r="I177" s="31" t="str">
        <f t="shared" si="187"/>
        <v xml:space="preserve"> </v>
      </c>
      <c r="J177" s="732">
        <f t="shared" si="227"/>
        <v>800</v>
      </c>
      <c r="K177" s="48">
        <f t="shared" si="209"/>
        <v>-110</v>
      </c>
      <c r="L177" s="172">
        <f t="shared" si="210"/>
        <v>86.25</v>
      </c>
      <c r="M177" s="319">
        <f t="shared" si="230"/>
        <v>0</v>
      </c>
      <c r="N177" s="319">
        <f t="shared" ref="N177:N204" si="233">X177+AJ177+AR177</f>
        <v>0</v>
      </c>
      <c r="O177" s="31">
        <f t="shared" si="228"/>
        <v>690</v>
      </c>
      <c r="P177" s="31">
        <f t="shared" si="191"/>
        <v>690</v>
      </c>
      <c r="Q177" s="31">
        <f t="shared" si="192"/>
        <v>0</v>
      </c>
      <c r="R177" s="31">
        <f t="shared" si="200"/>
        <v>690</v>
      </c>
      <c r="S177" s="31" t="str">
        <f t="shared" si="201"/>
        <v xml:space="preserve"> </v>
      </c>
      <c r="T177" s="741">
        <f t="shared" si="214"/>
        <v>800</v>
      </c>
      <c r="U177" s="94">
        <f t="shared" si="215"/>
        <v>-110</v>
      </c>
      <c r="V177" s="604">
        <f t="shared" si="216"/>
        <v>86.25</v>
      </c>
      <c r="W177" s="760"/>
      <c r="X177" s="338"/>
      <c r="Y177" s="31">
        <f t="shared" si="213"/>
        <v>0</v>
      </c>
      <c r="Z177" s="468"/>
      <c r="AA177" s="865"/>
      <c r="AB177" s="328">
        <f>AA177-AC177</f>
        <v>0</v>
      </c>
      <c r="AC177" s="31"/>
      <c r="AD177" s="31">
        <f t="shared" si="203"/>
        <v>0</v>
      </c>
      <c r="AE177" s="31" t="str">
        <f t="shared" si="202"/>
        <v xml:space="preserve"> </v>
      </c>
      <c r="AF177" s="803"/>
      <c r="AG177" s="31">
        <f t="shared" si="217"/>
        <v>0</v>
      </c>
      <c r="AH177" s="146" t="str">
        <f t="shared" si="218"/>
        <v xml:space="preserve"> </v>
      </c>
      <c r="AI177" s="338"/>
      <c r="AJ177" s="31"/>
      <c r="AK177" s="31">
        <v>690</v>
      </c>
      <c r="AL177" s="50">
        <f t="shared" si="219"/>
        <v>690</v>
      </c>
      <c r="AM177" s="31" t="str">
        <f t="shared" si="220"/>
        <v xml:space="preserve"> </v>
      </c>
      <c r="AN177" s="686">
        <v>800</v>
      </c>
      <c r="AO177" s="31">
        <f t="shared" si="221"/>
        <v>-110</v>
      </c>
      <c r="AP177" s="195">
        <f t="shared" si="208"/>
        <v>86.25</v>
      </c>
      <c r="AQ177" s="145"/>
      <c r="AR177" s="319"/>
      <c r="AS177" s="31"/>
      <c r="AT177" s="31">
        <f t="shared" si="222"/>
        <v>0</v>
      </c>
      <c r="AU177" s="48" t="str">
        <f t="shared" si="211"/>
        <v xml:space="preserve"> </v>
      </c>
      <c r="AV177" s="641"/>
      <c r="AW177" s="31">
        <f t="shared" si="223"/>
        <v>0</v>
      </c>
      <c r="AX177" s="387" t="str">
        <f t="shared" si="212"/>
        <v xml:space="preserve"> </v>
      </c>
      <c r="AY177" s="455"/>
      <c r="AZ177" s="319"/>
      <c r="BA177" s="319">
        <f t="shared" si="185"/>
        <v>0</v>
      </c>
      <c r="BB177" s="319"/>
      <c r="BC177" s="31"/>
      <c r="BD177" s="31">
        <f t="shared" si="194"/>
        <v>0</v>
      </c>
      <c r="BE177" s="31"/>
      <c r="BF177" s="127">
        <f t="shared" si="204"/>
        <v>0</v>
      </c>
      <c r="BG177" s="31" t="str">
        <f t="shared" si="162"/>
        <v xml:space="preserve"> </v>
      </c>
      <c r="BH177" s="647"/>
      <c r="BI177" s="50">
        <f t="shared" si="229"/>
        <v>0</v>
      </c>
      <c r="BJ177" s="142" t="str">
        <f t="shared" si="168"/>
        <v xml:space="preserve"> </v>
      </c>
      <c r="BL177" s="722">
        <f t="shared" si="188"/>
        <v>0</v>
      </c>
      <c r="BM177" s="722">
        <f t="shared" si="189"/>
        <v>0</v>
      </c>
      <c r="BN177" s="709"/>
      <c r="BO177" s="709"/>
      <c r="BP177" s="709"/>
      <c r="BQ177" s="712"/>
    </row>
    <row r="178" spans="1:69" ht="28.5" customHeight="1" x14ac:dyDescent="0.25">
      <c r="A178" s="546" t="s">
        <v>289</v>
      </c>
      <c r="B178" s="547" t="s">
        <v>158</v>
      </c>
      <c r="C178" s="319">
        <f>M178+AY178</f>
        <v>0</v>
      </c>
      <c r="D178" s="319">
        <f>N178+AZ178</f>
        <v>0</v>
      </c>
      <c r="E178" s="31">
        <f t="shared" si="232"/>
        <v>-690</v>
      </c>
      <c r="F178" s="31">
        <f t="shared" si="190"/>
        <v>-690</v>
      </c>
      <c r="G178" s="31"/>
      <c r="H178" s="31">
        <f t="shared" si="186"/>
        <v>-690</v>
      </c>
      <c r="I178" s="31" t="str">
        <f t="shared" si="187"/>
        <v xml:space="preserve"> </v>
      </c>
      <c r="J178" s="732">
        <f t="shared" si="227"/>
        <v>-800</v>
      </c>
      <c r="K178" s="73">
        <f t="shared" si="209"/>
        <v>110</v>
      </c>
      <c r="L178" s="178">
        <f t="shared" si="210"/>
        <v>86.25</v>
      </c>
      <c r="M178" s="319">
        <f t="shared" si="230"/>
        <v>0</v>
      </c>
      <c r="N178" s="319">
        <f t="shared" si="233"/>
        <v>0</v>
      </c>
      <c r="O178" s="31">
        <f t="shared" si="228"/>
        <v>-690</v>
      </c>
      <c r="P178" s="31">
        <f t="shared" si="191"/>
        <v>-690</v>
      </c>
      <c r="Q178" s="31">
        <f t="shared" si="192"/>
        <v>0</v>
      </c>
      <c r="R178" s="31">
        <f t="shared" si="200"/>
        <v>-690</v>
      </c>
      <c r="S178" s="31" t="str">
        <f t="shared" si="201"/>
        <v xml:space="preserve"> </v>
      </c>
      <c r="T178" s="741">
        <f t="shared" si="214"/>
        <v>-800</v>
      </c>
      <c r="U178" s="94">
        <f t="shared" si="215"/>
        <v>110</v>
      </c>
      <c r="V178" s="604"/>
      <c r="W178" s="760"/>
      <c r="X178" s="338"/>
      <c r="Y178" s="31">
        <f t="shared" si="213"/>
        <v>0</v>
      </c>
      <c r="Z178" s="468"/>
      <c r="AA178" s="865"/>
      <c r="AB178" s="328">
        <f>AA178-AC178</f>
        <v>0</v>
      </c>
      <c r="AC178" s="31"/>
      <c r="AD178" s="31">
        <f t="shared" si="203"/>
        <v>0</v>
      </c>
      <c r="AE178" s="31" t="str">
        <f t="shared" si="202"/>
        <v xml:space="preserve"> </v>
      </c>
      <c r="AF178" s="803"/>
      <c r="AG178" s="31">
        <f t="shared" si="217"/>
        <v>0</v>
      </c>
      <c r="AH178" s="146"/>
      <c r="AI178" s="338"/>
      <c r="AJ178" s="31"/>
      <c r="AK178" s="31">
        <v>-690</v>
      </c>
      <c r="AL178" s="50">
        <f t="shared" si="219"/>
        <v>-690</v>
      </c>
      <c r="AM178" s="31"/>
      <c r="AN178" s="686">
        <v>-800</v>
      </c>
      <c r="AO178" s="31">
        <f t="shared" si="221"/>
        <v>110</v>
      </c>
      <c r="AP178" s="195">
        <f t="shared" si="208"/>
        <v>86.25</v>
      </c>
      <c r="AQ178" s="145"/>
      <c r="AR178" s="319"/>
      <c r="AS178" s="31"/>
      <c r="AT178" s="31"/>
      <c r="AU178" s="48"/>
      <c r="AV178" s="641"/>
      <c r="AW178" s="31"/>
      <c r="AX178" s="387"/>
      <c r="AY178" s="455"/>
      <c r="AZ178" s="319"/>
      <c r="BA178" s="319">
        <f t="shared" si="185"/>
        <v>0</v>
      </c>
      <c r="BB178" s="319"/>
      <c r="BC178" s="31"/>
      <c r="BD178" s="31"/>
      <c r="BE178" s="31"/>
      <c r="BF178" s="127"/>
      <c r="BG178" s="31"/>
      <c r="BH178" s="647"/>
      <c r="BI178" s="50">
        <f t="shared" si="229"/>
        <v>0</v>
      </c>
      <c r="BJ178" s="142" t="str">
        <f t="shared" si="168"/>
        <v xml:space="preserve"> </v>
      </c>
      <c r="BL178" s="722">
        <f t="shared" si="188"/>
        <v>0</v>
      </c>
      <c r="BM178" s="722">
        <f t="shared" si="189"/>
        <v>0</v>
      </c>
      <c r="BN178" s="709"/>
      <c r="BO178" s="712"/>
      <c r="BP178" s="712"/>
      <c r="BQ178" s="712"/>
    </row>
    <row r="179" spans="1:69" ht="30.75" customHeight="1" x14ac:dyDescent="0.25">
      <c r="A179" s="546" t="s">
        <v>161</v>
      </c>
      <c r="B179" s="547" t="s">
        <v>159</v>
      </c>
      <c r="C179" s="481"/>
      <c r="D179" s="319">
        <f t="shared" ref="D179:D186" si="234">N179+AZ179</f>
        <v>0</v>
      </c>
      <c r="E179" s="31">
        <f t="shared" si="232"/>
        <v>0</v>
      </c>
      <c r="F179" s="31">
        <f t="shared" si="190"/>
        <v>0</v>
      </c>
      <c r="G179" s="31">
        <f t="shared" ref="G179:G186" si="235">Q179+BE179</f>
        <v>0</v>
      </c>
      <c r="H179" s="50">
        <f t="shared" si="186"/>
        <v>0</v>
      </c>
      <c r="I179" s="31" t="str">
        <f t="shared" si="187"/>
        <v xml:space="preserve"> </v>
      </c>
      <c r="J179" s="732">
        <f t="shared" si="227"/>
        <v>0</v>
      </c>
      <c r="K179" s="48">
        <f t="shared" si="209"/>
        <v>0</v>
      </c>
      <c r="L179" s="172" t="str">
        <f t="shared" si="210"/>
        <v xml:space="preserve"> </v>
      </c>
      <c r="M179" s="319">
        <f t="shared" si="230"/>
        <v>0</v>
      </c>
      <c r="N179" s="319">
        <f t="shared" si="233"/>
        <v>0</v>
      </c>
      <c r="O179" s="31">
        <f t="shared" si="228"/>
        <v>0</v>
      </c>
      <c r="P179" s="31">
        <f t="shared" si="191"/>
        <v>0</v>
      </c>
      <c r="Q179" s="31">
        <f t="shared" si="192"/>
        <v>0</v>
      </c>
      <c r="R179" s="31">
        <f t="shared" si="200"/>
        <v>0</v>
      </c>
      <c r="S179" s="31" t="str">
        <f t="shared" si="201"/>
        <v xml:space="preserve"> </v>
      </c>
      <c r="T179" s="741">
        <f t="shared" si="214"/>
        <v>0</v>
      </c>
      <c r="U179" s="94">
        <f t="shared" si="215"/>
        <v>0</v>
      </c>
      <c r="V179" s="604" t="str">
        <f t="shared" si="216"/>
        <v xml:space="preserve"> </v>
      </c>
      <c r="W179" s="760"/>
      <c r="X179" s="338"/>
      <c r="Y179" s="31">
        <f t="shared" si="213"/>
        <v>0</v>
      </c>
      <c r="Z179" s="468"/>
      <c r="AA179" s="865"/>
      <c r="AB179" s="328">
        <f>AA179-AC179</f>
        <v>0</v>
      </c>
      <c r="AC179" s="31"/>
      <c r="AD179" s="31">
        <f t="shared" si="203"/>
        <v>0</v>
      </c>
      <c r="AE179" s="31" t="str">
        <f t="shared" si="202"/>
        <v xml:space="preserve"> </v>
      </c>
      <c r="AF179" s="803"/>
      <c r="AG179" s="31">
        <f t="shared" si="217"/>
        <v>0</v>
      </c>
      <c r="AH179" s="146" t="str">
        <f t="shared" si="218"/>
        <v xml:space="preserve"> </v>
      </c>
      <c r="AI179" s="338"/>
      <c r="AJ179" s="31"/>
      <c r="AK179" s="31"/>
      <c r="AL179" s="50">
        <f t="shared" si="219"/>
        <v>0</v>
      </c>
      <c r="AM179" s="31" t="str">
        <f t="shared" si="220"/>
        <v xml:space="preserve"> </v>
      </c>
      <c r="AN179" s="686"/>
      <c r="AO179" s="31">
        <f t="shared" si="221"/>
        <v>0</v>
      </c>
      <c r="AP179" s="195" t="str">
        <f t="shared" si="208"/>
        <v xml:space="preserve"> </v>
      </c>
      <c r="AQ179" s="145"/>
      <c r="AR179" s="319"/>
      <c r="AS179" s="31"/>
      <c r="AT179" s="31">
        <f t="shared" si="222"/>
        <v>0</v>
      </c>
      <c r="AU179" s="48" t="str">
        <f t="shared" si="211"/>
        <v xml:space="preserve"> </v>
      </c>
      <c r="AV179" s="641"/>
      <c r="AW179" s="31">
        <f t="shared" si="223"/>
        <v>0</v>
      </c>
      <c r="AX179" s="387" t="str">
        <f t="shared" si="212"/>
        <v xml:space="preserve"> </v>
      </c>
      <c r="AY179" s="455"/>
      <c r="AZ179" s="319"/>
      <c r="BA179" s="319">
        <f t="shared" si="185"/>
        <v>0</v>
      </c>
      <c r="BB179" s="319"/>
      <c r="BC179" s="31"/>
      <c r="BD179" s="31">
        <f t="shared" si="194"/>
        <v>0</v>
      </c>
      <c r="BE179" s="31"/>
      <c r="BF179" s="73">
        <f t="shared" si="204"/>
        <v>0</v>
      </c>
      <c r="BG179" s="31" t="str">
        <f t="shared" si="162"/>
        <v xml:space="preserve"> </v>
      </c>
      <c r="BH179" s="650"/>
      <c r="BI179" s="57">
        <f t="shared" si="229"/>
        <v>0</v>
      </c>
      <c r="BJ179" s="142" t="str">
        <f t="shared" si="168"/>
        <v xml:space="preserve"> </v>
      </c>
      <c r="BL179" s="722">
        <f t="shared" si="188"/>
        <v>0</v>
      </c>
      <c r="BM179" s="722">
        <f t="shared" si="189"/>
        <v>0</v>
      </c>
      <c r="BN179" s="709"/>
      <c r="BO179" s="709"/>
      <c r="BP179" s="709"/>
      <c r="BQ179" s="709"/>
    </row>
    <row r="180" spans="1:69" ht="29.25" customHeight="1" x14ac:dyDescent="0.25">
      <c r="A180" s="546" t="s">
        <v>162</v>
      </c>
      <c r="B180" s="547" t="s">
        <v>160</v>
      </c>
      <c r="C180" s="481"/>
      <c r="D180" s="319">
        <f t="shared" si="234"/>
        <v>0</v>
      </c>
      <c r="E180" s="31">
        <f t="shared" si="232"/>
        <v>0</v>
      </c>
      <c r="F180" s="31">
        <f t="shared" si="190"/>
        <v>0</v>
      </c>
      <c r="G180" s="31">
        <f t="shared" si="235"/>
        <v>0</v>
      </c>
      <c r="H180" s="31">
        <f t="shared" si="186"/>
        <v>0</v>
      </c>
      <c r="I180" s="31" t="str">
        <f t="shared" si="187"/>
        <v xml:space="preserve"> </v>
      </c>
      <c r="J180" s="732">
        <f t="shared" si="227"/>
        <v>0</v>
      </c>
      <c r="K180" s="48">
        <f t="shared" si="209"/>
        <v>0</v>
      </c>
      <c r="L180" s="172" t="str">
        <f t="shared" si="210"/>
        <v xml:space="preserve"> </v>
      </c>
      <c r="M180" s="319">
        <f t="shared" si="230"/>
        <v>0</v>
      </c>
      <c r="N180" s="319">
        <f t="shared" si="233"/>
        <v>0</v>
      </c>
      <c r="O180" s="31">
        <f t="shared" si="228"/>
        <v>0</v>
      </c>
      <c r="P180" s="31">
        <f t="shared" si="191"/>
        <v>0</v>
      </c>
      <c r="Q180" s="31">
        <f t="shared" si="192"/>
        <v>0</v>
      </c>
      <c r="R180" s="31">
        <f t="shared" si="200"/>
        <v>0</v>
      </c>
      <c r="S180" s="31" t="str">
        <f t="shared" si="201"/>
        <v xml:space="preserve"> </v>
      </c>
      <c r="T180" s="741">
        <f t="shared" si="214"/>
        <v>0</v>
      </c>
      <c r="U180" s="94">
        <f t="shared" si="215"/>
        <v>0</v>
      </c>
      <c r="V180" s="604" t="str">
        <f t="shared" si="216"/>
        <v xml:space="preserve"> </v>
      </c>
      <c r="W180" s="760"/>
      <c r="X180" s="338"/>
      <c r="Y180" s="31">
        <f t="shared" si="213"/>
        <v>0</v>
      </c>
      <c r="Z180" s="468"/>
      <c r="AA180" s="865"/>
      <c r="AB180" s="319">
        <f t="shared" si="193"/>
        <v>0</v>
      </c>
      <c r="AC180" s="31"/>
      <c r="AD180" s="31">
        <f t="shared" si="203"/>
        <v>0</v>
      </c>
      <c r="AE180" s="31" t="str">
        <f t="shared" si="202"/>
        <v xml:space="preserve"> </v>
      </c>
      <c r="AF180" s="803"/>
      <c r="AG180" s="31">
        <f t="shared" si="217"/>
        <v>0</v>
      </c>
      <c r="AH180" s="146" t="str">
        <f t="shared" si="218"/>
        <v xml:space="preserve"> </v>
      </c>
      <c r="AI180" s="338"/>
      <c r="AJ180" s="31"/>
      <c r="AK180" s="31"/>
      <c r="AL180" s="50">
        <f t="shared" si="219"/>
        <v>0</v>
      </c>
      <c r="AM180" s="31" t="str">
        <f t="shared" si="220"/>
        <v xml:space="preserve"> </v>
      </c>
      <c r="AN180" s="686"/>
      <c r="AO180" s="31">
        <f t="shared" si="221"/>
        <v>0</v>
      </c>
      <c r="AP180" s="195" t="str">
        <f t="shared" si="208"/>
        <v xml:space="preserve"> </v>
      </c>
      <c r="AQ180" s="145"/>
      <c r="AR180" s="319"/>
      <c r="AS180" s="31"/>
      <c r="AT180" s="31">
        <f t="shared" si="222"/>
        <v>0</v>
      </c>
      <c r="AU180" s="48" t="str">
        <f t="shared" si="211"/>
        <v xml:space="preserve"> </v>
      </c>
      <c r="AV180" s="641"/>
      <c r="AW180" s="31">
        <f t="shared" si="223"/>
        <v>0</v>
      </c>
      <c r="AX180" s="387" t="str">
        <f t="shared" si="212"/>
        <v xml:space="preserve"> </v>
      </c>
      <c r="AY180" s="455"/>
      <c r="AZ180" s="319"/>
      <c r="BA180" s="319">
        <f t="shared" si="185"/>
        <v>0</v>
      </c>
      <c r="BB180" s="319"/>
      <c r="BC180" s="31"/>
      <c r="BD180" s="31">
        <f t="shared" si="194"/>
        <v>0</v>
      </c>
      <c r="BE180" s="31"/>
      <c r="BF180" s="73">
        <f t="shared" si="204"/>
        <v>0</v>
      </c>
      <c r="BG180" s="31" t="str">
        <f t="shared" si="162"/>
        <v xml:space="preserve"> </v>
      </c>
      <c r="BH180" s="641"/>
      <c r="BI180" s="31">
        <f t="shared" si="229"/>
        <v>0</v>
      </c>
      <c r="BJ180" s="142" t="str">
        <f t="shared" si="168"/>
        <v xml:space="preserve"> </v>
      </c>
      <c r="BL180" s="722">
        <f t="shared" si="188"/>
        <v>0</v>
      </c>
      <c r="BM180" s="722">
        <f t="shared" si="189"/>
        <v>0</v>
      </c>
      <c r="BN180" s="712"/>
      <c r="BO180" s="709"/>
      <c r="BP180" s="709"/>
      <c r="BQ180" s="709"/>
    </row>
    <row r="181" spans="1:69" s="8" customFormat="1" ht="30" customHeight="1" x14ac:dyDescent="0.25">
      <c r="A181" s="549" t="s">
        <v>166</v>
      </c>
      <c r="B181" s="540" t="s">
        <v>164</v>
      </c>
      <c r="C181" s="323">
        <f>M181+AY181</f>
        <v>700.9</v>
      </c>
      <c r="D181" s="323">
        <f t="shared" si="234"/>
        <v>683.3</v>
      </c>
      <c r="E181" s="50">
        <f t="shared" si="232"/>
        <v>20.7</v>
      </c>
      <c r="F181" s="50">
        <f t="shared" si="190"/>
        <v>20.7</v>
      </c>
      <c r="G181" s="50">
        <f t="shared" si="235"/>
        <v>0</v>
      </c>
      <c r="H181" s="50">
        <f t="shared" si="186"/>
        <v>-662.59999999999991</v>
      </c>
      <c r="I181" s="50">
        <f t="shared" si="187"/>
        <v>3.0294160690765404</v>
      </c>
      <c r="J181" s="741">
        <f t="shared" si="227"/>
        <v>370.9</v>
      </c>
      <c r="K181" s="71">
        <f t="shared" si="209"/>
        <v>-350.2</v>
      </c>
      <c r="L181" s="176">
        <f t="shared" si="210"/>
        <v>5.5810191426260447</v>
      </c>
      <c r="M181" s="323">
        <f t="shared" si="230"/>
        <v>0</v>
      </c>
      <c r="N181" s="323">
        <f t="shared" si="233"/>
        <v>0</v>
      </c>
      <c r="O181" s="50">
        <f t="shared" si="228"/>
        <v>0</v>
      </c>
      <c r="P181" s="50">
        <f t="shared" si="191"/>
        <v>0</v>
      </c>
      <c r="Q181" s="50">
        <f t="shared" si="192"/>
        <v>0</v>
      </c>
      <c r="R181" s="50">
        <f t="shared" si="200"/>
        <v>0</v>
      </c>
      <c r="S181" s="50" t="str">
        <f t="shared" si="201"/>
        <v xml:space="preserve"> </v>
      </c>
      <c r="T181" s="741">
        <f t="shared" si="214"/>
        <v>0</v>
      </c>
      <c r="U181" s="94">
        <f t="shared" si="215"/>
        <v>0</v>
      </c>
      <c r="V181" s="607" t="str">
        <f t="shared" si="216"/>
        <v xml:space="preserve"> </v>
      </c>
      <c r="W181" s="769">
        <f>W182+W183+W184+W185+W186</f>
        <v>0</v>
      </c>
      <c r="X181" s="366">
        <f>X182+X183+X184+X185+X186</f>
        <v>0</v>
      </c>
      <c r="Y181" s="31">
        <f t="shared" si="213"/>
        <v>0</v>
      </c>
      <c r="Z181" s="844">
        <f>Z182+Z183+Z184+Z185+Z186</f>
        <v>0</v>
      </c>
      <c r="AA181" s="874">
        <f>AA182+AA183+AA184+AA185+AA186</f>
        <v>0</v>
      </c>
      <c r="AB181" s="323">
        <f>AB182+AB183+AB184+AB185+AB186</f>
        <v>0</v>
      </c>
      <c r="AC181" s="50">
        <f>AC182+AC183+AC184+AC185+AC186</f>
        <v>0</v>
      </c>
      <c r="AD181" s="50">
        <f t="shared" si="203"/>
        <v>0</v>
      </c>
      <c r="AE181" s="50" t="str">
        <f t="shared" si="202"/>
        <v xml:space="preserve"> </v>
      </c>
      <c r="AF181" s="809">
        <f>AF182+AF183+AF184+AF185+AF186</f>
        <v>0</v>
      </c>
      <c r="AG181" s="50">
        <f t="shared" si="217"/>
        <v>0</v>
      </c>
      <c r="AH181" s="154" t="str">
        <f t="shared" si="218"/>
        <v xml:space="preserve"> </v>
      </c>
      <c r="AI181" s="366"/>
      <c r="AJ181" s="50"/>
      <c r="AK181" s="50">
        <f>AK182+AK183+AK184+AK185+AK186</f>
        <v>0</v>
      </c>
      <c r="AL181" s="50">
        <f t="shared" si="219"/>
        <v>0</v>
      </c>
      <c r="AM181" s="50" t="str">
        <f t="shared" si="220"/>
        <v xml:space="preserve"> </v>
      </c>
      <c r="AN181" s="696"/>
      <c r="AO181" s="50">
        <f t="shared" si="221"/>
        <v>0</v>
      </c>
      <c r="AP181" s="195" t="str">
        <f t="shared" si="208"/>
        <v xml:space="preserve"> </v>
      </c>
      <c r="AQ181" s="169"/>
      <c r="AR181" s="323"/>
      <c r="AS181" s="50">
        <f>AS182+AS183+AS184+AS185+AS186</f>
        <v>0</v>
      </c>
      <c r="AT181" s="50">
        <f t="shared" si="222"/>
        <v>0</v>
      </c>
      <c r="AU181" s="71" t="str">
        <f t="shared" si="211"/>
        <v xml:space="preserve"> </v>
      </c>
      <c r="AV181" s="647"/>
      <c r="AW181" s="50">
        <f t="shared" si="223"/>
        <v>0</v>
      </c>
      <c r="AX181" s="405" t="str">
        <f t="shared" si="212"/>
        <v xml:space="preserve"> </v>
      </c>
      <c r="AY181" s="169">
        <f>AY182+AY183+AY184+AY185+AY186</f>
        <v>700.9</v>
      </c>
      <c r="AZ181" s="323">
        <f>AZ182+AZ183+AZ184+AZ185+AZ186</f>
        <v>683.3</v>
      </c>
      <c r="BA181" s="323">
        <f t="shared" si="185"/>
        <v>683.3</v>
      </c>
      <c r="BB181" s="323">
        <f>BB182+BB183+BB184+BB185+BB186</f>
        <v>0</v>
      </c>
      <c r="BC181" s="50">
        <f>BC182+BC183+BC184+BC185+BC186</f>
        <v>20.7</v>
      </c>
      <c r="BD181" s="50">
        <f t="shared" si="194"/>
        <v>20.7</v>
      </c>
      <c r="BE181" s="50">
        <f>BE182+BE183+BE184+BE185+BE186</f>
        <v>0</v>
      </c>
      <c r="BF181" s="129">
        <f t="shared" si="204"/>
        <v>-662.59999999999991</v>
      </c>
      <c r="BG181" s="57">
        <f t="shared" si="162"/>
        <v>3.0294160690765404</v>
      </c>
      <c r="BH181" s="647">
        <f>BH182+BH183+BH184+BH185+BH186</f>
        <v>370.9</v>
      </c>
      <c r="BI181" s="50">
        <f t="shared" si="229"/>
        <v>-350.2</v>
      </c>
      <c r="BJ181" s="142">
        <f t="shared" si="168"/>
        <v>5.5810191426260447</v>
      </c>
      <c r="BK181" s="2"/>
      <c r="BL181" s="722">
        <f t="shared" si="188"/>
        <v>-62.7</v>
      </c>
      <c r="BM181" s="722">
        <f t="shared" si="189"/>
        <v>-3</v>
      </c>
      <c r="BN181" s="709">
        <v>-3</v>
      </c>
      <c r="BO181" s="709"/>
      <c r="BP181" s="709"/>
      <c r="BQ181" s="709">
        <v>-59.7</v>
      </c>
    </row>
    <row r="182" spans="1:69" ht="24" customHeight="1" x14ac:dyDescent="0.25">
      <c r="A182" s="553" t="s">
        <v>163</v>
      </c>
      <c r="B182" s="541" t="s">
        <v>165</v>
      </c>
      <c r="C182" s="319">
        <f>M182+AY182</f>
        <v>0</v>
      </c>
      <c r="D182" s="319">
        <f t="shared" si="234"/>
        <v>0</v>
      </c>
      <c r="E182" s="31">
        <f t="shared" si="232"/>
        <v>0</v>
      </c>
      <c r="F182" s="31">
        <f t="shared" si="190"/>
        <v>0</v>
      </c>
      <c r="G182" s="31">
        <f t="shared" si="235"/>
        <v>0</v>
      </c>
      <c r="H182" s="31">
        <f t="shared" si="186"/>
        <v>0</v>
      </c>
      <c r="I182" s="31" t="str">
        <f t="shared" si="187"/>
        <v xml:space="preserve"> </v>
      </c>
      <c r="J182" s="732">
        <f t="shared" si="227"/>
        <v>0</v>
      </c>
      <c r="K182" s="73">
        <f t="shared" si="209"/>
        <v>0</v>
      </c>
      <c r="L182" s="178" t="str">
        <f t="shared" si="210"/>
        <v xml:space="preserve"> </v>
      </c>
      <c r="M182" s="319">
        <f t="shared" si="230"/>
        <v>0</v>
      </c>
      <c r="N182" s="319">
        <f t="shared" si="233"/>
        <v>0</v>
      </c>
      <c r="O182" s="31">
        <f t="shared" si="228"/>
        <v>0</v>
      </c>
      <c r="P182" s="31">
        <f t="shared" si="191"/>
        <v>0</v>
      </c>
      <c r="Q182" s="31">
        <f t="shared" si="192"/>
        <v>0</v>
      </c>
      <c r="R182" s="31">
        <f t="shared" si="200"/>
        <v>0</v>
      </c>
      <c r="S182" s="31" t="str">
        <f t="shared" si="201"/>
        <v xml:space="preserve"> </v>
      </c>
      <c r="T182" s="732">
        <f t="shared" si="214"/>
        <v>0</v>
      </c>
      <c r="U182" s="96">
        <f t="shared" si="215"/>
        <v>0</v>
      </c>
      <c r="V182" s="609" t="str">
        <f t="shared" si="216"/>
        <v xml:space="preserve"> </v>
      </c>
      <c r="W182" s="760"/>
      <c r="X182" s="338"/>
      <c r="Y182" s="31">
        <f t="shared" si="213"/>
        <v>0</v>
      </c>
      <c r="Z182" s="468"/>
      <c r="AA182" s="865"/>
      <c r="AB182" s="319">
        <f t="shared" si="193"/>
        <v>0</v>
      </c>
      <c r="AC182" s="31"/>
      <c r="AD182" s="31">
        <f t="shared" si="203"/>
        <v>0</v>
      </c>
      <c r="AE182" s="31" t="str">
        <f t="shared" si="202"/>
        <v xml:space="preserve"> </v>
      </c>
      <c r="AF182" s="803"/>
      <c r="AG182" s="31">
        <f t="shared" si="217"/>
        <v>0</v>
      </c>
      <c r="AH182" s="146" t="str">
        <f t="shared" si="218"/>
        <v xml:space="preserve"> </v>
      </c>
      <c r="AI182" s="338"/>
      <c r="AJ182" s="31"/>
      <c r="AK182" s="31"/>
      <c r="AL182" s="31">
        <f t="shared" si="219"/>
        <v>0</v>
      </c>
      <c r="AM182" s="31" t="str">
        <f t="shared" si="220"/>
        <v xml:space="preserve"> </v>
      </c>
      <c r="AN182" s="686"/>
      <c r="AO182" s="31">
        <f t="shared" si="221"/>
        <v>0</v>
      </c>
      <c r="AP182" s="195" t="str">
        <f t="shared" si="208"/>
        <v xml:space="preserve"> </v>
      </c>
      <c r="AQ182" s="145"/>
      <c r="AR182" s="319"/>
      <c r="AS182" s="31"/>
      <c r="AT182" s="31">
        <f t="shared" si="222"/>
        <v>0</v>
      </c>
      <c r="AU182" s="73" t="str">
        <f t="shared" si="211"/>
        <v xml:space="preserve"> </v>
      </c>
      <c r="AV182" s="641"/>
      <c r="AW182" s="31">
        <f t="shared" si="223"/>
        <v>0</v>
      </c>
      <c r="AX182" s="406" t="str">
        <f t="shared" si="212"/>
        <v xml:space="preserve"> </v>
      </c>
      <c r="AY182" s="455"/>
      <c r="AZ182" s="319"/>
      <c r="BA182" s="319">
        <f t="shared" si="185"/>
        <v>0</v>
      </c>
      <c r="BB182" s="319"/>
      <c r="BC182" s="31"/>
      <c r="BD182" s="31">
        <f t="shared" si="194"/>
        <v>0</v>
      </c>
      <c r="BE182" s="31"/>
      <c r="BF182" s="127">
        <f t="shared" si="204"/>
        <v>0</v>
      </c>
      <c r="BG182" s="37" t="str">
        <f t="shared" si="162"/>
        <v xml:space="preserve"> </v>
      </c>
      <c r="BH182" s="641"/>
      <c r="BI182" s="31">
        <f t="shared" si="229"/>
        <v>0</v>
      </c>
      <c r="BJ182" s="142" t="str">
        <f t="shared" si="168"/>
        <v xml:space="preserve"> </v>
      </c>
      <c r="BL182" s="722">
        <f t="shared" si="188"/>
        <v>-3</v>
      </c>
      <c r="BM182" s="722">
        <f t="shared" si="189"/>
        <v>-3</v>
      </c>
      <c r="BN182" s="709">
        <v>-3</v>
      </c>
      <c r="BO182" s="709"/>
      <c r="BP182" s="709"/>
      <c r="BQ182" s="712"/>
    </row>
    <row r="183" spans="1:69" ht="25.5" customHeight="1" x14ac:dyDescent="0.25">
      <c r="A183" s="553" t="s">
        <v>167</v>
      </c>
      <c r="B183" s="541" t="s">
        <v>168</v>
      </c>
      <c r="C183" s="319">
        <f>M183+AY183</f>
        <v>700.9</v>
      </c>
      <c r="D183" s="319">
        <f t="shared" si="234"/>
        <v>683.3</v>
      </c>
      <c r="E183" s="31">
        <f t="shared" si="232"/>
        <v>20.7</v>
      </c>
      <c r="F183" s="31">
        <f t="shared" si="190"/>
        <v>20.7</v>
      </c>
      <c r="G183" s="31">
        <f t="shared" si="235"/>
        <v>0</v>
      </c>
      <c r="H183" s="31">
        <f t="shared" si="186"/>
        <v>-662.59999999999991</v>
      </c>
      <c r="I183" s="31">
        <f t="shared" si="187"/>
        <v>3.0294160690765404</v>
      </c>
      <c r="J183" s="732">
        <f t="shared" si="227"/>
        <v>370.9</v>
      </c>
      <c r="K183" s="48">
        <f t="shared" si="209"/>
        <v>-350.2</v>
      </c>
      <c r="L183" s="172">
        <f t="shared" si="210"/>
        <v>5.5810191426260447</v>
      </c>
      <c r="M183" s="319">
        <f t="shared" si="230"/>
        <v>0</v>
      </c>
      <c r="N183" s="319">
        <f t="shared" si="233"/>
        <v>0</v>
      </c>
      <c r="O183" s="31">
        <f t="shared" si="228"/>
        <v>0</v>
      </c>
      <c r="P183" s="31">
        <f t="shared" si="191"/>
        <v>0</v>
      </c>
      <c r="Q183" s="31">
        <f t="shared" si="192"/>
        <v>0</v>
      </c>
      <c r="R183" s="31">
        <f t="shared" si="200"/>
        <v>0</v>
      </c>
      <c r="S183" s="31" t="str">
        <f t="shared" si="201"/>
        <v xml:space="preserve"> </v>
      </c>
      <c r="T183" s="732">
        <f t="shared" si="214"/>
        <v>0</v>
      </c>
      <c r="U183" s="84">
        <f t="shared" si="215"/>
        <v>0</v>
      </c>
      <c r="V183" s="604" t="str">
        <f t="shared" si="216"/>
        <v xml:space="preserve"> </v>
      </c>
      <c r="W183" s="760"/>
      <c r="X183" s="338"/>
      <c r="Y183" s="31">
        <f t="shared" si="213"/>
        <v>0</v>
      </c>
      <c r="Z183" s="468"/>
      <c r="AA183" s="865"/>
      <c r="AB183" s="319">
        <f t="shared" si="193"/>
        <v>0</v>
      </c>
      <c r="AC183" s="31"/>
      <c r="AD183" s="31">
        <f t="shared" si="203"/>
        <v>0</v>
      </c>
      <c r="AE183" s="31" t="str">
        <f t="shared" si="202"/>
        <v xml:space="preserve"> </v>
      </c>
      <c r="AF183" s="803"/>
      <c r="AG183" s="31">
        <f t="shared" si="217"/>
        <v>0</v>
      </c>
      <c r="AH183" s="146" t="str">
        <f t="shared" si="218"/>
        <v xml:space="preserve"> </v>
      </c>
      <c r="AI183" s="338"/>
      <c r="AJ183" s="31"/>
      <c r="AK183" s="31"/>
      <c r="AL183" s="31">
        <f t="shared" si="219"/>
        <v>0</v>
      </c>
      <c r="AM183" s="31" t="str">
        <f t="shared" si="220"/>
        <v xml:space="preserve"> </v>
      </c>
      <c r="AN183" s="686"/>
      <c r="AO183" s="31">
        <f t="shared" si="221"/>
        <v>0</v>
      </c>
      <c r="AP183" s="195" t="str">
        <f t="shared" si="208"/>
        <v xml:space="preserve"> </v>
      </c>
      <c r="AQ183" s="145"/>
      <c r="AR183" s="319"/>
      <c r="AS183" s="31"/>
      <c r="AT183" s="31">
        <f t="shared" si="222"/>
        <v>0</v>
      </c>
      <c r="AU183" s="48" t="str">
        <f t="shared" si="211"/>
        <v xml:space="preserve"> </v>
      </c>
      <c r="AV183" s="641"/>
      <c r="AW183" s="31">
        <f t="shared" si="223"/>
        <v>0</v>
      </c>
      <c r="AX183" s="387" t="str">
        <f t="shared" si="212"/>
        <v xml:space="preserve"> </v>
      </c>
      <c r="AY183" s="455">
        <v>700.9</v>
      </c>
      <c r="AZ183" s="319">
        <v>683.3</v>
      </c>
      <c r="BA183" s="319">
        <f t="shared" si="185"/>
        <v>683.3</v>
      </c>
      <c r="BB183" s="319"/>
      <c r="BC183" s="31">
        <v>20.7</v>
      </c>
      <c r="BD183" s="31">
        <f t="shared" si="194"/>
        <v>20.7</v>
      </c>
      <c r="BE183" s="31"/>
      <c r="BF183" s="73">
        <f t="shared" si="204"/>
        <v>-662.59999999999991</v>
      </c>
      <c r="BG183" s="31">
        <f t="shared" si="162"/>
        <v>3.0294160690765404</v>
      </c>
      <c r="BH183" s="641">
        <v>370.9</v>
      </c>
      <c r="BI183" s="31">
        <f t="shared" si="229"/>
        <v>-350.2</v>
      </c>
      <c r="BJ183" s="142">
        <f t="shared" si="168"/>
        <v>5.5810191426260447</v>
      </c>
      <c r="BL183" s="722">
        <f t="shared" si="188"/>
        <v>-59.7</v>
      </c>
      <c r="BM183" s="722">
        <f t="shared" si="189"/>
        <v>0</v>
      </c>
      <c r="BN183" s="709"/>
      <c r="BO183" s="709"/>
      <c r="BP183" s="709"/>
      <c r="BQ183" s="709">
        <v>-59.7</v>
      </c>
    </row>
    <row r="184" spans="1:69" ht="28.5" customHeight="1" x14ac:dyDescent="0.25">
      <c r="A184" s="553" t="s">
        <v>169</v>
      </c>
      <c r="B184" s="541" t="s">
        <v>170</v>
      </c>
      <c r="C184" s="480"/>
      <c r="D184" s="319">
        <f t="shared" si="234"/>
        <v>0</v>
      </c>
      <c r="E184" s="31">
        <f t="shared" si="232"/>
        <v>0</v>
      </c>
      <c r="F184" s="31">
        <f t="shared" si="190"/>
        <v>0</v>
      </c>
      <c r="G184" s="31">
        <f t="shared" si="235"/>
        <v>0</v>
      </c>
      <c r="H184" s="31">
        <f t="shared" si="186"/>
        <v>0</v>
      </c>
      <c r="I184" s="31" t="str">
        <f t="shared" si="187"/>
        <v xml:space="preserve"> </v>
      </c>
      <c r="J184" s="732">
        <f t="shared" si="227"/>
        <v>0</v>
      </c>
      <c r="K184" s="48">
        <f t="shared" si="209"/>
        <v>0</v>
      </c>
      <c r="L184" s="172" t="str">
        <f t="shared" si="210"/>
        <v xml:space="preserve"> </v>
      </c>
      <c r="M184" s="319">
        <f t="shared" si="230"/>
        <v>0</v>
      </c>
      <c r="N184" s="319">
        <f t="shared" si="233"/>
        <v>0</v>
      </c>
      <c r="O184" s="31">
        <f t="shared" si="228"/>
        <v>0</v>
      </c>
      <c r="P184" s="31">
        <f t="shared" si="191"/>
        <v>0</v>
      </c>
      <c r="Q184" s="31">
        <f t="shared" si="192"/>
        <v>0</v>
      </c>
      <c r="R184" s="31">
        <f t="shared" si="200"/>
        <v>0</v>
      </c>
      <c r="S184" s="31" t="str">
        <f t="shared" si="201"/>
        <v xml:space="preserve"> </v>
      </c>
      <c r="T184" s="732">
        <f t="shared" si="214"/>
        <v>0</v>
      </c>
      <c r="U184" s="84">
        <f t="shared" si="215"/>
        <v>0</v>
      </c>
      <c r="V184" s="604" t="str">
        <f t="shared" si="216"/>
        <v xml:space="preserve"> </v>
      </c>
      <c r="W184" s="760"/>
      <c r="X184" s="338"/>
      <c r="Y184" s="31">
        <f t="shared" si="213"/>
        <v>0</v>
      </c>
      <c r="Z184" s="468"/>
      <c r="AA184" s="865"/>
      <c r="AB184" s="319">
        <f t="shared" si="193"/>
        <v>0</v>
      </c>
      <c r="AC184" s="31"/>
      <c r="AD184" s="31">
        <f t="shared" si="203"/>
        <v>0</v>
      </c>
      <c r="AE184" s="31" t="str">
        <f t="shared" si="202"/>
        <v xml:space="preserve"> </v>
      </c>
      <c r="AF184" s="803"/>
      <c r="AG184" s="31">
        <f t="shared" si="217"/>
        <v>0</v>
      </c>
      <c r="AH184" s="146" t="str">
        <f t="shared" si="218"/>
        <v xml:space="preserve"> </v>
      </c>
      <c r="AI184" s="338"/>
      <c r="AJ184" s="31"/>
      <c r="AK184" s="31"/>
      <c r="AL184" s="31">
        <f t="shared" si="219"/>
        <v>0</v>
      </c>
      <c r="AM184" s="31" t="str">
        <f t="shared" si="220"/>
        <v xml:space="preserve"> </v>
      </c>
      <c r="AN184" s="686"/>
      <c r="AO184" s="31">
        <f t="shared" si="221"/>
        <v>0</v>
      </c>
      <c r="AP184" s="195" t="str">
        <f t="shared" si="208"/>
        <v xml:space="preserve"> </v>
      </c>
      <c r="AQ184" s="145"/>
      <c r="AR184" s="319"/>
      <c r="AS184" s="31"/>
      <c r="AT184" s="31">
        <f t="shared" si="222"/>
        <v>0</v>
      </c>
      <c r="AU184" s="48" t="str">
        <f t="shared" si="211"/>
        <v xml:space="preserve"> </v>
      </c>
      <c r="AV184" s="641"/>
      <c r="AW184" s="31">
        <f t="shared" si="223"/>
        <v>0</v>
      </c>
      <c r="AX184" s="387" t="str">
        <f t="shared" si="212"/>
        <v xml:space="preserve"> </v>
      </c>
      <c r="AY184" s="455"/>
      <c r="AZ184" s="319"/>
      <c r="BA184" s="319">
        <f t="shared" si="185"/>
        <v>0</v>
      </c>
      <c r="BB184" s="319"/>
      <c r="BC184" s="31"/>
      <c r="BD184" s="31">
        <f t="shared" si="194"/>
        <v>0</v>
      </c>
      <c r="BE184" s="31"/>
      <c r="BF184" s="58">
        <f t="shared" si="204"/>
        <v>0</v>
      </c>
      <c r="BG184" s="37" t="str">
        <f t="shared" si="162"/>
        <v xml:space="preserve"> </v>
      </c>
      <c r="BH184" s="641"/>
      <c r="BI184" s="31">
        <f t="shared" si="229"/>
        <v>0</v>
      </c>
      <c r="BJ184" s="142" t="str">
        <f t="shared" si="168"/>
        <v xml:space="preserve"> </v>
      </c>
      <c r="BL184" s="722">
        <f t="shared" si="188"/>
        <v>0</v>
      </c>
      <c r="BM184" s="722">
        <f t="shared" si="189"/>
        <v>0</v>
      </c>
      <c r="BN184" s="709"/>
      <c r="BO184" s="709"/>
      <c r="BP184" s="709"/>
      <c r="BQ184" s="709"/>
    </row>
    <row r="185" spans="1:69" ht="26.25" customHeight="1" x14ac:dyDescent="0.25">
      <c r="A185" s="553" t="s">
        <v>171</v>
      </c>
      <c r="B185" s="541" t="s">
        <v>172</v>
      </c>
      <c r="C185" s="319">
        <f>M185+AY185</f>
        <v>0</v>
      </c>
      <c r="D185" s="319">
        <f t="shared" si="234"/>
        <v>0</v>
      </c>
      <c r="E185" s="31">
        <f t="shared" si="232"/>
        <v>0</v>
      </c>
      <c r="F185" s="31">
        <f t="shared" si="190"/>
        <v>0</v>
      </c>
      <c r="G185" s="31">
        <f t="shared" si="235"/>
        <v>0</v>
      </c>
      <c r="H185" s="31">
        <f t="shared" si="186"/>
        <v>0</v>
      </c>
      <c r="I185" s="31" t="str">
        <f t="shared" si="187"/>
        <v xml:space="preserve"> </v>
      </c>
      <c r="J185" s="732">
        <f t="shared" si="227"/>
        <v>0</v>
      </c>
      <c r="K185" s="48">
        <f t="shared" si="209"/>
        <v>0</v>
      </c>
      <c r="L185" s="172" t="str">
        <f t="shared" si="210"/>
        <v xml:space="preserve"> </v>
      </c>
      <c r="M185" s="319">
        <f t="shared" si="230"/>
        <v>0</v>
      </c>
      <c r="N185" s="319">
        <f t="shared" si="233"/>
        <v>0</v>
      </c>
      <c r="O185" s="31">
        <f t="shared" si="228"/>
        <v>0</v>
      </c>
      <c r="P185" s="31">
        <f t="shared" si="191"/>
        <v>0</v>
      </c>
      <c r="Q185" s="31">
        <f t="shared" si="192"/>
        <v>0</v>
      </c>
      <c r="R185" s="31">
        <f t="shared" si="200"/>
        <v>0</v>
      </c>
      <c r="S185" s="31" t="str">
        <f t="shared" si="201"/>
        <v xml:space="preserve"> </v>
      </c>
      <c r="T185" s="732">
        <f t="shared" si="214"/>
        <v>0</v>
      </c>
      <c r="U185" s="84">
        <f t="shared" si="215"/>
        <v>0</v>
      </c>
      <c r="V185" s="604" t="str">
        <f t="shared" si="216"/>
        <v xml:space="preserve"> </v>
      </c>
      <c r="W185" s="760"/>
      <c r="X185" s="338"/>
      <c r="Y185" s="31">
        <f t="shared" si="213"/>
        <v>0</v>
      </c>
      <c r="Z185" s="468"/>
      <c r="AA185" s="865"/>
      <c r="AB185" s="319">
        <f t="shared" si="193"/>
        <v>0</v>
      </c>
      <c r="AC185" s="31"/>
      <c r="AD185" s="31">
        <f t="shared" si="203"/>
        <v>0</v>
      </c>
      <c r="AE185" s="31" t="str">
        <f t="shared" si="202"/>
        <v xml:space="preserve"> </v>
      </c>
      <c r="AF185" s="803"/>
      <c r="AG185" s="31">
        <f t="shared" si="217"/>
        <v>0</v>
      </c>
      <c r="AH185" s="146" t="str">
        <f t="shared" si="218"/>
        <v xml:space="preserve"> </v>
      </c>
      <c r="AI185" s="338"/>
      <c r="AJ185" s="31"/>
      <c r="AK185" s="31"/>
      <c r="AL185" s="31">
        <f t="shared" si="219"/>
        <v>0</v>
      </c>
      <c r="AM185" s="31" t="str">
        <f t="shared" si="220"/>
        <v xml:space="preserve"> </v>
      </c>
      <c r="AN185" s="686"/>
      <c r="AO185" s="31">
        <f t="shared" si="221"/>
        <v>0</v>
      </c>
      <c r="AP185" s="195" t="str">
        <f t="shared" si="208"/>
        <v xml:space="preserve"> </v>
      </c>
      <c r="AQ185" s="145"/>
      <c r="AR185" s="319"/>
      <c r="AS185" s="31"/>
      <c r="AT185" s="31">
        <f t="shared" si="222"/>
        <v>0</v>
      </c>
      <c r="AU185" s="48" t="str">
        <f t="shared" si="211"/>
        <v xml:space="preserve"> </v>
      </c>
      <c r="AV185" s="641"/>
      <c r="AW185" s="31">
        <f t="shared" si="223"/>
        <v>0</v>
      </c>
      <c r="AX185" s="387" t="str">
        <f t="shared" si="212"/>
        <v xml:space="preserve"> </v>
      </c>
      <c r="AY185" s="455"/>
      <c r="AZ185" s="319"/>
      <c r="BA185" s="319">
        <f t="shared" si="185"/>
        <v>0</v>
      </c>
      <c r="BB185" s="319"/>
      <c r="BC185" s="31"/>
      <c r="BD185" s="31">
        <f t="shared" si="194"/>
        <v>0</v>
      </c>
      <c r="BE185" s="31"/>
      <c r="BF185" s="32">
        <f t="shared" si="204"/>
        <v>0</v>
      </c>
      <c r="BG185" s="37" t="str">
        <f t="shared" si="162"/>
        <v xml:space="preserve"> </v>
      </c>
      <c r="BH185" s="641"/>
      <c r="BI185" s="31">
        <f t="shared" si="229"/>
        <v>0</v>
      </c>
      <c r="BJ185" s="142" t="str">
        <f t="shared" si="168"/>
        <v xml:space="preserve"> </v>
      </c>
      <c r="BL185" s="722">
        <f t="shared" si="188"/>
        <v>0</v>
      </c>
      <c r="BM185" s="722">
        <f t="shared" si="189"/>
        <v>0</v>
      </c>
      <c r="BN185" s="709"/>
      <c r="BO185" s="712"/>
      <c r="BP185" s="712"/>
      <c r="BQ185" s="709"/>
    </row>
    <row r="186" spans="1:69" ht="31.5" customHeight="1" x14ac:dyDescent="0.25">
      <c r="A186" s="553" t="s">
        <v>173</v>
      </c>
      <c r="B186" s="541" t="s">
        <v>174</v>
      </c>
      <c r="C186" s="480"/>
      <c r="D186" s="319">
        <f t="shared" si="234"/>
        <v>0</v>
      </c>
      <c r="E186" s="31">
        <f t="shared" si="232"/>
        <v>0</v>
      </c>
      <c r="F186" s="31">
        <f t="shared" si="190"/>
        <v>0</v>
      </c>
      <c r="G186" s="31">
        <f t="shared" si="235"/>
        <v>0</v>
      </c>
      <c r="H186" s="31">
        <f t="shared" si="186"/>
        <v>0</v>
      </c>
      <c r="I186" s="31" t="str">
        <f t="shared" si="187"/>
        <v xml:space="preserve"> </v>
      </c>
      <c r="J186" s="732">
        <f t="shared" si="227"/>
        <v>0</v>
      </c>
      <c r="K186" s="48">
        <f t="shared" si="209"/>
        <v>0</v>
      </c>
      <c r="L186" s="172" t="str">
        <f t="shared" si="210"/>
        <v xml:space="preserve"> </v>
      </c>
      <c r="M186" s="319">
        <f t="shared" si="230"/>
        <v>0</v>
      </c>
      <c r="N186" s="319">
        <f t="shared" si="233"/>
        <v>0</v>
      </c>
      <c r="O186" s="31">
        <f t="shared" si="228"/>
        <v>0</v>
      </c>
      <c r="P186" s="31">
        <f t="shared" si="191"/>
        <v>0</v>
      </c>
      <c r="Q186" s="31">
        <f t="shared" si="192"/>
        <v>0</v>
      </c>
      <c r="R186" s="31">
        <f t="shared" si="200"/>
        <v>0</v>
      </c>
      <c r="S186" s="31" t="str">
        <f t="shared" si="201"/>
        <v xml:space="preserve"> </v>
      </c>
      <c r="T186" s="732">
        <f t="shared" si="214"/>
        <v>0</v>
      </c>
      <c r="U186" s="84">
        <f t="shared" si="215"/>
        <v>0</v>
      </c>
      <c r="V186" s="604" t="str">
        <f t="shared" si="216"/>
        <v xml:space="preserve"> </v>
      </c>
      <c r="W186" s="760"/>
      <c r="X186" s="338"/>
      <c r="Y186" s="31">
        <f t="shared" si="213"/>
        <v>0</v>
      </c>
      <c r="Z186" s="468"/>
      <c r="AA186" s="865"/>
      <c r="AB186" s="319">
        <f t="shared" si="193"/>
        <v>0</v>
      </c>
      <c r="AC186" s="31"/>
      <c r="AD186" s="31">
        <f t="shared" si="203"/>
        <v>0</v>
      </c>
      <c r="AE186" s="31" t="str">
        <f t="shared" si="202"/>
        <v xml:space="preserve"> </v>
      </c>
      <c r="AF186" s="803"/>
      <c r="AG186" s="31">
        <f t="shared" si="217"/>
        <v>0</v>
      </c>
      <c r="AH186" s="146" t="str">
        <f t="shared" si="218"/>
        <v xml:space="preserve"> </v>
      </c>
      <c r="AI186" s="338"/>
      <c r="AJ186" s="31"/>
      <c r="AK186" s="31"/>
      <c r="AL186" s="31">
        <f t="shared" si="219"/>
        <v>0</v>
      </c>
      <c r="AM186" s="31" t="str">
        <f t="shared" si="220"/>
        <v xml:space="preserve"> </v>
      </c>
      <c r="AN186" s="686"/>
      <c r="AO186" s="31">
        <f t="shared" si="221"/>
        <v>0</v>
      </c>
      <c r="AP186" s="195" t="str">
        <f t="shared" si="208"/>
        <v xml:space="preserve"> </v>
      </c>
      <c r="AQ186" s="145"/>
      <c r="AR186" s="319"/>
      <c r="AS186" s="31"/>
      <c r="AT186" s="31">
        <f t="shared" si="222"/>
        <v>0</v>
      </c>
      <c r="AU186" s="48" t="str">
        <f t="shared" si="211"/>
        <v xml:space="preserve"> </v>
      </c>
      <c r="AV186" s="641"/>
      <c r="AW186" s="31">
        <f t="shared" si="223"/>
        <v>0</v>
      </c>
      <c r="AX186" s="387" t="str">
        <f t="shared" si="212"/>
        <v xml:space="preserve"> </v>
      </c>
      <c r="AY186" s="455"/>
      <c r="AZ186" s="62"/>
      <c r="BA186" s="62">
        <f t="shared" si="185"/>
        <v>0</v>
      </c>
      <c r="BB186" s="62"/>
      <c r="BC186" s="62"/>
      <c r="BD186" s="62">
        <f t="shared" si="194"/>
        <v>0</v>
      </c>
      <c r="BE186" s="62"/>
      <c r="BF186" s="127">
        <f t="shared" si="204"/>
        <v>0</v>
      </c>
      <c r="BG186" s="37" t="str">
        <f t="shared" si="162"/>
        <v xml:space="preserve"> </v>
      </c>
      <c r="BH186" s="641"/>
      <c r="BI186" s="31">
        <f t="shared" si="229"/>
        <v>0</v>
      </c>
      <c r="BJ186" s="142" t="str">
        <f t="shared" si="168"/>
        <v xml:space="preserve"> </v>
      </c>
      <c r="BL186" s="722">
        <f t="shared" si="188"/>
        <v>0</v>
      </c>
      <c r="BM186" s="722">
        <f t="shared" si="189"/>
        <v>0</v>
      </c>
      <c r="BN186" s="709"/>
      <c r="BO186" s="709"/>
      <c r="BP186" s="709"/>
      <c r="BQ186" s="709"/>
    </row>
    <row r="187" spans="1:69" s="8" customFormat="1" ht="22.5" customHeight="1" x14ac:dyDescent="0.25">
      <c r="A187" s="549" t="s">
        <v>122</v>
      </c>
      <c r="B187" s="550" t="s">
        <v>175</v>
      </c>
      <c r="C187" s="366">
        <f>C188+C189+C190</f>
        <v>-58.4</v>
      </c>
      <c r="D187" s="366">
        <f>D188+D189+D190</f>
        <v>-59.1</v>
      </c>
      <c r="E187" s="50">
        <f>E188+E189+E190</f>
        <v>-52.8</v>
      </c>
      <c r="F187" s="50">
        <f>F188+F189+F190</f>
        <v>-52.8</v>
      </c>
      <c r="G187" s="50">
        <f>G188+G189+G190</f>
        <v>0</v>
      </c>
      <c r="H187" s="50">
        <f t="shared" si="186"/>
        <v>6.3000000000000043</v>
      </c>
      <c r="I187" s="50">
        <f t="shared" si="187"/>
        <v>89.34010152284263</v>
      </c>
      <c r="J187" s="741">
        <f t="shared" si="227"/>
        <v>-48.7</v>
      </c>
      <c r="K187" s="70">
        <f t="shared" si="209"/>
        <v>-4.0999999999999943</v>
      </c>
      <c r="L187" s="175">
        <f t="shared" si="210"/>
        <v>108.41889117043119</v>
      </c>
      <c r="M187" s="319">
        <f t="shared" si="230"/>
        <v>0</v>
      </c>
      <c r="N187" s="323">
        <f t="shared" si="233"/>
        <v>0</v>
      </c>
      <c r="O187" s="50">
        <f t="shared" si="228"/>
        <v>0</v>
      </c>
      <c r="P187" s="50">
        <f t="shared" si="191"/>
        <v>0</v>
      </c>
      <c r="Q187" s="50">
        <f t="shared" si="192"/>
        <v>0</v>
      </c>
      <c r="R187" s="50">
        <f t="shared" si="200"/>
        <v>0</v>
      </c>
      <c r="S187" s="50" t="str">
        <f t="shared" si="201"/>
        <v xml:space="preserve"> </v>
      </c>
      <c r="T187" s="741">
        <f t="shared" si="214"/>
        <v>0</v>
      </c>
      <c r="U187" s="93">
        <f t="shared" si="215"/>
        <v>0</v>
      </c>
      <c r="V187" s="606" t="str">
        <f t="shared" si="216"/>
        <v xml:space="preserve"> </v>
      </c>
      <c r="W187" s="769">
        <f>W188+W189+W190</f>
        <v>0</v>
      </c>
      <c r="X187" s="366">
        <f>X188+X189+X190</f>
        <v>0</v>
      </c>
      <c r="Y187" s="31">
        <f t="shared" si="213"/>
        <v>0</v>
      </c>
      <c r="Z187" s="844">
        <f>Z188+Z189+Z190</f>
        <v>0</v>
      </c>
      <c r="AA187" s="874">
        <f>AA188+AA189+AA190</f>
        <v>0</v>
      </c>
      <c r="AB187" s="323">
        <f t="shared" si="193"/>
        <v>0</v>
      </c>
      <c r="AC187" s="50">
        <f>AC188+AC189+AC190</f>
        <v>0</v>
      </c>
      <c r="AD187" s="50">
        <f t="shared" si="203"/>
        <v>0</v>
      </c>
      <c r="AE187" s="50" t="str">
        <f t="shared" si="202"/>
        <v xml:space="preserve"> </v>
      </c>
      <c r="AF187" s="809">
        <f>AF188+AF189+AF190</f>
        <v>0</v>
      </c>
      <c r="AG187" s="50">
        <f t="shared" si="217"/>
        <v>0</v>
      </c>
      <c r="AH187" s="154" t="str">
        <f t="shared" si="218"/>
        <v xml:space="preserve"> </v>
      </c>
      <c r="AI187" s="366"/>
      <c r="AJ187" s="50"/>
      <c r="AK187" s="50">
        <f>AK188</f>
        <v>0</v>
      </c>
      <c r="AL187" s="50">
        <f t="shared" si="219"/>
        <v>0</v>
      </c>
      <c r="AM187" s="50" t="str">
        <f t="shared" si="220"/>
        <v xml:space="preserve"> </v>
      </c>
      <c r="AN187" s="696"/>
      <c r="AO187" s="50">
        <f t="shared" si="221"/>
        <v>0</v>
      </c>
      <c r="AP187" s="195" t="str">
        <f t="shared" si="208"/>
        <v xml:space="preserve"> </v>
      </c>
      <c r="AQ187" s="169"/>
      <c r="AR187" s="323"/>
      <c r="AS187" s="50">
        <f>AS188</f>
        <v>0</v>
      </c>
      <c r="AT187" s="50">
        <f t="shared" si="222"/>
        <v>0</v>
      </c>
      <c r="AU187" s="70" t="str">
        <f t="shared" si="211"/>
        <v xml:space="preserve"> </v>
      </c>
      <c r="AV187" s="647"/>
      <c r="AW187" s="50">
        <f t="shared" si="223"/>
        <v>0</v>
      </c>
      <c r="AX187" s="404" t="str">
        <f t="shared" si="212"/>
        <v xml:space="preserve"> </v>
      </c>
      <c r="AY187" s="475">
        <f>AY188</f>
        <v>-58.4</v>
      </c>
      <c r="AZ187" s="50">
        <f>AZ188</f>
        <v>-59.1</v>
      </c>
      <c r="BA187" s="50">
        <f t="shared" si="185"/>
        <v>-59.1</v>
      </c>
      <c r="BB187" s="50">
        <f>BB188</f>
        <v>0</v>
      </c>
      <c r="BC187" s="50">
        <f>BC188</f>
        <v>-52.8</v>
      </c>
      <c r="BD187" s="50">
        <f t="shared" si="194"/>
        <v>-52.8</v>
      </c>
      <c r="BE187" s="50">
        <f>BE188</f>
        <v>0</v>
      </c>
      <c r="BF187" s="129">
        <f t="shared" ref="BF187:BF203" si="236">BC187-AZ187</f>
        <v>6.3000000000000043</v>
      </c>
      <c r="BG187" s="57">
        <f t="shared" si="162"/>
        <v>89.34010152284263</v>
      </c>
      <c r="BH187" s="647">
        <f>BH188</f>
        <v>-48.7</v>
      </c>
      <c r="BI187" s="50">
        <f t="shared" si="229"/>
        <v>-4.0999999999999943</v>
      </c>
      <c r="BJ187" s="142">
        <f t="shared" si="168"/>
        <v>108.41889117043119</v>
      </c>
      <c r="BK187" s="2"/>
      <c r="BL187" s="722">
        <f t="shared" si="188"/>
        <v>0</v>
      </c>
      <c r="BM187" s="722">
        <f t="shared" si="189"/>
        <v>0</v>
      </c>
      <c r="BN187" s="712">
        <v>0</v>
      </c>
      <c r="BO187" s="709"/>
      <c r="BP187" s="709"/>
      <c r="BQ187" s="709">
        <v>0</v>
      </c>
    </row>
    <row r="188" spans="1:69" ht="27.75" customHeight="1" x14ac:dyDescent="0.25">
      <c r="A188" s="553" t="s">
        <v>119</v>
      </c>
      <c r="B188" s="541" t="s">
        <v>176</v>
      </c>
      <c r="C188" s="338">
        <f>M188+AY188</f>
        <v>-58.4</v>
      </c>
      <c r="D188" s="338">
        <f>N188+AZ188</f>
        <v>-59.1</v>
      </c>
      <c r="E188" s="31">
        <f>O188+BC188</f>
        <v>-52.8</v>
      </c>
      <c r="F188" s="31">
        <f>P188+BD188</f>
        <v>-52.8</v>
      </c>
      <c r="G188" s="31">
        <f>Q188+BE188</f>
        <v>0</v>
      </c>
      <c r="H188" s="31">
        <f t="shared" si="186"/>
        <v>6.3000000000000043</v>
      </c>
      <c r="I188" s="31">
        <f t="shared" si="187"/>
        <v>89.34010152284263</v>
      </c>
      <c r="J188" s="732">
        <f t="shared" si="227"/>
        <v>-48.7</v>
      </c>
      <c r="K188" s="48">
        <f t="shared" si="209"/>
        <v>-4.0999999999999943</v>
      </c>
      <c r="L188" s="172">
        <f t="shared" si="210"/>
        <v>108.41889117043119</v>
      </c>
      <c r="M188" s="319">
        <f t="shared" si="230"/>
        <v>0</v>
      </c>
      <c r="N188" s="319">
        <f t="shared" si="233"/>
        <v>0</v>
      </c>
      <c r="O188" s="31">
        <f t="shared" si="228"/>
        <v>0</v>
      </c>
      <c r="P188" s="31">
        <f t="shared" si="191"/>
        <v>0</v>
      </c>
      <c r="Q188" s="31">
        <f t="shared" si="192"/>
        <v>0</v>
      </c>
      <c r="R188" s="31">
        <f t="shared" si="200"/>
        <v>0</v>
      </c>
      <c r="S188" s="31" t="str">
        <f t="shared" si="201"/>
        <v xml:space="preserve"> </v>
      </c>
      <c r="T188" s="732">
        <f t="shared" si="214"/>
        <v>0</v>
      </c>
      <c r="U188" s="84">
        <f t="shared" si="215"/>
        <v>0</v>
      </c>
      <c r="V188" s="604" t="str">
        <f t="shared" si="216"/>
        <v xml:space="preserve"> </v>
      </c>
      <c r="W188" s="760"/>
      <c r="X188" s="338"/>
      <c r="Y188" s="31">
        <f t="shared" si="213"/>
        <v>0</v>
      </c>
      <c r="Z188" s="468"/>
      <c r="AA188" s="865"/>
      <c r="AB188" s="319">
        <f t="shared" si="193"/>
        <v>0</v>
      </c>
      <c r="AC188" s="31"/>
      <c r="AD188" s="31">
        <f t="shared" si="203"/>
        <v>0</v>
      </c>
      <c r="AE188" s="31" t="str">
        <f t="shared" si="202"/>
        <v xml:space="preserve"> </v>
      </c>
      <c r="AF188" s="803"/>
      <c r="AG188" s="31">
        <f t="shared" si="217"/>
        <v>0</v>
      </c>
      <c r="AH188" s="146" t="str">
        <f t="shared" si="218"/>
        <v xml:space="preserve"> </v>
      </c>
      <c r="AI188" s="338"/>
      <c r="AJ188" s="31"/>
      <c r="AK188" s="31"/>
      <c r="AL188" s="31">
        <f t="shared" si="219"/>
        <v>0</v>
      </c>
      <c r="AM188" s="31" t="str">
        <f t="shared" si="220"/>
        <v xml:space="preserve"> </v>
      </c>
      <c r="AN188" s="686"/>
      <c r="AO188" s="31">
        <f t="shared" si="221"/>
        <v>0</v>
      </c>
      <c r="AP188" s="195" t="str">
        <f t="shared" si="208"/>
        <v xml:space="preserve"> </v>
      </c>
      <c r="AQ188" s="145"/>
      <c r="AR188" s="319"/>
      <c r="AS188" s="31"/>
      <c r="AT188" s="31">
        <f t="shared" si="222"/>
        <v>0</v>
      </c>
      <c r="AU188" s="48" t="str">
        <f t="shared" si="211"/>
        <v xml:space="preserve"> </v>
      </c>
      <c r="AV188" s="641"/>
      <c r="AW188" s="31">
        <f t="shared" si="223"/>
        <v>0</v>
      </c>
      <c r="AX188" s="387" t="str">
        <f t="shared" si="212"/>
        <v xml:space="preserve"> </v>
      </c>
      <c r="AY188" s="570">
        <v>-58.4</v>
      </c>
      <c r="AZ188" s="340">
        <v>-59.1</v>
      </c>
      <c r="BA188" s="340">
        <f t="shared" si="185"/>
        <v>-59.1</v>
      </c>
      <c r="BB188" s="340"/>
      <c r="BC188" s="225">
        <v>-52.8</v>
      </c>
      <c r="BD188" s="225">
        <f t="shared" si="194"/>
        <v>-52.8</v>
      </c>
      <c r="BE188" s="31"/>
      <c r="BF188" s="135">
        <f t="shared" si="236"/>
        <v>6.3000000000000043</v>
      </c>
      <c r="BG188" s="37">
        <f t="shared" si="162"/>
        <v>89.34010152284263</v>
      </c>
      <c r="BH188" s="641">
        <v>-48.7</v>
      </c>
      <c r="BI188" s="31">
        <f t="shared" si="229"/>
        <v>-4.0999999999999943</v>
      </c>
      <c r="BJ188" s="142">
        <f t="shared" si="168"/>
        <v>108.41889117043119</v>
      </c>
      <c r="BL188" s="722">
        <f t="shared" si="188"/>
        <v>0</v>
      </c>
      <c r="BM188" s="722">
        <f t="shared" si="189"/>
        <v>0</v>
      </c>
      <c r="BN188" s="709"/>
      <c r="BO188" s="709"/>
      <c r="BP188" s="709"/>
      <c r="BQ188" s="709"/>
    </row>
    <row r="189" spans="1:69" ht="30" customHeight="1" x14ac:dyDescent="0.25">
      <c r="A189" s="553" t="s">
        <v>123</v>
      </c>
      <c r="B189" s="541" t="s">
        <v>177</v>
      </c>
      <c r="C189" s="480"/>
      <c r="D189" s="319">
        <f t="shared" ref="D189:D204" si="237">N189+AZ189</f>
        <v>0</v>
      </c>
      <c r="E189" s="31">
        <f t="shared" ref="E189:E204" si="238">O189+BC189</f>
        <v>0</v>
      </c>
      <c r="F189" s="31">
        <f t="shared" si="190"/>
        <v>0</v>
      </c>
      <c r="G189" s="31">
        <f t="shared" ref="G189:G204" si="239">Q189+BE189</f>
        <v>0</v>
      </c>
      <c r="H189" s="31">
        <f t="shared" si="186"/>
        <v>0</v>
      </c>
      <c r="I189" s="31" t="str">
        <f t="shared" si="187"/>
        <v xml:space="preserve"> </v>
      </c>
      <c r="J189" s="732">
        <f t="shared" si="227"/>
        <v>0</v>
      </c>
      <c r="K189" s="48">
        <f t="shared" si="209"/>
        <v>0</v>
      </c>
      <c r="L189" s="172" t="str">
        <f t="shared" si="210"/>
        <v xml:space="preserve"> </v>
      </c>
      <c r="M189" s="319">
        <f t="shared" si="230"/>
        <v>0</v>
      </c>
      <c r="N189" s="319">
        <f t="shared" si="233"/>
        <v>0</v>
      </c>
      <c r="O189" s="31">
        <f t="shared" si="228"/>
        <v>0</v>
      </c>
      <c r="P189" s="31">
        <f t="shared" si="191"/>
        <v>0</v>
      </c>
      <c r="Q189" s="31">
        <f t="shared" si="192"/>
        <v>0</v>
      </c>
      <c r="R189" s="31">
        <f t="shared" si="200"/>
        <v>0</v>
      </c>
      <c r="S189" s="31" t="str">
        <f t="shared" si="201"/>
        <v xml:space="preserve"> </v>
      </c>
      <c r="T189" s="732">
        <f t="shared" si="214"/>
        <v>0</v>
      </c>
      <c r="U189" s="84">
        <f t="shared" si="215"/>
        <v>0</v>
      </c>
      <c r="V189" s="604" t="str">
        <f t="shared" si="216"/>
        <v xml:space="preserve"> </v>
      </c>
      <c r="W189" s="760"/>
      <c r="X189" s="338"/>
      <c r="Y189" s="31">
        <f t="shared" si="213"/>
        <v>0</v>
      </c>
      <c r="Z189" s="468"/>
      <c r="AA189" s="865"/>
      <c r="AB189" s="319">
        <f t="shared" si="193"/>
        <v>0</v>
      </c>
      <c r="AC189" s="31"/>
      <c r="AD189" s="31">
        <f t="shared" si="203"/>
        <v>0</v>
      </c>
      <c r="AE189" s="31" t="str">
        <f t="shared" si="202"/>
        <v xml:space="preserve"> </v>
      </c>
      <c r="AF189" s="803"/>
      <c r="AG189" s="31">
        <f t="shared" si="217"/>
        <v>0</v>
      </c>
      <c r="AH189" s="146" t="str">
        <f t="shared" si="218"/>
        <v xml:space="preserve"> </v>
      </c>
      <c r="AI189" s="338"/>
      <c r="AJ189" s="31"/>
      <c r="AK189" s="31"/>
      <c r="AL189" s="31">
        <f t="shared" si="219"/>
        <v>0</v>
      </c>
      <c r="AM189" s="31" t="str">
        <f t="shared" si="220"/>
        <v xml:space="preserve"> </v>
      </c>
      <c r="AN189" s="686"/>
      <c r="AO189" s="31">
        <f t="shared" si="221"/>
        <v>0</v>
      </c>
      <c r="AP189" s="195" t="str">
        <f t="shared" si="208"/>
        <v xml:space="preserve"> </v>
      </c>
      <c r="AQ189" s="145"/>
      <c r="AR189" s="319"/>
      <c r="AS189" s="31"/>
      <c r="AT189" s="31">
        <f t="shared" si="222"/>
        <v>0</v>
      </c>
      <c r="AU189" s="48" t="str">
        <f t="shared" si="211"/>
        <v xml:space="preserve"> </v>
      </c>
      <c r="AV189" s="641"/>
      <c r="AW189" s="31">
        <f t="shared" si="223"/>
        <v>0</v>
      </c>
      <c r="AX189" s="387" t="str">
        <f t="shared" si="212"/>
        <v xml:space="preserve"> </v>
      </c>
      <c r="AY189" s="455"/>
      <c r="AZ189" s="319"/>
      <c r="BA189" s="319">
        <f t="shared" si="185"/>
        <v>0</v>
      </c>
      <c r="BB189" s="319"/>
      <c r="BC189" s="31"/>
      <c r="BD189" s="31">
        <f t="shared" si="194"/>
        <v>0</v>
      </c>
      <c r="BE189" s="31"/>
      <c r="BF189" s="73">
        <f t="shared" si="236"/>
        <v>0</v>
      </c>
      <c r="BG189" s="37" t="str">
        <f t="shared" si="162"/>
        <v xml:space="preserve"> </v>
      </c>
      <c r="BH189" s="641"/>
      <c r="BI189" s="31">
        <f t="shared" si="229"/>
        <v>0</v>
      </c>
      <c r="BJ189" s="142" t="str">
        <f t="shared" si="168"/>
        <v xml:space="preserve"> </v>
      </c>
      <c r="BL189" s="722">
        <f t="shared" si="188"/>
        <v>0</v>
      </c>
      <c r="BM189" s="722">
        <f t="shared" si="189"/>
        <v>0</v>
      </c>
      <c r="BN189" s="709"/>
      <c r="BO189" s="709"/>
      <c r="BP189" s="709"/>
      <c r="BQ189" s="709"/>
    </row>
    <row r="190" spans="1:69" ht="34.5" customHeight="1" x14ac:dyDescent="0.25">
      <c r="A190" s="553" t="s">
        <v>125</v>
      </c>
      <c r="B190" s="541" t="s">
        <v>178</v>
      </c>
      <c r="C190" s="480"/>
      <c r="D190" s="319">
        <f t="shared" si="237"/>
        <v>0</v>
      </c>
      <c r="E190" s="31">
        <f t="shared" si="238"/>
        <v>0</v>
      </c>
      <c r="F190" s="31">
        <f t="shared" si="190"/>
        <v>0</v>
      </c>
      <c r="G190" s="31">
        <f t="shared" si="239"/>
        <v>0</v>
      </c>
      <c r="H190" s="31">
        <f t="shared" si="186"/>
        <v>0</v>
      </c>
      <c r="I190" s="31" t="str">
        <f t="shared" si="187"/>
        <v xml:space="preserve"> </v>
      </c>
      <c r="J190" s="732">
        <f t="shared" si="227"/>
        <v>0</v>
      </c>
      <c r="K190" s="48">
        <f t="shared" si="209"/>
        <v>0</v>
      </c>
      <c r="L190" s="172" t="str">
        <f t="shared" si="210"/>
        <v xml:space="preserve"> </v>
      </c>
      <c r="M190" s="319">
        <f t="shared" si="230"/>
        <v>0</v>
      </c>
      <c r="N190" s="319">
        <f t="shared" si="233"/>
        <v>0</v>
      </c>
      <c r="O190" s="31">
        <f t="shared" si="228"/>
        <v>0</v>
      </c>
      <c r="P190" s="31">
        <f t="shared" si="191"/>
        <v>0</v>
      </c>
      <c r="Q190" s="31">
        <f t="shared" si="192"/>
        <v>0</v>
      </c>
      <c r="R190" s="31">
        <f t="shared" si="200"/>
        <v>0</v>
      </c>
      <c r="S190" s="31" t="str">
        <f t="shared" si="201"/>
        <v xml:space="preserve"> </v>
      </c>
      <c r="T190" s="732">
        <f t="shared" si="214"/>
        <v>0</v>
      </c>
      <c r="U190" s="84">
        <f t="shared" si="215"/>
        <v>0</v>
      </c>
      <c r="V190" s="604" t="str">
        <f t="shared" si="216"/>
        <v xml:space="preserve"> </v>
      </c>
      <c r="W190" s="760"/>
      <c r="X190" s="338"/>
      <c r="Y190" s="31">
        <f t="shared" si="213"/>
        <v>0</v>
      </c>
      <c r="Z190" s="468"/>
      <c r="AA190" s="865"/>
      <c r="AB190" s="319">
        <f t="shared" si="193"/>
        <v>0</v>
      </c>
      <c r="AC190" s="31"/>
      <c r="AD190" s="31">
        <f t="shared" si="203"/>
        <v>0</v>
      </c>
      <c r="AE190" s="31" t="str">
        <f t="shared" si="202"/>
        <v xml:space="preserve"> </v>
      </c>
      <c r="AF190" s="803"/>
      <c r="AG190" s="31">
        <f t="shared" si="217"/>
        <v>0</v>
      </c>
      <c r="AH190" s="146" t="str">
        <f t="shared" si="218"/>
        <v xml:space="preserve"> </v>
      </c>
      <c r="AI190" s="338"/>
      <c r="AJ190" s="31"/>
      <c r="AK190" s="31"/>
      <c r="AL190" s="31">
        <f t="shared" si="219"/>
        <v>0</v>
      </c>
      <c r="AM190" s="31" t="str">
        <f t="shared" si="220"/>
        <v xml:space="preserve"> </v>
      </c>
      <c r="AN190" s="686"/>
      <c r="AO190" s="31">
        <f t="shared" si="221"/>
        <v>0</v>
      </c>
      <c r="AP190" s="195" t="str">
        <f t="shared" si="208"/>
        <v xml:space="preserve"> </v>
      </c>
      <c r="AQ190" s="145"/>
      <c r="AR190" s="319"/>
      <c r="AS190" s="31"/>
      <c r="AT190" s="31">
        <f t="shared" si="222"/>
        <v>0</v>
      </c>
      <c r="AU190" s="48" t="str">
        <f t="shared" si="211"/>
        <v xml:space="preserve"> </v>
      </c>
      <c r="AV190" s="641"/>
      <c r="AW190" s="31">
        <f t="shared" si="223"/>
        <v>0</v>
      </c>
      <c r="AX190" s="387" t="str">
        <f t="shared" si="212"/>
        <v xml:space="preserve"> </v>
      </c>
      <c r="AY190" s="455"/>
      <c r="AZ190" s="319"/>
      <c r="BA190" s="319">
        <f t="shared" si="185"/>
        <v>0</v>
      </c>
      <c r="BB190" s="319"/>
      <c r="BC190" s="31"/>
      <c r="BD190" s="31">
        <f t="shared" si="194"/>
        <v>0</v>
      </c>
      <c r="BE190" s="31"/>
      <c r="BF190" s="73">
        <f t="shared" si="236"/>
        <v>0</v>
      </c>
      <c r="BG190" s="37" t="str">
        <f t="shared" si="162"/>
        <v xml:space="preserve"> </v>
      </c>
      <c r="BH190" s="641"/>
      <c r="BI190" s="31">
        <f t="shared" si="229"/>
        <v>0</v>
      </c>
      <c r="BJ190" s="142" t="str">
        <f t="shared" si="168"/>
        <v xml:space="preserve"> </v>
      </c>
      <c r="BL190" s="722">
        <f t="shared" si="188"/>
        <v>0</v>
      </c>
      <c r="BM190" s="722">
        <f t="shared" si="189"/>
        <v>0</v>
      </c>
      <c r="BN190" s="709"/>
      <c r="BO190" s="709"/>
      <c r="BP190" s="709"/>
      <c r="BQ190" s="709"/>
    </row>
    <row r="191" spans="1:69" s="8" customFormat="1" ht="31.5" customHeight="1" x14ac:dyDescent="0.25">
      <c r="A191" s="549" t="s">
        <v>182</v>
      </c>
      <c r="B191" s="550" t="s">
        <v>180</v>
      </c>
      <c r="C191" s="323">
        <f>M191+AY191</f>
        <v>0</v>
      </c>
      <c r="D191" s="323">
        <f t="shared" si="237"/>
        <v>0</v>
      </c>
      <c r="E191" s="50">
        <f t="shared" si="238"/>
        <v>0</v>
      </c>
      <c r="F191" s="50">
        <f t="shared" si="190"/>
        <v>0</v>
      </c>
      <c r="G191" s="50">
        <f t="shared" si="239"/>
        <v>0</v>
      </c>
      <c r="H191" s="50">
        <f t="shared" si="186"/>
        <v>0</v>
      </c>
      <c r="I191" s="50" t="str">
        <f t="shared" si="187"/>
        <v xml:space="preserve"> </v>
      </c>
      <c r="J191" s="741">
        <f t="shared" si="227"/>
        <v>0</v>
      </c>
      <c r="K191" s="70">
        <f t="shared" si="209"/>
        <v>0</v>
      </c>
      <c r="L191" s="175" t="str">
        <f t="shared" si="210"/>
        <v xml:space="preserve"> </v>
      </c>
      <c r="M191" s="319">
        <f t="shared" si="230"/>
        <v>0</v>
      </c>
      <c r="N191" s="323">
        <f t="shared" si="233"/>
        <v>0</v>
      </c>
      <c r="O191" s="50">
        <f t="shared" si="228"/>
        <v>0</v>
      </c>
      <c r="P191" s="50">
        <f t="shared" si="191"/>
        <v>0</v>
      </c>
      <c r="Q191" s="50">
        <f t="shared" si="192"/>
        <v>0</v>
      </c>
      <c r="R191" s="50">
        <f t="shared" si="200"/>
        <v>0</v>
      </c>
      <c r="S191" s="50" t="str">
        <f t="shared" si="201"/>
        <v xml:space="preserve"> </v>
      </c>
      <c r="T191" s="741">
        <f t="shared" si="214"/>
        <v>0</v>
      </c>
      <c r="U191" s="93">
        <f t="shared" si="215"/>
        <v>0</v>
      </c>
      <c r="V191" s="606" t="str">
        <f t="shared" si="216"/>
        <v xml:space="preserve"> </v>
      </c>
      <c r="W191" s="769">
        <f>W192+W193</f>
        <v>0</v>
      </c>
      <c r="X191" s="366">
        <f>X192+X193</f>
        <v>0</v>
      </c>
      <c r="Y191" s="31">
        <f t="shared" si="213"/>
        <v>0</v>
      </c>
      <c r="Z191" s="844">
        <f>Z192+Z193</f>
        <v>0</v>
      </c>
      <c r="AA191" s="874">
        <f>AA192+AA193</f>
        <v>0</v>
      </c>
      <c r="AB191" s="323">
        <f t="shared" si="193"/>
        <v>0</v>
      </c>
      <c r="AC191" s="323">
        <f>AC192+AC193</f>
        <v>0</v>
      </c>
      <c r="AD191" s="50">
        <f t="shared" si="203"/>
        <v>0</v>
      </c>
      <c r="AE191" s="50" t="str">
        <f t="shared" si="202"/>
        <v xml:space="preserve"> </v>
      </c>
      <c r="AF191" s="809">
        <f>AF192+AF193</f>
        <v>0</v>
      </c>
      <c r="AG191" s="50">
        <f t="shared" si="217"/>
        <v>0</v>
      </c>
      <c r="AH191" s="154" t="str">
        <f t="shared" si="218"/>
        <v xml:space="preserve"> </v>
      </c>
      <c r="AI191" s="366"/>
      <c r="AJ191" s="50"/>
      <c r="AK191" s="50">
        <f>AK192+AK193</f>
        <v>0</v>
      </c>
      <c r="AL191" s="50">
        <f t="shared" si="219"/>
        <v>0</v>
      </c>
      <c r="AM191" s="50" t="str">
        <f t="shared" si="220"/>
        <v xml:space="preserve"> </v>
      </c>
      <c r="AN191" s="696"/>
      <c r="AO191" s="50">
        <f t="shared" si="221"/>
        <v>0</v>
      </c>
      <c r="AP191" s="195" t="str">
        <f t="shared" si="208"/>
        <v xml:space="preserve"> </v>
      </c>
      <c r="AQ191" s="169"/>
      <c r="AR191" s="323"/>
      <c r="AS191" s="50">
        <f>AS192+AS193</f>
        <v>0</v>
      </c>
      <c r="AT191" s="50">
        <f t="shared" si="222"/>
        <v>0</v>
      </c>
      <c r="AU191" s="70" t="str">
        <f t="shared" si="211"/>
        <v xml:space="preserve"> </v>
      </c>
      <c r="AV191" s="647"/>
      <c r="AW191" s="50">
        <f t="shared" si="223"/>
        <v>0</v>
      </c>
      <c r="AX191" s="404" t="str">
        <f t="shared" si="212"/>
        <v xml:space="preserve"> </v>
      </c>
      <c r="AY191" s="454"/>
      <c r="AZ191" s="323">
        <f>AZ192+AZ193</f>
        <v>0</v>
      </c>
      <c r="BA191" s="323">
        <f t="shared" si="185"/>
        <v>0</v>
      </c>
      <c r="BB191" s="323">
        <f>BB192+BB193</f>
        <v>0</v>
      </c>
      <c r="BC191" s="50">
        <f>BC192+BC193</f>
        <v>0</v>
      </c>
      <c r="BD191" s="50">
        <f t="shared" si="194"/>
        <v>0</v>
      </c>
      <c r="BE191" s="50">
        <f>BE192+BE193</f>
        <v>0</v>
      </c>
      <c r="BF191" s="129">
        <f t="shared" si="236"/>
        <v>0</v>
      </c>
      <c r="BG191" s="50" t="str">
        <f t="shared" si="162"/>
        <v xml:space="preserve"> </v>
      </c>
      <c r="BH191" s="647"/>
      <c r="BI191" s="50">
        <f t="shared" si="229"/>
        <v>0</v>
      </c>
      <c r="BJ191" s="142" t="str">
        <f t="shared" si="168"/>
        <v xml:space="preserve"> </v>
      </c>
      <c r="BK191" s="2"/>
      <c r="BL191" s="722">
        <f t="shared" si="188"/>
        <v>0</v>
      </c>
      <c r="BM191" s="722">
        <f t="shared" si="189"/>
        <v>0</v>
      </c>
      <c r="BN191" s="709"/>
      <c r="BO191" s="712"/>
      <c r="BP191" s="712"/>
      <c r="BQ191" s="709">
        <v>0</v>
      </c>
    </row>
    <row r="192" spans="1:69" s="8" customFormat="1" ht="25.5" customHeight="1" x14ac:dyDescent="0.25">
      <c r="A192" s="553" t="s">
        <v>179</v>
      </c>
      <c r="B192" s="541" t="s">
        <v>181</v>
      </c>
      <c r="C192" s="480"/>
      <c r="D192" s="325">
        <f t="shared" si="237"/>
        <v>0</v>
      </c>
      <c r="E192" s="57">
        <f t="shared" si="238"/>
        <v>0</v>
      </c>
      <c r="F192" s="57">
        <f t="shared" si="190"/>
        <v>0</v>
      </c>
      <c r="G192" s="57">
        <f t="shared" si="239"/>
        <v>0</v>
      </c>
      <c r="H192" s="57">
        <f t="shared" si="186"/>
        <v>0</v>
      </c>
      <c r="I192" s="57" t="str">
        <f t="shared" si="187"/>
        <v xml:space="preserve"> </v>
      </c>
      <c r="J192" s="732">
        <f t="shared" si="227"/>
        <v>0</v>
      </c>
      <c r="K192" s="48">
        <f t="shared" si="209"/>
        <v>0</v>
      </c>
      <c r="L192" s="172" t="str">
        <f t="shared" si="210"/>
        <v xml:space="preserve"> </v>
      </c>
      <c r="M192" s="319">
        <f t="shared" si="230"/>
        <v>0</v>
      </c>
      <c r="N192" s="325">
        <f t="shared" si="233"/>
        <v>0</v>
      </c>
      <c r="O192" s="57">
        <f t="shared" si="228"/>
        <v>0</v>
      </c>
      <c r="P192" s="57">
        <f t="shared" si="191"/>
        <v>0</v>
      </c>
      <c r="Q192" s="57">
        <f t="shared" si="192"/>
        <v>0</v>
      </c>
      <c r="R192" s="57">
        <f t="shared" si="200"/>
        <v>0</v>
      </c>
      <c r="S192" s="57" t="str">
        <f t="shared" si="201"/>
        <v xml:space="preserve"> </v>
      </c>
      <c r="T192" s="732">
        <f t="shared" si="214"/>
        <v>0</v>
      </c>
      <c r="U192" s="84">
        <f t="shared" si="215"/>
        <v>0</v>
      </c>
      <c r="V192" s="604" t="str">
        <f t="shared" si="216"/>
        <v xml:space="preserve"> </v>
      </c>
      <c r="W192" s="786"/>
      <c r="X192" s="418"/>
      <c r="Y192" s="31">
        <f t="shared" si="213"/>
        <v>0</v>
      </c>
      <c r="Z192" s="467"/>
      <c r="AA192" s="877"/>
      <c r="AB192" s="325">
        <f t="shared" si="193"/>
        <v>0</v>
      </c>
      <c r="AC192" s="57"/>
      <c r="AD192" s="57">
        <f t="shared" si="203"/>
        <v>0</v>
      </c>
      <c r="AE192" s="57" t="str">
        <f t="shared" si="202"/>
        <v xml:space="preserve"> </v>
      </c>
      <c r="AF192" s="812"/>
      <c r="AG192" s="57">
        <f t="shared" si="217"/>
        <v>0</v>
      </c>
      <c r="AH192" s="195" t="str">
        <f t="shared" si="218"/>
        <v xml:space="preserve"> </v>
      </c>
      <c r="AI192" s="418"/>
      <c r="AJ192" s="57"/>
      <c r="AK192" s="57"/>
      <c r="AL192" s="57">
        <f t="shared" si="219"/>
        <v>0</v>
      </c>
      <c r="AM192" s="57" t="str">
        <f t="shared" si="220"/>
        <v xml:space="preserve"> </v>
      </c>
      <c r="AN192" s="699"/>
      <c r="AO192" s="57">
        <f t="shared" si="221"/>
        <v>0</v>
      </c>
      <c r="AP192" s="195" t="str">
        <f t="shared" si="208"/>
        <v xml:space="preserve"> </v>
      </c>
      <c r="AQ192" s="173"/>
      <c r="AR192" s="325"/>
      <c r="AS192" s="57"/>
      <c r="AT192" s="57">
        <f t="shared" si="222"/>
        <v>0</v>
      </c>
      <c r="AU192" s="48" t="str">
        <f t="shared" si="211"/>
        <v xml:space="preserve"> </v>
      </c>
      <c r="AV192" s="650"/>
      <c r="AW192" s="57">
        <f t="shared" si="223"/>
        <v>0</v>
      </c>
      <c r="AX192" s="387" t="str">
        <f t="shared" si="212"/>
        <v xml:space="preserve"> </v>
      </c>
      <c r="AY192" s="455"/>
      <c r="AZ192" s="323"/>
      <c r="BA192" s="323">
        <f t="shared" si="185"/>
        <v>0</v>
      </c>
      <c r="BB192" s="323"/>
      <c r="BC192" s="50"/>
      <c r="BD192" s="50">
        <f t="shared" si="194"/>
        <v>0</v>
      </c>
      <c r="BE192" s="50"/>
      <c r="BF192" s="73">
        <f t="shared" si="236"/>
        <v>0</v>
      </c>
      <c r="BG192" s="37" t="str">
        <f t="shared" si="162"/>
        <v xml:space="preserve"> </v>
      </c>
      <c r="BH192" s="650"/>
      <c r="BI192" s="57">
        <f t="shared" si="229"/>
        <v>0</v>
      </c>
      <c r="BJ192" s="142" t="str">
        <f t="shared" si="168"/>
        <v xml:space="preserve"> </v>
      </c>
      <c r="BK192" s="2"/>
      <c r="BL192" s="722">
        <f t="shared" si="188"/>
        <v>0</v>
      </c>
      <c r="BM192" s="722">
        <f t="shared" si="189"/>
        <v>0</v>
      </c>
      <c r="BN192" s="709"/>
      <c r="BO192" s="712"/>
      <c r="BP192" s="709"/>
      <c r="BQ192" s="709"/>
    </row>
    <row r="193" spans="1:69" ht="25.5" customHeight="1" x14ac:dyDescent="0.25">
      <c r="A193" s="553" t="s">
        <v>131</v>
      </c>
      <c r="B193" s="541" t="s">
        <v>183</v>
      </c>
      <c r="C193" s="480"/>
      <c r="D193" s="319">
        <f t="shared" si="237"/>
        <v>0</v>
      </c>
      <c r="E193" s="31">
        <f t="shared" si="238"/>
        <v>0</v>
      </c>
      <c r="F193" s="31">
        <f t="shared" si="190"/>
        <v>0</v>
      </c>
      <c r="G193" s="31">
        <f t="shared" si="239"/>
        <v>0</v>
      </c>
      <c r="H193" s="31">
        <f t="shared" si="186"/>
        <v>0</v>
      </c>
      <c r="I193" s="31" t="str">
        <f t="shared" si="187"/>
        <v xml:space="preserve"> </v>
      </c>
      <c r="J193" s="732">
        <f t="shared" si="227"/>
        <v>0</v>
      </c>
      <c r="K193" s="48">
        <f t="shared" si="209"/>
        <v>0</v>
      </c>
      <c r="L193" s="172" t="str">
        <f t="shared" si="210"/>
        <v xml:space="preserve"> </v>
      </c>
      <c r="M193" s="319">
        <f t="shared" si="230"/>
        <v>0</v>
      </c>
      <c r="N193" s="319">
        <f t="shared" si="233"/>
        <v>0</v>
      </c>
      <c r="O193" s="31">
        <f t="shared" si="228"/>
        <v>0</v>
      </c>
      <c r="P193" s="31">
        <f t="shared" si="191"/>
        <v>0</v>
      </c>
      <c r="Q193" s="31">
        <f t="shared" si="192"/>
        <v>0</v>
      </c>
      <c r="R193" s="31">
        <f t="shared" si="200"/>
        <v>0</v>
      </c>
      <c r="S193" s="31" t="str">
        <f t="shared" si="201"/>
        <v xml:space="preserve"> </v>
      </c>
      <c r="T193" s="732">
        <f t="shared" si="214"/>
        <v>0</v>
      </c>
      <c r="U193" s="84">
        <f t="shared" si="215"/>
        <v>0</v>
      </c>
      <c r="V193" s="604" t="str">
        <f t="shared" si="216"/>
        <v xml:space="preserve"> </v>
      </c>
      <c r="W193" s="760"/>
      <c r="X193" s="338"/>
      <c r="Y193" s="31">
        <f t="shared" si="213"/>
        <v>0</v>
      </c>
      <c r="Z193" s="468"/>
      <c r="AA193" s="865"/>
      <c r="AB193" s="319">
        <f t="shared" si="193"/>
        <v>0</v>
      </c>
      <c r="AC193" s="31"/>
      <c r="AD193" s="31">
        <f t="shared" si="203"/>
        <v>0</v>
      </c>
      <c r="AE193" s="31" t="str">
        <f t="shared" si="202"/>
        <v xml:space="preserve"> </v>
      </c>
      <c r="AF193" s="803"/>
      <c r="AG193" s="31">
        <f t="shared" si="217"/>
        <v>0</v>
      </c>
      <c r="AH193" s="146" t="str">
        <f t="shared" si="218"/>
        <v xml:space="preserve"> </v>
      </c>
      <c r="AI193" s="338"/>
      <c r="AJ193" s="31"/>
      <c r="AK193" s="31"/>
      <c r="AL193" s="31">
        <f t="shared" si="219"/>
        <v>0</v>
      </c>
      <c r="AM193" s="31" t="str">
        <f t="shared" si="220"/>
        <v xml:space="preserve"> </v>
      </c>
      <c r="AN193" s="686"/>
      <c r="AO193" s="31">
        <f t="shared" si="221"/>
        <v>0</v>
      </c>
      <c r="AP193" s="195" t="str">
        <f t="shared" si="208"/>
        <v xml:space="preserve"> </v>
      </c>
      <c r="AQ193" s="145"/>
      <c r="AR193" s="319"/>
      <c r="AS193" s="31"/>
      <c r="AT193" s="31">
        <f>AS193-AR193</f>
        <v>0</v>
      </c>
      <c r="AU193" s="48" t="str">
        <f t="shared" si="211"/>
        <v xml:space="preserve"> </v>
      </c>
      <c r="AV193" s="641"/>
      <c r="AW193" s="31">
        <f t="shared" si="223"/>
        <v>0</v>
      </c>
      <c r="AX193" s="387" t="str">
        <f t="shared" si="212"/>
        <v xml:space="preserve"> </v>
      </c>
      <c r="AY193" s="455"/>
      <c r="AZ193" s="325"/>
      <c r="BA193" s="325">
        <f t="shared" si="185"/>
        <v>0</v>
      </c>
      <c r="BB193" s="325"/>
      <c r="BC193" s="57"/>
      <c r="BD193" s="57">
        <f t="shared" si="194"/>
        <v>0</v>
      </c>
      <c r="BE193" s="57"/>
      <c r="BF193" s="73">
        <f t="shared" si="236"/>
        <v>0</v>
      </c>
      <c r="BG193" s="37" t="str">
        <f t="shared" si="162"/>
        <v xml:space="preserve"> </v>
      </c>
      <c r="BH193" s="641"/>
      <c r="BI193" s="31">
        <f t="shared" si="229"/>
        <v>0</v>
      </c>
      <c r="BJ193" s="142" t="str">
        <f t="shared" si="168"/>
        <v xml:space="preserve"> </v>
      </c>
      <c r="BL193" s="722">
        <f t="shared" si="188"/>
        <v>0</v>
      </c>
      <c r="BM193" s="722">
        <f t="shared" si="189"/>
        <v>0</v>
      </c>
      <c r="BN193" s="712"/>
      <c r="BO193" s="709"/>
      <c r="BP193" s="709"/>
      <c r="BQ193" s="709"/>
    </row>
    <row r="194" spans="1:69" s="8" customFormat="1" ht="25.15" customHeight="1" x14ac:dyDescent="0.25">
      <c r="A194" s="539" t="s">
        <v>185</v>
      </c>
      <c r="B194" s="540" t="s">
        <v>186</v>
      </c>
      <c r="C194" s="323">
        <f>M194+AY194</f>
        <v>0</v>
      </c>
      <c r="D194" s="323">
        <f t="shared" si="237"/>
        <v>-60.5</v>
      </c>
      <c r="E194" s="50">
        <f t="shared" si="238"/>
        <v>0</v>
      </c>
      <c r="F194" s="50">
        <f t="shared" si="190"/>
        <v>0</v>
      </c>
      <c r="G194" s="50">
        <f t="shared" si="239"/>
        <v>0</v>
      </c>
      <c r="H194" s="50">
        <f t="shared" si="186"/>
        <v>60.5</v>
      </c>
      <c r="I194" s="50">
        <f t="shared" si="187"/>
        <v>0</v>
      </c>
      <c r="J194" s="739">
        <f t="shared" si="227"/>
        <v>0</v>
      </c>
      <c r="K194" s="67">
        <f t="shared" si="209"/>
        <v>0</v>
      </c>
      <c r="L194" s="171" t="str">
        <f t="shared" si="210"/>
        <v xml:space="preserve"> </v>
      </c>
      <c r="M194" s="319">
        <f t="shared" si="230"/>
        <v>0</v>
      </c>
      <c r="N194" s="323">
        <f t="shared" si="233"/>
        <v>0</v>
      </c>
      <c r="O194" s="50">
        <f t="shared" si="228"/>
        <v>0</v>
      </c>
      <c r="P194" s="50">
        <f t="shared" si="191"/>
        <v>0</v>
      </c>
      <c r="Q194" s="50">
        <f t="shared" si="192"/>
        <v>0</v>
      </c>
      <c r="R194" s="50">
        <f t="shared" si="200"/>
        <v>0</v>
      </c>
      <c r="S194" s="50" t="str">
        <f t="shared" si="201"/>
        <v xml:space="preserve"> </v>
      </c>
      <c r="T194" s="739">
        <f t="shared" si="214"/>
        <v>0</v>
      </c>
      <c r="U194" s="91">
        <f t="shared" si="215"/>
        <v>0</v>
      </c>
      <c r="V194" s="603" t="str">
        <f t="shared" si="216"/>
        <v xml:space="preserve"> </v>
      </c>
      <c r="W194" s="769">
        <f>W195+W196+W197</f>
        <v>0</v>
      </c>
      <c r="X194" s="366">
        <f>X195+X196+X197</f>
        <v>0</v>
      </c>
      <c r="Y194" s="31">
        <f t="shared" si="213"/>
        <v>0</v>
      </c>
      <c r="Z194" s="844">
        <f>Z195+Z196+Z197</f>
        <v>0</v>
      </c>
      <c r="AA194" s="874">
        <f>AA195+AA196+AA197</f>
        <v>0</v>
      </c>
      <c r="AB194" s="323">
        <f t="shared" si="193"/>
        <v>0</v>
      </c>
      <c r="AC194" s="50">
        <f>AC195+AC196+AC197</f>
        <v>0</v>
      </c>
      <c r="AD194" s="50">
        <f t="shared" si="203"/>
        <v>0</v>
      </c>
      <c r="AE194" s="50" t="str">
        <f t="shared" si="202"/>
        <v xml:space="preserve"> </v>
      </c>
      <c r="AF194" s="809">
        <f>AF195+AF196+AF197</f>
        <v>0</v>
      </c>
      <c r="AG194" s="50">
        <f t="shared" si="217"/>
        <v>0</v>
      </c>
      <c r="AH194" s="154" t="str">
        <f t="shared" si="218"/>
        <v xml:space="preserve"> </v>
      </c>
      <c r="AI194" s="366"/>
      <c r="AJ194" s="50"/>
      <c r="AK194" s="50">
        <f>AK195+AK196+AK197</f>
        <v>0</v>
      </c>
      <c r="AL194" s="50">
        <f t="shared" si="219"/>
        <v>0</v>
      </c>
      <c r="AM194" s="50" t="str">
        <f t="shared" si="220"/>
        <v xml:space="preserve"> </v>
      </c>
      <c r="AN194" s="696"/>
      <c r="AO194" s="50">
        <f t="shared" si="221"/>
        <v>0</v>
      </c>
      <c r="AP194" s="195" t="str">
        <f t="shared" si="208"/>
        <v xml:space="preserve"> </v>
      </c>
      <c r="AQ194" s="169"/>
      <c r="AR194" s="323"/>
      <c r="AS194" s="50">
        <f>AS195+AS196+AS197</f>
        <v>0</v>
      </c>
      <c r="AT194" s="50">
        <f t="shared" si="222"/>
        <v>0</v>
      </c>
      <c r="AU194" s="67" t="str">
        <f t="shared" si="211"/>
        <v xml:space="preserve"> </v>
      </c>
      <c r="AV194" s="647"/>
      <c r="AW194" s="50">
        <f t="shared" si="223"/>
        <v>0</v>
      </c>
      <c r="AX194" s="401" t="str">
        <f t="shared" si="212"/>
        <v xml:space="preserve"> </v>
      </c>
      <c r="AY194" s="169">
        <f>AY195+AY196+AY197</f>
        <v>0</v>
      </c>
      <c r="AZ194" s="323">
        <f>AZ195+AZ196+AZ197</f>
        <v>-60.5</v>
      </c>
      <c r="BA194" s="323">
        <f t="shared" si="185"/>
        <v>-60.5</v>
      </c>
      <c r="BB194" s="323">
        <f>BB195+BB196+BB197</f>
        <v>0</v>
      </c>
      <c r="BC194" s="50">
        <f>BC195+BC196+BC197</f>
        <v>0</v>
      </c>
      <c r="BD194" s="50">
        <f t="shared" si="194"/>
        <v>0</v>
      </c>
      <c r="BE194" s="50">
        <f>BE195+BE196+BE197</f>
        <v>0</v>
      </c>
      <c r="BF194" s="129">
        <f t="shared" si="236"/>
        <v>60.5</v>
      </c>
      <c r="BG194" s="57">
        <f t="shared" ref="BG194:BG204" si="240">IF(AZ194&lt;&gt;0,IF(BC194/AZ194*100&lt;0,"&lt;0",IF(BC194/AZ194*100&gt;200,"&gt;200",BC194/AZ194*100))," ")</f>
        <v>0</v>
      </c>
      <c r="BH194" s="647"/>
      <c r="BI194" s="50">
        <f t="shared" si="229"/>
        <v>0</v>
      </c>
      <c r="BJ194" s="142" t="str">
        <f t="shared" si="168"/>
        <v xml:space="preserve"> </v>
      </c>
      <c r="BK194" s="2"/>
      <c r="BL194" s="722">
        <f t="shared" si="188"/>
        <v>0</v>
      </c>
      <c r="BM194" s="722">
        <f t="shared" si="189"/>
        <v>0</v>
      </c>
      <c r="BN194" s="712"/>
      <c r="BO194" s="709"/>
      <c r="BP194" s="709"/>
      <c r="BQ194" s="709">
        <v>0</v>
      </c>
    </row>
    <row r="195" spans="1:69" s="8" customFormat="1" ht="23.25" customHeight="1" x14ac:dyDescent="0.25">
      <c r="A195" s="553" t="s">
        <v>184</v>
      </c>
      <c r="B195" s="541" t="s">
        <v>187</v>
      </c>
      <c r="C195" s="480"/>
      <c r="D195" s="319">
        <f t="shared" si="237"/>
        <v>0</v>
      </c>
      <c r="E195" s="31">
        <f t="shared" si="238"/>
        <v>0</v>
      </c>
      <c r="F195" s="31">
        <f t="shared" si="190"/>
        <v>0</v>
      </c>
      <c r="G195" s="31">
        <f t="shared" si="239"/>
        <v>0</v>
      </c>
      <c r="H195" s="31">
        <f t="shared" si="186"/>
        <v>0</v>
      </c>
      <c r="I195" s="31" t="str">
        <f t="shared" si="187"/>
        <v xml:space="preserve"> </v>
      </c>
      <c r="J195" s="732">
        <f t="shared" si="227"/>
        <v>0</v>
      </c>
      <c r="K195" s="48">
        <f t="shared" si="209"/>
        <v>0</v>
      </c>
      <c r="L195" s="172" t="str">
        <f t="shared" si="210"/>
        <v xml:space="preserve"> </v>
      </c>
      <c r="M195" s="319">
        <f t="shared" si="230"/>
        <v>0</v>
      </c>
      <c r="N195" s="319">
        <f t="shared" si="233"/>
        <v>0</v>
      </c>
      <c r="O195" s="31">
        <f t="shared" si="228"/>
        <v>0</v>
      </c>
      <c r="P195" s="31">
        <f t="shared" si="191"/>
        <v>0</v>
      </c>
      <c r="Q195" s="31">
        <f t="shared" si="192"/>
        <v>0</v>
      </c>
      <c r="R195" s="31">
        <f t="shared" si="200"/>
        <v>0</v>
      </c>
      <c r="S195" s="31" t="str">
        <f t="shared" si="201"/>
        <v xml:space="preserve"> </v>
      </c>
      <c r="T195" s="732">
        <f t="shared" si="214"/>
        <v>0</v>
      </c>
      <c r="U195" s="84">
        <f t="shared" si="215"/>
        <v>0</v>
      </c>
      <c r="V195" s="604" t="str">
        <f t="shared" si="216"/>
        <v xml:space="preserve"> </v>
      </c>
      <c r="W195" s="760"/>
      <c r="X195" s="338"/>
      <c r="Y195" s="31">
        <f t="shared" si="213"/>
        <v>0</v>
      </c>
      <c r="Z195" s="468"/>
      <c r="AA195" s="865"/>
      <c r="AB195" s="319">
        <f t="shared" si="193"/>
        <v>0</v>
      </c>
      <c r="AC195" s="31"/>
      <c r="AD195" s="31">
        <f t="shared" si="203"/>
        <v>0</v>
      </c>
      <c r="AE195" s="31" t="str">
        <f t="shared" si="202"/>
        <v xml:space="preserve"> </v>
      </c>
      <c r="AF195" s="803"/>
      <c r="AG195" s="57">
        <f t="shared" si="217"/>
        <v>0</v>
      </c>
      <c r="AH195" s="195" t="str">
        <f t="shared" si="218"/>
        <v xml:space="preserve"> </v>
      </c>
      <c r="AI195" s="418"/>
      <c r="AJ195" s="57"/>
      <c r="AK195" s="57"/>
      <c r="AL195" s="57">
        <f t="shared" si="219"/>
        <v>0</v>
      </c>
      <c r="AM195" s="57" t="str">
        <f t="shared" si="220"/>
        <v xml:space="preserve"> </v>
      </c>
      <c r="AN195" s="699"/>
      <c r="AO195" s="57">
        <f t="shared" si="221"/>
        <v>0</v>
      </c>
      <c r="AP195" s="195" t="str">
        <f t="shared" si="208"/>
        <v xml:space="preserve"> </v>
      </c>
      <c r="AQ195" s="173"/>
      <c r="AR195" s="325"/>
      <c r="AS195" s="57"/>
      <c r="AT195" s="57">
        <f t="shared" si="222"/>
        <v>0</v>
      </c>
      <c r="AU195" s="48" t="str">
        <f t="shared" si="211"/>
        <v xml:space="preserve"> </v>
      </c>
      <c r="AV195" s="650"/>
      <c r="AW195" s="57">
        <f t="shared" si="223"/>
        <v>0</v>
      </c>
      <c r="AX195" s="387" t="str">
        <f t="shared" si="212"/>
        <v xml:space="preserve"> </v>
      </c>
      <c r="AY195" s="455"/>
      <c r="AZ195" s="323"/>
      <c r="BA195" s="323">
        <f t="shared" si="185"/>
        <v>0</v>
      </c>
      <c r="BB195" s="323"/>
      <c r="BC195" s="50"/>
      <c r="BD195" s="50">
        <f t="shared" si="194"/>
        <v>0</v>
      </c>
      <c r="BE195" s="50"/>
      <c r="BF195" s="127">
        <f t="shared" si="236"/>
        <v>0</v>
      </c>
      <c r="BG195" s="37" t="str">
        <f t="shared" si="240"/>
        <v xml:space="preserve"> </v>
      </c>
      <c r="BH195" s="650"/>
      <c r="BI195" s="57">
        <f t="shared" si="229"/>
        <v>0</v>
      </c>
      <c r="BJ195" s="142" t="str">
        <f t="shared" si="168"/>
        <v xml:space="preserve"> </v>
      </c>
      <c r="BK195" s="2"/>
      <c r="BL195" s="722">
        <f t="shared" si="188"/>
        <v>0</v>
      </c>
      <c r="BM195" s="722">
        <f t="shared" si="189"/>
        <v>0</v>
      </c>
      <c r="BN195" s="709"/>
      <c r="BO195" s="712"/>
      <c r="BP195" s="712"/>
      <c r="BQ195" s="712"/>
    </row>
    <row r="196" spans="1:69" s="8" customFormat="1" ht="21.75" customHeight="1" x14ac:dyDescent="0.25">
      <c r="A196" s="553" t="s">
        <v>188</v>
      </c>
      <c r="B196" s="541" t="s">
        <v>189</v>
      </c>
      <c r="C196" s="480"/>
      <c r="D196" s="319">
        <f t="shared" si="237"/>
        <v>-60.5</v>
      </c>
      <c r="E196" s="31">
        <f t="shared" si="238"/>
        <v>0</v>
      </c>
      <c r="F196" s="31">
        <f t="shared" si="190"/>
        <v>0</v>
      </c>
      <c r="G196" s="31">
        <f t="shared" si="239"/>
        <v>0</v>
      </c>
      <c r="H196" s="31">
        <f t="shared" si="186"/>
        <v>60.5</v>
      </c>
      <c r="I196" s="31">
        <f t="shared" si="187"/>
        <v>0</v>
      </c>
      <c r="J196" s="732">
        <f t="shared" si="227"/>
        <v>0</v>
      </c>
      <c r="K196" s="48">
        <f t="shared" si="209"/>
        <v>0</v>
      </c>
      <c r="L196" s="172" t="str">
        <f t="shared" si="210"/>
        <v xml:space="preserve"> </v>
      </c>
      <c r="M196" s="319">
        <f t="shared" si="230"/>
        <v>0</v>
      </c>
      <c r="N196" s="319">
        <f t="shared" si="233"/>
        <v>0</v>
      </c>
      <c r="O196" s="31">
        <f t="shared" si="228"/>
        <v>0</v>
      </c>
      <c r="P196" s="31">
        <f t="shared" si="191"/>
        <v>0</v>
      </c>
      <c r="Q196" s="31">
        <f t="shared" si="192"/>
        <v>0</v>
      </c>
      <c r="R196" s="31">
        <f t="shared" si="200"/>
        <v>0</v>
      </c>
      <c r="S196" s="31" t="str">
        <f t="shared" si="201"/>
        <v xml:space="preserve"> </v>
      </c>
      <c r="T196" s="732">
        <f t="shared" si="214"/>
        <v>0</v>
      </c>
      <c r="U196" s="84">
        <f t="shared" si="215"/>
        <v>0</v>
      </c>
      <c r="V196" s="604" t="str">
        <f t="shared" si="216"/>
        <v xml:space="preserve"> </v>
      </c>
      <c r="W196" s="760"/>
      <c r="X196" s="338"/>
      <c r="Y196" s="31">
        <f t="shared" si="213"/>
        <v>0</v>
      </c>
      <c r="Z196" s="468"/>
      <c r="AA196" s="865"/>
      <c r="AB196" s="319">
        <f t="shared" si="193"/>
        <v>0</v>
      </c>
      <c r="AC196" s="31"/>
      <c r="AD196" s="31">
        <f t="shared" si="203"/>
        <v>0</v>
      </c>
      <c r="AE196" s="31" t="str">
        <f t="shared" si="202"/>
        <v xml:space="preserve"> </v>
      </c>
      <c r="AF196" s="803"/>
      <c r="AG196" s="57">
        <f t="shared" si="217"/>
        <v>0</v>
      </c>
      <c r="AH196" s="195" t="str">
        <f t="shared" si="218"/>
        <v xml:space="preserve"> </v>
      </c>
      <c r="AI196" s="418"/>
      <c r="AJ196" s="57"/>
      <c r="AK196" s="57"/>
      <c r="AL196" s="57">
        <f t="shared" si="219"/>
        <v>0</v>
      </c>
      <c r="AM196" s="57" t="str">
        <f t="shared" si="220"/>
        <v xml:space="preserve"> </v>
      </c>
      <c r="AN196" s="699"/>
      <c r="AO196" s="57">
        <f t="shared" si="221"/>
        <v>0</v>
      </c>
      <c r="AP196" s="195" t="str">
        <f t="shared" si="208"/>
        <v xml:space="preserve"> </v>
      </c>
      <c r="AQ196" s="173"/>
      <c r="AR196" s="325"/>
      <c r="AS196" s="57"/>
      <c r="AT196" s="57">
        <f t="shared" si="222"/>
        <v>0</v>
      </c>
      <c r="AU196" s="48" t="str">
        <f t="shared" si="211"/>
        <v xml:space="preserve"> </v>
      </c>
      <c r="AV196" s="650"/>
      <c r="AW196" s="57">
        <f t="shared" si="223"/>
        <v>0</v>
      </c>
      <c r="AX196" s="387" t="str">
        <f t="shared" si="212"/>
        <v xml:space="preserve"> </v>
      </c>
      <c r="AY196" s="455"/>
      <c r="AZ196" s="322">
        <v>-60.5</v>
      </c>
      <c r="BA196" s="325">
        <f t="shared" si="185"/>
        <v>-60.5</v>
      </c>
      <c r="BB196" s="325"/>
      <c r="BC196" s="57"/>
      <c r="BD196" s="57">
        <f t="shared" si="194"/>
        <v>0</v>
      </c>
      <c r="BE196" s="57"/>
      <c r="BF196" s="73">
        <f t="shared" si="236"/>
        <v>60.5</v>
      </c>
      <c r="BG196" s="37">
        <f t="shared" si="240"/>
        <v>0</v>
      </c>
      <c r="BH196" s="650"/>
      <c r="BI196" s="57">
        <f t="shared" si="229"/>
        <v>0</v>
      </c>
      <c r="BJ196" s="142" t="str">
        <f t="shared" si="168"/>
        <v xml:space="preserve"> </v>
      </c>
      <c r="BK196" s="2"/>
      <c r="BL196" s="722">
        <f t="shared" si="188"/>
        <v>0</v>
      </c>
      <c r="BM196" s="722">
        <f t="shared" si="189"/>
        <v>0</v>
      </c>
      <c r="BN196" s="709"/>
      <c r="BO196" s="712"/>
      <c r="BP196" s="712"/>
      <c r="BQ196" s="712"/>
    </row>
    <row r="197" spans="1:69" ht="23.25" customHeight="1" x14ac:dyDescent="0.25">
      <c r="A197" s="553" t="s">
        <v>190</v>
      </c>
      <c r="B197" s="541" t="s">
        <v>191</v>
      </c>
      <c r="C197" s="480"/>
      <c r="D197" s="319">
        <f t="shared" si="237"/>
        <v>0</v>
      </c>
      <c r="E197" s="31">
        <f t="shared" si="238"/>
        <v>0</v>
      </c>
      <c r="F197" s="31">
        <f t="shared" si="190"/>
        <v>0</v>
      </c>
      <c r="G197" s="31">
        <f t="shared" si="239"/>
        <v>0</v>
      </c>
      <c r="H197" s="31">
        <f t="shared" si="186"/>
        <v>0</v>
      </c>
      <c r="I197" s="31" t="str">
        <f t="shared" si="187"/>
        <v xml:space="preserve"> </v>
      </c>
      <c r="J197" s="732">
        <f t="shared" si="227"/>
        <v>0</v>
      </c>
      <c r="K197" s="48">
        <f t="shared" si="209"/>
        <v>0</v>
      </c>
      <c r="L197" s="172" t="str">
        <f t="shared" si="210"/>
        <v xml:space="preserve"> </v>
      </c>
      <c r="M197" s="319">
        <f t="shared" si="230"/>
        <v>0</v>
      </c>
      <c r="N197" s="319">
        <f t="shared" si="233"/>
        <v>0</v>
      </c>
      <c r="O197" s="31">
        <f t="shared" si="228"/>
        <v>0</v>
      </c>
      <c r="P197" s="31">
        <f t="shared" si="191"/>
        <v>0</v>
      </c>
      <c r="Q197" s="31">
        <f t="shared" si="192"/>
        <v>0</v>
      </c>
      <c r="R197" s="31">
        <f t="shared" si="200"/>
        <v>0</v>
      </c>
      <c r="S197" s="31" t="str">
        <f t="shared" si="201"/>
        <v xml:space="preserve"> </v>
      </c>
      <c r="T197" s="732">
        <f t="shared" si="214"/>
        <v>0</v>
      </c>
      <c r="U197" s="84">
        <f t="shared" si="215"/>
        <v>0</v>
      </c>
      <c r="V197" s="604" t="str">
        <f t="shared" si="216"/>
        <v xml:space="preserve"> </v>
      </c>
      <c r="W197" s="760"/>
      <c r="X197" s="338"/>
      <c r="Y197" s="31">
        <f t="shared" ref="Y197:Y204" si="241">X197-Z197</f>
        <v>0</v>
      </c>
      <c r="Z197" s="468"/>
      <c r="AA197" s="865"/>
      <c r="AB197" s="319">
        <f t="shared" si="193"/>
        <v>0</v>
      </c>
      <c r="AC197" s="31"/>
      <c r="AD197" s="31">
        <f t="shared" si="203"/>
        <v>0</v>
      </c>
      <c r="AE197" s="31" t="str">
        <f t="shared" si="202"/>
        <v xml:space="preserve"> </v>
      </c>
      <c r="AF197" s="803"/>
      <c r="AG197" s="31">
        <f t="shared" si="217"/>
        <v>0</v>
      </c>
      <c r="AH197" s="146" t="str">
        <f t="shared" si="218"/>
        <v xml:space="preserve"> </v>
      </c>
      <c r="AI197" s="338"/>
      <c r="AJ197" s="31"/>
      <c r="AK197" s="31"/>
      <c r="AL197" s="31">
        <f t="shared" si="219"/>
        <v>0</v>
      </c>
      <c r="AM197" s="31" t="str">
        <f t="shared" si="220"/>
        <v xml:space="preserve"> </v>
      </c>
      <c r="AN197" s="686"/>
      <c r="AO197" s="31">
        <f t="shared" si="221"/>
        <v>0</v>
      </c>
      <c r="AP197" s="195" t="str">
        <f t="shared" si="208"/>
        <v xml:space="preserve"> </v>
      </c>
      <c r="AQ197" s="145"/>
      <c r="AR197" s="319"/>
      <c r="AS197" s="31"/>
      <c r="AT197" s="31">
        <f t="shared" si="222"/>
        <v>0</v>
      </c>
      <c r="AU197" s="48" t="str">
        <f t="shared" si="211"/>
        <v xml:space="preserve"> </v>
      </c>
      <c r="AV197" s="641"/>
      <c r="AW197" s="31">
        <f t="shared" si="223"/>
        <v>0</v>
      </c>
      <c r="AX197" s="387" t="str">
        <f t="shared" si="212"/>
        <v xml:space="preserve"> </v>
      </c>
      <c r="AY197" s="455"/>
      <c r="AZ197" s="418"/>
      <c r="BA197" s="418">
        <f t="shared" si="185"/>
        <v>0</v>
      </c>
      <c r="BB197" s="418"/>
      <c r="BC197" s="57"/>
      <c r="BD197" s="57">
        <f t="shared" si="194"/>
        <v>0</v>
      </c>
      <c r="BE197" s="57"/>
      <c r="BF197" s="73">
        <f t="shared" si="236"/>
        <v>0</v>
      </c>
      <c r="BG197" s="37" t="str">
        <f t="shared" si="240"/>
        <v xml:space="preserve"> </v>
      </c>
      <c r="BH197" s="641"/>
      <c r="BI197" s="31">
        <f t="shared" si="229"/>
        <v>0</v>
      </c>
      <c r="BJ197" s="142" t="str">
        <f t="shared" si="168"/>
        <v xml:space="preserve"> </v>
      </c>
      <c r="BL197" s="722">
        <f t="shared" si="188"/>
        <v>0</v>
      </c>
      <c r="BM197" s="722">
        <f t="shared" si="189"/>
        <v>0</v>
      </c>
      <c r="BN197" s="712"/>
      <c r="BO197" s="709"/>
      <c r="BP197" s="712"/>
      <c r="BQ197" s="709"/>
    </row>
    <row r="198" spans="1:69" s="8" customFormat="1" ht="21.75" customHeight="1" x14ac:dyDescent="0.25">
      <c r="A198" s="539" t="s">
        <v>193</v>
      </c>
      <c r="B198" s="540" t="s">
        <v>192</v>
      </c>
      <c r="C198" s="323">
        <f t="shared" ref="C198:C204" si="242">M198+AY198</f>
        <v>9372.6</v>
      </c>
      <c r="D198" s="323">
        <f t="shared" si="237"/>
        <v>19734.8</v>
      </c>
      <c r="E198" s="50">
        <f t="shared" si="238"/>
        <v>13159.500000000002</v>
      </c>
      <c r="F198" s="50">
        <f t="shared" si="190"/>
        <v>6777.2000000000016</v>
      </c>
      <c r="G198" s="50">
        <f t="shared" si="239"/>
        <v>6382.3</v>
      </c>
      <c r="H198" s="50">
        <f t="shared" si="186"/>
        <v>-6575.2999999999975</v>
      </c>
      <c r="I198" s="50">
        <f t="shared" si="187"/>
        <v>66.681699333157681</v>
      </c>
      <c r="J198" s="739">
        <f t="shared" si="227"/>
        <v>8299.6</v>
      </c>
      <c r="K198" s="67">
        <f t="shared" si="209"/>
        <v>4859.9000000000015</v>
      </c>
      <c r="L198" s="171">
        <f t="shared" si="210"/>
        <v>158.55583401609718</v>
      </c>
      <c r="M198" s="323">
        <f t="shared" si="230"/>
        <v>9207.8000000000011</v>
      </c>
      <c r="N198" s="323">
        <f t="shared" si="233"/>
        <v>19459.599999999999</v>
      </c>
      <c r="O198" s="50">
        <f t="shared" si="228"/>
        <v>12930.900000000001</v>
      </c>
      <c r="P198" s="50">
        <f t="shared" si="191"/>
        <v>6838.9000000000015</v>
      </c>
      <c r="Q198" s="50">
        <f t="shared" si="192"/>
        <v>6092</v>
      </c>
      <c r="R198" s="50">
        <f t="shared" si="200"/>
        <v>-6528.6999999999971</v>
      </c>
      <c r="S198" s="50">
        <f t="shared" si="201"/>
        <v>66.449978416822546</v>
      </c>
      <c r="T198" s="739">
        <f t="shared" si="214"/>
        <v>8152.9</v>
      </c>
      <c r="U198" s="91">
        <f t="shared" si="215"/>
        <v>4778.0000000000018</v>
      </c>
      <c r="V198" s="603">
        <f t="shared" si="216"/>
        <v>158.60491358902971</v>
      </c>
      <c r="W198" s="769">
        <f>W200+W199</f>
        <v>9207.8000000000011</v>
      </c>
      <c r="X198" s="366">
        <f>X200+X199</f>
        <v>19459.599999999999</v>
      </c>
      <c r="Y198" s="366">
        <f>Y200+Y199</f>
        <v>7380.0999999999985</v>
      </c>
      <c r="Z198" s="366">
        <f>Z200+Z199</f>
        <v>12079.5</v>
      </c>
      <c r="AA198" s="366">
        <f>AA200+AA199</f>
        <v>12930.900000000001</v>
      </c>
      <c r="AB198" s="323">
        <f t="shared" si="193"/>
        <v>6838.9000000000015</v>
      </c>
      <c r="AC198" s="50">
        <f>AC200+AC199</f>
        <v>6092</v>
      </c>
      <c r="AD198" s="50">
        <f t="shared" si="203"/>
        <v>-6528.6999999999971</v>
      </c>
      <c r="AE198" s="50">
        <f>IF(X198&lt;&gt;0,IF(X198&lt;0,-AA198/X198*100+100,IF(AA198&lt;0,-AA198/X198*100,IF(AA198/X198*100&gt;200,"&gt;200",AA198/X198*100)))," ")</f>
        <v>66.449978416822546</v>
      </c>
      <c r="AF198" s="809">
        <f>AF200+AF199</f>
        <v>8152.9</v>
      </c>
      <c r="AG198" s="50">
        <f t="shared" si="217"/>
        <v>4778.0000000000018</v>
      </c>
      <c r="AH198" s="154">
        <f t="shared" si="218"/>
        <v>158.60491358902971</v>
      </c>
      <c r="AI198" s="366"/>
      <c r="AJ198" s="50"/>
      <c r="AK198" s="50">
        <f>AK199+AK200</f>
        <v>0</v>
      </c>
      <c r="AL198" s="50">
        <f t="shared" si="219"/>
        <v>0</v>
      </c>
      <c r="AM198" s="50" t="str">
        <f t="shared" si="220"/>
        <v xml:space="preserve"> </v>
      </c>
      <c r="AN198" s="696"/>
      <c r="AO198" s="50">
        <f t="shared" si="221"/>
        <v>0</v>
      </c>
      <c r="AP198" s="195" t="str">
        <f t="shared" si="208"/>
        <v xml:space="preserve"> </v>
      </c>
      <c r="AQ198" s="169"/>
      <c r="AR198" s="323"/>
      <c r="AS198" s="50">
        <f>AS199+AS200</f>
        <v>0</v>
      </c>
      <c r="AT198" s="50">
        <f t="shared" si="222"/>
        <v>0</v>
      </c>
      <c r="AU198" s="67" t="str">
        <f t="shared" si="211"/>
        <v xml:space="preserve"> </v>
      </c>
      <c r="AV198" s="647"/>
      <c r="AW198" s="50">
        <f t="shared" si="223"/>
        <v>0</v>
      </c>
      <c r="AX198" s="401" t="str">
        <f t="shared" si="212"/>
        <v xml:space="preserve"> </v>
      </c>
      <c r="AY198" s="475">
        <f>AY199+AY200</f>
        <v>164.8</v>
      </c>
      <c r="AZ198" s="50">
        <f>AZ199+AZ200</f>
        <v>275.2</v>
      </c>
      <c r="BA198" s="50">
        <f t="shared" si="185"/>
        <v>-179.8</v>
      </c>
      <c r="BB198" s="50">
        <f>BB199+BB200</f>
        <v>455</v>
      </c>
      <c r="BC198" s="50">
        <f>BC199+BC200</f>
        <v>228.60000000000002</v>
      </c>
      <c r="BD198" s="50">
        <f t="shared" si="194"/>
        <v>-61.699999999999989</v>
      </c>
      <c r="BE198" s="50">
        <f>BE199+BE200</f>
        <v>290.3</v>
      </c>
      <c r="BF198" s="129">
        <f t="shared" si="236"/>
        <v>-46.599999999999966</v>
      </c>
      <c r="BG198" s="50">
        <f>IF(AZ198&lt;&gt;0,IF(AZ198&lt;0,-BC198/AZ198*100+100,IF(BC198&lt;0,-BC198/AZ198*100,IF(BC198/AZ198*100&gt;200,"&gt;200",BC198/AZ198*100)))," ")</f>
        <v>83.066860465116292</v>
      </c>
      <c r="BH198" s="647">
        <f>BH199+BH200</f>
        <v>146.69999999999999</v>
      </c>
      <c r="BI198" s="50">
        <f t="shared" si="229"/>
        <v>81.900000000000034</v>
      </c>
      <c r="BJ198" s="142">
        <f t="shared" si="168"/>
        <v>155.82822085889575</v>
      </c>
      <c r="BK198" s="2"/>
      <c r="BL198" s="722">
        <f t="shared" si="188"/>
        <v>-43.3</v>
      </c>
      <c r="BM198" s="722">
        <f t="shared" si="189"/>
        <v>-43.3</v>
      </c>
      <c r="BN198" s="712">
        <v>-43.3</v>
      </c>
      <c r="BO198" s="712"/>
      <c r="BP198" s="712"/>
      <c r="BQ198" s="709">
        <v>0</v>
      </c>
    </row>
    <row r="199" spans="1:69" s="8" customFormat="1" ht="21.75" customHeight="1" x14ac:dyDescent="0.25">
      <c r="A199" s="554" t="s">
        <v>264</v>
      </c>
      <c r="B199" s="541" t="s">
        <v>194</v>
      </c>
      <c r="C199" s="319">
        <f t="shared" si="242"/>
        <v>12323.7</v>
      </c>
      <c r="D199" s="319">
        <f t="shared" si="237"/>
        <v>22405.599999999999</v>
      </c>
      <c r="E199" s="31">
        <f t="shared" si="238"/>
        <v>15348.9</v>
      </c>
      <c r="F199" s="31">
        <f t="shared" si="190"/>
        <v>8966.6</v>
      </c>
      <c r="G199" s="31">
        <f t="shared" si="239"/>
        <v>6382.3</v>
      </c>
      <c r="H199" s="31">
        <f t="shared" si="186"/>
        <v>-7056.6999999999989</v>
      </c>
      <c r="I199" s="31">
        <f t="shared" si="187"/>
        <v>68.504748812796805</v>
      </c>
      <c r="J199" s="739">
        <f t="shared" si="227"/>
        <v>10793.3</v>
      </c>
      <c r="K199" s="67">
        <f>U199+BI199</f>
        <v>4555.6000000000004</v>
      </c>
      <c r="L199" s="171">
        <f t="shared" si="210"/>
        <v>142.20766586678772</v>
      </c>
      <c r="M199" s="319">
        <f t="shared" si="230"/>
        <v>11868.7</v>
      </c>
      <c r="N199" s="319">
        <f t="shared" si="233"/>
        <v>21950.6</v>
      </c>
      <c r="O199" s="31">
        <f t="shared" si="228"/>
        <v>15058.6</v>
      </c>
      <c r="P199" s="31">
        <f t="shared" si="191"/>
        <v>8966.6</v>
      </c>
      <c r="Q199" s="31">
        <f t="shared" si="192"/>
        <v>6092</v>
      </c>
      <c r="R199" s="31">
        <f t="shared" si="200"/>
        <v>-6891.9999999999982</v>
      </c>
      <c r="S199" s="31">
        <f t="shared" si="201"/>
        <v>68.602224996127674</v>
      </c>
      <c r="T199" s="731">
        <f t="shared" si="214"/>
        <v>10611.4</v>
      </c>
      <c r="U199" s="91">
        <f t="shared" si="215"/>
        <v>4447.2000000000007</v>
      </c>
      <c r="V199" s="603"/>
      <c r="W199" s="760">
        <v>11868.7</v>
      </c>
      <c r="X199" s="338">
        <v>21950.6</v>
      </c>
      <c r="Y199" s="31">
        <f t="shared" si="241"/>
        <v>9871.0999999999985</v>
      </c>
      <c r="Z199" s="468">
        <v>12079.5</v>
      </c>
      <c r="AA199" s="865">
        <v>15058.6</v>
      </c>
      <c r="AB199" s="319">
        <f t="shared" si="193"/>
        <v>8966.6</v>
      </c>
      <c r="AC199" s="31">
        <v>6092</v>
      </c>
      <c r="AD199" s="31">
        <f t="shared" si="203"/>
        <v>-6891.9999999999982</v>
      </c>
      <c r="AE199" s="31">
        <f t="shared" si="202"/>
        <v>68.602224996127674</v>
      </c>
      <c r="AF199" s="803">
        <v>10611.4</v>
      </c>
      <c r="AG199" s="50">
        <f t="shared" si="217"/>
        <v>4447.2000000000007</v>
      </c>
      <c r="AH199" s="154">
        <f t="shared" si="218"/>
        <v>141.90964434476129</v>
      </c>
      <c r="AI199" s="366"/>
      <c r="AJ199" s="50"/>
      <c r="AK199" s="50"/>
      <c r="AL199" s="50"/>
      <c r="AM199" s="50"/>
      <c r="AN199" s="696"/>
      <c r="AO199" s="50"/>
      <c r="AP199" s="195" t="str">
        <f t="shared" si="208"/>
        <v xml:space="preserve"> </v>
      </c>
      <c r="AQ199" s="169"/>
      <c r="AR199" s="323"/>
      <c r="AS199" s="50"/>
      <c r="AT199" s="50"/>
      <c r="AU199" s="67"/>
      <c r="AV199" s="647"/>
      <c r="AW199" s="50"/>
      <c r="AX199" s="401"/>
      <c r="AY199" s="453">
        <v>455</v>
      </c>
      <c r="AZ199" s="338">
        <v>455</v>
      </c>
      <c r="BA199" s="338">
        <f t="shared" si="185"/>
        <v>0</v>
      </c>
      <c r="BB199" s="338">
        <v>455</v>
      </c>
      <c r="BC199" s="31">
        <v>290.3</v>
      </c>
      <c r="BD199" s="31">
        <f>BC199-BE199</f>
        <v>0</v>
      </c>
      <c r="BE199" s="31">
        <v>290.3</v>
      </c>
      <c r="BF199" s="894">
        <f t="shared" si="236"/>
        <v>-164.7</v>
      </c>
      <c r="BG199" s="31">
        <f t="shared" si="240"/>
        <v>63.802197802197803</v>
      </c>
      <c r="BH199" s="641">
        <v>181.9</v>
      </c>
      <c r="BI199" s="31">
        <f t="shared" si="229"/>
        <v>108.4</v>
      </c>
      <c r="BJ199" s="142">
        <f t="shared" si="168"/>
        <v>159.59318306761958</v>
      </c>
      <c r="BK199" s="2"/>
      <c r="BL199" s="722">
        <f t="shared" si="188"/>
        <v>36</v>
      </c>
      <c r="BM199" s="722">
        <f t="shared" si="189"/>
        <v>36</v>
      </c>
      <c r="BN199" s="709">
        <v>36</v>
      </c>
      <c r="BO199" s="712"/>
      <c r="BP199" s="709"/>
      <c r="BQ199" s="712"/>
    </row>
    <row r="200" spans="1:69" ht="21" customHeight="1" x14ac:dyDescent="0.25">
      <c r="A200" s="553" t="s">
        <v>265</v>
      </c>
      <c r="B200" s="541" t="s">
        <v>194</v>
      </c>
      <c r="C200" s="319">
        <f t="shared" si="242"/>
        <v>-2951.1</v>
      </c>
      <c r="D200" s="319">
        <f t="shared" si="237"/>
        <v>-2670.8</v>
      </c>
      <c r="E200" s="31">
        <f t="shared" si="238"/>
        <v>-2189.3999999999996</v>
      </c>
      <c r="F200" s="31">
        <f t="shared" si="190"/>
        <v>-2189.3999999999996</v>
      </c>
      <c r="G200" s="31">
        <f t="shared" si="239"/>
        <v>0</v>
      </c>
      <c r="H200" s="31">
        <f t="shared" si="186"/>
        <v>481.40000000000055</v>
      </c>
      <c r="I200" s="31">
        <f t="shared" si="187"/>
        <v>81.975438070989952</v>
      </c>
      <c r="J200" s="732">
        <f t="shared" si="227"/>
        <v>-2493.6999999999998</v>
      </c>
      <c r="K200" s="48">
        <f t="shared" si="209"/>
        <v>304.30000000000018</v>
      </c>
      <c r="L200" s="172">
        <f t="shared" si="210"/>
        <v>87.797249067650469</v>
      </c>
      <c r="M200" s="319">
        <f t="shared" si="230"/>
        <v>-2660.9</v>
      </c>
      <c r="N200" s="319">
        <f t="shared" si="233"/>
        <v>-2491</v>
      </c>
      <c r="O200" s="31">
        <f t="shared" si="228"/>
        <v>-2127.6999999999998</v>
      </c>
      <c r="P200" s="31">
        <f t="shared" si="191"/>
        <v>-2127.6999999999998</v>
      </c>
      <c r="Q200" s="31">
        <f t="shared" si="192"/>
        <v>0</v>
      </c>
      <c r="R200" s="31">
        <f t="shared" si="200"/>
        <v>363.30000000000018</v>
      </c>
      <c r="S200" s="31">
        <f t="shared" si="201"/>
        <v>85.415495784825367</v>
      </c>
      <c r="T200" s="731">
        <f t="shared" si="214"/>
        <v>-2458.5</v>
      </c>
      <c r="U200" s="84">
        <f t="shared" si="215"/>
        <v>330.80000000000018</v>
      </c>
      <c r="V200" s="604">
        <f t="shared" si="216"/>
        <v>86.544641041285331</v>
      </c>
      <c r="W200" s="760">
        <v>-2660.9</v>
      </c>
      <c r="X200" s="338">
        <v>-2491</v>
      </c>
      <c r="Y200" s="31">
        <f t="shared" si="241"/>
        <v>-2491</v>
      </c>
      <c r="Z200" s="468"/>
      <c r="AA200" s="865">
        <v>-2127.6999999999998</v>
      </c>
      <c r="AB200" s="319">
        <f t="shared" si="193"/>
        <v>-2127.6999999999998</v>
      </c>
      <c r="AC200" s="31"/>
      <c r="AD200" s="31">
        <f t="shared" si="203"/>
        <v>363.30000000000018</v>
      </c>
      <c r="AE200" s="31">
        <f t="shared" si="202"/>
        <v>85.415495784825367</v>
      </c>
      <c r="AF200" s="803">
        <v>-2458.5</v>
      </c>
      <c r="AG200" s="31">
        <f t="shared" si="217"/>
        <v>330.80000000000018</v>
      </c>
      <c r="AH200" s="146">
        <f t="shared" si="218"/>
        <v>86.544641041285331</v>
      </c>
      <c r="AI200" s="338"/>
      <c r="AJ200" s="31"/>
      <c r="AK200" s="31"/>
      <c r="AL200" s="31">
        <f t="shared" si="219"/>
        <v>0</v>
      </c>
      <c r="AM200" s="31" t="str">
        <f t="shared" si="220"/>
        <v xml:space="preserve"> </v>
      </c>
      <c r="AN200" s="686"/>
      <c r="AO200" s="31">
        <f t="shared" si="221"/>
        <v>0</v>
      </c>
      <c r="AP200" s="195" t="str">
        <f t="shared" si="208"/>
        <v xml:space="preserve"> </v>
      </c>
      <c r="AQ200" s="145"/>
      <c r="AR200" s="319"/>
      <c r="AS200" s="31"/>
      <c r="AT200" s="31">
        <f t="shared" si="222"/>
        <v>0</v>
      </c>
      <c r="AU200" s="48" t="str">
        <f t="shared" si="211"/>
        <v xml:space="preserve"> </v>
      </c>
      <c r="AV200" s="641"/>
      <c r="AW200" s="31">
        <f t="shared" si="223"/>
        <v>0</v>
      </c>
      <c r="AX200" s="387" t="str">
        <f t="shared" si="212"/>
        <v xml:space="preserve"> </v>
      </c>
      <c r="AY200" s="455">
        <v>-290.2</v>
      </c>
      <c r="AZ200" s="319">
        <v>-179.8</v>
      </c>
      <c r="BA200" s="319">
        <f t="shared" si="185"/>
        <v>-179.8</v>
      </c>
      <c r="BB200" s="319"/>
      <c r="BC200" s="31">
        <v>-61.7</v>
      </c>
      <c r="BD200" s="31">
        <f t="shared" si="194"/>
        <v>-61.7</v>
      </c>
      <c r="BE200" s="31"/>
      <c r="BF200" s="894">
        <f t="shared" si="236"/>
        <v>118.10000000000001</v>
      </c>
      <c r="BG200" s="31">
        <f t="shared" si="240"/>
        <v>34.315906562847609</v>
      </c>
      <c r="BH200" s="641">
        <v>-35.200000000000003</v>
      </c>
      <c r="BI200" s="31">
        <f t="shared" si="229"/>
        <v>-26.5</v>
      </c>
      <c r="BJ200" s="142">
        <f>IF(BH200&lt;&gt;0,IF(BC200/BH200*100&lt;0,"&lt;0",IF(BC200/BH200*100&gt;200,"&gt;200",BC200/BH200*100))," ")</f>
        <v>175.28409090909091</v>
      </c>
      <c r="BL200" s="722">
        <f t="shared" si="188"/>
        <v>-79.3</v>
      </c>
      <c r="BM200" s="722">
        <f t="shared" si="189"/>
        <v>-79.3</v>
      </c>
      <c r="BN200" s="712">
        <v>-79.3</v>
      </c>
      <c r="BO200" s="709"/>
      <c r="BP200" s="712"/>
      <c r="BQ200" s="712"/>
    </row>
    <row r="201" spans="1:69" ht="21.75" customHeight="1" x14ac:dyDescent="0.25">
      <c r="A201" s="555" t="s">
        <v>198</v>
      </c>
      <c r="B201" s="556" t="s">
        <v>195</v>
      </c>
      <c r="C201" s="367">
        <f t="shared" si="242"/>
        <v>2630.7999999999993</v>
      </c>
      <c r="D201" s="367">
        <f t="shared" si="237"/>
        <v>9567.6999999999825</v>
      </c>
      <c r="E201" s="295">
        <f t="shared" si="238"/>
        <v>5528.9999999999964</v>
      </c>
      <c r="F201" s="295">
        <f t="shared" si="190"/>
        <v>5361.9999999999973</v>
      </c>
      <c r="G201" s="295">
        <f t="shared" si="239"/>
        <v>167</v>
      </c>
      <c r="H201" s="295">
        <f t="shared" si="186"/>
        <v>-4038.6999999999862</v>
      </c>
      <c r="I201" s="295">
        <f t="shared" si="187"/>
        <v>57.788183157916805</v>
      </c>
      <c r="J201" s="680">
        <f>J131-J132-J168</f>
        <v>-5415.6999999999907</v>
      </c>
      <c r="K201" s="295">
        <f t="shared" si="209"/>
        <v>10944.699999999986</v>
      </c>
      <c r="L201" s="296" t="str">
        <f t="shared" si="210"/>
        <v>&lt;0</v>
      </c>
      <c r="M201" s="367">
        <f t="shared" si="230"/>
        <v>2195.0999999999985</v>
      </c>
      <c r="N201" s="367">
        <f t="shared" si="233"/>
        <v>7698.3999999999851</v>
      </c>
      <c r="O201" s="295">
        <f t="shared" si="228"/>
        <v>5514.2999999999902</v>
      </c>
      <c r="P201" s="295">
        <f t="shared" si="191"/>
        <v>5177.2999999999911</v>
      </c>
      <c r="Q201" s="295">
        <f t="shared" si="192"/>
        <v>337</v>
      </c>
      <c r="R201" s="295">
        <f t="shared" si="200"/>
        <v>-2184.0999999999949</v>
      </c>
      <c r="S201" s="295">
        <f t="shared" si="201"/>
        <v>71.629169697599508</v>
      </c>
      <c r="T201" s="680">
        <f>T131-T132-T168</f>
        <v>-4933.9999999999882</v>
      </c>
      <c r="U201" s="297">
        <f t="shared" si="215"/>
        <v>10448.299999999977</v>
      </c>
      <c r="V201" s="610" t="str">
        <f t="shared" si="216"/>
        <v>&lt;0</v>
      </c>
      <c r="W201" s="787">
        <f>W131-W132-W168</f>
        <v>2195.0999999999985</v>
      </c>
      <c r="X201" s="830">
        <f>X131-X132-X168</f>
        <v>7363.9999999999854</v>
      </c>
      <c r="Y201" s="830">
        <f t="shared" si="241"/>
        <v>7695.0999999999858</v>
      </c>
      <c r="Z201" s="610">
        <f>Z131-Z132-Z168</f>
        <v>-331.10000000000036</v>
      </c>
      <c r="AA201" s="889">
        <f>AA131-AA132-AA168</f>
        <v>6181.299999999992</v>
      </c>
      <c r="AB201" s="367">
        <f>AB131-AB132-AB168</f>
        <v>5844.2999999999929</v>
      </c>
      <c r="AC201" s="367">
        <f>AC131-AC132-AC168</f>
        <v>337</v>
      </c>
      <c r="AD201" s="295">
        <f t="shared" si="203"/>
        <v>-1182.6999999999935</v>
      </c>
      <c r="AE201" s="295">
        <f>IF(X201&lt;&gt;0,IF(AA201/X201*100&lt;0,0-AA201/X201*100,IF(AA201/X201*100&gt;200,"&gt;200",AA201/X201*100))," ")</f>
        <v>83.939435089625263</v>
      </c>
      <c r="AF201" s="821">
        <f>AF131-AF132-AF168</f>
        <v>-4926.5999999999867</v>
      </c>
      <c r="AG201" s="295">
        <f t="shared" si="217"/>
        <v>11107.89999999998</v>
      </c>
      <c r="AH201" s="296">
        <f>IF(AF201&lt;&gt;0,IF(ABS(AA201)/ABS(AF201)*100&gt;200,"&gt;200",ABS(AA201)/ABS(AF201)*100)," ")</f>
        <v>125.46786830674317</v>
      </c>
      <c r="AI201" s="372">
        <f>AI131-AI132-AI168</f>
        <v>0</v>
      </c>
      <c r="AJ201" s="295">
        <f>AJ131-AJ132-AJ168</f>
        <v>60.4</v>
      </c>
      <c r="AK201" s="295">
        <f>AK131-AK132-AK168</f>
        <v>9.1999999999970878</v>
      </c>
      <c r="AL201" s="295">
        <f t="shared" si="219"/>
        <v>-51.200000000002909</v>
      </c>
      <c r="AM201" s="295">
        <f>IF(AJ201&lt;&gt;0,IF(AND(AK201/AJ201*100&lt;0, ABS(AK201/AJ201)*100&lt;=100),"&lt;0",IF(ABS(AK201/AJ201)*100&gt;200,"&gt;200",AK201/AJ201*100))," ")</f>
        <v>15.231788079465378</v>
      </c>
      <c r="AN201" s="703">
        <f>AN131-AN132-AN168</f>
        <v>-19.399999999999999</v>
      </c>
      <c r="AO201" s="295">
        <f t="shared" si="221"/>
        <v>28.599999999997088</v>
      </c>
      <c r="AP201" s="195" t="str">
        <f t="shared" si="208"/>
        <v>&lt;0</v>
      </c>
      <c r="AQ201" s="367">
        <f>AQ131-AQ132-AQ168</f>
        <v>0</v>
      </c>
      <c r="AR201" s="367">
        <f>AR131-AR132-AR168</f>
        <v>274</v>
      </c>
      <c r="AS201" s="295">
        <f>AS131-AS132-AS168</f>
        <v>-676.19999999999891</v>
      </c>
      <c r="AT201" s="295">
        <f t="shared" si="222"/>
        <v>-950.19999999999891</v>
      </c>
      <c r="AU201" s="295" t="str">
        <f t="shared" si="211"/>
        <v>&lt;0</v>
      </c>
      <c r="AV201" s="680">
        <f>AV131-AV132-AV168</f>
        <v>11.999999999998181</v>
      </c>
      <c r="AW201" s="295">
        <f t="shared" si="223"/>
        <v>-688.19999999999709</v>
      </c>
      <c r="AX201" s="407" t="str">
        <f t="shared" si="212"/>
        <v>&lt;0</v>
      </c>
      <c r="AY201" s="294">
        <f>AY131-AY132-AY168</f>
        <v>435.70000000000073</v>
      </c>
      <c r="AZ201" s="367">
        <f>AZ131-AZ132-AZ168</f>
        <v>1869.2999999999972</v>
      </c>
      <c r="BA201" s="367">
        <f t="shared" si="185"/>
        <v>1788.1999999999971</v>
      </c>
      <c r="BB201" s="367">
        <f>BB131-BB132-BB168</f>
        <v>81.100000000000136</v>
      </c>
      <c r="BC201" s="295">
        <f>BC131-BC132-BC168</f>
        <v>14.700000000005844</v>
      </c>
      <c r="BD201" s="295">
        <f t="shared" si="194"/>
        <v>184.70000000000584</v>
      </c>
      <c r="BE201" s="295">
        <f>BE131-BE132-BE168</f>
        <v>-170</v>
      </c>
      <c r="BF201" s="295">
        <f t="shared" si="236"/>
        <v>-1854.5999999999913</v>
      </c>
      <c r="BG201" s="295">
        <f>IF(AZ201&lt;&gt;0,IF(AZ201&lt;0,-BC201/AZ201*100+100,IF(BC201&lt;0,-BC201/AZ201*100,IF(BC201/AZ201*100&gt;200,"&gt;200",BC201/AZ201*100)))," ")</f>
        <v>0.78639062750793698</v>
      </c>
      <c r="BH201" s="654">
        <f>BH131-BH132-BH168</f>
        <v>-481.70000000000215</v>
      </c>
      <c r="BI201" s="74">
        <f t="shared" si="229"/>
        <v>496.40000000000799</v>
      </c>
      <c r="BJ201" s="142">
        <f>IF(BH201&lt;&gt;0,IF(ABS(BC201)/ABS(BH201)*100&gt;200,"&gt;200",ABS(BC201)/ABS(BH201)*100)," ")</f>
        <v>3.0516919244354948</v>
      </c>
      <c r="BL201" s="722">
        <f t="shared" si="188"/>
        <v>-252.79999999999973</v>
      </c>
      <c r="BM201" s="722">
        <f t="shared" si="189"/>
        <v>-67.999999999999716</v>
      </c>
      <c r="BN201" s="712">
        <v>279.70000000000027</v>
      </c>
      <c r="BO201" s="712">
        <v>-381</v>
      </c>
      <c r="BP201" s="712">
        <v>33.300000000000011</v>
      </c>
      <c r="BQ201" s="666">
        <v>-184.8</v>
      </c>
    </row>
    <row r="202" spans="1:69" ht="24" customHeight="1" x14ac:dyDescent="0.25">
      <c r="A202" s="557" t="s">
        <v>199</v>
      </c>
      <c r="B202" s="535" t="s">
        <v>196</v>
      </c>
      <c r="C202" s="368">
        <f t="shared" si="242"/>
        <v>4838.7</v>
      </c>
      <c r="D202" s="368">
        <f t="shared" si="237"/>
        <v>11778.699999999999</v>
      </c>
      <c r="E202" s="290">
        <f t="shared" si="238"/>
        <v>11868.400000000001</v>
      </c>
      <c r="F202" s="290">
        <f t="shared" si="190"/>
        <v>10413.4</v>
      </c>
      <c r="G202" s="290">
        <f t="shared" si="239"/>
        <v>1455</v>
      </c>
      <c r="H202" s="290">
        <f t="shared" si="186"/>
        <v>89.700000000002547</v>
      </c>
      <c r="I202" s="290">
        <f t="shared" si="187"/>
        <v>100.76154414324164</v>
      </c>
      <c r="J202" s="743">
        <f>T202+BH202</f>
        <v>6455.9</v>
      </c>
      <c r="K202" s="298">
        <f t="shared" si="209"/>
        <v>5412.5000000000018</v>
      </c>
      <c r="L202" s="299">
        <f t="shared" si="210"/>
        <v>183.83803962267078</v>
      </c>
      <c r="M202" s="368">
        <f t="shared" si="230"/>
        <v>4413.3</v>
      </c>
      <c r="N202" s="368">
        <f t="shared" si="233"/>
        <v>9792.9</v>
      </c>
      <c r="O202" s="290">
        <f t="shared" si="228"/>
        <v>9791.1</v>
      </c>
      <c r="P202" s="290">
        <f t="shared" si="191"/>
        <v>8478.7999999999993</v>
      </c>
      <c r="Q202" s="290">
        <f t="shared" si="192"/>
        <v>1312.3</v>
      </c>
      <c r="R202" s="290">
        <f t="shared" si="200"/>
        <v>-1.7999999999992724</v>
      </c>
      <c r="S202" s="290">
        <f t="shared" si="201"/>
        <v>99.981619336458053</v>
      </c>
      <c r="T202" s="743">
        <f t="shared" si="214"/>
        <v>4860.5999999999995</v>
      </c>
      <c r="U202" s="300">
        <f t="shared" si="215"/>
        <v>4930.5000000000009</v>
      </c>
      <c r="V202" s="611" t="str">
        <f t="shared" si="216"/>
        <v>&gt;200</v>
      </c>
      <c r="W202" s="788">
        <v>4126.6000000000004</v>
      </c>
      <c r="X202" s="429">
        <v>9057.7999999999993</v>
      </c>
      <c r="Y202" s="290">
        <f t="shared" si="241"/>
        <v>7743.6999999999989</v>
      </c>
      <c r="Z202" s="859">
        <v>1314.1</v>
      </c>
      <c r="AA202" s="890">
        <v>9056</v>
      </c>
      <c r="AB202" s="861">
        <f t="shared" si="193"/>
        <v>7743.7</v>
      </c>
      <c r="AC202" s="320">
        <v>1312.3</v>
      </c>
      <c r="AD202" s="290">
        <f t="shared" si="203"/>
        <v>-1.7999999999992724</v>
      </c>
      <c r="AE202" s="290">
        <f t="shared" si="202"/>
        <v>99.980127624809569</v>
      </c>
      <c r="AF202" s="822">
        <v>4132.8999999999996</v>
      </c>
      <c r="AG202" s="290">
        <f t="shared" si="217"/>
        <v>4923.1000000000004</v>
      </c>
      <c r="AH202" s="301" t="str">
        <f t="shared" si="218"/>
        <v>&gt;200</v>
      </c>
      <c r="AI202" s="429"/>
      <c r="AJ202" s="290">
        <v>60.4</v>
      </c>
      <c r="AK202" s="320">
        <v>60.4</v>
      </c>
      <c r="AL202" s="290">
        <f t="shared" si="219"/>
        <v>0</v>
      </c>
      <c r="AM202" s="290">
        <f t="shared" si="220"/>
        <v>100</v>
      </c>
      <c r="AN202" s="704">
        <v>41</v>
      </c>
      <c r="AO202" s="290">
        <f t="shared" si="221"/>
        <v>19.399999999999999</v>
      </c>
      <c r="AP202" s="195">
        <f t="shared" si="208"/>
        <v>147.3170731707317</v>
      </c>
      <c r="AQ202" s="289">
        <v>286.7</v>
      </c>
      <c r="AR202" s="368">
        <v>674.7</v>
      </c>
      <c r="AS202" s="320">
        <v>674.7</v>
      </c>
      <c r="AT202" s="290">
        <f t="shared" si="222"/>
        <v>0</v>
      </c>
      <c r="AU202" s="298">
        <f t="shared" si="211"/>
        <v>100</v>
      </c>
      <c r="AV202" s="681">
        <v>686.7</v>
      </c>
      <c r="AW202" s="290">
        <f t="shared" si="223"/>
        <v>-12</v>
      </c>
      <c r="AX202" s="408">
        <f t="shared" si="212"/>
        <v>98.25251201397991</v>
      </c>
      <c r="AY202" s="456">
        <v>425.4</v>
      </c>
      <c r="AZ202" s="368">
        <v>1985.8</v>
      </c>
      <c r="BA202" s="368">
        <f>AZ202-BB202</f>
        <v>1904.6</v>
      </c>
      <c r="BB202" s="368">
        <v>81.2</v>
      </c>
      <c r="BC202" s="320">
        <v>2077.3000000000002</v>
      </c>
      <c r="BD202" s="320">
        <f t="shared" si="194"/>
        <v>1934.6000000000001</v>
      </c>
      <c r="BE202" s="320">
        <v>142.69999999999999</v>
      </c>
      <c r="BF202" s="298">
        <f t="shared" si="236"/>
        <v>91.500000000000227</v>
      </c>
      <c r="BG202" s="298">
        <f t="shared" si="240"/>
        <v>104.60771477490181</v>
      </c>
      <c r="BH202" s="653">
        <v>1595.3</v>
      </c>
      <c r="BI202" s="66">
        <f t="shared" si="229"/>
        <v>482.00000000000023</v>
      </c>
      <c r="BJ202" s="142">
        <f>IF(BH202&lt;&gt;0,IF(BC202/BH202*100&lt;0,"&lt;0",IF(BC202/BH202*100&gt;200,"&gt;200",BC202/BH202*100))," ")</f>
        <v>130.21375289914124</v>
      </c>
      <c r="BL202" s="722">
        <f t="shared" si="188"/>
        <v>3116.1</v>
      </c>
      <c r="BM202" s="722">
        <f t="shared" si="189"/>
        <v>2464</v>
      </c>
      <c r="BN202" s="712">
        <v>2280.5</v>
      </c>
      <c r="BO202" s="712">
        <v>30.4</v>
      </c>
      <c r="BP202" s="712">
        <v>153.1</v>
      </c>
      <c r="BQ202" s="666">
        <v>652.1</v>
      </c>
    </row>
    <row r="203" spans="1:69" ht="24" customHeight="1" x14ac:dyDescent="0.2">
      <c r="A203" s="557" t="s">
        <v>299</v>
      </c>
      <c r="B203" s="535" t="s">
        <v>298</v>
      </c>
      <c r="C203" s="368">
        <f t="shared" si="242"/>
        <v>0</v>
      </c>
      <c r="D203" s="368">
        <f t="shared" si="237"/>
        <v>-6.4</v>
      </c>
      <c r="E203" s="290">
        <f t="shared" si="238"/>
        <v>-2.3000000000000003</v>
      </c>
      <c r="F203" s="290">
        <f t="shared" si="190"/>
        <v>7.1</v>
      </c>
      <c r="G203" s="290">
        <f t="shared" si="239"/>
        <v>-9.4</v>
      </c>
      <c r="H203" s="290">
        <f t="shared" si="186"/>
        <v>4.0999999999999996</v>
      </c>
      <c r="I203" s="290">
        <f t="shared" si="187"/>
        <v>35.9375</v>
      </c>
      <c r="J203" s="743">
        <f>T203+BH203</f>
        <v>-3.2</v>
      </c>
      <c r="K203" s="298">
        <f t="shared" si="209"/>
        <v>0.89999999999999991</v>
      </c>
      <c r="L203" s="344">
        <f t="shared" si="210"/>
        <v>71.875</v>
      </c>
      <c r="M203" s="368">
        <f t="shared" si="230"/>
        <v>0</v>
      </c>
      <c r="N203" s="368">
        <f t="shared" si="233"/>
        <v>-5.7</v>
      </c>
      <c r="O203" s="290">
        <f t="shared" si="228"/>
        <v>-5.2</v>
      </c>
      <c r="P203" s="290">
        <f t="shared" si="191"/>
        <v>3.8</v>
      </c>
      <c r="Q203" s="290">
        <f t="shared" si="192"/>
        <v>-9</v>
      </c>
      <c r="R203" s="290">
        <f t="shared" si="200"/>
        <v>0.5</v>
      </c>
      <c r="S203" s="290">
        <f t="shared" si="201"/>
        <v>91.228070175438589</v>
      </c>
      <c r="T203" s="743">
        <f t="shared" si="214"/>
        <v>-3.5</v>
      </c>
      <c r="U203" s="345"/>
      <c r="V203" s="612"/>
      <c r="W203" s="788"/>
      <c r="X203" s="430">
        <v>-5.7</v>
      </c>
      <c r="Y203" s="290">
        <f t="shared" si="241"/>
        <v>0</v>
      </c>
      <c r="Z203" s="859">
        <v>-5.7</v>
      </c>
      <c r="AA203" s="891">
        <v>-5.2</v>
      </c>
      <c r="AB203" s="368">
        <f t="shared" si="193"/>
        <v>3.8</v>
      </c>
      <c r="AC203" s="342">
        <v>-9</v>
      </c>
      <c r="AD203" s="290">
        <f t="shared" si="203"/>
        <v>0.5</v>
      </c>
      <c r="AE203" s="290">
        <f t="shared" si="202"/>
        <v>91.228070175438589</v>
      </c>
      <c r="AF203" s="823">
        <v>-3.5</v>
      </c>
      <c r="AG203" s="290">
        <f t="shared" si="217"/>
        <v>-1.7000000000000002</v>
      </c>
      <c r="AH203" s="346">
        <f>IF(AF203&lt;&gt;0,IF(AND(AA203/AF203*100&lt;0,ABS(AA203/AF203)*100&lt;=100),100-AA203/AF203*100,IF(ABS(AA203/AF203)*100&gt;200,"&gt;200",AA203/AF203*100))," ")</f>
        <v>148.57142857142858</v>
      </c>
      <c r="AI203" s="430"/>
      <c r="AJ203" s="290"/>
      <c r="AK203" s="342"/>
      <c r="AL203" s="342"/>
      <c r="AM203" s="342"/>
      <c r="AN203" s="705"/>
      <c r="AO203" s="342"/>
      <c r="AP203" s="195" t="str">
        <f t="shared" si="208"/>
        <v xml:space="preserve"> </v>
      </c>
      <c r="AQ203" s="289"/>
      <c r="AR203" s="347"/>
      <c r="AS203" s="896"/>
      <c r="AT203" s="342"/>
      <c r="AU203" s="343"/>
      <c r="AV203" s="682"/>
      <c r="AW203" s="342"/>
      <c r="AX203" s="409"/>
      <c r="AY203" s="456"/>
      <c r="AZ203" s="347">
        <v>-0.7</v>
      </c>
      <c r="BA203" s="368">
        <f>AZ203-BB203</f>
        <v>-0.7</v>
      </c>
      <c r="BB203" s="347"/>
      <c r="BC203" s="347">
        <v>2.9</v>
      </c>
      <c r="BD203" s="347">
        <f t="shared" si="194"/>
        <v>3.3</v>
      </c>
      <c r="BE203" s="342">
        <v>-0.4</v>
      </c>
      <c r="BF203" s="298">
        <f t="shared" si="236"/>
        <v>3.5999999999999996</v>
      </c>
      <c r="BG203" s="298">
        <f>IF(AZ203&lt;&gt;0,IF(BC203/AZ203*100&lt;0,0-BC203/AZ203*100,IF(BC203/AZ203*100&gt;200,"&gt;200",BC203/AZ203*100))," ")</f>
        <v>414.28571428571433</v>
      </c>
      <c r="BH203" s="655">
        <v>0.3</v>
      </c>
      <c r="BI203" s="576">
        <f t="shared" si="229"/>
        <v>2.6</v>
      </c>
      <c r="BJ203" s="142" t="str">
        <f>IF(BH203&lt;&gt;0,IF(BC203/BH203*100&lt;0,"&lt;0",IF(BC203/BH203*100&gt;200,"&gt;200",BC203/BH203*100))," ")</f>
        <v>&gt;200</v>
      </c>
      <c r="BL203" s="722">
        <f t="shared" si="188"/>
        <v>0</v>
      </c>
      <c r="BM203" s="722">
        <f t="shared" si="189"/>
        <v>0</v>
      </c>
      <c r="BN203" s="712"/>
      <c r="BO203" s="712"/>
      <c r="BP203" s="712"/>
      <c r="BQ203" s="660"/>
    </row>
    <row r="204" spans="1:69" s="3" customFormat="1" ht="24" customHeight="1" thickBot="1" x14ac:dyDescent="0.3">
      <c r="A204" s="558" t="s">
        <v>200</v>
      </c>
      <c r="B204" s="559" t="s">
        <v>197</v>
      </c>
      <c r="C204" s="369">
        <f t="shared" si="242"/>
        <v>-2207.900000000001</v>
      </c>
      <c r="D204" s="369">
        <f t="shared" si="237"/>
        <v>-2204.6000000000167</v>
      </c>
      <c r="E204" s="303">
        <f t="shared" si="238"/>
        <v>-6337.1000000000049</v>
      </c>
      <c r="F204" s="303">
        <f t="shared" si="190"/>
        <v>-5058.5000000000036</v>
      </c>
      <c r="G204" s="303">
        <f t="shared" si="239"/>
        <v>-1278.5999999999999</v>
      </c>
      <c r="H204" s="303">
        <f t="shared" si="186"/>
        <v>-4132.4999999999882</v>
      </c>
      <c r="I204" s="303" t="str">
        <f t="shared" si="187"/>
        <v>&gt;200</v>
      </c>
      <c r="J204" s="744">
        <f>T204+BH204</f>
        <v>-11868.399999999991</v>
      </c>
      <c r="K204" s="304">
        <f t="shared" si="209"/>
        <v>5531.2999999999856</v>
      </c>
      <c r="L204" s="305">
        <f t="shared" si="210"/>
        <v>53.394728859829542</v>
      </c>
      <c r="M204" s="369">
        <f t="shared" si="230"/>
        <v>-2218.2000000000016</v>
      </c>
      <c r="N204" s="369">
        <f t="shared" si="233"/>
        <v>-2088.8000000000138</v>
      </c>
      <c r="O204" s="303">
        <f t="shared" si="228"/>
        <v>-4271.6000000000104</v>
      </c>
      <c r="P204" s="303">
        <f t="shared" si="191"/>
        <v>-3305.3000000000088</v>
      </c>
      <c r="Q204" s="303">
        <f t="shared" si="192"/>
        <v>-966.3</v>
      </c>
      <c r="R204" s="303">
        <f t="shared" si="200"/>
        <v>-2182.7999999999965</v>
      </c>
      <c r="S204" s="303" t="str">
        <f t="shared" si="201"/>
        <v>&gt;200</v>
      </c>
      <c r="T204" s="744">
        <f t="shared" si="214"/>
        <v>-9791.0999999999876</v>
      </c>
      <c r="U204" s="306">
        <f>O204-T204</f>
        <v>5519.4999999999773</v>
      </c>
      <c r="V204" s="613">
        <f t="shared" si="216"/>
        <v>43.627375882178875</v>
      </c>
      <c r="W204" s="789">
        <f>W201-W202</f>
        <v>-1931.5000000000018</v>
      </c>
      <c r="X204" s="831">
        <f>X201-X202-X203</f>
        <v>-1688.1000000000138</v>
      </c>
      <c r="Y204" s="290">
        <f t="shared" si="241"/>
        <v>-48.600000000013551</v>
      </c>
      <c r="Z204" s="860">
        <f>Z201-Z202-Z203</f>
        <v>-1639.5000000000002</v>
      </c>
      <c r="AA204" s="892">
        <f>AA201-AA202-AA203</f>
        <v>-2869.5000000000082</v>
      </c>
      <c r="AB204" s="369">
        <f>AB201-AB202-AB203</f>
        <v>-1903.2000000000069</v>
      </c>
      <c r="AC204" s="303">
        <f>AC201-AC202-AC203</f>
        <v>-966.3</v>
      </c>
      <c r="AD204" s="303">
        <f t="shared" si="203"/>
        <v>-1181.3999999999944</v>
      </c>
      <c r="AE204" s="303">
        <f t="shared" si="202"/>
        <v>169.98400568686597</v>
      </c>
      <c r="AF204" s="824">
        <f>AF201-AF202-AF203</f>
        <v>-9055.9999999999854</v>
      </c>
      <c r="AG204" s="303">
        <f>AA204-AF204</f>
        <v>6186.4999999999773</v>
      </c>
      <c r="AH204" s="307">
        <f t="shared" si="218"/>
        <v>31.68617491166092</v>
      </c>
      <c r="AI204" s="369">
        <f>AI201-AI202</f>
        <v>0</v>
      </c>
      <c r="AJ204" s="369">
        <f>AJ201-AJ202</f>
        <v>0</v>
      </c>
      <c r="AK204" s="303">
        <f>AK201-AK202-AK203</f>
        <v>-51.200000000002909</v>
      </c>
      <c r="AL204" s="303">
        <f>AK204-AJ204</f>
        <v>-51.200000000002909</v>
      </c>
      <c r="AM204" s="308" t="str">
        <f t="shared" si="220"/>
        <v xml:space="preserve"> </v>
      </c>
      <c r="AN204" s="706">
        <f>AN201-AN202</f>
        <v>-60.4</v>
      </c>
      <c r="AO204" s="303">
        <f>AK204-AN204</f>
        <v>9.1999999999970896</v>
      </c>
      <c r="AP204" s="195">
        <f t="shared" si="208"/>
        <v>84.768211920534625</v>
      </c>
      <c r="AQ204" s="369">
        <f>AQ201-AQ202</f>
        <v>-286.7</v>
      </c>
      <c r="AR204" s="369">
        <f>AR201-AR202</f>
        <v>-400.70000000000005</v>
      </c>
      <c r="AS204" s="303">
        <f>AS201-AS202-AS203</f>
        <v>-1350.899999999999</v>
      </c>
      <c r="AT204" s="303">
        <f>AS204-AR204</f>
        <v>-950.19999999999891</v>
      </c>
      <c r="AU204" s="304" t="str">
        <f t="shared" si="211"/>
        <v>&gt;200</v>
      </c>
      <c r="AV204" s="683">
        <f>AV201-AV202</f>
        <v>-674.70000000000186</v>
      </c>
      <c r="AW204" s="303">
        <f>AS204-AV204</f>
        <v>-676.19999999999709</v>
      </c>
      <c r="AX204" s="410" t="str">
        <f t="shared" si="212"/>
        <v>&gt;200</v>
      </c>
      <c r="AY204" s="302">
        <f>AY201-AY202</f>
        <v>10.30000000000075</v>
      </c>
      <c r="AZ204" s="369">
        <f>AZ201-AZ202-AZ203</f>
        <v>-115.80000000000273</v>
      </c>
      <c r="BA204" s="368">
        <f>AZ204-BB204</f>
        <v>-115.70000000000286</v>
      </c>
      <c r="BB204" s="369">
        <f>BB201-BB202-BB203</f>
        <v>-9.9999999999866418E-2</v>
      </c>
      <c r="BC204" s="303">
        <f>BC201-BC202-BC203</f>
        <v>-2065.4999999999945</v>
      </c>
      <c r="BD204" s="303">
        <f t="shared" si="194"/>
        <v>-1753.1999999999946</v>
      </c>
      <c r="BE204" s="303">
        <f>BE201-BE202-BE203</f>
        <v>-312.3</v>
      </c>
      <c r="BF204" s="304">
        <f>BC204-AZ204</f>
        <v>-1949.6999999999919</v>
      </c>
      <c r="BG204" s="304" t="str">
        <f t="shared" si="240"/>
        <v>&gt;200</v>
      </c>
      <c r="BH204" s="656">
        <f>BH201-BH202-BH203</f>
        <v>-2077.3000000000025</v>
      </c>
      <c r="BI204" s="179">
        <f t="shared" si="229"/>
        <v>11.800000000007913</v>
      </c>
      <c r="BJ204" s="720">
        <f>IF(BH204&lt;&gt;0,IF(BC204/BH204*100&lt;0,"&lt;0",IF(BC204/BH204*100&gt;200,"&gt;200",BC204/BH204*100))," ")</f>
        <v>99.431954941510241</v>
      </c>
      <c r="BK204" s="2"/>
      <c r="BL204" s="722">
        <f t="shared" si="188"/>
        <v>-3368.9</v>
      </c>
      <c r="BM204" s="722">
        <f t="shared" si="189"/>
        <v>-2532</v>
      </c>
      <c r="BN204" s="709">
        <v>-2000.7999999999997</v>
      </c>
      <c r="BO204" s="709">
        <v>-411.4</v>
      </c>
      <c r="BP204" s="709">
        <v>-119.79999999999998</v>
      </c>
      <c r="BQ204" s="663">
        <v>-836.90000000000009</v>
      </c>
    </row>
    <row r="205" spans="1:69" ht="15.75" thickTop="1" x14ac:dyDescent="0.25">
      <c r="AB205" s="2"/>
      <c r="AC205" s="2"/>
    </row>
    <row r="206" spans="1:69" x14ac:dyDescent="0.25">
      <c r="AB206" s="2"/>
      <c r="AC206" s="2"/>
    </row>
    <row r="207" spans="1:69" x14ac:dyDescent="0.25">
      <c r="AB207" s="2"/>
      <c r="AC207" s="2"/>
    </row>
    <row r="208" spans="1:69" x14ac:dyDescent="0.25">
      <c r="AB208" s="2"/>
      <c r="AC208" s="2"/>
    </row>
    <row r="209" spans="28:29" x14ac:dyDescent="0.25">
      <c r="AB209" s="2"/>
      <c r="AC209" s="2"/>
    </row>
    <row r="210" spans="28:29" x14ac:dyDescent="0.25">
      <c r="AB210" s="2"/>
      <c r="AC210" s="2"/>
    </row>
    <row r="211" spans="28:29" x14ac:dyDescent="0.25">
      <c r="AB211" s="2"/>
      <c r="AC211" s="2"/>
    </row>
    <row r="212" spans="28:29" x14ac:dyDescent="0.25">
      <c r="AB212" s="2"/>
      <c r="AC212" s="2"/>
    </row>
    <row r="213" spans="28:29" x14ac:dyDescent="0.25">
      <c r="AB213" s="2"/>
      <c r="AC213" s="2"/>
    </row>
    <row r="214" spans="28:29" x14ac:dyDescent="0.25">
      <c r="AB214" s="2"/>
      <c r="AC214" s="2"/>
    </row>
    <row r="215" spans="28:29" x14ac:dyDescent="0.25">
      <c r="AB215" s="2"/>
      <c r="AC215" s="2"/>
    </row>
    <row r="216" spans="28:29" x14ac:dyDescent="0.25">
      <c r="AB216" s="2"/>
      <c r="AC216" s="2"/>
    </row>
    <row r="217" spans="28:29" x14ac:dyDescent="0.25">
      <c r="AB217" s="2"/>
      <c r="AC217" s="2"/>
    </row>
    <row r="218" spans="28:29" x14ac:dyDescent="0.25">
      <c r="AB218" s="2"/>
      <c r="AC218" s="2"/>
    </row>
    <row r="219" spans="28:29" x14ac:dyDescent="0.25">
      <c r="AB219" s="2"/>
      <c r="AC219" s="2"/>
    </row>
    <row r="220" spans="28:29" x14ac:dyDescent="0.25">
      <c r="AB220" s="2"/>
      <c r="AC220" s="2"/>
    </row>
    <row r="221" spans="28:29" x14ac:dyDescent="0.25">
      <c r="AB221" s="2"/>
      <c r="AC221" s="2"/>
    </row>
    <row r="222" spans="28:29" x14ac:dyDescent="0.25">
      <c r="AB222" s="2"/>
      <c r="AC222" s="2"/>
    </row>
    <row r="223" spans="28:29" x14ac:dyDescent="0.25">
      <c r="AB223" s="2"/>
      <c r="AC223" s="2"/>
    </row>
    <row r="224" spans="28:29" x14ac:dyDescent="0.25">
      <c r="AB224" s="2"/>
      <c r="AC224" s="2"/>
    </row>
    <row r="225" spans="28:29" x14ac:dyDescent="0.25">
      <c r="AB225" s="2"/>
      <c r="AC225" s="2"/>
    </row>
    <row r="226" spans="28:29" x14ac:dyDescent="0.25">
      <c r="AB226" s="2"/>
      <c r="AC226" s="2"/>
    </row>
    <row r="227" spans="28:29" x14ac:dyDescent="0.25">
      <c r="AB227" s="2"/>
      <c r="AC227" s="2"/>
    </row>
    <row r="228" spans="28:29" x14ac:dyDescent="0.25">
      <c r="AB228" s="2"/>
      <c r="AC228" s="2"/>
    </row>
    <row r="229" spans="28:29" x14ac:dyDescent="0.25">
      <c r="AB229" s="2"/>
      <c r="AC229" s="2"/>
    </row>
    <row r="230" spans="28:29" x14ac:dyDescent="0.25">
      <c r="AB230" s="2"/>
      <c r="AC230" s="2"/>
    </row>
    <row r="231" spans="28:29" x14ac:dyDescent="0.25">
      <c r="AB231" s="2"/>
      <c r="AC231" s="2"/>
    </row>
    <row r="232" spans="28:29" x14ac:dyDescent="0.25">
      <c r="AB232" s="2"/>
      <c r="AC232" s="2"/>
    </row>
    <row r="233" spans="28:29" x14ac:dyDescent="0.25">
      <c r="AB233" s="2"/>
      <c r="AC233" s="2"/>
    </row>
    <row r="234" spans="28:29" x14ac:dyDescent="0.25">
      <c r="AB234" s="2"/>
      <c r="AC234" s="2"/>
    </row>
    <row r="235" spans="28:29" x14ac:dyDescent="0.25">
      <c r="AB235" s="2"/>
      <c r="AC235" s="2"/>
    </row>
    <row r="236" spans="28:29" x14ac:dyDescent="0.25">
      <c r="AB236" s="2"/>
      <c r="AC236" s="2"/>
    </row>
    <row r="237" spans="28:29" x14ac:dyDescent="0.25">
      <c r="AB237" s="2"/>
      <c r="AC237" s="2"/>
    </row>
    <row r="238" spans="28:29" x14ac:dyDescent="0.25">
      <c r="AB238" s="2"/>
      <c r="AC238" s="2"/>
    </row>
    <row r="239" spans="28:29" x14ac:dyDescent="0.25">
      <c r="AB239" s="2"/>
      <c r="AC239" s="2"/>
    </row>
    <row r="240" spans="28:29" x14ac:dyDescent="0.25">
      <c r="AB240" s="2"/>
      <c r="AC240" s="2"/>
    </row>
    <row r="241" spans="28:29" x14ac:dyDescent="0.25">
      <c r="AB241" s="2"/>
      <c r="AC241" s="2"/>
    </row>
    <row r="242" spans="28:29" x14ac:dyDescent="0.25">
      <c r="AB242" s="2"/>
      <c r="AC242" s="2"/>
    </row>
    <row r="243" spans="28:29" x14ac:dyDescent="0.25">
      <c r="AB243" s="2"/>
      <c r="AC243" s="2"/>
    </row>
    <row r="244" spans="28:29" x14ac:dyDescent="0.25">
      <c r="AB244" s="2"/>
      <c r="AC244" s="2"/>
    </row>
    <row r="245" spans="28:29" x14ac:dyDescent="0.25">
      <c r="AB245" s="2"/>
      <c r="AC245" s="2"/>
    </row>
    <row r="246" spans="28:29" x14ac:dyDescent="0.25">
      <c r="AB246" s="2"/>
      <c r="AC246" s="2"/>
    </row>
    <row r="247" spans="28:29" x14ac:dyDescent="0.25">
      <c r="AB247" s="2"/>
      <c r="AC247" s="2"/>
    </row>
    <row r="248" spans="28:29" x14ac:dyDescent="0.25">
      <c r="AB248" s="2"/>
      <c r="AC248" s="2"/>
    </row>
    <row r="249" spans="28:29" x14ac:dyDescent="0.25">
      <c r="AB249" s="2"/>
      <c r="AC249" s="2"/>
    </row>
    <row r="250" spans="28:29" x14ac:dyDescent="0.25">
      <c r="AB250" s="2"/>
      <c r="AC250" s="2"/>
    </row>
    <row r="251" spans="28:29" x14ac:dyDescent="0.25">
      <c r="AB251" s="2"/>
      <c r="AC251" s="2"/>
    </row>
    <row r="252" spans="28:29" x14ac:dyDescent="0.25">
      <c r="AB252" s="2"/>
      <c r="AC252" s="2"/>
    </row>
    <row r="253" spans="28:29" x14ac:dyDescent="0.25">
      <c r="AB253" s="2"/>
      <c r="AC253" s="2"/>
    </row>
    <row r="254" spans="28:29" x14ac:dyDescent="0.25">
      <c r="AB254" s="2"/>
      <c r="AC254" s="2"/>
    </row>
    <row r="255" spans="28:29" x14ac:dyDescent="0.25">
      <c r="AB255" s="2"/>
      <c r="AC255" s="2"/>
    </row>
    <row r="256" spans="28:29" x14ac:dyDescent="0.25">
      <c r="AB256" s="2"/>
      <c r="AC256" s="2"/>
    </row>
    <row r="257" spans="28:29" x14ac:dyDescent="0.25">
      <c r="AB257" s="2"/>
      <c r="AC257" s="2"/>
    </row>
    <row r="258" spans="28:29" x14ac:dyDescent="0.25">
      <c r="AB258" s="2"/>
      <c r="AC258" s="2"/>
    </row>
    <row r="259" spans="28:29" x14ac:dyDescent="0.25">
      <c r="AB259" s="2"/>
      <c r="AC259" s="2"/>
    </row>
    <row r="260" spans="28:29" x14ac:dyDescent="0.25">
      <c r="AB260" s="2"/>
      <c r="AC260" s="2"/>
    </row>
    <row r="261" spans="28:29" x14ac:dyDescent="0.25">
      <c r="AB261" s="2"/>
      <c r="AC261" s="2"/>
    </row>
    <row r="262" spans="28:29" x14ac:dyDescent="0.25">
      <c r="AB262" s="2"/>
      <c r="AC262" s="2"/>
    </row>
    <row r="263" spans="28:29" x14ac:dyDescent="0.25">
      <c r="AB263" s="2"/>
      <c r="AC263" s="2"/>
    </row>
    <row r="264" spans="28:29" x14ac:dyDescent="0.25">
      <c r="AB264" s="2"/>
      <c r="AC264" s="2"/>
    </row>
    <row r="265" spans="28:29" x14ac:dyDescent="0.25">
      <c r="AB265" s="2"/>
      <c r="AC265" s="2"/>
    </row>
    <row r="266" spans="28:29" x14ac:dyDescent="0.25">
      <c r="AB266" s="2"/>
      <c r="AC266" s="2"/>
    </row>
    <row r="267" spans="28:29" x14ac:dyDescent="0.25">
      <c r="AB267" s="2"/>
      <c r="AC267" s="2"/>
    </row>
    <row r="268" spans="28:29" x14ac:dyDescent="0.25">
      <c r="AB268" s="2"/>
      <c r="AC268" s="2"/>
    </row>
    <row r="269" spans="28:29" x14ac:dyDescent="0.25">
      <c r="AB269" s="2"/>
      <c r="AC269" s="2"/>
    </row>
    <row r="270" spans="28:29" x14ac:dyDescent="0.25">
      <c r="AB270" s="2"/>
      <c r="AC270" s="2"/>
    </row>
    <row r="271" spans="28:29" x14ac:dyDescent="0.25">
      <c r="AB271" s="2"/>
      <c r="AC271" s="2"/>
    </row>
    <row r="272" spans="28:29" x14ac:dyDescent="0.25">
      <c r="AB272" s="2"/>
      <c r="AC272" s="2"/>
    </row>
    <row r="273" spans="28:29" x14ac:dyDescent="0.25">
      <c r="AB273" s="2"/>
      <c r="AC273" s="2"/>
    </row>
    <row r="274" spans="28:29" x14ac:dyDescent="0.25">
      <c r="AB274" s="2"/>
      <c r="AC274" s="2"/>
    </row>
    <row r="275" spans="28:29" x14ac:dyDescent="0.25">
      <c r="AB275" s="2"/>
      <c r="AC275" s="2"/>
    </row>
    <row r="276" spans="28:29" x14ac:dyDescent="0.25">
      <c r="AB276" s="2"/>
      <c r="AC276" s="2"/>
    </row>
    <row r="277" spans="28:29" x14ac:dyDescent="0.25">
      <c r="AB277" s="2"/>
      <c r="AC277" s="2"/>
    </row>
    <row r="278" spans="28:29" x14ac:dyDescent="0.25">
      <c r="AB278" s="2"/>
      <c r="AC278" s="2"/>
    </row>
    <row r="279" spans="28:29" x14ac:dyDescent="0.25">
      <c r="AB279" s="2"/>
      <c r="AC279" s="2"/>
    </row>
    <row r="280" spans="28:29" x14ac:dyDescent="0.25">
      <c r="AB280" s="2"/>
      <c r="AC280" s="2"/>
    </row>
    <row r="281" spans="28:29" x14ac:dyDescent="0.25">
      <c r="AB281" s="2"/>
      <c r="AC281" s="2"/>
    </row>
    <row r="282" spans="28:29" x14ac:dyDescent="0.25">
      <c r="AB282" s="2"/>
      <c r="AC282" s="2"/>
    </row>
    <row r="283" spans="28:29" x14ac:dyDescent="0.25">
      <c r="AB283" s="2"/>
      <c r="AC283" s="2"/>
    </row>
    <row r="284" spans="28:29" x14ac:dyDescent="0.25">
      <c r="AB284" s="2"/>
      <c r="AC284" s="2"/>
    </row>
    <row r="285" spans="28:29" x14ac:dyDescent="0.25">
      <c r="AB285" s="2"/>
      <c r="AC285" s="2"/>
    </row>
    <row r="286" spans="28:29" x14ac:dyDescent="0.25">
      <c r="AB286" s="2"/>
      <c r="AC286" s="2"/>
    </row>
    <row r="287" spans="28:29" x14ac:dyDescent="0.25">
      <c r="AB287" s="2"/>
      <c r="AC287" s="2"/>
    </row>
    <row r="288" spans="28:29" x14ac:dyDescent="0.25">
      <c r="AB288" s="2"/>
      <c r="AC288" s="2"/>
    </row>
    <row r="289" spans="28:29" x14ac:dyDescent="0.25">
      <c r="AB289" s="2"/>
      <c r="AC289" s="2"/>
    </row>
    <row r="290" spans="28:29" x14ac:dyDescent="0.25">
      <c r="AB290" s="2"/>
      <c r="AC290" s="2"/>
    </row>
    <row r="291" spans="28:29" x14ac:dyDescent="0.25">
      <c r="AB291" s="2"/>
      <c r="AC291" s="2"/>
    </row>
    <row r="292" spans="28:29" x14ac:dyDescent="0.25">
      <c r="AB292" s="2"/>
      <c r="AC292" s="2"/>
    </row>
    <row r="293" spans="28:29" x14ac:dyDescent="0.25">
      <c r="AB293" s="2"/>
      <c r="AC293" s="2"/>
    </row>
    <row r="294" spans="28:29" x14ac:dyDescent="0.25">
      <c r="AB294" s="2"/>
      <c r="AC294" s="2"/>
    </row>
    <row r="295" spans="28:29" x14ac:dyDescent="0.25">
      <c r="AB295" s="2"/>
      <c r="AC295" s="2"/>
    </row>
    <row r="296" spans="28:29" x14ac:dyDescent="0.25">
      <c r="AB296" s="2"/>
      <c r="AC296" s="2"/>
    </row>
    <row r="297" spans="28:29" x14ac:dyDescent="0.25">
      <c r="AB297" s="2"/>
      <c r="AC297" s="2"/>
    </row>
    <row r="298" spans="28:29" x14ac:dyDescent="0.25">
      <c r="AB298" s="2"/>
      <c r="AC298" s="2"/>
    </row>
    <row r="299" spans="28:29" x14ac:dyDescent="0.25">
      <c r="AB299" s="2"/>
      <c r="AC299" s="2"/>
    </row>
    <row r="300" spans="28:29" x14ac:dyDescent="0.25">
      <c r="AB300" s="2"/>
      <c r="AC300" s="2"/>
    </row>
    <row r="301" spans="28:29" x14ac:dyDescent="0.25">
      <c r="AB301" s="2"/>
      <c r="AC301" s="2"/>
    </row>
    <row r="302" spans="28:29" x14ac:dyDescent="0.25">
      <c r="AB302" s="2"/>
      <c r="AC302" s="2"/>
    </row>
    <row r="303" spans="28:29" x14ac:dyDescent="0.25">
      <c r="AB303" s="2"/>
      <c r="AC303" s="2"/>
    </row>
    <row r="304" spans="28:29" x14ac:dyDescent="0.25">
      <c r="AB304" s="2"/>
      <c r="AC304" s="2"/>
    </row>
    <row r="305" spans="28:29" x14ac:dyDescent="0.25">
      <c r="AB305" s="2"/>
      <c r="AC305" s="2"/>
    </row>
    <row r="306" spans="28:29" x14ac:dyDescent="0.25">
      <c r="AB306" s="2"/>
      <c r="AC306" s="2"/>
    </row>
    <row r="307" spans="28:29" x14ac:dyDescent="0.25">
      <c r="AB307" s="2"/>
      <c r="AC307" s="2"/>
    </row>
    <row r="308" spans="28:29" x14ac:dyDescent="0.25">
      <c r="AB308" s="2"/>
      <c r="AC308" s="2"/>
    </row>
    <row r="309" spans="28:29" x14ac:dyDescent="0.25">
      <c r="AB309" s="2"/>
      <c r="AC309" s="2"/>
    </row>
    <row r="310" spans="28:29" x14ac:dyDescent="0.25">
      <c r="AB310" s="2"/>
      <c r="AC310" s="2"/>
    </row>
    <row r="311" spans="28:29" x14ac:dyDescent="0.25">
      <c r="AB311" s="2"/>
      <c r="AC311" s="2"/>
    </row>
    <row r="312" spans="28:29" x14ac:dyDescent="0.25">
      <c r="AB312" s="2"/>
      <c r="AC312" s="2"/>
    </row>
    <row r="313" spans="28:29" x14ac:dyDescent="0.25">
      <c r="AB313" s="2"/>
      <c r="AC313" s="2"/>
    </row>
    <row r="314" spans="28:29" x14ac:dyDescent="0.25">
      <c r="AB314" s="2"/>
      <c r="AC314" s="2"/>
    </row>
    <row r="315" spans="28:29" x14ac:dyDescent="0.25">
      <c r="AB315" s="2"/>
      <c r="AC315" s="2"/>
    </row>
    <row r="316" spans="28:29" x14ac:dyDescent="0.25">
      <c r="AB316" s="2"/>
      <c r="AC316" s="2"/>
    </row>
    <row r="317" spans="28:29" x14ac:dyDescent="0.25">
      <c r="AB317" s="2"/>
      <c r="AC317" s="2"/>
    </row>
    <row r="318" spans="28:29" x14ac:dyDescent="0.25">
      <c r="AB318" s="2"/>
      <c r="AC318" s="2"/>
    </row>
    <row r="319" spans="28:29" x14ac:dyDescent="0.25">
      <c r="AB319" s="2"/>
      <c r="AC319" s="2"/>
    </row>
    <row r="320" spans="28:29" x14ac:dyDescent="0.25">
      <c r="AB320" s="2"/>
      <c r="AC320" s="2"/>
    </row>
    <row r="321" spans="28:29" x14ac:dyDescent="0.25">
      <c r="AB321" s="2"/>
      <c r="AC321" s="2"/>
    </row>
    <row r="322" spans="28:29" x14ac:dyDescent="0.25">
      <c r="AB322" s="2"/>
      <c r="AC322" s="2"/>
    </row>
    <row r="323" spans="28:29" x14ac:dyDescent="0.25">
      <c r="AB323" s="2"/>
      <c r="AC323" s="2"/>
    </row>
    <row r="324" spans="28:29" x14ac:dyDescent="0.25">
      <c r="AB324" s="2"/>
      <c r="AC324" s="2"/>
    </row>
    <row r="325" spans="28:29" x14ac:dyDescent="0.25">
      <c r="AB325" s="2"/>
      <c r="AC325" s="2"/>
    </row>
    <row r="326" spans="28:29" x14ac:dyDescent="0.25">
      <c r="AB326" s="2"/>
      <c r="AC326" s="2"/>
    </row>
    <row r="327" spans="28:29" x14ac:dyDescent="0.25">
      <c r="AB327" s="2"/>
      <c r="AC327" s="2"/>
    </row>
    <row r="328" spans="28:29" x14ac:dyDescent="0.25">
      <c r="AB328" s="2"/>
      <c r="AC328" s="2"/>
    </row>
    <row r="329" spans="28:29" x14ac:dyDescent="0.25">
      <c r="AB329" s="2"/>
      <c r="AC329" s="2"/>
    </row>
    <row r="330" spans="28:29" x14ac:dyDescent="0.25">
      <c r="AB330" s="2"/>
      <c r="AC330" s="2"/>
    </row>
    <row r="331" spans="28:29" x14ac:dyDescent="0.25">
      <c r="AB331" s="2"/>
      <c r="AC331" s="2"/>
    </row>
    <row r="332" spans="28:29" x14ac:dyDescent="0.25">
      <c r="AB332" s="2"/>
      <c r="AC332" s="2"/>
    </row>
    <row r="333" spans="28:29" x14ac:dyDescent="0.25">
      <c r="AB333" s="2"/>
      <c r="AC333" s="2"/>
    </row>
    <row r="334" spans="28:29" x14ac:dyDescent="0.25">
      <c r="AB334" s="2"/>
      <c r="AC334" s="2"/>
    </row>
    <row r="335" spans="28:29" x14ac:dyDescent="0.25">
      <c r="AB335" s="2"/>
      <c r="AC335" s="2"/>
    </row>
    <row r="336" spans="28:29" x14ac:dyDescent="0.25">
      <c r="AB336" s="2"/>
      <c r="AC336" s="2"/>
    </row>
    <row r="337" spans="28:29" x14ac:dyDescent="0.25">
      <c r="AB337" s="2"/>
      <c r="AC337" s="2"/>
    </row>
    <row r="338" spans="28:29" x14ac:dyDescent="0.25">
      <c r="AB338" s="2"/>
      <c r="AC338" s="2"/>
    </row>
    <row r="339" spans="28:29" x14ac:dyDescent="0.25">
      <c r="AB339" s="2"/>
      <c r="AC339" s="2"/>
    </row>
    <row r="340" spans="28:29" x14ac:dyDescent="0.25">
      <c r="AB340" s="2"/>
      <c r="AC340" s="2"/>
    </row>
    <row r="341" spans="28:29" x14ac:dyDescent="0.25">
      <c r="AB341" s="2"/>
      <c r="AC341" s="2"/>
    </row>
    <row r="342" spans="28:29" x14ac:dyDescent="0.25">
      <c r="AB342" s="2"/>
      <c r="AC342" s="2"/>
    </row>
    <row r="343" spans="28:29" x14ac:dyDescent="0.25">
      <c r="AB343" s="2"/>
      <c r="AC343" s="2"/>
    </row>
    <row r="344" spans="28:29" x14ac:dyDescent="0.25">
      <c r="AB344" s="2"/>
      <c r="AC344" s="2"/>
    </row>
    <row r="345" spans="28:29" x14ac:dyDescent="0.25">
      <c r="AB345" s="2"/>
      <c r="AC345" s="2"/>
    </row>
    <row r="346" spans="28:29" x14ac:dyDescent="0.25">
      <c r="AB346" s="2"/>
      <c r="AC346" s="2"/>
    </row>
    <row r="347" spans="28:29" x14ac:dyDescent="0.25">
      <c r="AB347" s="2"/>
      <c r="AC347" s="2"/>
    </row>
    <row r="348" spans="28:29" x14ac:dyDescent="0.25">
      <c r="AB348" s="2"/>
      <c r="AC348" s="2"/>
    </row>
    <row r="349" spans="28:29" x14ac:dyDescent="0.25">
      <c r="AB349" s="2"/>
      <c r="AC349" s="2"/>
    </row>
    <row r="350" spans="28:29" x14ac:dyDescent="0.25">
      <c r="AB350" s="2"/>
      <c r="AC350" s="2"/>
    </row>
    <row r="351" spans="28:29" x14ac:dyDescent="0.25">
      <c r="AB351" s="2"/>
      <c r="AC351" s="2"/>
    </row>
    <row r="352" spans="28:29" x14ac:dyDescent="0.25">
      <c r="AB352" s="2"/>
      <c r="AC352" s="2"/>
    </row>
    <row r="353" spans="28:29" x14ac:dyDescent="0.25">
      <c r="AB353" s="2"/>
      <c r="AC353" s="2"/>
    </row>
    <row r="354" spans="28:29" x14ac:dyDescent="0.25">
      <c r="AB354" s="2"/>
      <c r="AC354" s="2"/>
    </row>
    <row r="355" spans="28:29" x14ac:dyDescent="0.25">
      <c r="AB355" s="2"/>
      <c r="AC355" s="2"/>
    </row>
    <row r="356" spans="28:29" x14ac:dyDescent="0.25">
      <c r="AB356" s="2"/>
      <c r="AC356" s="2"/>
    </row>
    <row r="357" spans="28:29" x14ac:dyDescent="0.25">
      <c r="AB357" s="2"/>
      <c r="AC357" s="2"/>
    </row>
    <row r="358" spans="28:29" x14ac:dyDescent="0.25">
      <c r="AB358" s="2"/>
      <c r="AC358" s="2"/>
    </row>
    <row r="359" spans="28:29" x14ac:dyDescent="0.25">
      <c r="AB359" s="2"/>
      <c r="AC359" s="2"/>
    </row>
    <row r="360" spans="28:29" x14ac:dyDescent="0.25">
      <c r="AB360" s="2"/>
      <c r="AC360" s="2"/>
    </row>
    <row r="361" spans="28:29" x14ac:dyDescent="0.25">
      <c r="AB361" s="2"/>
      <c r="AC361" s="2"/>
    </row>
    <row r="362" spans="28:29" x14ac:dyDescent="0.25">
      <c r="AB362" s="2"/>
      <c r="AC362" s="2"/>
    </row>
    <row r="363" spans="28:29" x14ac:dyDescent="0.25">
      <c r="AB363" s="2"/>
      <c r="AC363" s="2"/>
    </row>
    <row r="364" spans="28:29" x14ac:dyDescent="0.25">
      <c r="AB364" s="2"/>
      <c r="AC364" s="2"/>
    </row>
    <row r="365" spans="28:29" x14ac:dyDescent="0.25">
      <c r="AB365" s="2"/>
      <c r="AC365" s="2"/>
    </row>
    <row r="366" spans="28:29" x14ac:dyDescent="0.25">
      <c r="AB366" s="2"/>
      <c r="AC366" s="2"/>
    </row>
    <row r="367" spans="28:29" x14ac:dyDescent="0.25">
      <c r="AB367" s="2"/>
      <c r="AC367" s="2"/>
    </row>
    <row r="368" spans="28:29" x14ac:dyDescent="0.25">
      <c r="AB368" s="2"/>
      <c r="AC368" s="2"/>
    </row>
    <row r="369" spans="28:29" x14ac:dyDescent="0.25">
      <c r="AB369" s="2"/>
      <c r="AC369" s="2"/>
    </row>
    <row r="370" spans="28:29" x14ac:dyDescent="0.25">
      <c r="AB370" s="2"/>
      <c r="AC370" s="2"/>
    </row>
    <row r="371" spans="28:29" x14ac:dyDescent="0.25">
      <c r="AB371" s="2"/>
      <c r="AC371" s="2"/>
    </row>
    <row r="372" spans="28:29" x14ac:dyDescent="0.25">
      <c r="AB372" s="2"/>
      <c r="AC372" s="2"/>
    </row>
    <row r="373" spans="28:29" x14ac:dyDescent="0.25">
      <c r="AB373" s="2"/>
      <c r="AC373" s="2"/>
    </row>
    <row r="374" spans="28:29" x14ac:dyDescent="0.25">
      <c r="AB374" s="2"/>
      <c r="AC374" s="2"/>
    </row>
    <row r="375" spans="28:29" x14ac:dyDescent="0.25">
      <c r="AB375" s="2"/>
      <c r="AC375" s="2"/>
    </row>
    <row r="376" spans="28:29" x14ac:dyDescent="0.25">
      <c r="AB376" s="2"/>
      <c r="AC376" s="2"/>
    </row>
    <row r="377" spans="28:29" x14ac:dyDescent="0.25">
      <c r="AB377" s="2"/>
      <c r="AC377" s="2"/>
    </row>
    <row r="378" spans="28:29" x14ac:dyDescent="0.25">
      <c r="AB378" s="2"/>
      <c r="AC378" s="2"/>
    </row>
    <row r="379" spans="28:29" x14ac:dyDescent="0.25">
      <c r="AB379" s="2"/>
      <c r="AC379" s="2"/>
    </row>
    <row r="380" spans="28:29" x14ac:dyDescent="0.25">
      <c r="AB380" s="2"/>
      <c r="AC380" s="2"/>
    </row>
    <row r="381" spans="28:29" x14ac:dyDescent="0.25">
      <c r="AB381" s="2"/>
      <c r="AC381" s="2"/>
    </row>
    <row r="382" spans="28:29" x14ac:dyDescent="0.25">
      <c r="AB382" s="2"/>
      <c r="AC382" s="2"/>
    </row>
    <row r="383" spans="28:29" x14ac:dyDescent="0.25">
      <c r="AB383" s="2"/>
      <c r="AC383" s="2"/>
    </row>
    <row r="384" spans="28:29" x14ac:dyDescent="0.25">
      <c r="AB384" s="2"/>
      <c r="AC384" s="2"/>
    </row>
    <row r="385" spans="28:29" x14ac:dyDescent="0.25">
      <c r="AB385" s="2"/>
      <c r="AC385" s="2"/>
    </row>
    <row r="386" spans="28:29" x14ac:dyDescent="0.25">
      <c r="AB386" s="2"/>
      <c r="AC386" s="2"/>
    </row>
    <row r="387" spans="28:29" x14ac:dyDescent="0.25">
      <c r="AB387" s="2"/>
      <c r="AC387" s="2"/>
    </row>
    <row r="388" spans="28:29" x14ac:dyDescent="0.25">
      <c r="AB388" s="2"/>
      <c r="AC388" s="2"/>
    </row>
    <row r="389" spans="28:29" x14ac:dyDescent="0.25">
      <c r="AB389" s="2"/>
      <c r="AC389" s="2"/>
    </row>
    <row r="390" spans="28:29" x14ac:dyDescent="0.25">
      <c r="AB390" s="2"/>
      <c r="AC390" s="2"/>
    </row>
    <row r="391" spans="28:29" x14ac:dyDescent="0.25">
      <c r="AB391" s="2"/>
      <c r="AC391" s="2"/>
    </row>
    <row r="392" spans="28:29" x14ac:dyDescent="0.25">
      <c r="AB392" s="2"/>
      <c r="AC392" s="2"/>
    </row>
    <row r="393" spans="28:29" x14ac:dyDescent="0.25">
      <c r="AB393" s="2"/>
      <c r="AC393" s="2"/>
    </row>
    <row r="394" spans="28:29" x14ac:dyDescent="0.25">
      <c r="AB394" s="2"/>
      <c r="AC394" s="2"/>
    </row>
    <row r="395" spans="28:29" x14ac:dyDescent="0.25">
      <c r="AB395" s="2"/>
      <c r="AC395" s="2"/>
    </row>
    <row r="396" spans="28:29" x14ac:dyDescent="0.25">
      <c r="AB396" s="2"/>
      <c r="AC396" s="2"/>
    </row>
    <row r="397" spans="28:29" x14ac:dyDescent="0.25">
      <c r="AB397" s="2"/>
      <c r="AC397" s="2"/>
    </row>
    <row r="398" spans="28:29" x14ac:dyDescent="0.25">
      <c r="AB398" s="2"/>
      <c r="AC398" s="2"/>
    </row>
    <row r="399" spans="28:29" x14ac:dyDescent="0.25">
      <c r="AB399" s="2"/>
      <c r="AC399" s="2"/>
    </row>
    <row r="400" spans="28:29" x14ac:dyDescent="0.25">
      <c r="AB400" s="2"/>
      <c r="AC400" s="2"/>
    </row>
    <row r="401" spans="28:29" x14ac:dyDescent="0.25">
      <c r="AB401" s="2"/>
      <c r="AC401" s="2"/>
    </row>
    <row r="402" spans="28:29" x14ac:dyDescent="0.25">
      <c r="AB402" s="2"/>
      <c r="AC402" s="2"/>
    </row>
    <row r="403" spans="28:29" x14ac:dyDescent="0.25">
      <c r="AB403" s="2"/>
      <c r="AC403" s="2"/>
    </row>
  </sheetData>
  <mergeCells count="53">
    <mergeCell ref="BL7:BQ7"/>
    <mergeCell ref="J6:J7"/>
    <mergeCell ref="AQ4:AX5"/>
    <mergeCell ref="AQ6:AQ7"/>
    <mergeCell ref="AW6:AX6"/>
    <mergeCell ref="BC6:BC7"/>
    <mergeCell ref="BF6:BG6"/>
    <mergeCell ref="AZ6:AZ7"/>
    <mergeCell ref="AV6:AV7"/>
    <mergeCell ref="AY6:AY7"/>
    <mergeCell ref="A2:L2"/>
    <mergeCell ref="A3:A7"/>
    <mergeCell ref="H6:I6"/>
    <mergeCell ref="E6:E7"/>
    <mergeCell ref="B3:B7"/>
    <mergeCell ref="M6:M7"/>
    <mergeCell ref="D6:D7"/>
    <mergeCell ref="K6:L6"/>
    <mergeCell ref="C3:L5"/>
    <mergeCell ref="C6:C7"/>
    <mergeCell ref="F6:G6"/>
    <mergeCell ref="P6:Q6"/>
    <mergeCell ref="U6:V6"/>
    <mergeCell ref="AA6:AA7"/>
    <mergeCell ref="AF6:AF7"/>
    <mergeCell ref="Y6:Z6"/>
    <mergeCell ref="W3:X3"/>
    <mergeCell ref="W6:W7"/>
    <mergeCell ref="AD6:AE6"/>
    <mergeCell ref="O6:O7"/>
    <mergeCell ref="AG6:AH6"/>
    <mergeCell ref="AB6:AC6"/>
    <mergeCell ref="W4:AH5"/>
    <mergeCell ref="AR6:AR7"/>
    <mergeCell ref="AJ6:AJ7"/>
    <mergeCell ref="BA6:BB6"/>
    <mergeCell ref="BD6:BE6"/>
    <mergeCell ref="M3:V5"/>
    <mergeCell ref="R6:S6"/>
    <mergeCell ref="T6:T7"/>
    <mergeCell ref="N6:N7"/>
    <mergeCell ref="X6:X7"/>
    <mergeCell ref="AI6:AI7"/>
    <mergeCell ref="AT6:AU6"/>
    <mergeCell ref="AY4:BJ5"/>
    <mergeCell ref="AI4:AP5"/>
    <mergeCell ref="BI6:BJ6"/>
    <mergeCell ref="AO6:AP6"/>
    <mergeCell ref="AS6:AS7"/>
    <mergeCell ref="BH6:BH7"/>
    <mergeCell ref="AN6:AN7"/>
    <mergeCell ref="AK6:AK7"/>
    <mergeCell ref="AL6:AM6"/>
  </mergeCells>
  <printOptions horizontalCentered="1"/>
  <pageMargins left="0" right="0" top="0.19685039370078741" bottom="0" header="0" footer="0"/>
  <pageSetup paperSize="8" scale="55" firstPageNumber="0" fitToHeight="39" orientation="landscape" blackAndWhite="1" r:id="rId1"/>
  <headerFooter alignWithMargins="0"/>
  <rowBreaks count="2" manualBreakCount="2">
    <brk id="74" max="44" man="1"/>
    <brk id="137" max="4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showZeros="0" tabSelected="1" view="pageBreakPreview" topLeftCell="B1" zoomScaleNormal="100" zoomScaleSheetLayoutView="100" workbookViewId="0">
      <selection activeCell="C6" sqref="C6"/>
    </sheetView>
  </sheetViews>
  <sheetFormatPr defaultRowHeight="15" x14ac:dyDescent="0.25"/>
  <cols>
    <col min="1" max="1" width="46.42578125" customWidth="1"/>
    <col min="2" max="2" width="9.140625" customWidth="1"/>
    <col min="3" max="3" width="11.7109375" customWidth="1"/>
    <col min="4" max="4" width="11.42578125" customWidth="1"/>
    <col min="5" max="5" width="11.5703125" customWidth="1"/>
    <col min="6" max="6" width="10.5703125" customWidth="1"/>
    <col min="7" max="7" width="11" customWidth="1"/>
    <col min="8" max="8" width="11.42578125" customWidth="1"/>
    <col min="9" max="9" width="9.85546875" customWidth="1"/>
    <col min="10" max="10" width="11.140625" customWidth="1"/>
    <col min="11" max="11" width="8.42578125" customWidth="1"/>
    <col min="12" max="12" width="10.28515625" customWidth="1"/>
    <col min="13" max="13" width="11.28515625" customWidth="1"/>
    <col min="14" max="14" width="8.42578125" customWidth="1"/>
    <col min="17" max="17" width="26.85546875" customWidth="1"/>
  </cols>
  <sheetData>
    <row r="1" spans="1:17" x14ac:dyDescent="0.25">
      <c r="D1" s="9"/>
      <c r="E1" s="9"/>
      <c r="F1" s="9"/>
      <c r="G1" s="9"/>
      <c r="H1" s="9"/>
      <c r="I1" s="9"/>
      <c r="L1" s="9"/>
      <c r="M1" s="969" t="s">
        <v>22</v>
      </c>
      <c r="N1" s="969"/>
    </row>
    <row r="2" spans="1:17" ht="20.25" x14ac:dyDescent="0.25">
      <c r="A2" s="963" t="s">
        <v>20</v>
      </c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</row>
    <row r="3" spans="1:17" ht="20.25" x14ac:dyDescent="0.25">
      <c r="A3" s="963" t="s">
        <v>324</v>
      </c>
      <c r="B3" s="963"/>
      <c r="C3" s="963"/>
      <c r="D3" s="963"/>
      <c r="E3" s="963"/>
      <c r="F3" s="963"/>
      <c r="G3" s="963"/>
      <c r="H3" s="963"/>
      <c r="I3" s="963"/>
      <c r="J3" s="963"/>
      <c r="K3" s="963"/>
      <c r="L3" s="963"/>
      <c r="M3" s="963"/>
      <c r="N3" s="963"/>
    </row>
    <row r="4" spans="1:17" ht="20.25" customHeight="1" x14ac:dyDescent="0.25">
      <c r="A4" s="966" t="s">
        <v>328</v>
      </c>
      <c r="B4" s="966"/>
      <c r="C4" s="966"/>
      <c r="D4" s="966"/>
      <c r="E4" s="966"/>
      <c r="F4" s="966"/>
      <c r="G4" s="966"/>
      <c r="H4" s="966"/>
      <c r="I4" s="966"/>
      <c r="J4" s="966"/>
      <c r="K4" s="966"/>
      <c r="L4" s="966"/>
      <c r="M4" s="966"/>
      <c r="N4" s="966"/>
    </row>
    <row r="5" spans="1:17" ht="15.75" x14ac:dyDescent="0.25">
      <c r="A5" s="968"/>
      <c r="B5" s="968"/>
      <c r="C5" s="968"/>
      <c r="D5" s="968"/>
      <c r="E5" s="968"/>
      <c r="F5" s="968"/>
      <c r="G5" s="968"/>
      <c r="H5" s="968"/>
      <c r="I5" s="968"/>
      <c r="J5" s="968"/>
      <c r="K5" s="968"/>
      <c r="L5" s="215"/>
      <c r="M5" s="215"/>
      <c r="N5" s="215"/>
    </row>
    <row r="6" spans="1:17" ht="21" customHeight="1" x14ac:dyDescent="0.25">
      <c r="A6" s="10"/>
      <c r="B6" s="10"/>
      <c r="C6" s="10"/>
      <c r="D6" s="11"/>
      <c r="E6" s="11"/>
      <c r="F6" s="11"/>
      <c r="G6" s="11" t="s">
        <v>1</v>
      </c>
      <c r="H6" s="11"/>
      <c r="I6" s="11"/>
      <c r="J6" s="10"/>
      <c r="L6" s="10"/>
      <c r="N6" s="228" t="s">
        <v>21</v>
      </c>
    </row>
    <row r="7" spans="1:17" ht="24" customHeight="1" x14ac:dyDescent="0.25">
      <c r="A7" s="918" t="s">
        <v>29</v>
      </c>
      <c r="B7" s="970" t="s">
        <v>229</v>
      </c>
      <c r="C7" s="964" t="s">
        <v>300</v>
      </c>
      <c r="D7" s="918" t="s">
        <v>23</v>
      </c>
      <c r="E7" s="967" t="s">
        <v>284</v>
      </c>
      <c r="F7" s="967"/>
      <c r="G7" s="918" t="s">
        <v>30</v>
      </c>
      <c r="H7" s="967" t="s">
        <v>284</v>
      </c>
      <c r="I7" s="967"/>
      <c r="J7" s="918" t="s">
        <v>24</v>
      </c>
      <c r="K7" s="918"/>
      <c r="L7" s="918" t="s">
        <v>27</v>
      </c>
      <c r="M7" s="918" t="s">
        <v>28</v>
      </c>
      <c r="N7" s="918"/>
    </row>
    <row r="8" spans="1:17" ht="27" customHeight="1" x14ac:dyDescent="0.25">
      <c r="A8" s="918"/>
      <c r="B8" s="970"/>
      <c r="C8" s="965"/>
      <c r="D8" s="918"/>
      <c r="E8" s="311" t="s">
        <v>286</v>
      </c>
      <c r="F8" s="311" t="s">
        <v>285</v>
      </c>
      <c r="G8" s="918"/>
      <c r="H8" s="311" t="s">
        <v>286</v>
      </c>
      <c r="I8" s="311" t="s">
        <v>285</v>
      </c>
      <c r="J8" s="17" t="s">
        <v>274</v>
      </c>
      <c r="K8" s="17" t="s">
        <v>25</v>
      </c>
      <c r="L8" s="918"/>
      <c r="M8" s="17" t="s">
        <v>26</v>
      </c>
      <c r="N8" s="17" t="s">
        <v>25</v>
      </c>
    </row>
    <row r="9" spans="1:17" x14ac:dyDescent="0.25">
      <c r="A9" s="19">
        <v>1</v>
      </c>
      <c r="B9" s="19">
        <v>2</v>
      </c>
      <c r="C9" s="19">
        <v>3</v>
      </c>
      <c r="D9" s="19">
        <v>4</v>
      </c>
      <c r="E9" s="19">
        <v>5</v>
      </c>
      <c r="F9" s="19">
        <v>6</v>
      </c>
      <c r="G9" s="19">
        <v>7</v>
      </c>
      <c r="H9" s="19">
        <v>8</v>
      </c>
      <c r="I9" s="19">
        <v>9</v>
      </c>
      <c r="J9" s="19">
        <v>10</v>
      </c>
      <c r="K9" s="19">
        <v>11</v>
      </c>
      <c r="L9" s="18">
        <v>12</v>
      </c>
      <c r="M9" s="18">
        <v>13</v>
      </c>
      <c r="N9" s="18">
        <v>14</v>
      </c>
    </row>
    <row r="10" spans="1:17" ht="17.25" x14ac:dyDescent="0.25">
      <c r="A10" s="236" t="s">
        <v>88</v>
      </c>
      <c r="B10" s="242">
        <v>1</v>
      </c>
      <c r="C10" s="238">
        <v>50066.6</v>
      </c>
      <c r="D10" s="238">
        <v>59348</v>
      </c>
      <c r="E10" s="238">
        <v>58441.9</v>
      </c>
      <c r="F10" s="238">
        <v>906.1</v>
      </c>
      <c r="G10" s="238">
        <v>59248.000000000007</v>
      </c>
      <c r="H10" s="238">
        <v>58631.200000000004</v>
      </c>
      <c r="I10" s="238">
        <v>616.79999999999995</v>
      </c>
      <c r="J10" s="238">
        <v>-99.999999999992383</v>
      </c>
      <c r="K10" s="238">
        <v>99.831502325267934</v>
      </c>
      <c r="L10" s="626">
        <v>49383.799999999996</v>
      </c>
      <c r="M10" s="626">
        <v>9864.2000000000044</v>
      </c>
      <c r="N10" s="626">
        <v>119.97456655826406</v>
      </c>
    </row>
    <row r="11" spans="1:17" ht="15.75" x14ac:dyDescent="0.25">
      <c r="A11" s="30" t="s">
        <v>32</v>
      </c>
      <c r="B11" s="106">
        <v>11</v>
      </c>
      <c r="C11" s="229">
        <v>46669.2</v>
      </c>
      <c r="D11" s="229">
        <v>51976.399999999994</v>
      </c>
      <c r="E11" s="229">
        <v>51976.399999999994</v>
      </c>
      <c r="F11" s="229">
        <v>0</v>
      </c>
      <c r="G11" s="229">
        <v>51935.9</v>
      </c>
      <c r="H11" s="229">
        <v>51935.9</v>
      </c>
      <c r="I11" s="229">
        <v>0</v>
      </c>
      <c r="J11" s="229">
        <v>-40.499999999992838</v>
      </c>
      <c r="K11" s="229">
        <v>99.922080020932597</v>
      </c>
      <c r="L11" s="631">
        <v>44513.7</v>
      </c>
      <c r="M11" s="631">
        <v>7422.2000000000044</v>
      </c>
      <c r="N11" s="631">
        <v>116.67396778969173</v>
      </c>
      <c r="Q11" s="315"/>
    </row>
    <row r="12" spans="1:17" ht="17.25" customHeight="1" x14ac:dyDescent="0.25">
      <c r="A12" s="42" t="s">
        <v>33</v>
      </c>
      <c r="B12" s="184">
        <v>111</v>
      </c>
      <c r="C12" s="230">
        <v>8419.2000000000007</v>
      </c>
      <c r="D12" s="230">
        <v>10107.5</v>
      </c>
      <c r="E12" s="230">
        <v>10107.5</v>
      </c>
      <c r="F12" s="230">
        <v>0</v>
      </c>
      <c r="G12" s="230">
        <v>10629</v>
      </c>
      <c r="H12" s="230">
        <v>10629</v>
      </c>
      <c r="I12" s="230">
        <v>0</v>
      </c>
      <c r="J12" s="230">
        <v>521.5</v>
      </c>
      <c r="K12" s="230">
        <v>105.15953499876329</v>
      </c>
      <c r="L12" s="23">
        <v>7695.1</v>
      </c>
      <c r="M12" s="23">
        <v>2933.8999999999996</v>
      </c>
      <c r="N12" s="23">
        <v>138.12685994983821</v>
      </c>
      <c r="Q12" s="316"/>
    </row>
    <row r="13" spans="1:17" ht="24.75" customHeight="1" x14ac:dyDescent="0.25">
      <c r="A13" s="100" t="s">
        <v>247</v>
      </c>
      <c r="B13" s="185">
        <v>1111</v>
      </c>
      <c r="C13" s="231">
        <v>1972.7</v>
      </c>
      <c r="D13" s="231">
        <v>2101</v>
      </c>
      <c r="E13" s="231">
        <v>2101</v>
      </c>
      <c r="F13" s="231">
        <v>0</v>
      </c>
      <c r="G13" s="231">
        <v>2093.6999999999998</v>
      </c>
      <c r="H13" s="231">
        <v>2093.6999999999998</v>
      </c>
      <c r="I13" s="231">
        <v>0</v>
      </c>
      <c r="J13" s="231">
        <v>-7.3000000000001819</v>
      </c>
      <c r="K13" s="231">
        <v>99.652546406473093</v>
      </c>
      <c r="L13" s="24">
        <v>1800.4</v>
      </c>
      <c r="M13" s="24">
        <v>293.29999999999973</v>
      </c>
      <c r="N13" s="24">
        <v>116.29082426127526</v>
      </c>
      <c r="Q13" s="318"/>
    </row>
    <row r="14" spans="1:17" x14ac:dyDescent="0.25">
      <c r="A14" s="100" t="s">
        <v>248</v>
      </c>
      <c r="B14" s="185">
        <v>1112</v>
      </c>
      <c r="C14" s="231">
        <v>6446.5</v>
      </c>
      <c r="D14" s="231">
        <v>8006.5</v>
      </c>
      <c r="E14" s="231">
        <v>8006.5</v>
      </c>
      <c r="F14" s="231">
        <v>0</v>
      </c>
      <c r="G14" s="231">
        <v>8535.2999999999993</v>
      </c>
      <c r="H14" s="231">
        <v>8535.2999999999993</v>
      </c>
      <c r="I14" s="231">
        <v>0</v>
      </c>
      <c r="J14" s="231">
        <v>528.79999999999927</v>
      </c>
      <c r="K14" s="231">
        <v>106.60463373509023</v>
      </c>
      <c r="L14" s="24">
        <v>5894.7</v>
      </c>
      <c r="M14" s="24">
        <v>2640.5999999999995</v>
      </c>
      <c r="N14" s="24">
        <v>144.79617283322307</v>
      </c>
      <c r="Q14" s="317"/>
    </row>
    <row r="15" spans="1:17" x14ac:dyDescent="0.25">
      <c r="A15" s="42" t="s">
        <v>313</v>
      </c>
      <c r="B15" s="138">
        <v>113</v>
      </c>
      <c r="C15" s="230">
        <v>47</v>
      </c>
      <c r="D15" s="230">
        <v>49.5</v>
      </c>
      <c r="E15" s="230">
        <v>49.5</v>
      </c>
      <c r="F15" s="230">
        <v>0</v>
      </c>
      <c r="G15" s="230">
        <v>47.9</v>
      </c>
      <c r="H15" s="230">
        <v>47.9</v>
      </c>
      <c r="I15" s="230">
        <v>0</v>
      </c>
      <c r="J15" s="230">
        <v>-1.6000000000000014</v>
      </c>
      <c r="K15" s="230">
        <v>96.767676767676775</v>
      </c>
      <c r="L15" s="23">
        <v>46.4</v>
      </c>
      <c r="M15" s="23">
        <v>1.5</v>
      </c>
      <c r="N15" s="102">
        <v>103.23275862068965</v>
      </c>
      <c r="Q15" s="315"/>
    </row>
    <row r="16" spans="1:17" x14ac:dyDescent="0.25">
      <c r="A16" s="99" t="s">
        <v>4</v>
      </c>
      <c r="B16" s="138"/>
      <c r="C16" s="138"/>
      <c r="D16" s="230"/>
      <c r="E16" s="230"/>
      <c r="F16" s="230"/>
      <c r="G16" s="230"/>
      <c r="H16" s="230"/>
      <c r="I16" s="230"/>
      <c r="J16" s="230"/>
      <c r="K16" s="230"/>
      <c r="L16" s="23">
        <v>0</v>
      </c>
      <c r="M16" s="98">
        <v>0</v>
      </c>
      <c r="N16" s="102" t="s">
        <v>0</v>
      </c>
      <c r="Q16" s="315"/>
    </row>
    <row r="17" spans="1:17" x14ac:dyDescent="0.25">
      <c r="A17" s="108" t="s">
        <v>241</v>
      </c>
      <c r="B17" s="136">
        <v>1133</v>
      </c>
      <c r="C17" s="231">
        <v>5</v>
      </c>
      <c r="D17" s="231">
        <v>5</v>
      </c>
      <c r="E17" s="231">
        <v>5</v>
      </c>
      <c r="F17" s="231">
        <v>0</v>
      </c>
      <c r="G17" s="231">
        <v>0</v>
      </c>
      <c r="H17" s="231">
        <v>0</v>
      </c>
      <c r="I17" s="231">
        <v>0</v>
      </c>
      <c r="J17" s="231">
        <v>-5</v>
      </c>
      <c r="K17" s="231">
        <v>0</v>
      </c>
      <c r="L17" s="102">
        <v>0.6</v>
      </c>
      <c r="M17" s="102">
        <v>-0.6</v>
      </c>
      <c r="N17" s="102">
        <v>0</v>
      </c>
      <c r="Q17" s="315"/>
    </row>
    <row r="18" spans="1:17" x14ac:dyDescent="0.25">
      <c r="A18" s="108" t="s">
        <v>287</v>
      </c>
      <c r="B18" s="136">
        <v>1136</v>
      </c>
      <c r="C18" s="231">
        <v>42</v>
      </c>
      <c r="D18" s="231">
        <v>44.5</v>
      </c>
      <c r="E18" s="231">
        <v>44.5</v>
      </c>
      <c r="F18" s="231">
        <v>0</v>
      </c>
      <c r="G18" s="231">
        <v>47.9</v>
      </c>
      <c r="H18" s="231">
        <v>47.9</v>
      </c>
      <c r="I18" s="231">
        <v>0</v>
      </c>
      <c r="J18" s="231">
        <v>3.3999999999999986</v>
      </c>
      <c r="K18" s="231">
        <v>107.64044943820224</v>
      </c>
      <c r="L18" s="102">
        <v>45.8</v>
      </c>
      <c r="M18" s="102">
        <v>2.1000000000000014</v>
      </c>
      <c r="N18" s="102">
        <v>104.58515283842796</v>
      </c>
      <c r="Q18" s="315"/>
    </row>
    <row r="19" spans="1:17" x14ac:dyDescent="0.25">
      <c r="A19" s="47" t="s">
        <v>34</v>
      </c>
      <c r="B19" s="138">
        <v>114</v>
      </c>
      <c r="C19" s="231">
        <v>35737.999999999993</v>
      </c>
      <c r="D19" s="231">
        <v>39354.399999999994</v>
      </c>
      <c r="E19" s="231">
        <v>39354.399999999994</v>
      </c>
      <c r="F19" s="231">
        <v>0</v>
      </c>
      <c r="G19" s="230">
        <v>38526.9</v>
      </c>
      <c r="H19" s="230">
        <v>38526.9</v>
      </c>
      <c r="I19" s="230">
        <v>0</v>
      </c>
      <c r="J19" s="230">
        <v>-827.49999999999272</v>
      </c>
      <c r="K19" s="230">
        <v>97.897312625780103</v>
      </c>
      <c r="L19" s="98">
        <v>34519.199999999997</v>
      </c>
      <c r="M19" s="98">
        <v>4007.7000000000044</v>
      </c>
      <c r="N19" s="102">
        <v>111.61006048807623</v>
      </c>
      <c r="Q19" s="315"/>
    </row>
    <row r="20" spans="1:17" x14ac:dyDescent="0.25">
      <c r="A20" s="99" t="s">
        <v>11</v>
      </c>
      <c r="B20" s="107"/>
      <c r="C20" s="107"/>
      <c r="D20" s="230"/>
      <c r="E20" s="230"/>
      <c r="F20" s="230"/>
      <c r="G20" s="230"/>
      <c r="H20" s="230"/>
      <c r="I20" s="230"/>
      <c r="J20" s="230"/>
      <c r="K20" s="230"/>
      <c r="L20" s="98"/>
      <c r="M20" s="98">
        <v>0</v>
      </c>
      <c r="N20" s="102">
        <v>0</v>
      </c>
      <c r="Q20" s="315"/>
    </row>
    <row r="21" spans="1:17" x14ac:dyDescent="0.25">
      <c r="A21" s="109" t="s">
        <v>282</v>
      </c>
      <c r="B21" s="186">
        <v>1141</v>
      </c>
      <c r="C21" s="232">
        <v>26157</v>
      </c>
      <c r="D21" s="232">
        <v>29620</v>
      </c>
      <c r="E21" s="232">
        <v>29620</v>
      </c>
      <c r="F21" s="232">
        <v>0</v>
      </c>
      <c r="G21" s="232">
        <v>28951.600000000002</v>
      </c>
      <c r="H21" s="232">
        <v>28951.600000000002</v>
      </c>
      <c r="I21" s="232">
        <v>0</v>
      </c>
      <c r="J21" s="232">
        <v>-668.39999999999782</v>
      </c>
      <c r="K21" s="232">
        <v>97.743416610398384</v>
      </c>
      <c r="L21" s="591">
        <v>25409.399999999998</v>
      </c>
      <c r="M21" s="591">
        <v>3542.2000000000044</v>
      </c>
      <c r="N21" s="629">
        <v>113.94051020488483</v>
      </c>
    </row>
    <row r="22" spans="1:17" x14ac:dyDescent="0.25">
      <c r="A22" s="101" t="s">
        <v>4</v>
      </c>
      <c r="B22" s="107"/>
      <c r="C22" s="107"/>
      <c r="D22" s="230"/>
      <c r="E22" s="230"/>
      <c r="F22" s="230"/>
      <c r="G22" s="230"/>
      <c r="H22" s="230"/>
      <c r="I22" s="230"/>
      <c r="J22" s="230"/>
      <c r="K22" s="230"/>
      <c r="L22" s="98"/>
      <c r="M22" s="98">
        <v>0</v>
      </c>
      <c r="N22" s="102">
        <v>0</v>
      </c>
    </row>
    <row r="23" spans="1:17" ht="25.5" x14ac:dyDescent="0.25">
      <c r="A23" s="34" t="s">
        <v>39</v>
      </c>
      <c r="B23" s="181">
        <v>11411</v>
      </c>
      <c r="C23" s="230">
        <v>9519</v>
      </c>
      <c r="D23" s="230">
        <v>9922</v>
      </c>
      <c r="E23" s="230">
        <v>9922</v>
      </c>
      <c r="F23" s="230">
        <v>0</v>
      </c>
      <c r="G23" s="230">
        <v>9426.9</v>
      </c>
      <c r="H23" s="230">
        <v>9426.9</v>
      </c>
      <c r="I23" s="230">
        <v>0</v>
      </c>
      <c r="J23" s="230">
        <v>-495.10000000000036</v>
      </c>
      <c r="K23" s="230">
        <v>95.010078613182827</v>
      </c>
      <c r="L23" s="98">
        <v>8819</v>
      </c>
      <c r="M23" s="98">
        <v>607.89999999999964</v>
      </c>
      <c r="N23" s="98">
        <v>106.89307177684543</v>
      </c>
    </row>
    <row r="24" spans="1:17" x14ac:dyDescent="0.25">
      <c r="A24" s="34" t="s">
        <v>15</v>
      </c>
      <c r="B24" s="181">
        <v>11412</v>
      </c>
      <c r="C24" s="230">
        <v>20216</v>
      </c>
      <c r="D24" s="230">
        <v>24232</v>
      </c>
      <c r="E24" s="230">
        <v>24232</v>
      </c>
      <c r="F24" s="230">
        <v>0</v>
      </c>
      <c r="G24" s="230">
        <v>24058.5</v>
      </c>
      <c r="H24" s="230">
        <v>24058.5</v>
      </c>
      <c r="I24" s="230">
        <v>0</v>
      </c>
      <c r="J24" s="230">
        <v>-173.5</v>
      </c>
      <c r="K24" s="230">
        <v>99.284004621987449</v>
      </c>
      <c r="L24" s="98">
        <v>19614.599999999999</v>
      </c>
      <c r="M24" s="98">
        <v>4443.9000000000015</v>
      </c>
      <c r="N24" s="98">
        <v>122.65608271389681</v>
      </c>
    </row>
    <row r="25" spans="1:17" x14ac:dyDescent="0.25">
      <c r="A25" s="34" t="s">
        <v>16</v>
      </c>
      <c r="B25" s="181">
        <v>11413</v>
      </c>
      <c r="C25" s="230">
        <v>-3578</v>
      </c>
      <c r="D25" s="230">
        <v>-4534</v>
      </c>
      <c r="E25" s="230">
        <v>-4534</v>
      </c>
      <c r="F25" s="230">
        <v>0</v>
      </c>
      <c r="G25" s="230">
        <v>-4533.8</v>
      </c>
      <c r="H25" s="230">
        <v>-4533.8</v>
      </c>
      <c r="I25" s="230">
        <v>0</v>
      </c>
      <c r="J25" s="230">
        <v>0.1999999999998181</v>
      </c>
      <c r="K25" s="230">
        <v>99.995588883987651</v>
      </c>
      <c r="L25" s="98">
        <v>-3024.2</v>
      </c>
      <c r="M25" s="98">
        <v>-1509.6000000000004</v>
      </c>
      <c r="N25" s="98">
        <v>149.91733350968852</v>
      </c>
    </row>
    <row r="26" spans="1:17" x14ac:dyDescent="0.25">
      <c r="A26" s="109" t="s">
        <v>17</v>
      </c>
      <c r="B26" s="183">
        <v>1142</v>
      </c>
      <c r="C26" s="232">
        <v>8036</v>
      </c>
      <c r="D26" s="232">
        <v>8191.2000000000007</v>
      </c>
      <c r="E26" s="232">
        <v>8191.2000000000007</v>
      </c>
      <c r="F26" s="232">
        <v>0</v>
      </c>
      <c r="G26" s="232">
        <v>8009.0999999999995</v>
      </c>
      <c r="H26" s="232">
        <v>8009.0999999999995</v>
      </c>
      <c r="I26" s="232">
        <v>0</v>
      </c>
      <c r="J26" s="232">
        <v>-182.10000000000127</v>
      </c>
      <c r="K26" s="232">
        <v>97.776882508057412</v>
      </c>
      <c r="L26" s="137">
        <v>7590.3</v>
      </c>
      <c r="M26" s="137">
        <v>418.79999999999927</v>
      </c>
      <c r="N26" s="137">
        <v>105.51756847555431</v>
      </c>
    </row>
    <row r="27" spans="1:17" x14ac:dyDescent="0.25">
      <c r="A27" s="101" t="s">
        <v>4</v>
      </c>
      <c r="B27" s="107"/>
      <c r="C27" s="107"/>
      <c r="D27" s="230"/>
      <c r="E27" s="230"/>
      <c r="F27" s="230"/>
      <c r="G27" s="230"/>
      <c r="H27" s="230"/>
      <c r="I27" s="230"/>
      <c r="J27" s="230"/>
      <c r="K27" s="230"/>
      <c r="L27" s="98"/>
      <c r="M27" s="98"/>
      <c r="N27" s="630" t="s">
        <v>0</v>
      </c>
    </row>
    <row r="28" spans="1:17" ht="17.25" customHeight="1" x14ac:dyDescent="0.25">
      <c r="A28" s="34" t="s">
        <v>271</v>
      </c>
      <c r="B28" s="107"/>
      <c r="C28" s="230">
        <v>823.2</v>
      </c>
      <c r="D28" s="230">
        <v>965.5</v>
      </c>
      <c r="E28" s="230">
        <v>965.5</v>
      </c>
      <c r="F28" s="230">
        <v>0</v>
      </c>
      <c r="G28" s="230">
        <v>882.7</v>
      </c>
      <c r="H28" s="230">
        <v>882.7</v>
      </c>
      <c r="I28" s="230">
        <v>0</v>
      </c>
      <c r="J28" s="230">
        <v>-82.799999999999955</v>
      </c>
      <c r="K28" s="230">
        <v>91.424132573795973</v>
      </c>
      <c r="L28" s="98">
        <v>885.8</v>
      </c>
      <c r="M28" s="98">
        <v>-3.0999999999999091</v>
      </c>
      <c r="N28" s="632">
        <v>99.65003386769024</v>
      </c>
    </row>
    <row r="29" spans="1:17" x14ac:dyDescent="0.25">
      <c r="A29" s="34" t="s">
        <v>272</v>
      </c>
      <c r="B29" s="107"/>
      <c r="C29" s="230">
        <v>7227.8</v>
      </c>
      <c r="D29" s="230">
        <v>7245.7</v>
      </c>
      <c r="E29" s="230">
        <v>7245.7</v>
      </c>
      <c r="F29" s="230">
        <v>0</v>
      </c>
      <c r="G29" s="230">
        <v>7144.7</v>
      </c>
      <c r="H29" s="230">
        <v>7144.7</v>
      </c>
      <c r="I29" s="230">
        <v>0</v>
      </c>
      <c r="J29" s="230">
        <v>-101</v>
      </c>
      <c r="K29" s="230">
        <v>98.606069806919976</v>
      </c>
      <c r="L29" s="98">
        <v>6731.5</v>
      </c>
      <c r="M29" s="98">
        <v>413.19999999999982</v>
      </c>
      <c r="N29" s="632">
        <v>106.1383049840303</v>
      </c>
    </row>
    <row r="30" spans="1:17" ht="18" customHeight="1" x14ac:dyDescent="0.25">
      <c r="A30" s="34" t="s">
        <v>18</v>
      </c>
      <c r="B30" s="138">
        <v>11429</v>
      </c>
      <c r="C30" s="230">
        <v>-15</v>
      </c>
      <c r="D30" s="230">
        <v>-20</v>
      </c>
      <c r="E30" s="230">
        <v>-20</v>
      </c>
      <c r="F30" s="230">
        <v>0</v>
      </c>
      <c r="G30" s="230">
        <v>-18.3</v>
      </c>
      <c r="H30" s="230">
        <v>-18.3</v>
      </c>
      <c r="I30" s="230">
        <v>0</v>
      </c>
      <c r="J30" s="230">
        <v>1.6999999999999993</v>
      </c>
      <c r="K30" s="230">
        <v>91.5</v>
      </c>
      <c r="L30" s="98">
        <v>-27</v>
      </c>
      <c r="M30" s="98">
        <v>8.6999999999999993</v>
      </c>
      <c r="N30" s="632">
        <v>67.777777777777786</v>
      </c>
    </row>
    <row r="31" spans="1:17" ht="19.5" customHeight="1" x14ac:dyDescent="0.25">
      <c r="A31" s="182" t="s">
        <v>242</v>
      </c>
      <c r="B31" s="183">
        <v>1144</v>
      </c>
      <c r="C31" s="232">
        <v>8.6999999999999993</v>
      </c>
      <c r="D31" s="232">
        <v>7.3</v>
      </c>
      <c r="E31" s="232">
        <v>7.3</v>
      </c>
      <c r="F31" s="232">
        <v>0</v>
      </c>
      <c r="G31" s="232">
        <v>8.3000000000000007</v>
      </c>
      <c r="H31" s="232">
        <v>8.3000000000000007</v>
      </c>
      <c r="I31" s="232">
        <v>0</v>
      </c>
      <c r="J31" s="232">
        <v>1.0000000000000009</v>
      </c>
      <c r="K31" s="232">
        <v>113.69863013698631</v>
      </c>
      <c r="L31" s="137">
        <v>8.6999999999999993</v>
      </c>
      <c r="M31" s="137">
        <v>-0.39999999999999858</v>
      </c>
      <c r="N31" s="137">
        <v>95.402298850574724</v>
      </c>
    </row>
    <row r="32" spans="1:17" ht="30" x14ac:dyDescent="0.25">
      <c r="A32" s="182" t="s">
        <v>243</v>
      </c>
      <c r="B32" s="183">
        <v>1145</v>
      </c>
      <c r="C32" s="232">
        <v>486.6</v>
      </c>
      <c r="D32" s="232">
        <v>502.7</v>
      </c>
      <c r="E32" s="232">
        <v>502.7</v>
      </c>
      <c r="F32" s="232">
        <v>0</v>
      </c>
      <c r="G32" s="232">
        <v>524.20000000000005</v>
      </c>
      <c r="H32" s="232">
        <v>524.20000000000005</v>
      </c>
      <c r="I32" s="232">
        <v>0</v>
      </c>
      <c r="J32" s="232">
        <v>21.500000000000057</v>
      </c>
      <c r="K32" s="232">
        <v>104.2769047145415</v>
      </c>
      <c r="L32" s="137">
        <v>499</v>
      </c>
      <c r="M32" s="137">
        <v>25.200000000000045</v>
      </c>
      <c r="N32" s="137">
        <v>105.05010020040082</v>
      </c>
    </row>
    <row r="33" spans="1:14" x14ac:dyDescent="0.25">
      <c r="A33" s="182" t="s">
        <v>244</v>
      </c>
      <c r="B33" s="183">
        <v>1146</v>
      </c>
      <c r="C33" s="232">
        <v>1049.7</v>
      </c>
      <c r="D33" s="232">
        <v>1033.2</v>
      </c>
      <c r="E33" s="232">
        <v>1033.2</v>
      </c>
      <c r="F33" s="232">
        <v>0</v>
      </c>
      <c r="G33" s="232">
        <v>1033.7</v>
      </c>
      <c r="H33" s="232">
        <v>1033.7</v>
      </c>
      <c r="I33" s="232">
        <v>0</v>
      </c>
      <c r="J33" s="232">
        <v>0.5</v>
      </c>
      <c r="K33" s="232">
        <v>100.04839334107626</v>
      </c>
      <c r="L33" s="137">
        <v>1011.8</v>
      </c>
      <c r="M33" s="629">
        <v>21.900000000000091</v>
      </c>
      <c r="N33" s="137">
        <v>102.16445937932399</v>
      </c>
    </row>
    <row r="34" spans="1:14" ht="22.5" customHeight="1" x14ac:dyDescent="0.25">
      <c r="A34" s="47" t="s">
        <v>269</v>
      </c>
      <c r="B34" s="138">
        <v>115</v>
      </c>
      <c r="C34" s="230">
        <v>2465</v>
      </c>
      <c r="D34" s="230">
        <v>2465</v>
      </c>
      <c r="E34" s="230">
        <v>2465</v>
      </c>
      <c r="F34" s="230">
        <v>0</v>
      </c>
      <c r="G34" s="230">
        <v>2732.1</v>
      </c>
      <c r="H34" s="230">
        <v>2732.1</v>
      </c>
      <c r="I34" s="230">
        <v>0</v>
      </c>
      <c r="J34" s="230">
        <v>267.09999999999991</v>
      </c>
      <c r="K34" s="230">
        <v>110.83569979716023</v>
      </c>
      <c r="L34" s="97">
        <v>2253</v>
      </c>
      <c r="M34" s="98">
        <v>479.09999999999991</v>
      </c>
      <c r="N34" s="98">
        <v>121.26498002663115</v>
      </c>
    </row>
    <row r="35" spans="1:14" ht="15.75" customHeight="1" x14ac:dyDescent="0.25">
      <c r="A35" s="206" t="s">
        <v>245</v>
      </c>
      <c r="B35" s="136">
        <v>1151</v>
      </c>
      <c r="C35" s="231">
        <v>1646.9</v>
      </c>
      <c r="D35" s="231">
        <v>1666.9</v>
      </c>
      <c r="E35" s="231">
        <v>1666.9</v>
      </c>
      <c r="F35" s="231">
        <v>0</v>
      </c>
      <c r="G35" s="231">
        <v>1890.8</v>
      </c>
      <c r="H35" s="231">
        <v>1890.8</v>
      </c>
      <c r="I35" s="231">
        <v>0</v>
      </c>
      <c r="J35" s="231">
        <v>223.89999999999986</v>
      </c>
      <c r="K35" s="231">
        <v>113.43211950326952</v>
      </c>
      <c r="L35" s="102">
        <v>1539.1</v>
      </c>
      <c r="M35" s="102">
        <v>351.70000000000005</v>
      </c>
      <c r="N35" s="102">
        <v>122.85101682801638</v>
      </c>
    </row>
    <row r="36" spans="1:14" ht="20.25" customHeight="1" x14ac:dyDescent="0.25">
      <c r="A36" s="206" t="s">
        <v>246</v>
      </c>
      <c r="B36" s="136">
        <v>1156</v>
      </c>
      <c r="C36" s="231">
        <v>818.1</v>
      </c>
      <c r="D36" s="231">
        <v>798.1</v>
      </c>
      <c r="E36" s="231">
        <v>798.1</v>
      </c>
      <c r="F36" s="231">
        <v>0</v>
      </c>
      <c r="G36" s="231">
        <v>841.3</v>
      </c>
      <c r="H36" s="231">
        <v>841.3</v>
      </c>
      <c r="I36" s="231">
        <v>0</v>
      </c>
      <c r="J36" s="231">
        <v>43.199999999999932</v>
      </c>
      <c r="K36" s="231">
        <v>105.41285553188821</v>
      </c>
      <c r="L36" s="102">
        <v>713.9</v>
      </c>
      <c r="M36" s="102">
        <v>127.39999999999998</v>
      </c>
      <c r="N36" s="102">
        <v>117.84563664378764</v>
      </c>
    </row>
    <row r="37" spans="1:14" ht="15.75" x14ac:dyDescent="0.25">
      <c r="A37" s="46" t="s">
        <v>44</v>
      </c>
      <c r="B37" s="106">
        <v>13</v>
      </c>
      <c r="C37" s="229">
        <v>1317.8999999999999</v>
      </c>
      <c r="D37" s="229">
        <v>4626.3</v>
      </c>
      <c r="E37" s="229">
        <v>3855.3</v>
      </c>
      <c r="F37" s="229">
        <v>771</v>
      </c>
      <c r="G37" s="229">
        <v>4306.3</v>
      </c>
      <c r="H37" s="229">
        <v>3784.9</v>
      </c>
      <c r="I37" s="229">
        <v>521.4</v>
      </c>
      <c r="J37" s="229">
        <v>-320</v>
      </c>
      <c r="K37" s="229">
        <v>93.083025311804249</v>
      </c>
      <c r="L37" s="631">
        <v>2290.6</v>
      </c>
      <c r="M37" s="631">
        <v>2015.7000000000003</v>
      </c>
      <c r="N37" s="631">
        <v>187.99877761285256</v>
      </c>
    </row>
    <row r="38" spans="1:14" x14ac:dyDescent="0.25">
      <c r="A38" s="47" t="s">
        <v>45</v>
      </c>
      <c r="B38" s="138">
        <v>131</v>
      </c>
      <c r="C38" s="230">
        <v>106.1</v>
      </c>
      <c r="D38" s="230">
        <v>1931</v>
      </c>
      <c r="E38" s="230">
        <v>1914</v>
      </c>
      <c r="F38" s="230">
        <v>17</v>
      </c>
      <c r="G38" s="230">
        <v>1010.2</v>
      </c>
      <c r="H38" s="230">
        <v>1005.4000000000001</v>
      </c>
      <c r="I38" s="230">
        <v>4.8</v>
      </c>
      <c r="J38" s="230">
        <v>-920.8</v>
      </c>
      <c r="K38" s="230">
        <v>52.314862765406524</v>
      </c>
      <c r="L38" s="23">
        <v>1.7</v>
      </c>
      <c r="M38" s="23">
        <v>1008.5</v>
      </c>
      <c r="N38" s="23" t="s">
        <v>329</v>
      </c>
    </row>
    <row r="39" spans="1:14" x14ac:dyDescent="0.25">
      <c r="A39" s="104" t="s">
        <v>51</v>
      </c>
      <c r="B39" s="138">
        <v>132</v>
      </c>
      <c r="C39" s="230">
        <v>1211.8</v>
      </c>
      <c r="D39" s="230">
        <v>2695.3</v>
      </c>
      <c r="E39" s="230">
        <v>1941.3000000000002</v>
      </c>
      <c r="F39" s="230">
        <v>754</v>
      </c>
      <c r="G39" s="230">
        <v>3296.1</v>
      </c>
      <c r="H39" s="230">
        <v>2779.5</v>
      </c>
      <c r="I39" s="230">
        <v>516.6</v>
      </c>
      <c r="J39" s="230">
        <v>600.79999999999973</v>
      </c>
      <c r="K39" s="230">
        <v>122.29065410158422</v>
      </c>
      <c r="L39" s="23">
        <v>2288.9</v>
      </c>
      <c r="M39" s="23">
        <v>1007.1999999999998</v>
      </c>
      <c r="N39" s="23">
        <v>144.00366988509762</v>
      </c>
    </row>
    <row r="40" spans="1:14" ht="15.75" x14ac:dyDescent="0.25">
      <c r="A40" s="192" t="s">
        <v>40</v>
      </c>
      <c r="B40" s="106">
        <v>14</v>
      </c>
      <c r="C40" s="229">
        <v>2062.5</v>
      </c>
      <c r="D40" s="229">
        <v>2728.8999999999996</v>
      </c>
      <c r="E40" s="229">
        <v>2610.1999999999998</v>
      </c>
      <c r="F40" s="229">
        <v>118.69999999999999</v>
      </c>
      <c r="G40" s="229">
        <v>2999.4</v>
      </c>
      <c r="H40" s="229">
        <v>2910.4</v>
      </c>
      <c r="I40" s="229">
        <v>89</v>
      </c>
      <c r="J40" s="229">
        <v>270.50000000000045</v>
      </c>
      <c r="K40" s="229">
        <v>109.91241892337572</v>
      </c>
      <c r="L40" s="631">
        <v>2567.9</v>
      </c>
      <c r="M40" s="631">
        <v>431.5</v>
      </c>
      <c r="N40" s="631">
        <v>116.80361384789126</v>
      </c>
    </row>
    <row r="41" spans="1:14" ht="15.75" x14ac:dyDescent="0.25">
      <c r="A41" s="47" t="s">
        <v>41</v>
      </c>
      <c r="B41" s="138">
        <v>141</v>
      </c>
      <c r="C41" s="230">
        <v>413.8</v>
      </c>
      <c r="D41" s="230">
        <v>503.70000000000005</v>
      </c>
      <c r="E41" s="230">
        <v>503.6</v>
      </c>
      <c r="F41" s="230">
        <v>0.1</v>
      </c>
      <c r="G41" s="230">
        <v>627.39999999999986</v>
      </c>
      <c r="H41" s="230">
        <v>627.19999999999982</v>
      </c>
      <c r="I41" s="230">
        <v>0.2</v>
      </c>
      <c r="J41" s="230">
        <v>123.69999999999982</v>
      </c>
      <c r="K41" s="230">
        <v>124.55826881080003</v>
      </c>
      <c r="L41" s="23">
        <v>673</v>
      </c>
      <c r="M41" s="105">
        <v>-45.600000000000136</v>
      </c>
      <c r="N41" s="23">
        <v>93.224368499257039</v>
      </c>
    </row>
    <row r="42" spans="1:14" x14ac:dyDescent="0.25">
      <c r="A42" s="108" t="s">
        <v>326</v>
      </c>
      <c r="B42" s="136">
        <v>1411</v>
      </c>
      <c r="C42" s="231">
        <v>125.9</v>
      </c>
      <c r="D42" s="231">
        <v>171.8</v>
      </c>
      <c r="E42" s="231">
        <v>171.70000000000002</v>
      </c>
      <c r="F42" s="231">
        <v>0.1</v>
      </c>
      <c r="G42" s="231">
        <v>258.7</v>
      </c>
      <c r="H42" s="231">
        <v>258.5</v>
      </c>
      <c r="I42" s="231">
        <v>0.2</v>
      </c>
      <c r="J42" s="231">
        <v>86.899999999999977</v>
      </c>
      <c r="K42" s="231">
        <v>150.58207217694991</v>
      </c>
      <c r="L42" s="102">
        <v>139.1</v>
      </c>
      <c r="M42" s="102">
        <v>119.6</v>
      </c>
      <c r="N42" s="102">
        <v>185.98130841121497</v>
      </c>
    </row>
    <row r="43" spans="1:14" ht="25.5" x14ac:dyDescent="0.25">
      <c r="A43" s="108" t="s">
        <v>312</v>
      </c>
      <c r="B43" s="136"/>
      <c r="C43" s="231">
        <v>4.5999999999999996</v>
      </c>
      <c r="D43" s="231">
        <v>4.2</v>
      </c>
      <c r="E43" s="231">
        <v>4.2</v>
      </c>
      <c r="F43" s="231">
        <v>0</v>
      </c>
      <c r="G43" s="231">
        <v>4.3</v>
      </c>
      <c r="H43" s="231">
        <v>4.3</v>
      </c>
      <c r="I43" s="231">
        <v>0</v>
      </c>
      <c r="J43" s="231">
        <v>9.9999999999999645E-2</v>
      </c>
      <c r="K43" s="231">
        <v>102.38095238095238</v>
      </c>
      <c r="L43" s="102">
        <v>4.3</v>
      </c>
      <c r="M43" s="102">
        <v>0</v>
      </c>
      <c r="N43" s="102">
        <v>100</v>
      </c>
    </row>
    <row r="44" spans="1:14" x14ac:dyDescent="0.25">
      <c r="A44" s="108" t="s">
        <v>258</v>
      </c>
      <c r="B44" s="136">
        <v>1412</v>
      </c>
      <c r="C44" s="231">
        <v>255.2</v>
      </c>
      <c r="D44" s="231">
        <v>302.60000000000002</v>
      </c>
      <c r="E44" s="231">
        <v>302.60000000000002</v>
      </c>
      <c r="F44" s="231">
        <v>0</v>
      </c>
      <c r="G44" s="231">
        <v>343.4</v>
      </c>
      <c r="H44" s="231">
        <v>343.4</v>
      </c>
      <c r="I44" s="231">
        <v>0</v>
      </c>
      <c r="J44" s="231">
        <v>40.799999999999955</v>
      </c>
      <c r="K44" s="231">
        <v>113.48314606741572</v>
      </c>
      <c r="L44" s="102">
        <v>511.6</v>
      </c>
      <c r="M44" s="102">
        <v>-168.20000000000005</v>
      </c>
      <c r="N44" s="102">
        <v>67.122752150117265</v>
      </c>
    </row>
    <row r="45" spans="1:14" x14ac:dyDescent="0.25">
      <c r="A45" s="108" t="s">
        <v>281</v>
      </c>
      <c r="B45" s="136">
        <v>1415</v>
      </c>
      <c r="C45" s="231">
        <v>32.700000000000003</v>
      </c>
      <c r="D45" s="231">
        <v>29.3</v>
      </c>
      <c r="E45" s="231">
        <v>29.3</v>
      </c>
      <c r="F45" s="231">
        <v>0</v>
      </c>
      <c r="G45" s="231">
        <v>25.3</v>
      </c>
      <c r="H45" s="231">
        <v>25.3</v>
      </c>
      <c r="I45" s="231">
        <v>0</v>
      </c>
      <c r="J45" s="231">
        <v>-4</v>
      </c>
      <c r="K45" s="231">
        <v>86.348122866894201</v>
      </c>
      <c r="L45" s="102">
        <v>22.3</v>
      </c>
      <c r="M45" s="102">
        <v>3</v>
      </c>
      <c r="N45" s="98">
        <v>113.45291479820628</v>
      </c>
    </row>
    <row r="46" spans="1:14" ht="15.75" x14ac:dyDescent="0.25">
      <c r="A46" s="47" t="s">
        <v>53</v>
      </c>
      <c r="B46" s="138">
        <v>142</v>
      </c>
      <c r="C46" s="230">
        <v>1142.7</v>
      </c>
      <c r="D46" s="230">
        <v>1298.4000000000001</v>
      </c>
      <c r="E46" s="230">
        <v>1298.4000000000001</v>
      </c>
      <c r="F46" s="230">
        <v>0</v>
      </c>
      <c r="G46" s="230">
        <v>1347</v>
      </c>
      <c r="H46" s="230">
        <v>1347</v>
      </c>
      <c r="I46" s="230">
        <v>0</v>
      </c>
      <c r="J46" s="230">
        <v>48.599999999999909</v>
      </c>
      <c r="K46" s="230">
        <v>103.74306839186691</v>
      </c>
      <c r="L46" s="23">
        <v>1252.0999999999999</v>
      </c>
      <c r="M46" s="105">
        <v>94.900000000000091</v>
      </c>
      <c r="N46" s="23">
        <v>107.57926683172272</v>
      </c>
    </row>
    <row r="47" spans="1:14" x14ac:dyDescent="0.25">
      <c r="A47" s="108" t="s">
        <v>259</v>
      </c>
      <c r="B47" s="136">
        <v>1422</v>
      </c>
      <c r="C47" s="231">
        <v>312.8</v>
      </c>
      <c r="D47" s="231">
        <v>427</v>
      </c>
      <c r="E47" s="231">
        <v>427</v>
      </c>
      <c r="F47" s="231">
        <v>0</v>
      </c>
      <c r="G47" s="231">
        <v>400</v>
      </c>
      <c r="H47" s="231">
        <v>400</v>
      </c>
      <c r="I47" s="231">
        <v>0</v>
      </c>
      <c r="J47" s="231">
        <v>-27</v>
      </c>
      <c r="K47" s="231">
        <v>93.676814988290403</v>
      </c>
      <c r="L47" s="102">
        <v>413.9</v>
      </c>
      <c r="M47" s="102">
        <v>-13.899999999999977</v>
      </c>
      <c r="N47" s="102">
        <v>96.641700893935734</v>
      </c>
    </row>
    <row r="48" spans="1:14" ht="25.5" x14ac:dyDescent="0.25">
      <c r="A48" s="108" t="s">
        <v>260</v>
      </c>
      <c r="B48" s="136">
        <v>1423</v>
      </c>
      <c r="C48" s="231">
        <v>829.9</v>
      </c>
      <c r="D48" s="231">
        <v>871.4</v>
      </c>
      <c r="E48" s="231">
        <v>871.4</v>
      </c>
      <c r="F48" s="231">
        <v>0</v>
      </c>
      <c r="G48" s="231">
        <v>947</v>
      </c>
      <c r="H48" s="231">
        <v>947</v>
      </c>
      <c r="I48" s="231">
        <v>0</v>
      </c>
      <c r="J48" s="231">
        <v>75.600000000000023</v>
      </c>
      <c r="K48" s="231">
        <v>108.67569428505853</v>
      </c>
      <c r="L48" s="102">
        <v>838.2</v>
      </c>
      <c r="M48" s="102">
        <v>108.79999999999995</v>
      </c>
      <c r="N48" s="102">
        <v>112.98019565736101</v>
      </c>
    </row>
    <row r="49" spans="1:14" ht="15.75" x14ac:dyDescent="0.25">
      <c r="A49" s="47" t="s">
        <v>52</v>
      </c>
      <c r="B49" s="138">
        <v>143</v>
      </c>
      <c r="C49" s="230">
        <v>306.39999999999998</v>
      </c>
      <c r="D49" s="230">
        <v>306.39999999999998</v>
      </c>
      <c r="E49" s="230">
        <v>306.39999999999998</v>
      </c>
      <c r="F49" s="230">
        <v>0</v>
      </c>
      <c r="G49" s="230">
        <v>381.7</v>
      </c>
      <c r="H49" s="230">
        <v>381.7</v>
      </c>
      <c r="I49" s="230">
        <v>0</v>
      </c>
      <c r="J49" s="230">
        <v>75.300000000000011</v>
      </c>
      <c r="K49" s="230">
        <v>124.5757180156658</v>
      </c>
      <c r="L49" s="23">
        <v>383.8</v>
      </c>
      <c r="M49" s="105">
        <v>-2.1000000000000227</v>
      </c>
      <c r="N49" s="23">
        <v>99.452840020844178</v>
      </c>
    </row>
    <row r="50" spans="1:14" x14ac:dyDescent="0.25">
      <c r="A50" s="47" t="s">
        <v>42</v>
      </c>
      <c r="B50" s="138">
        <v>144</v>
      </c>
      <c r="C50" s="230">
        <v>3.8</v>
      </c>
      <c r="D50" s="230">
        <v>266.7</v>
      </c>
      <c r="E50" s="230">
        <v>266.7</v>
      </c>
      <c r="F50" s="230">
        <v>0</v>
      </c>
      <c r="G50" s="230">
        <v>317</v>
      </c>
      <c r="H50" s="230">
        <v>317</v>
      </c>
      <c r="I50" s="230">
        <v>0</v>
      </c>
      <c r="J50" s="230">
        <v>50.300000000000011</v>
      </c>
      <c r="K50" s="230">
        <v>118.86014248218973</v>
      </c>
      <c r="L50" s="23">
        <v>24.9</v>
      </c>
      <c r="M50" s="23">
        <v>292.10000000000002</v>
      </c>
      <c r="N50" s="98" t="s">
        <v>329</v>
      </c>
    </row>
    <row r="51" spans="1:14" x14ac:dyDescent="0.25">
      <c r="A51" s="47" t="s">
        <v>43</v>
      </c>
      <c r="B51" s="138">
        <v>145</v>
      </c>
      <c r="C51" s="230">
        <v>195.8</v>
      </c>
      <c r="D51" s="230">
        <v>353.7</v>
      </c>
      <c r="E51" s="230">
        <v>235.1</v>
      </c>
      <c r="F51" s="230">
        <v>118.6</v>
      </c>
      <c r="G51" s="230">
        <v>326.3</v>
      </c>
      <c r="H51" s="230">
        <v>237.5</v>
      </c>
      <c r="I51" s="230">
        <v>88.8</v>
      </c>
      <c r="J51" s="230">
        <v>-27.399999999999977</v>
      </c>
      <c r="K51" s="230">
        <v>92.2533220243144</v>
      </c>
      <c r="L51" s="23">
        <v>234.1</v>
      </c>
      <c r="M51" s="23">
        <v>92.200000000000017</v>
      </c>
      <c r="N51" s="23">
        <v>139.38487825715507</v>
      </c>
    </row>
    <row r="52" spans="1:14" ht="30" customHeight="1" x14ac:dyDescent="0.25">
      <c r="A52" s="30" t="s">
        <v>46</v>
      </c>
      <c r="B52" s="106">
        <v>19</v>
      </c>
      <c r="C52" s="229">
        <v>17</v>
      </c>
      <c r="D52" s="229">
        <v>16.399999999999999</v>
      </c>
      <c r="E52" s="229">
        <v>0</v>
      </c>
      <c r="F52" s="229">
        <v>16.399999999999999</v>
      </c>
      <c r="G52" s="229">
        <v>6.4</v>
      </c>
      <c r="H52" s="229">
        <v>0</v>
      </c>
      <c r="I52" s="229">
        <v>6.4</v>
      </c>
      <c r="J52" s="229">
        <v>-9.9999999999999982</v>
      </c>
      <c r="K52" s="229">
        <v>39.024390243902445</v>
      </c>
      <c r="L52" s="631">
        <v>11.6</v>
      </c>
      <c r="M52" s="631">
        <v>-5.1999999999999993</v>
      </c>
      <c r="N52" s="631">
        <v>55.172413793103445</v>
      </c>
    </row>
    <row r="53" spans="1:14" ht="30.75" customHeight="1" x14ac:dyDescent="0.25">
      <c r="A53" s="104" t="s">
        <v>47</v>
      </c>
      <c r="B53" s="107">
        <v>191</v>
      </c>
      <c r="C53" s="230">
        <v>17</v>
      </c>
      <c r="D53" s="230">
        <v>16.399999999999999</v>
      </c>
      <c r="E53" s="230">
        <v>0</v>
      </c>
      <c r="F53" s="230">
        <v>16.399999999999999</v>
      </c>
      <c r="G53" s="230">
        <v>6.4</v>
      </c>
      <c r="H53" s="230">
        <v>0</v>
      </c>
      <c r="I53" s="230">
        <v>6.4</v>
      </c>
      <c r="J53" s="230">
        <v>-9.9999999999999982</v>
      </c>
      <c r="K53" s="230">
        <v>39.024390243902445</v>
      </c>
      <c r="L53" s="23">
        <v>11.6</v>
      </c>
      <c r="M53" s="23">
        <v>-5.1999999999999993</v>
      </c>
      <c r="N53" s="23">
        <v>55.172413793103445</v>
      </c>
    </row>
    <row r="54" spans="1:14" ht="17.25" x14ac:dyDescent="0.25">
      <c r="A54" s="236" t="s">
        <v>55</v>
      </c>
      <c r="B54" s="242" t="s">
        <v>54</v>
      </c>
      <c r="C54" s="238">
        <v>65202.6</v>
      </c>
      <c r="D54" s="238">
        <v>73942.999999999985</v>
      </c>
      <c r="E54" s="238">
        <v>68899.499999999985</v>
      </c>
      <c r="F54" s="238">
        <v>5043.5</v>
      </c>
      <c r="G54" s="238">
        <v>68573.5</v>
      </c>
      <c r="H54" s="238">
        <v>65498.6</v>
      </c>
      <c r="I54" s="238">
        <v>3074.8999999999996</v>
      </c>
      <c r="J54" s="238">
        <v>-5369.4999999999854</v>
      </c>
      <c r="K54" s="238">
        <v>92.738325466913722</v>
      </c>
      <c r="L54" s="238">
        <v>54116.900000000009</v>
      </c>
      <c r="M54" s="238">
        <v>14456.599999999991</v>
      </c>
      <c r="N54" s="238">
        <v>126.7136513732309</v>
      </c>
    </row>
    <row r="55" spans="1:14" ht="14.25" customHeight="1" x14ac:dyDescent="0.25">
      <c r="A55" s="271" t="s">
        <v>273</v>
      </c>
      <c r="B55" s="263"/>
      <c r="C55" s="257"/>
      <c r="D55" s="257"/>
      <c r="E55" s="257"/>
      <c r="F55" s="257"/>
      <c r="G55" s="257"/>
      <c r="H55" s="257"/>
      <c r="I55" s="257"/>
      <c r="J55" s="257"/>
      <c r="K55" s="257"/>
      <c r="L55" s="102"/>
      <c r="M55" s="102"/>
      <c r="N55" s="102"/>
    </row>
    <row r="56" spans="1:14" ht="16.5" x14ac:dyDescent="0.25">
      <c r="A56" s="251" t="s">
        <v>56</v>
      </c>
      <c r="B56" s="797">
        <v>2</v>
      </c>
      <c r="C56" s="796">
        <v>59615.199999999997</v>
      </c>
      <c r="D56" s="796">
        <v>67458.599999999991</v>
      </c>
      <c r="E56" s="796">
        <v>66050.7</v>
      </c>
      <c r="F56" s="796">
        <v>1407.8999999999999</v>
      </c>
      <c r="G56" s="796">
        <v>63744.5</v>
      </c>
      <c r="H56" s="796">
        <v>63019.8</v>
      </c>
      <c r="I56" s="796">
        <v>724.69999999999993</v>
      </c>
      <c r="J56" s="796">
        <v>-3714.0999999999913</v>
      </c>
      <c r="K56" s="796">
        <v>94.494252771329386</v>
      </c>
      <c r="L56" s="796">
        <v>50370.600000000006</v>
      </c>
      <c r="M56" s="796">
        <v>13373.899999999994</v>
      </c>
      <c r="N56" s="796">
        <v>126.55100395865841</v>
      </c>
    </row>
    <row r="57" spans="1:14" ht="15.75" x14ac:dyDescent="0.25">
      <c r="A57" s="259" t="s">
        <v>222</v>
      </c>
      <c r="B57" s="265">
        <v>21</v>
      </c>
      <c r="C57" s="255">
        <v>9127.2999999999993</v>
      </c>
      <c r="D57" s="255">
        <v>9307.7999999999993</v>
      </c>
      <c r="E57" s="255">
        <v>9293.9</v>
      </c>
      <c r="F57" s="255">
        <v>13.9</v>
      </c>
      <c r="G57" s="255">
        <v>9023.2999999999993</v>
      </c>
      <c r="H57" s="255">
        <v>9014.6999999999989</v>
      </c>
      <c r="I57" s="255">
        <v>8.6</v>
      </c>
      <c r="J57" s="255">
        <v>-284.5</v>
      </c>
      <c r="K57" s="255">
        <v>96.943423795096578</v>
      </c>
      <c r="L57" s="255">
        <v>7803.8</v>
      </c>
      <c r="M57" s="255">
        <v>1219.4999999999991</v>
      </c>
      <c r="N57" s="255">
        <v>115.62700222968296</v>
      </c>
    </row>
    <row r="58" spans="1:14" ht="15.75" x14ac:dyDescent="0.25">
      <c r="A58" s="259" t="s">
        <v>221</v>
      </c>
      <c r="B58" s="265">
        <v>22</v>
      </c>
      <c r="C58" s="255">
        <v>3060.7</v>
      </c>
      <c r="D58" s="255">
        <v>2599.3000000000002</v>
      </c>
      <c r="E58" s="255">
        <v>2273.2000000000003</v>
      </c>
      <c r="F58" s="255">
        <v>326.10000000000002</v>
      </c>
      <c r="G58" s="255">
        <v>2148.9</v>
      </c>
      <c r="H58" s="255">
        <v>1982.5</v>
      </c>
      <c r="I58" s="255">
        <v>166.4</v>
      </c>
      <c r="J58" s="255">
        <v>-450.40000000000009</v>
      </c>
      <c r="K58" s="255">
        <v>82.672257915592667</v>
      </c>
      <c r="L58" s="255">
        <v>1832.3</v>
      </c>
      <c r="M58" s="255">
        <v>316.60000000000014</v>
      </c>
      <c r="N58" s="255">
        <v>117.27882988593572</v>
      </c>
    </row>
    <row r="59" spans="1:14" ht="15.75" x14ac:dyDescent="0.25">
      <c r="A59" s="59" t="s">
        <v>295</v>
      </c>
      <c r="B59" s="265">
        <v>24</v>
      </c>
      <c r="C59" s="255">
        <v>2773</v>
      </c>
      <c r="D59" s="255">
        <v>2718.7</v>
      </c>
      <c r="E59" s="255">
        <v>2718.7</v>
      </c>
      <c r="F59" s="255">
        <v>0</v>
      </c>
      <c r="G59" s="255">
        <v>2645.4</v>
      </c>
      <c r="H59" s="255">
        <v>2645.4</v>
      </c>
      <c r="I59" s="255">
        <v>0</v>
      </c>
      <c r="J59" s="255">
        <v>-73.299999999999727</v>
      </c>
      <c r="K59" s="255">
        <v>97.303858461764818</v>
      </c>
      <c r="L59" s="255">
        <v>1897.3</v>
      </c>
      <c r="M59" s="255">
        <v>748.10000000000014</v>
      </c>
      <c r="N59" s="255">
        <v>139.42971591208558</v>
      </c>
    </row>
    <row r="60" spans="1:14" x14ac:dyDescent="0.25">
      <c r="A60" s="103" t="s">
        <v>296</v>
      </c>
      <c r="B60" s="185">
        <v>241</v>
      </c>
      <c r="C60" s="257">
        <v>517.9</v>
      </c>
      <c r="D60" s="257">
        <v>609.6</v>
      </c>
      <c r="E60" s="257">
        <v>609.6</v>
      </c>
      <c r="F60" s="257">
        <v>0</v>
      </c>
      <c r="G60" s="257">
        <v>560.6</v>
      </c>
      <c r="H60" s="257">
        <v>560.6</v>
      </c>
      <c r="I60" s="257">
        <v>0</v>
      </c>
      <c r="J60" s="257">
        <v>-49</v>
      </c>
      <c r="K60" s="257">
        <v>91.961942257217842</v>
      </c>
      <c r="L60" s="257">
        <v>378</v>
      </c>
      <c r="M60" s="257">
        <v>182.60000000000002</v>
      </c>
      <c r="N60" s="257">
        <v>148.30687830687833</v>
      </c>
    </row>
    <row r="61" spans="1:14" x14ac:dyDescent="0.25">
      <c r="A61" s="103" t="s">
        <v>297</v>
      </c>
      <c r="B61" s="185">
        <v>242</v>
      </c>
      <c r="C61" s="257">
        <v>2255.1</v>
      </c>
      <c r="D61" s="257">
        <v>2109.1</v>
      </c>
      <c r="E61" s="257">
        <v>2109.1</v>
      </c>
      <c r="F61" s="257">
        <v>0</v>
      </c>
      <c r="G61" s="257">
        <v>2084.8000000000002</v>
      </c>
      <c r="H61" s="257">
        <v>2084.8000000000002</v>
      </c>
      <c r="I61" s="257">
        <v>0</v>
      </c>
      <c r="J61" s="257">
        <v>-24.299999999999727</v>
      </c>
      <c r="K61" s="257">
        <v>98.847849793750896</v>
      </c>
      <c r="L61" s="257">
        <v>1519.3</v>
      </c>
      <c r="M61" s="257">
        <v>565.50000000000023</v>
      </c>
      <c r="N61" s="257">
        <v>137.22108865925097</v>
      </c>
    </row>
    <row r="62" spans="1:14" ht="15.75" x14ac:dyDescent="0.25">
      <c r="A62" s="259" t="s">
        <v>319</v>
      </c>
      <c r="B62" s="265">
        <v>25</v>
      </c>
      <c r="C62" s="255">
        <v>3589.6</v>
      </c>
      <c r="D62" s="255">
        <v>4559.8999999999996</v>
      </c>
      <c r="E62" s="255">
        <v>4548.8999999999996</v>
      </c>
      <c r="F62" s="255">
        <v>11</v>
      </c>
      <c r="G62" s="255">
        <v>4238.8</v>
      </c>
      <c r="H62" s="255">
        <v>4236.5</v>
      </c>
      <c r="I62" s="255">
        <v>2.2999999999999998</v>
      </c>
      <c r="J62" s="255">
        <v>-321.09999999999945</v>
      </c>
      <c r="K62" s="255">
        <v>92.958178907432185</v>
      </c>
      <c r="L62" s="255">
        <v>3344.1</v>
      </c>
      <c r="M62" s="255">
        <v>894.70000000000027</v>
      </c>
      <c r="N62" s="255">
        <v>126.75458269788584</v>
      </c>
    </row>
    <row r="63" spans="1:14" ht="15.75" x14ac:dyDescent="0.25">
      <c r="A63" s="59" t="s">
        <v>280</v>
      </c>
      <c r="B63" s="265">
        <v>26</v>
      </c>
      <c r="C63" s="255">
        <v>1460.5</v>
      </c>
      <c r="D63" s="255">
        <v>1836.1</v>
      </c>
      <c r="E63" s="255">
        <v>1541.8</v>
      </c>
      <c r="F63" s="255">
        <v>294.3</v>
      </c>
      <c r="G63" s="255">
        <v>1325</v>
      </c>
      <c r="H63" s="255">
        <v>1260.2</v>
      </c>
      <c r="I63" s="255">
        <v>64.8</v>
      </c>
      <c r="J63" s="255">
        <v>-511.09999999999991</v>
      </c>
      <c r="K63" s="255">
        <v>72.163825499700451</v>
      </c>
      <c r="L63" s="255">
        <v>688.6</v>
      </c>
      <c r="M63" s="255">
        <v>636.4</v>
      </c>
      <c r="N63" s="255">
        <v>192.41940168457739</v>
      </c>
    </row>
    <row r="64" spans="1:14" ht="15.75" x14ac:dyDescent="0.25">
      <c r="A64" s="259" t="s">
        <v>219</v>
      </c>
      <c r="B64" s="265">
        <v>27</v>
      </c>
      <c r="C64" s="255">
        <v>1479.8</v>
      </c>
      <c r="D64" s="255">
        <v>3484.1</v>
      </c>
      <c r="E64" s="255">
        <v>3466.9</v>
      </c>
      <c r="F64" s="255">
        <v>17.2</v>
      </c>
      <c r="G64" s="255">
        <v>3232.7</v>
      </c>
      <c r="H64" s="255">
        <v>3217.3999999999996</v>
      </c>
      <c r="I64" s="255">
        <v>15.3</v>
      </c>
      <c r="J64" s="255">
        <v>-251.40000000000009</v>
      </c>
      <c r="K64" s="255">
        <v>92.784363250193735</v>
      </c>
      <c r="L64" s="255">
        <v>655.9</v>
      </c>
      <c r="M64" s="255">
        <v>2576.7999999999997</v>
      </c>
      <c r="N64" s="255" t="s">
        <v>329</v>
      </c>
    </row>
    <row r="65" spans="1:14" ht="15.75" x14ac:dyDescent="0.25">
      <c r="A65" s="259" t="s">
        <v>218</v>
      </c>
      <c r="B65" s="265">
        <v>28</v>
      </c>
      <c r="C65" s="255">
        <v>4588.3999999999996</v>
      </c>
      <c r="D65" s="255">
        <v>3682</v>
      </c>
      <c r="E65" s="255">
        <v>3044.9</v>
      </c>
      <c r="F65" s="255">
        <v>637.1</v>
      </c>
      <c r="G65" s="255">
        <v>3073.6</v>
      </c>
      <c r="H65" s="255">
        <v>2713.7</v>
      </c>
      <c r="I65" s="255">
        <v>359.9</v>
      </c>
      <c r="J65" s="255">
        <v>-608.40000000000009</v>
      </c>
      <c r="K65" s="255">
        <v>83.476371537208038</v>
      </c>
      <c r="L65" s="255">
        <v>2979.8</v>
      </c>
      <c r="M65" s="255">
        <v>93.799999999999727</v>
      </c>
      <c r="N65" s="255">
        <v>103.14786227263575</v>
      </c>
    </row>
    <row r="66" spans="1:14" ht="31.5" x14ac:dyDescent="0.25">
      <c r="A66" s="208" t="s">
        <v>217</v>
      </c>
      <c r="B66" s="265">
        <v>29</v>
      </c>
      <c r="C66" s="255">
        <v>33535.9</v>
      </c>
      <c r="D66" s="255">
        <v>39270.699999999997</v>
      </c>
      <c r="E66" s="255">
        <v>39162.399999999994</v>
      </c>
      <c r="F66" s="255">
        <v>108.3</v>
      </c>
      <c r="G66" s="255">
        <v>38056.800000000003</v>
      </c>
      <c r="H66" s="255">
        <v>37949.4</v>
      </c>
      <c r="I66" s="255">
        <v>107.4</v>
      </c>
      <c r="J66" s="255">
        <v>-1213.8999999999942</v>
      </c>
      <c r="K66" s="255">
        <v>96.908891361753177</v>
      </c>
      <c r="L66" s="255">
        <v>31168.800000000003</v>
      </c>
      <c r="M66" s="255">
        <v>6888</v>
      </c>
      <c r="N66" s="255">
        <v>122.09902209902211</v>
      </c>
    </row>
    <row r="67" spans="1:14" ht="30" x14ac:dyDescent="0.25">
      <c r="A67" s="268" t="s">
        <v>232</v>
      </c>
      <c r="B67" s="185">
        <v>291</v>
      </c>
      <c r="C67" s="257">
        <v>14914</v>
      </c>
      <c r="D67" s="257">
        <v>17873.099999999999</v>
      </c>
      <c r="E67" s="257">
        <v>17764.8</v>
      </c>
      <c r="F67" s="257">
        <v>108.3</v>
      </c>
      <c r="G67" s="257">
        <v>17167.599999999999</v>
      </c>
      <c r="H67" s="257">
        <v>17060.199999999997</v>
      </c>
      <c r="I67" s="257">
        <v>107.4</v>
      </c>
      <c r="J67" s="257">
        <v>-705.5</v>
      </c>
      <c r="K67" s="257">
        <v>96.052727282899994</v>
      </c>
      <c r="L67" s="257">
        <v>14609.1</v>
      </c>
      <c r="M67" s="257">
        <v>2558.4999999999982</v>
      </c>
      <c r="N67" s="257">
        <v>117.51305693026947</v>
      </c>
    </row>
    <row r="68" spans="1:14" ht="30" x14ac:dyDescent="0.25">
      <c r="A68" s="269" t="s">
        <v>233</v>
      </c>
      <c r="B68" s="185">
        <v>2921</v>
      </c>
      <c r="C68" s="257">
        <v>12550</v>
      </c>
      <c r="D68" s="257">
        <v>15302.4</v>
      </c>
      <c r="E68" s="257">
        <v>15302.4</v>
      </c>
      <c r="F68" s="257">
        <v>0</v>
      </c>
      <c r="G68" s="257">
        <v>14794</v>
      </c>
      <c r="H68" s="257">
        <v>14794</v>
      </c>
      <c r="I68" s="257">
        <v>0</v>
      </c>
      <c r="J68" s="257">
        <v>-508.39999999999964</v>
      </c>
      <c r="K68" s="257">
        <v>96.67764533667922</v>
      </c>
      <c r="L68" s="257">
        <v>10724.7</v>
      </c>
      <c r="M68" s="257">
        <v>4069.2999999999993</v>
      </c>
      <c r="N68" s="257">
        <v>137.94325249191118</v>
      </c>
    </row>
    <row r="69" spans="1:14" ht="29.25" customHeight="1" x14ac:dyDescent="0.25">
      <c r="A69" s="269" t="s">
        <v>234</v>
      </c>
      <c r="B69" s="185">
        <v>2922</v>
      </c>
      <c r="C69" s="257">
        <v>6071.9</v>
      </c>
      <c r="D69" s="257">
        <v>6095.2</v>
      </c>
      <c r="E69" s="257">
        <v>6095.2</v>
      </c>
      <c r="F69" s="257">
        <v>0</v>
      </c>
      <c r="G69" s="257">
        <v>6095.2</v>
      </c>
      <c r="H69" s="257">
        <v>6095.2</v>
      </c>
      <c r="I69" s="257">
        <v>0</v>
      </c>
      <c r="J69" s="257">
        <v>0</v>
      </c>
      <c r="K69" s="257">
        <v>100</v>
      </c>
      <c r="L69" s="257">
        <v>5835</v>
      </c>
      <c r="M69" s="257">
        <v>260.19999999999982</v>
      </c>
      <c r="N69" s="257">
        <v>104.4592973436161</v>
      </c>
    </row>
    <row r="70" spans="1:14" ht="18.75" x14ac:dyDescent="0.25">
      <c r="A70" s="262" t="s">
        <v>208</v>
      </c>
      <c r="B70" s="264">
        <v>3</v>
      </c>
      <c r="C70" s="796">
        <v>5587.4000000000005</v>
      </c>
      <c r="D70" s="796">
        <v>6484.4</v>
      </c>
      <c r="E70" s="796">
        <v>2848.7999999999997</v>
      </c>
      <c r="F70" s="796">
        <v>3635.6</v>
      </c>
      <c r="G70" s="796">
        <v>4829</v>
      </c>
      <c r="H70" s="796">
        <v>2478.8000000000002</v>
      </c>
      <c r="I70" s="796">
        <v>2350.1999999999998</v>
      </c>
      <c r="J70" s="796">
        <v>-1655.3999999999996</v>
      </c>
      <c r="K70" s="796">
        <v>74.471038183949176</v>
      </c>
      <c r="L70" s="796">
        <v>3746.3</v>
      </c>
      <c r="M70" s="796">
        <v>1082.6999999999998</v>
      </c>
      <c r="N70" s="796">
        <v>128.90051517497264</v>
      </c>
    </row>
    <row r="71" spans="1:14" ht="15.75" x14ac:dyDescent="0.25">
      <c r="A71" s="259" t="s">
        <v>209</v>
      </c>
      <c r="B71" s="265">
        <v>31</v>
      </c>
      <c r="C71" s="255">
        <v>4088.8</v>
      </c>
      <c r="D71" s="255">
        <v>4846.3</v>
      </c>
      <c r="E71" s="255">
        <v>1294.4000000000001</v>
      </c>
      <c r="F71" s="255">
        <v>3551.9</v>
      </c>
      <c r="G71" s="255">
        <v>3313.8</v>
      </c>
      <c r="H71" s="255">
        <v>1014.7000000000003</v>
      </c>
      <c r="I71" s="255">
        <v>2299.1</v>
      </c>
      <c r="J71" s="255">
        <v>-1532.5</v>
      </c>
      <c r="K71" s="255">
        <v>68.377937808224829</v>
      </c>
      <c r="L71" s="255">
        <v>2782.9</v>
      </c>
      <c r="M71" s="255">
        <v>530.90000000000009</v>
      </c>
      <c r="N71" s="255">
        <v>119.0772216033634</v>
      </c>
    </row>
    <row r="72" spans="1:14" ht="15.75" x14ac:dyDescent="0.25">
      <c r="A72" s="260" t="s">
        <v>11</v>
      </c>
      <c r="B72" s="265"/>
      <c r="C72" s="257"/>
      <c r="D72" s="257"/>
      <c r="E72" s="257"/>
      <c r="F72" s="257"/>
      <c r="G72" s="257"/>
      <c r="H72" s="257"/>
      <c r="I72" s="257"/>
      <c r="J72" s="257"/>
      <c r="K72" s="257"/>
      <c r="L72" s="102"/>
      <c r="M72" s="102"/>
      <c r="N72" s="102"/>
    </row>
    <row r="73" spans="1:14" ht="15.75" x14ac:dyDescent="0.25">
      <c r="A73" s="266" t="s">
        <v>228</v>
      </c>
      <c r="B73" s="267">
        <v>319</v>
      </c>
      <c r="C73" s="257">
        <v>2662.8</v>
      </c>
      <c r="D73" s="257">
        <v>3181.6</v>
      </c>
      <c r="E73" s="257">
        <v>296.19999999999982</v>
      </c>
      <c r="F73" s="257">
        <v>2885.4</v>
      </c>
      <c r="G73" s="257">
        <v>2241</v>
      </c>
      <c r="H73" s="257">
        <v>178.80000000000018</v>
      </c>
      <c r="I73" s="257">
        <v>2062.1999999999998</v>
      </c>
      <c r="J73" s="257">
        <v>-940.59999999999991</v>
      </c>
      <c r="K73" s="257">
        <v>70.436258486296211</v>
      </c>
      <c r="L73" s="257">
        <v>1665.2</v>
      </c>
      <c r="M73" s="257">
        <v>575.79999999999995</v>
      </c>
      <c r="N73" s="257">
        <v>134.57842901753543</v>
      </c>
    </row>
    <row r="74" spans="1:14" ht="15.75" x14ac:dyDescent="0.25">
      <c r="A74" s="518" t="s">
        <v>317</v>
      </c>
      <c r="B74" s="265" t="s">
        <v>314</v>
      </c>
      <c r="C74" s="255">
        <v>1485</v>
      </c>
      <c r="D74" s="255">
        <v>1625.1999999999998</v>
      </c>
      <c r="E74" s="255">
        <v>1541.4999999999998</v>
      </c>
      <c r="F74" s="255">
        <v>83.7</v>
      </c>
      <c r="G74" s="255">
        <v>1510.4</v>
      </c>
      <c r="H74" s="255">
        <v>1459.3000000000002</v>
      </c>
      <c r="I74" s="255">
        <v>51.1</v>
      </c>
      <c r="J74" s="255">
        <v>-114.79999999999973</v>
      </c>
      <c r="K74" s="255">
        <v>92.93625399950777</v>
      </c>
      <c r="L74" s="255">
        <v>949.6</v>
      </c>
      <c r="M74" s="255">
        <v>560.80000000000007</v>
      </c>
      <c r="N74" s="255">
        <v>159.05644481887111</v>
      </c>
    </row>
    <row r="75" spans="1:14" ht="31.5" x14ac:dyDescent="0.25">
      <c r="A75" s="499" t="s">
        <v>270</v>
      </c>
      <c r="B75" s="235" t="s">
        <v>318</v>
      </c>
      <c r="C75" s="255">
        <v>13.600000000000001</v>
      </c>
      <c r="D75" s="255">
        <v>12.899999999999999</v>
      </c>
      <c r="E75" s="255">
        <v>12.899999999999999</v>
      </c>
      <c r="F75" s="255"/>
      <c r="G75" s="255">
        <v>4.7999999999999989</v>
      </c>
      <c r="H75" s="255">
        <v>4.7999999999999989</v>
      </c>
      <c r="I75" s="255">
        <v>0</v>
      </c>
      <c r="J75" s="255">
        <v>-8.1</v>
      </c>
      <c r="K75" s="255">
        <v>37.20930232558139</v>
      </c>
      <c r="L75" s="255">
        <v>13.8</v>
      </c>
      <c r="M75" s="255">
        <v>-9.0000000000000018</v>
      </c>
      <c r="N75" s="255">
        <v>34.782608695652165</v>
      </c>
    </row>
    <row r="76" spans="1:14" ht="17.25" x14ac:dyDescent="0.25">
      <c r="A76" s="236" t="s">
        <v>240</v>
      </c>
      <c r="B76" s="237" t="s">
        <v>225</v>
      </c>
      <c r="C76" s="238">
        <v>-15136</v>
      </c>
      <c r="D76" s="238">
        <v>-14594.999999999985</v>
      </c>
      <c r="E76" s="238">
        <v>-10457.599999999986</v>
      </c>
      <c r="F76" s="238">
        <v>-4137.3999999999996</v>
      </c>
      <c r="G76" s="238">
        <v>-9325.4999999999927</v>
      </c>
      <c r="H76" s="238">
        <v>-6867.3999999999933</v>
      </c>
      <c r="I76" s="238">
        <v>-2458.0999999999995</v>
      </c>
      <c r="J76" s="238">
        <v>5269.4999999999927</v>
      </c>
      <c r="K76" s="238">
        <v>63.895169578622834</v>
      </c>
      <c r="L76" s="626">
        <v>-4733.1000000000131</v>
      </c>
      <c r="M76" s="626">
        <v>-4592.3999999999796</v>
      </c>
      <c r="N76" s="626">
        <v>197.02731824808194</v>
      </c>
    </row>
    <row r="77" spans="1:14" ht="17.25" customHeight="1" x14ac:dyDescent="0.25">
      <c r="A77" s="239" t="s">
        <v>201</v>
      </c>
      <c r="B77" s="270" t="s">
        <v>278</v>
      </c>
      <c r="C77" s="240">
        <v>15136</v>
      </c>
      <c r="D77" s="240">
        <v>14594.999999999985</v>
      </c>
      <c r="E77" s="240">
        <v>10457.599999999986</v>
      </c>
      <c r="F77" s="240">
        <v>4137.3999999999996</v>
      </c>
      <c r="G77" s="240">
        <v>9325.4999999999927</v>
      </c>
      <c r="H77" s="240">
        <v>6867.3999999999933</v>
      </c>
      <c r="I77" s="240">
        <v>2458.0999999999995</v>
      </c>
      <c r="J77" s="240">
        <v>-5269.4999999999927</v>
      </c>
      <c r="K77" s="240">
        <v>63.895169578622834</v>
      </c>
      <c r="L77" s="633">
        <v>4733.1000000000131</v>
      </c>
      <c r="M77" s="633">
        <v>4592.3999999999796</v>
      </c>
      <c r="N77" s="633">
        <v>197.02731824808194</v>
      </c>
    </row>
    <row r="78" spans="1:14" ht="17.25" x14ac:dyDescent="0.25">
      <c r="A78" s="241" t="s">
        <v>79</v>
      </c>
      <c r="B78" s="237" t="s">
        <v>80</v>
      </c>
      <c r="C78" s="238">
        <v>-866.89999999999986</v>
      </c>
      <c r="D78" s="238">
        <v>-11928.6</v>
      </c>
      <c r="E78" s="238">
        <v>-4317.6000000000004</v>
      </c>
      <c r="F78" s="238">
        <v>-7611</v>
      </c>
      <c r="G78" s="238">
        <v>-9461.4</v>
      </c>
      <c r="H78" s="238">
        <v>-5490.5</v>
      </c>
      <c r="I78" s="238">
        <v>-3970.9</v>
      </c>
      <c r="J78" s="238">
        <v>2467.2000000000007</v>
      </c>
      <c r="K78" s="238">
        <v>79.316935767818521</v>
      </c>
      <c r="L78" s="626">
        <v>-2257.8000000000002</v>
      </c>
      <c r="M78" s="626">
        <v>-7203.5999999999995</v>
      </c>
      <c r="N78" s="626" t="s">
        <v>329</v>
      </c>
    </row>
    <row r="79" spans="1:14" x14ac:dyDescent="0.25">
      <c r="A79" s="117" t="s">
        <v>82</v>
      </c>
      <c r="B79" s="111" t="s">
        <v>81</v>
      </c>
      <c r="C79" s="233">
        <v>1193.4000000000001</v>
      </c>
      <c r="D79" s="233">
        <v>-4964.8</v>
      </c>
      <c r="E79" s="233">
        <v>-4964.8</v>
      </c>
      <c r="F79" s="233">
        <v>0</v>
      </c>
      <c r="G79" s="233">
        <v>-6116.5</v>
      </c>
      <c r="H79" s="233">
        <v>-6116.5</v>
      </c>
      <c r="I79" s="233">
        <v>0</v>
      </c>
      <c r="J79" s="233">
        <v>-1151.6999999999998</v>
      </c>
      <c r="K79" s="233">
        <v>123.1973090557525</v>
      </c>
      <c r="L79" s="20">
        <v>-1410.5</v>
      </c>
      <c r="M79" s="20">
        <v>-4706</v>
      </c>
      <c r="N79" s="20" t="s">
        <v>329</v>
      </c>
    </row>
    <row r="80" spans="1:14" ht="30" x14ac:dyDescent="0.25">
      <c r="A80" s="104" t="s">
        <v>89</v>
      </c>
      <c r="B80" s="112" t="s">
        <v>85</v>
      </c>
      <c r="C80" s="230">
        <v>-6.6</v>
      </c>
      <c r="D80" s="230">
        <v>-6104.8</v>
      </c>
      <c r="E80" s="230">
        <v>-6104.8</v>
      </c>
      <c r="F80" s="230">
        <v>0</v>
      </c>
      <c r="G80" s="230">
        <v>-6305.6</v>
      </c>
      <c r="H80" s="230">
        <v>-6305.6</v>
      </c>
      <c r="I80" s="230">
        <v>0</v>
      </c>
      <c r="J80" s="230">
        <v>-200.80000000000018</v>
      </c>
      <c r="K80" s="230">
        <v>103.2892150438999</v>
      </c>
      <c r="L80" s="21">
        <v>-1630.1</v>
      </c>
      <c r="M80" s="21">
        <v>-4675.5</v>
      </c>
      <c r="N80" s="21" t="s">
        <v>329</v>
      </c>
    </row>
    <row r="81" spans="1:14" x14ac:dyDescent="0.25">
      <c r="A81" s="104" t="s">
        <v>90</v>
      </c>
      <c r="B81" s="112" t="s">
        <v>91</v>
      </c>
      <c r="C81" s="230">
        <v>1200</v>
      </c>
      <c r="D81" s="230">
        <v>1140</v>
      </c>
      <c r="E81" s="230">
        <v>1140</v>
      </c>
      <c r="F81" s="230">
        <v>0</v>
      </c>
      <c r="G81" s="230">
        <v>189.1</v>
      </c>
      <c r="H81" s="230">
        <v>189.1</v>
      </c>
      <c r="I81" s="230">
        <v>0</v>
      </c>
      <c r="J81" s="230">
        <v>-950.9</v>
      </c>
      <c r="K81" s="230">
        <v>16.587719298245613</v>
      </c>
      <c r="L81" s="21">
        <v>219.6</v>
      </c>
      <c r="M81" s="21">
        <v>-30.5</v>
      </c>
      <c r="N81" s="21">
        <v>86.111111111111114</v>
      </c>
    </row>
    <row r="82" spans="1:14" x14ac:dyDescent="0.25">
      <c r="A82" s="118" t="s">
        <v>95</v>
      </c>
      <c r="B82" s="111" t="s">
        <v>94</v>
      </c>
      <c r="C82" s="233">
        <v>0</v>
      </c>
      <c r="D82" s="233">
        <v>0</v>
      </c>
      <c r="E82" s="233">
        <v>0</v>
      </c>
      <c r="F82" s="233">
        <v>0</v>
      </c>
      <c r="G82" s="334">
        <v>83.699999999999818</v>
      </c>
      <c r="H82" s="233">
        <v>77.699999999999818</v>
      </c>
      <c r="I82" s="233">
        <v>6</v>
      </c>
      <c r="J82" s="233">
        <v>83.699999999999818</v>
      </c>
      <c r="K82" s="233" t="s">
        <v>0</v>
      </c>
      <c r="L82" s="20">
        <v>-98.600000000000136</v>
      </c>
      <c r="M82" s="20">
        <v>182.29999999999995</v>
      </c>
      <c r="N82" s="20">
        <v>84.888438133873933</v>
      </c>
    </row>
    <row r="83" spans="1:14" x14ac:dyDescent="0.25">
      <c r="A83" s="104" t="s">
        <v>93</v>
      </c>
      <c r="B83" s="112" t="s">
        <v>261</v>
      </c>
      <c r="C83" s="230">
        <v>0</v>
      </c>
      <c r="D83" s="230">
        <v>0</v>
      </c>
      <c r="E83" s="230">
        <v>0</v>
      </c>
      <c r="F83" s="230">
        <v>0</v>
      </c>
      <c r="G83" s="335">
        <v>2648.6</v>
      </c>
      <c r="H83" s="230">
        <v>2059.8000000000002</v>
      </c>
      <c r="I83" s="230">
        <v>588.79999999999995</v>
      </c>
      <c r="J83" s="230">
        <v>2648.6</v>
      </c>
      <c r="K83" s="230" t="s">
        <v>0</v>
      </c>
      <c r="L83" s="21">
        <v>1174.0999999999999</v>
      </c>
      <c r="M83" s="21">
        <v>1474.5</v>
      </c>
      <c r="N83" s="21" t="s">
        <v>329</v>
      </c>
    </row>
    <row r="84" spans="1:14" x14ac:dyDescent="0.25">
      <c r="A84" s="104" t="s">
        <v>96</v>
      </c>
      <c r="B84" s="112" t="s">
        <v>262</v>
      </c>
      <c r="C84" s="230">
        <v>0</v>
      </c>
      <c r="D84" s="230">
        <v>0</v>
      </c>
      <c r="E84" s="230">
        <v>0</v>
      </c>
      <c r="F84" s="230">
        <v>0</v>
      </c>
      <c r="G84" s="335">
        <v>-2564.9</v>
      </c>
      <c r="H84" s="230">
        <v>-1982.1000000000001</v>
      </c>
      <c r="I84" s="230">
        <v>-582.79999999999995</v>
      </c>
      <c r="J84" s="230">
        <v>-2564.9</v>
      </c>
      <c r="K84" s="230" t="s">
        <v>0</v>
      </c>
      <c r="L84" s="21">
        <v>-1272.7</v>
      </c>
      <c r="M84" s="21">
        <v>-1292.2</v>
      </c>
      <c r="N84" s="21" t="s">
        <v>329</v>
      </c>
    </row>
    <row r="85" spans="1:14" ht="15.75" x14ac:dyDescent="0.25">
      <c r="A85" s="68" t="s">
        <v>106</v>
      </c>
      <c r="B85" s="110" t="s">
        <v>98</v>
      </c>
      <c r="C85" s="233">
        <v>0</v>
      </c>
      <c r="D85" s="233">
        <v>0</v>
      </c>
      <c r="E85" s="233">
        <v>0</v>
      </c>
      <c r="F85" s="233">
        <v>0</v>
      </c>
      <c r="G85" s="334">
        <v>0</v>
      </c>
      <c r="H85" s="233">
        <v>0</v>
      </c>
      <c r="I85" s="233">
        <v>0</v>
      </c>
      <c r="J85" s="233">
        <v>0</v>
      </c>
      <c r="K85" s="233" t="s">
        <v>0</v>
      </c>
      <c r="L85" s="20">
        <v>2.5</v>
      </c>
      <c r="M85" s="20">
        <v>-2.5</v>
      </c>
      <c r="N85" s="20">
        <v>0</v>
      </c>
    </row>
    <row r="86" spans="1:14" x14ac:dyDescent="0.25">
      <c r="A86" s="104" t="s">
        <v>104</v>
      </c>
      <c r="B86" s="112" t="s">
        <v>105</v>
      </c>
      <c r="C86" s="112"/>
      <c r="D86" s="230">
        <v>0</v>
      </c>
      <c r="E86" s="230">
        <v>0</v>
      </c>
      <c r="F86" s="230">
        <v>0</v>
      </c>
      <c r="G86" s="335">
        <v>0</v>
      </c>
      <c r="H86" s="230">
        <v>0</v>
      </c>
      <c r="I86" s="230">
        <v>0</v>
      </c>
      <c r="J86" s="230">
        <v>0</v>
      </c>
      <c r="K86" s="230" t="s">
        <v>0</v>
      </c>
      <c r="L86" s="20">
        <v>2.5</v>
      </c>
      <c r="M86" s="98">
        <v>-2.5</v>
      </c>
      <c r="N86" s="25">
        <v>0</v>
      </c>
    </row>
    <row r="87" spans="1:14" x14ac:dyDescent="0.25">
      <c r="A87" s="104" t="s">
        <v>108</v>
      </c>
      <c r="B87" s="112" t="s">
        <v>107</v>
      </c>
      <c r="C87" s="230">
        <v>0</v>
      </c>
      <c r="D87" s="230">
        <v>0</v>
      </c>
      <c r="E87" s="230">
        <v>0</v>
      </c>
      <c r="F87" s="230">
        <v>0</v>
      </c>
      <c r="G87" s="335">
        <v>0</v>
      </c>
      <c r="H87" s="230">
        <v>0</v>
      </c>
      <c r="I87" s="230">
        <v>0</v>
      </c>
      <c r="J87" s="230">
        <v>0</v>
      </c>
      <c r="K87" s="230" t="s">
        <v>0</v>
      </c>
      <c r="L87" s="98">
        <v>0</v>
      </c>
      <c r="M87" s="98">
        <v>0</v>
      </c>
      <c r="N87" s="25" t="s">
        <v>0</v>
      </c>
    </row>
    <row r="88" spans="1:14" ht="15" customHeight="1" x14ac:dyDescent="0.25">
      <c r="A88" s="104" t="s">
        <v>310</v>
      </c>
      <c r="B88" s="187" t="s">
        <v>308</v>
      </c>
      <c r="C88" s="187"/>
      <c r="D88" s="230"/>
      <c r="E88" s="230"/>
      <c r="F88" s="230"/>
      <c r="G88" s="335">
        <v>-690</v>
      </c>
      <c r="H88" s="230">
        <v>-690</v>
      </c>
      <c r="I88" s="230"/>
      <c r="J88" s="230">
        <v>-690</v>
      </c>
      <c r="K88" s="230"/>
      <c r="L88" s="98">
        <v>-800</v>
      </c>
      <c r="M88" s="98">
        <v>110</v>
      </c>
      <c r="N88" s="98">
        <v>86.25</v>
      </c>
    </row>
    <row r="89" spans="1:14" ht="27" customHeight="1" x14ac:dyDescent="0.25">
      <c r="A89" s="104" t="s">
        <v>311</v>
      </c>
      <c r="B89" s="187" t="s">
        <v>309</v>
      </c>
      <c r="C89" s="187"/>
      <c r="D89" s="230"/>
      <c r="E89" s="230"/>
      <c r="F89" s="230"/>
      <c r="G89" s="335">
        <v>690</v>
      </c>
      <c r="H89" s="230">
        <v>690</v>
      </c>
      <c r="I89" s="230"/>
      <c r="J89" s="230">
        <v>690</v>
      </c>
      <c r="K89" s="230"/>
      <c r="L89" s="98">
        <v>800</v>
      </c>
      <c r="M89" s="98">
        <v>-110</v>
      </c>
      <c r="N89" s="98">
        <v>86.25</v>
      </c>
    </row>
    <row r="90" spans="1:14" ht="23.25" customHeight="1" x14ac:dyDescent="0.25">
      <c r="A90" s="119" t="s">
        <v>117</v>
      </c>
      <c r="B90" s="110" t="s">
        <v>113</v>
      </c>
      <c r="C90" s="110"/>
      <c r="D90" s="233">
        <v>0</v>
      </c>
      <c r="E90" s="233">
        <v>0</v>
      </c>
      <c r="F90" s="233">
        <v>0</v>
      </c>
      <c r="G90" s="233">
        <v>0</v>
      </c>
      <c r="H90" s="233">
        <v>0</v>
      </c>
      <c r="I90" s="233">
        <v>0</v>
      </c>
      <c r="J90" s="233">
        <v>0</v>
      </c>
      <c r="K90" s="233" t="s">
        <v>0</v>
      </c>
      <c r="L90" s="20">
        <v>0</v>
      </c>
      <c r="M90" s="20">
        <v>0</v>
      </c>
      <c r="N90" s="20" t="s">
        <v>0</v>
      </c>
    </row>
    <row r="91" spans="1:14" x14ac:dyDescent="0.25">
      <c r="A91" s="104" t="s">
        <v>114</v>
      </c>
      <c r="B91" s="112" t="s">
        <v>115</v>
      </c>
      <c r="C91" s="112"/>
      <c r="D91" s="230">
        <v>0</v>
      </c>
      <c r="E91" s="230">
        <v>0</v>
      </c>
      <c r="F91" s="230">
        <v>0</v>
      </c>
      <c r="G91" s="230">
        <v>0</v>
      </c>
      <c r="H91" s="230">
        <v>0</v>
      </c>
      <c r="I91" s="230">
        <v>0</v>
      </c>
      <c r="J91" s="230">
        <v>0</v>
      </c>
      <c r="K91" s="230" t="s">
        <v>0</v>
      </c>
      <c r="L91" s="21">
        <v>0</v>
      </c>
      <c r="M91" s="21">
        <v>0</v>
      </c>
      <c r="N91" s="21" t="s">
        <v>0</v>
      </c>
    </row>
    <row r="92" spans="1:14" x14ac:dyDescent="0.25">
      <c r="A92" s="104" t="s">
        <v>116</v>
      </c>
      <c r="B92" s="112" t="s">
        <v>118</v>
      </c>
      <c r="C92" s="112"/>
      <c r="D92" s="230">
        <v>0</v>
      </c>
      <c r="E92" s="230">
        <v>0</v>
      </c>
      <c r="F92" s="230">
        <v>0</v>
      </c>
      <c r="G92" s="230">
        <v>0</v>
      </c>
      <c r="H92" s="230">
        <v>0</v>
      </c>
      <c r="I92" s="230">
        <v>0</v>
      </c>
      <c r="J92" s="230">
        <v>0</v>
      </c>
      <c r="K92" s="230" t="s">
        <v>0</v>
      </c>
      <c r="L92" s="21">
        <v>0</v>
      </c>
      <c r="M92" s="21">
        <v>0</v>
      </c>
      <c r="N92" s="21" t="s">
        <v>0</v>
      </c>
    </row>
    <row r="93" spans="1:14" ht="15.75" x14ac:dyDescent="0.25">
      <c r="A93" s="119" t="s">
        <v>122</v>
      </c>
      <c r="B93" s="110" t="s">
        <v>120</v>
      </c>
      <c r="C93" s="897">
        <v>59.2</v>
      </c>
      <c r="D93" s="897">
        <v>55.8</v>
      </c>
      <c r="E93" s="897">
        <v>55.8</v>
      </c>
      <c r="F93" s="897">
        <v>0</v>
      </c>
      <c r="G93" s="897">
        <v>52.8</v>
      </c>
      <c r="H93" s="897">
        <v>52.8</v>
      </c>
      <c r="I93" s="897">
        <v>0</v>
      </c>
      <c r="J93" s="897">
        <v>-3</v>
      </c>
      <c r="K93" s="897">
        <v>94.623655913978496</v>
      </c>
      <c r="L93" s="898">
        <v>48.7</v>
      </c>
      <c r="M93" s="898">
        <v>4.0999999999999943</v>
      </c>
      <c r="N93" s="898">
        <v>108.41889117043119</v>
      </c>
    </row>
    <row r="94" spans="1:14" ht="30.75" customHeight="1" x14ac:dyDescent="0.25">
      <c r="A94" s="104" t="s">
        <v>119</v>
      </c>
      <c r="B94" s="112" t="s">
        <v>121</v>
      </c>
      <c r="C94" s="234">
        <v>59.2</v>
      </c>
      <c r="D94" s="234">
        <v>55.8</v>
      </c>
      <c r="E94" s="234">
        <v>55.8</v>
      </c>
      <c r="F94" s="234">
        <v>0</v>
      </c>
      <c r="G94" s="234">
        <v>52.8</v>
      </c>
      <c r="H94" s="234">
        <v>52.8</v>
      </c>
      <c r="I94" s="234">
        <v>0</v>
      </c>
      <c r="J94" s="234">
        <v>-3</v>
      </c>
      <c r="K94" s="234">
        <v>94.623655913978496</v>
      </c>
      <c r="L94" s="899">
        <v>48.7</v>
      </c>
      <c r="M94" s="899">
        <v>4.0999999999999943</v>
      </c>
      <c r="N94" s="899">
        <v>108.41889117043119</v>
      </c>
    </row>
    <row r="95" spans="1:14" ht="31.5" x14ac:dyDescent="0.25">
      <c r="A95" s="119" t="s">
        <v>130</v>
      </c>
      <c r="B95" s="111" t="s">
        <v>128</v>
      </c>
      <c r="C95" s="233">
        <v>-2119.5</v>
      </c>
      <c r="D95" s="233">
        <v>-7019.6</v>
      </c>
      <c r="E95" s="233">
        <v>591.39999999999964</v>
      </c>
      <c r="F95" s="233">
        <v>-7611</v>
      </c>
      <c r="G95" s="334">
        <v>-3481.4</v>
      </c>
      <c r="H95" s="233">
        <v>495.5</v>
      </c>
      <c r="I95" s="233">
        <v>-3976.9</v>
      </c>
      <c r="J95" s="233">
        <v>3538.2000000000003</v>
      </c>
      <c r="K95" s="233">
        <v>49.595418542367085</v>
      </c>
      <c r="L95" s="20">
        <v>-799.9</v>
      </c>
      <c r="M95" s="20">
        <v>-2681.5</v>
      </c>
      <c r="N95" s="20" t="s">
        <v>329</v>
      </c>
    </row>
    <row r="96" spans="1:14" x14ac:dyDescent="0.25">
      <c r="A96" s="104" t="s">
        <v>127</v>
      </c>
      <c r="B96" s="112" t="s">
        <v>129</v>
      </c>
      <c r="C96" s="230">
        <v>-1991.8</v>
      </c>
      <c r="D96" s="230">
        <v>-6881.8</v>
      </c>
      <c r="E96" s="230">
        <v>226.39999999999964</v>
      </c>
      <c r="F96" s="230">
        <v>-7108.2</v>
      </c>
      <c r="G96" s="335">
        <v>-3447.5</v>
      </c>
      <c r="H96" s="230">
        <v>152.40000000000009</v>
      </c>
      <c r="I96" s="230">
        <v>-3599.9</v>
      </c>
      <c r="J96" s="230">
        <v>3434.3</v>
      </c>
      <c r="K96" s="230">
        <v>50.095905141096807</v>
      </c>
      <c r="L96" s="21">
        <v>13.2</v>
      </c>
      <c r="M96" s="21">
        <v>-3460.7</v>
      </c>
      <c r="N96" s="21" t="s">
        <v>329</v>
      </c>
    </row>
    <row r="97" spans="1:14" x14ac:dyDescent="0.25">
      <c r="A97" s="104" t="s">
        <v>131</v>
      </c>
      <c r="B97" s="112" t="s">
        <v>132</v>
      </c>
      <c r="C97" s="230">
        <v>-127.7</v>
      </c>
      <c r="D97" s="230">
        <v>-137.80000000000001</v>
      </c>
      <c r="E97" s="230">
        <v>365</v>
      </c>
      <c r="F97" s="230">
        <v>-502.8</v>
      </c>
      <c r="G97" s="230">
        <v>-33.9</v>
      </c>
      <c r="H97" s="230">
        <v>343.1</v>
      </c>
      <c r="I97" s="230">
        <v>-377</v>
      </c>
      <c r="J97" s="230">
        <v>103.9</v>
      </c>
      <c r="K97" s="230">
        <v>24.600870827285917</v>
      </c>
      <c r="L97" s="21">
        <v>-813.1</v>
      </c>
      <c r="M97" s="21">
        <v>779.2</v>
      </c>
      <c r="N97" s="21">
        <v>4.1692288771368835</v>
      </c>
    </row>
    <row r="98" spans="1:14" ht="17.25" x14ac:dyDescent="0.25">
      <c r="A98" s="236" t="s">
        <v>147</v>
      </c>
      <c r="B98" s="237" t="s">
        <v>92</v>
      </c>
      <c r="C98" s="238">
        <v>13807.800000000001</v>
      </c>
      <c r="D98" s="238">
        <v>19159.599999999999</v>
      </c>
      <c r="E98" s="238">
        <v>7080.0999999999985</v>
      </c>
      <c r="F98" s="238">
        <v>12079.5</v>
      </c>
      <c r="G98" s="238">
        <v>12605.600000000002</v>
      </c>
      <c r="H98" s="238">
        <v>6513.6000000000013</v>
      </c>
      <c r="I98" s="238">
        <v>6092</v>
      </c>
      <c r="J98" s="238">
        <v>-6553.9999999999964</v>
      </c>
      <c r="K98" s="238">
        <v>65.792605273596536</v>
      </c>
      <c r="L98" s="627">
        <v>11917.5</v>
      </c>
      <c r="M98" s="627">
        <v>688.10000000000218</v>
      </c>
      <c r="N98" s="627">
        <v>105.77386196769459</v>
      </c>
    </row>
    <row r="99" spans="1:14" x14ac:dyDescent="0.25">
      <c r="A99" s="117" t="s">
        <v>148</v>
      </c>
      <c r="B99" s="111" t="s">
        <v>149</v>
      </c>
      <c r="C99" s="233">
        <v>4600</v>
      </c>
      <c r="D99" s="233">
        <v>-300</v>
      </c>
      <c r="E99" s="233">
        <v>-300</v>
      </c>
      <c r="F99" s="233">
        <v>0</v>
      </c>
      <c r="G99" s="233">
        <v>-325.29999999999995</v>
      </c>
      <c r="H99" s="233">
        <v>-325.29999999999995</v>
      </c>
      <c r="I99" s="233">
        <v>0</v>
      </c>
      <c r="J99" s="233">
        <v>-25.299999999999955</v>
      </c>
      <c r="K99" s="233">
        <v>108.4</v>
      </c>
      <c r="L99" s="20">
        <v>3764.6000000000004</v>
      </c>
      <c r="M99" s="20">
        <v>-4089.9000000000005</v>
      </c>
      <c r="N99" s="20">
        <v>8.6410242788078389</v>
      </c>
    </row>
    <row r="100" spans="1:14" x14ac:dyDescent="0.25">
      <c r="A100" s="104" t="s">
        <v>238</v>
      </c>
      <c r="B100" s="112" t="s">
        <v>150</v>
      </c>
      <c r="C100" s="230">
        <v>4610</v>
      </c>
      <c r="D100" s="230">
        <v>-290</v>
      </c>
      <c r="E100" s="230">
        <v>-290</v>
      </c>
      <c r="F100" s="230">
        <v>0</v>
      </c>
      <c r="G100" s="230">
        <v>-433.4</v>
      </c>
      <c r="H100" s="230">
        <v>-433.4</v>
      </c>
      <c r="I100" s="230">
        <v>0</v>
      </c>
      <c r="J100" s="230">
        <v>-143.39999999999998</v>
      </c>
      <c r="K100" s="230">
        <v>149.4</v>
      </c>
      <c r="L100" s="21">
        <v>3721.5</v>
      </c>
      <c r="M100" s="21">
        <v>-4154.8999999999996</v>
      </c>
      <c r="N100" s="21">
        <v>11.645841730485019</v>
      </c>
    </row>
    <row r="101" spans="1:14" ht="16.5" customHeight="1" x14ac:dyDescent="0.25">
      <c r="A101" s="104" t="s">
        <v>325</v>
      </c>
      <c r="B101" s="112" t="s">
        <v>151</v>
      </c>
      <c r="C101" s="230">
        <v>-10</v>
      </c>
      <c r="D101" s="230">
        <v>-10</v>
      </c>
      <c r="E101" s="230">
        <v>-10</v>
      </c>
      <c r="F101" s="230">
        <v>0</v>
      </c>
      <c r="G101" s="230">
        <v>-0.4</v>
      </c>
      <c r="H101" s="230">
        <v>-0.4</v>
      </c>
      <c r="I101" s="230">
        <v>0</v>
      </c>
      <c r="J101" s="230">
        <v>9.6</v>
      </c>
      <c r="K101" s="230">
        <v>4</v>
      </c>
      <c r="L101" s="21">
        <v>-0.2</v>
      </c>
      <c r="M101" s="21">
        <v>-0.2</v>
      </c>
      <c r="N101" s="21">
        <v>200</v>
      </c>
    </row>
    <row r="102" spans="1:14" x14ac:dyDescent="0.25">
      <c r="A102" s="104" t="s">
        <v>152</v>
      </c>
      <c r="B102" s="112" t="s">
        <v>153</v>
      </c>
      <c r="C102" s="230">
        <v>0</v>
      </c>
      <c r="D102" s="230">
        <v>0</v>
      </c>
      <c r="E102" s="230">
        <v>0</v>
      </c>
      <c r="F102" s="230">
        <v>0</v>
      </c>
      <c r="G102" s="230">
        <v>108.5</v>
      </c>
      <c r="H102" s="230">
        <v>108.5</v>
      </c>
      <c r="I102" s="230">
        <v>0</v>
      </c>
      <c r="J102" s="230">
        <v>108.5</v>
      </c>
      <c r="K102" s="230" t="s">
        <v>0</v>
      </c>
      <c r="L102" s="21">
        <v>43.3</v>
      </c>
      <c r="M102" s="21">
        <v>65.2</v>
      </c>
      <c r="N102" s="21" t="s">
        <v>329</v>
      </c>
    </row>
    <row r="103" spans="1:14" ht="28.5" x14ac:dyDescent="0.25">
      <c r="A103" s="120" t="s">
        <v>166</v>
      </c>
      <c r="B103" s="111" t="s">
        <v>164</v>
      </c>
      <c r="C103" s="233">
        <v>0</v>
      </c>
      <c r="D103" s="233">
        <v>0</v>
      </c>
      <c r="E103" s="233">
        <v>0</v>
      </c>
      <c r="F103" s="233">
        <v>0</v>
      </c>
      <c r="G103" s="233">
        <v>0</v>
      </c>
      <c r="H103" s="233">
        <v>0</v>
      </c>
      <c r="I103" s="233">
        <v>0</v>
      </c>
      <c r="J103" s="233">
        <v>0</v>
      </c>
      <c r="K103" s="233" t="s">
        <v>0</v>
      </c>
      <c r="L103" s="20">
        <v>0</v>
      </c>
      <c r="M103" s="20">
        <v>0</v>
      </c>
      <c r="N103" s="20" t="s">
        <v>0</v>
      </c>
    </row>
    <row r="104" spans="1:14" x14ac:dyDescent="0.25">
      <c r="A104" s="104" t="s">
        <v>163</v>
      </c>
      <c r="B104" s="112" t="s">
        <v>165</v>
      </c>
      <c r="C104" s="230">
        <v>0</v>
      </c>
      <c r="D104" s="230">
        <v>0</v>
      </c>
      <c r="E104" s="230">
        <v>0</v>
      </c>
      <c r="F104" s="230">
        <v>0</v>
      </c>
      <c r="G104" s="230">
        <v>0</v>
      </c>
      <c r="H104" s="230">
        <v>0</v>
      </c>
      <c r="I104" s="230">
        <v>0</v>
      </c>
      <c r="J104" s="230">
        <v>0</v>
      </c>
      <c r="K104" s="230" t="s">
        <v>0</v>
      </c>
      <c r="L104" s="21">
        <v>0</v>
      </c>
      <c r="M104" s="21">
        <v>0</v>
      </c>
      <c r="N104" s="21" t="s">
        <v>0</v>
      </c>
    </row>
    <row r="105" spans="1:14" ht="30" x14ac:dyDescent="0.25">
      <c r="A105" s="553" t="s">
        <v>173</v>
      </c>
      <c r="B105" s="112" t="s">
        <v>174</v>
      </c>
      <c r="C105" s="230">
        <v>0</v>
      </c>
      <c r="D105" s="230">
        <v>0</v>
      </c>
      <c r="E105" s="230">
        <v>0</v>
      </c>
      <c r="F105" s="230">
        <v>0</v>
      </c>
      <c r="G105" s="230">
        <v>0</v>
      </c>
      <c r="H105" s="230">
        <v>0</v>
      </c>
      <c r="I105" s="230">
        <v>0</v>
      </c>
      <c r="J105" s="230">
        <v>0</v>
      </c>
      <c r="K105" s="230" t="s">
        <v>0</v>
      </c>
      <c r="L105" s="230">
        <v>0</v>
      </c>
      <c r="M105" s="230">
        <v>0</v>
      </c>
      <c r="N105" s="230" t="s">
        <v>0</v>
      </c>
    </row>
    <row r="106" spans="1:14" ht="15.75" x14ac:dyDescent="0.25">
      <c r="A106" s="68" t="s">
        <v>193</v>
      </c>
      <c r="B106" s="110" t="s">
        <v>192</v>
      </c>
      <c r="C106" s="233">
        <v>9207.8000000000011</v>
      </c>
      <c r="D106" s="233">
        <v>19459.599999999999</v>
      </c>
      <c r="E106" s="233">
        <v>7380.0999999999985</v>
      </c>
      <c r="F106" s="233">
        <v>12079.5</v>
      </c>
      <c r="G106" s="233">
        <v>12930.900000000001</v>
      </c>
      <c r="H106" s="233">
        <v>6838.9000000000015</v>
      </c>
      <c r="I106" s="233">
        <v>6092</v>
      </c>
      <c r="J106" s="233">
        <v>-6528.6999999999971</v>
      </c>
      <c r="K106" s="233">
        <v>66.449978416822546</v>
      </c>
      <c r="L106" s="20">
        <v>8152.9</v>
      </c>
      <c r="M106" s="20">
        <v>4778.0000000000018</v>
      </c>
      <c r="N106" s="20">
        <v>158.60491358902971</v>
      </c>
    </row>
    <row r="107" spans="1:14" ht="15.75" x14ac:dyDescent="0.25">
      <c r="A107" s="208" t="s">
        <v>264</v>
      </c>
      <c r="B107" s="112" t="s">
        <v>194</v>
      </c>
      <c r="C107" s="230">
        <v>11868.7</v>
      </c>
      <c r="D107" s="230">
        <v>21950.6</v>
      </c>
      <c r="E107" s="230">
        <v>9871.0999999999985</v>
      </c>
      <c r="F107" s="230">
        <v>12079.5</v>
      </c>
      <c r="G107" s="234">
        <v>15058.6</v>
      </c>
      <c r="H107" s="234">
        <v>8966.6</v>
      </c>
      <c r="I107" s="230">
        <v>6092</v>
      </c>
      <c r="J107" s="230">
        <v>-6891.9999999999982</v>
      </c>
      <c r="K107" s="230">
        <v>68.602224996127674</v>
      </c>
      <c r="L107" s="98">
        <v>10611.4</v>
      </c>
      <c r="M107" s="98">
        <v>4447.2000000000007</v>
      </c>
      <c r="N107" s="98">
        <v>141.90964434476129</v>
      </c>
    </row>
    <row r="108" spans="1:14" x14ac:dyDescent="0.25">
      <c r="A108" s="49" t="s">
        <v>265</v>
      </c>
      <c r="B108" s="112" t="s">
        <v>194</v>
      </c>
      <c r="C108" s="230">
        <v>-2660.9</v>
      </c>
      <c r="D108" s="230">
        <v>-2491</v>
      </c>
      <c r="E108" s="230">
        <v>-2491</v>
      </c>
      <c r="F108" s="230">
        <v>0</v>
      </c>
      <c r="G108" s="230">
        <v>-2127.6999999999998</v>
      </c>
      <c r="H108" s="230">
        <v>-2127.6999999999998</v>
      </c>
      <c r="I108" s="230">
        <v>0</v>
      </c>
      <c r="J108" s="230">
        <v>363.30000000000018</v>
      </c>
      <c r="K108" s="230">
        <v>85.415495784825367</v>
      </c>
      <c r="L108" s="98">
        <v>-2458.5</v>
      </c>
      <c r="M108" s="98">
        <v>330.80000000000018</v>
      </c>
      <c r="N108" s="98">
        <v>86.544641041285331</v>
      </c>
    </row>
    <row r="109" spans="1:14" ht="17.25" x14ac:dyDescent="0.25">
      <c r="A109" s="243" t="s">
        <v>198</v>
      </c>
      <c r="B109" s="244" t="s">
        <v>195</v>
      </c>
      <c r="C109" s="245">
        <v>2195.0999999999985</v>
      </c>
      <c r="D109" s="245">
        <v>7363.9999999999854</v>
      </c>
      <c r="E109" s="245">
        <v>7695.0999999999858</v>
      </c>
      <c r="F109" s="245">
        <v>-331.10000000000036</v>
      </c>
      <c r="G109" s="245">
        <v>6181.299999999992</v>
      </c>
      <c r="H109" s="245">
        <v>5844.2999999999929</v>
      </c>
      <c r="I109" s="245">
        <v>337</v>
      </c>
      <c r="J109" s="245">
        <v>-1182.6999999999935</v>
      </c>
      <c r="K109" s="245">
        <v>83.939435089625263</v>
      </c>
      <c r="L109" s="635">
        <v>-4926.5999999999867</v>
      </c>
      <c r="M109" s="635">
        <v>11107.89999999998</v>
      </c>
      <c r="N109" s="635" t="s">
        <v>329</v>
      </c>
    </row>
    <row r="110" spans="1:14" ht="33.75" customHeight="1" x14ac:dyDescent="0.25">
      <c r="A110" s="246" t="s">
        <v>199</v>
      </c>
      <c r="B110" s="247" t="s">
        <v>196</v>
      </c>
      <c r="C110" s="248">
        <v>4126.6000000000004</v>
      </c>
      <c r="D110" s="248">
        <v>9057.7999999999993</v>
      </c>
      <c r="E110" s="248">
        <v>7743.6999999999989</v>
      </c>
      <c r="F110" s="248">
        <v>1314.1</v>
      </c>
      <c r="G110" s="248">
        <v>9056</v>
      </c>
      <c r="H110" s="248">
        <v>7743.7</v>
      </c>
      <c r="I110" s="248">
        <v>1312.3</v>
      </c>
      <c r="J110" s="248">
        <v>-1.7999999999992724</v>
      </c>
      <c r="K110" s="248">
        <v>99.980127624809569</v>
      </c>
      <c r="L110" s="628">
        <v>4132.8999999999996</v>
      </c>
      <c r="M110" s="628">
        <v>4923.1000000000004</v>
      </c>
      <c r="N110" s="628" t="s">
        <v>329</v>
      </c>
    </row>
    <row r="111" spans="1:14" ht="24" customHeight="1" x14ac:dyDescent="0.25">
      <c r="A111" s="246" t="s">
        <v>299</v>
      </c>
      <c r="B111" s="247" t="s">
        <v>298</v>
      </c>
      <c r="C111" s="248">
        <v>0</v>
      </c>
      <c r="D111" s="248">
        <v>-5.7</v>
      </c>
      <c r="E111" s="248">
        <v>0</v>
      </c>
      <c r="F111" s="248">
        <v>-5.7</v>
      </c>
      <c r="G111" s="248">
        <v>-5.2</v>
      </c>
      <c r="H111" s="248">
        <v>3.8</v>
      </c>
      <c r="I111" s="248">
        <v>-9</v>
      </c>
      <c r="J111" s="248">
        <v>0.5</v>
      </c>
      <c r="K111" s="248">
        <v>91.228070175438589</v>
      </c>
      <c r="L111" s="248">
        <v>-3.5</v>
      </c>
      <c r="M111" s="248">
        <v>-1.7000000000000002</v>
      </c>
      <c r="N111" s="248">
        <v>148.57142857142858</v>
      </c>
    </row>
    <row r="112" spans="1:14" ht="35.25" customHeight="1" x14ac:dyDescent="0.25">
      <c r="A112" s="249" t="s">
        <v>200</v>
      </c>
      <c r="B112" s="250" t="s">
        <v>197</v>
      </c>
      <c r="C112" s="248">
        <v>-1931.5000000000018</v>
      </c>
      <c r="D112" s="248">
        <v>-1688.1000000000138</v>
      </c>
      <c r="E112" s="248">
        <v>-48.600000000013551</v>
      </c>
      <c r="F112" s="248">
        <v>-1639.5000000000002</v>
      </c>
      <c r="G112" s="248">
        <v>-2869.5000000000082</v>
      </c>
      <c r="H112" s="248">
        <v>-1903.2000000000069</v>
      </c>
      <c r="I112" s="248">
        <v>-966.3</v>
      </c>
      <c r="J112" s="248">
        <v>-1181.3999999999944</v>
      </c>
      <c r="K112" s="248">
        <v>169.98400568686597</v>
      </c>
      <c r="L112" s="628">
        <v>-9055.9999999999854</v>
      </c>
      <c r="M112" s="628">
        <v>6186.4999999999773</v>
      </c>
      <c r="N112" s="628">
        <v>31.68617491166092</v>
      </c>
    </row>
    <row r="113" spans="12:12" ht="15.75" x14ac:dyDescent="0.25">
      <c r="L113" s="22"/>
    </row>
  </sheetData>
  <mergeCells count="15">
    <mergeCell ref="M7:N7"/>
    <mergeCell ref="C7:C8"/>
    <mergeCell ref="M1:N1"/>
    <mergeCell ref="A2:N2"/>
    <mergeCell ref="A3:N3"/>
    <mergeCell ref="A4:N4"/>
    <mergeCell ref="L7:L8"/>
    <mergeCell ref="A7:A8"/>
    <mergeCell ref="D7:D8"/>
    <mergeCell ref="G7:G8"/>
    <mergeCell ref="J7:K7"/>
    <mergeCell ref="A5:K5"/>
    <mergeCell ref="H7:I7"/>
    <mergeCell ref="B7:B8"/>
    <mergeCell ref="E7:F7"/>
  </mergeCells>
  <printOptions horizontalCentered="1"/>
  <pageMargins left="0" right="0" top="0.39370078740157483" bottom="0.39370078740157483" header="0" footer="0"/>
  <pageSetup paperSize="9" scale="54" orientation="portrait" blackAndWhite="1" r:id="rId1"/>
  <headerFooter>
    <oddFooter>&amp;C&amp;P</oddFooter>
  </headerFooter>
  <rowBreaks count="1" manualBreakCount="1">
    <brk id="76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Zeros="0" view="pageBreakPreview" topLeftCell="C1" zoomScaleNormal="100" zoomScaleSheetLayoutView="100" workbookViewId="0">
      <selection activeCell="E18" sqref="E18"/>
    </sheetView>
  </sheetViews>
  <sheetFormatPr defaultRowHeight="15" x14ac:dyDescent="0.25"/>
  <cols>
    <col min="1" max="1" width="44" customWidth="1"/>
    <col min="2" max="2" width="10.7109375" customWidth="1"/>
    <col min="3" max="3" width="12.140625" customWidth="1"/>
    <col min="4" max="5" width="12.42578125" customWidth="1"/>
    <col min="6" max="6" width="10" customWidth="1"/>
    <col min="7" max="7" width="12.85546875" customWidth="1"/>
    <col min="8" max="8" width="12.140625" customWidth="1"/>
    <col min="9" max="9" width="10.140625" customWidth="1"/>
    <col min="10" max="10" width="11.42578125" customWidth="1"/>
    <col min="12" max="12" width="11.5703125" customWidth="1"/>
    <col min="13" max="13" width="12" customWidth="1"/>
    <col min="14" max="14" width="10.7109375" customWidth="1"/>
  </cols>
  <sheetData>
    <row r="1" spans="1:14" ht="30.75" customHeight="1" x14ac:dyDescent="0.25">
      <c r="D1" s="9"/>
      <c r="E1" s="9"/>
      <c r="F1" s="9"/>
      <c r="G1" s="9"/>
      <c r="H1" s="9"/>
      <c r="I1" s="9"/>
      <c r="M1" s="971" t="s">
        <v>276</v>
      </c>
      <c r="N1" s="971"/>
    </row>
    <row r="2" spans="1:14" ht="20.25" x14ac:dyDescent="0.25">
      <c r="A2" s="963" t="s">
        <v>277</v>
      </c>
      <c r="B2" s="963"/>
      <c r="C2" s="963"/>
      <c r="D2" s="963"/>
      <c r="E2" s="963"/>
      <c r="F2" s="963"/>
      <c r="G2" s="963"/>
      <c r="H2" s="963"/>
      <c r="I2" s="963"/>
      <c r="J2" s="963"/>
      <c r="K2" s="963"/>
    </row>
    <row r="3" spans="1:14" ht="20.25" x14ac:dyDescent="0.25">
      <c r="A3" s="963" t="s">
        <v>324</v>
      </c>
      <c r="B3" s="963"/>
      <c r="C3" s="963"/>
      <c r="D3" s="963"/>
      <c r="E3" s="963"/>
      <c r="F3" s="963"/>
      <c r="G3" s="963"/>
      <c r="H3" s="963"/>
      <c r="I3" s="963"/>
      <c r="J3" s="963"/>
      <c r="K3" s="963"/>
    </row>
    <row r="4" spans="1:14" ht="20.25" x14ac:dyDescent="0.25">
      <c r="A4" s="963" t="s">
        <v>279</v>
      </c>
      <c r="B4" s="963"/>
      <c r="C4" s="963"/>
      <c r="D4" s="963"/>
      <c r="E4" s="963"/>
      <c r="F4" s="963"/>
      <c r="G4" s="963"/>
      <c r="H4" s="963"/>
      <c r="I4" s="963"/>
      <c r="J4" s="963"/>
      <c r="K4" s="963"/>
    </row>
    <row r="5" spans="1:14" ht="15.75" x14ac:dyDescent="0.25">
      <c r="A5" s="966" t="s">
        <v>328</v>
      </c>
      <c r="B5" s="966"/>
      <c r="C5" s="966"/>
      <c r="D5" s="966"/>
      <c r="E5" s="966"/>
      <c r="F5" s="966"/>
      <c r="G5" s="966"/>
      <c r="H5" s="966"/>
      <c r="I5" s="966"/>
      <c r="J5" s="966"/>
      <c r="K5" s="966"/>
    </row>
    <row r="6" spans="1:14" ht="15.75" x14ac:dyDescent="0.25">
      <c r="A6" s="968"/>
      <c r="B6" s="968"/>
      <c r="C6" s="968"/>
      <c r="D6" s="968"/>
      <c r="E6" s="968"/>
      <c r="F6" s="968"/>
      <c r="G6" s="968"/>
      <c r="H6" s="968"/>
      <c r="I6" s="968"/>
      <c r="J6" s="968"/>
      <c r="K6" s="968"/>
    </row>
    <row r="7" spans="1:14" x14ac:dyDescent="0.25">
      <c r="A7" s="10"/>
      <c r="B7" s="10"/>
      <c r="C7" s="10"/>
      <c r="D7" s="11"/>
      <c r="E7" s="11"/>
      <c r="F7" s="11"/>
      <c r="G7" s="11" t="s">
        <v>1</v>
      </c>
      <c r="H7" s="11"/>
      <c r="I7" s="11"/>
      <c r="J7" s="10"/>
      <c r="N7" s="228" t="s">
        <v>21</v>
      </c>
    </row>
    <row r="8" spans="1:14" ht="34.5" customHeight="1" x14ac:dyDescent="0.25">
      <c r="A8" s="975" t="s">
        <v>29</v>
      </c>
      <c r="B8" s="973" t="s">
        <v>229</v>
      </c>
      <c r="C8" s="973" t="s">
        <v>300</v>
      </c>
      <c r="D8" s="975" t="s">
        <v>23</v>
      </c>
      <c r="E8" s="967" t="s">
        <v>284</v>
      </c>
      <c r="F8" s="967"/>
      <c r="G8" s="975" t="s">
        <v>30</v>
      </c>
      <c r="H8" s="967" t="s">
        <v>284</v>
      </c>
      <c r="I8" s="967"/>
      <c r="J8" s="975" t="s">
        <v>24</v>
      </c>
      <c r="K8" s="975"/>
      <c r="L8" s="972" t="s">
        <v>27</v>
      </c>
      <c r="M8" s="972" t="s">
        <v>28</v>
      </c>
      <c r="N8" s="972"/>
    </row>
    <row r="9" spans="1:14" ht="31.5" x14ac:dyDescent="0.25">
      <c r="A9" s="975"/>
      <c r="B9" s="974"/>
      <c r="C9" s="974"/>
      <c r="D9" s="975"/>
      <c r="E9" s="312" t="s">
        <v>286</v>
      </c>
      <c r="F9" s="312" t="s">
        <v>285</v>
      </c>
      <c r="G9" s="975"/>
      <c r="H9" s="312" t="s">
        <v>286</v>
      </c>
      <c r="I9" s="312" t="s">
        <v>285</v>
      </c>
      <c r="J9" s="253" t="s">
        <v>274</v>
      </c>
      <c r="K9" s="253" t="s">
        <v>25</v>
      </c>
      <c r="L9" s="972"/>
      <c r="M9" s="793" t="s">
        <v>275</v>
      </c>
      <c r="N9" s="252" t="s">
        <v>25</v>
      </c>
    </row>
    <row r="10" spans="1:14" x14ac:dyDescent="0.25">
      <c r="A10" s="19">
        <v>1</v>
      </c>
      <c r="B10" s="19">
        <v>2</v>
      </c>
      <c r="C10" s="19">
        <v>3</v>
      </c>
      <c r="D10" s="19">
        <v>4</v>
      </c>
      <c r="E10" s="19">
        <v>5</v>
      </c>
      <c r="F10" s="19">
        <v>6</v>
      </c>
      <c r="G10" s="19">
        <v>7</v>
      </c>
      <c r="H10" s="19">
        <v>8</v>
      </c>
      <c r="I10" s="19">
        <v>9</v>
      </c>
      <c r="J10" s="19">
        <v>10</v>
      </c>
      <c r="K10" s="19">
        <v>11</v>
      </c>
      <c r="L10" s="19">
        <v>12</v>
      </c>
      <c r="M10" s="19">
        <v>13</v>
      </c>
      <c r="N10" s="19">
        <v>14</v>
      </c>
    </row>
    <row r="11" spans="1:14" ht="20.100000000000001" customHeight="1" x14ac:dyDescent="0.25">
      <c r="A11" s="795" t="s">
        <v>55</v>
      </c>
      <c r="B11" s="798" t="s">
        <v>54</v>
      </c>
      <c r="C11" s="799">
        <v>65202.6</v>
      </c>
      <c r="D11" s="799">
        <v>73942.999999999985</v>
      </c>
      <c r="E11" s="799">
        <v>68899.499999999985</v>
      </c>
      <c r="F11" s="799">
        <v>5043.5</v>
      </c>
      <c r="G11" s="799">
        <v>68573.5</v>
      </c>
      <c r="H11" s="799">
        <v>65498.6</v>
      </c>
      <c r="I11" s="799">
        <v>3074.8999999999996</v>
      </c>
      <c r="J11" s="799">
        <v>-5369.4999999999854</v>
      </c>
      <c r="K11" s="799">
        <v>92.738325466913722</v>
      </c>
      <c r="L11" s="799">
        <v>54116.900000000009</v>
      </c>
      <c r="M11" s="799">
        <v>14456.599999999991</v>
      </c>
      <c r="N11" s="799">
        <v>126.7136513732309</v>
      </c>
    </row>
    <row r="12" spans="1:14" ht="15" customHeight="1" x14ac:dyDescent="0.25">
      <c r="A12" s="100" t="s">
        <v>292</v>
      </c>
      <c r="B12" s="263"/>
      <c r="C12" s="263"/>
      <c r="D12" s="261"/>
      <c r="E12" s="261"/>
      <c r="F12" s="261"/>
      <c r="G12" s="261"/>
      <c r="H12" s="261"/>
      <c r="I12" s="261"/>
      <c r="J12" s="261"/>
      <c r="K12" s="261"/>
      <c r="L12" s="794"/>
      <c r="M12" s="794"/>
      <c r="N12" s="794"/>
    </row>
    <row r="13" spans="1:14" ht="20.100000000000001" customHeight="1" x14ac:dyDescent="0.25">
      <c r="A13" s="208" t="s">
        <v>62</v>
      </c>
      <c r="B13" s="254" t="s">
        <v>60</v>
      </c>
      <c r="C13" s="255">
        <v>9954.2999999999993</v>
      </c>
      <c r="D13" s="255">
        <v>10724.4</v>
      </c>
      <c r="E13" s="255">
        <v>10536.8</v>
      </c>
      <c r="F13" s="255">
        <v>187.6</v>
      </c>
      <c r="G13" s="255">
        <v>9820.6</v>
      </c>
      <c r="H13" s="255">
        <v>9753.5</v>
      </c>
      <c r="I13" s="255">
        <v>67.099999999999994</v>
      </c>
      <c r="J13" s="255">
        <v>-903.79999999999927</v>
      </c>
      <c r="K13" s="255">
        <v>91.57248890380815</v>
      </c>
      <c r="L13" s="255">
        <v>7940.9</v>
      </c>
      <c r="M13" s="255">
        <v>1879.7000000000007</v>
      </c>
      <c r="N13" s="255">
        <v>123.67112040196957</v>
      </c>
    </row>
    <row r="14" spans="1:14" ht="16.5" customHeight="1" x14ac:dyDescent="0.25">
      <c r="A14" s="256" t="s">
        <v>205</v>
      </c>
      <c r="B14" s="258" t="s">
        <v>202</v>
      </c>
      <c r="C14" s="257">
        <v>2094.5</v>
      </c>
      <c r="D14" s="257">
        <v>2325.3000000000002</v>
      </c>
      <c r="E14" s="257">
        <v>2325.3000000000002</v>
      </c>
      <c r="F14" s="257">
        <v>0</v>
      </c>
      <c r="G14" s="257">
        <v>2308</v>
      </c>
      <c r="H14" s="257">
        <v>2308</v>
      </c>
      <c r="I14" s="257">
        <v>0</v>
      </c>
      <c r="J14" s="257">
        <v>-17.300000000000182</v>
      </c>
      <c r="K14" s="257">
        <v>99.256009977207242</v>
      </c>
      <c r="L14" s="257">
        <v>2806.9</v>
      </c>
      <c r="M14" s="257">
        <v>-498.90000000000009</v>
      </c>
      <c r="N14" s="257">
        <v>82.22594321137197</v>
      </c>
    </row>
    <row r="15" spans="1:14" ht="16.5" customHeight="1" x14ac:dyDescent="0.25">
      <c r="A15" s="256" t="s">
        <v>207</v>
      </c>
      <c r="B15" s="258" t="s">
        <v>206</v>
      </c>
      <c r="C15" s="257">
        <v>0</v>
      </c>
      <c r="D15" s="257">
        <v>0</v>
      </c>
      <c r="E15" s="257">
        <v>0</v>
      </c>
      <c r="F15" s="257">
        <v>0</v>
      </c>
      <c r="G15" s="257">
        <v>0</v>
      </c>
      <c r="H15" s="257">
        <v>0</v>
      </c>
      <c r="I15" s="257">
        <v>0</v>
      </c>
      <c r="J15" s="257">
        <v>0</v>
      </c>
      <c r="K15" s="257" t="s">
        <v>0</v>
      </c>
      <c r="L15" s="257">
        <v>1.1000000000000001</v>
      </c>
      <c r="M15" s="257">
        <v>-1.1000000000000001</v>
      </c>
      <c r="N15" s="257">
        <v>0</v>
      </c>
    </row>
    <row r="16" spans="1:14" ht="20.100000000000001" customHeight="1" x14ac:dyDescent="0.25">
      <c r="A16" s="208" t="s">
        <v>63</v>
      </c>
      <c r="B16" s="254" t="s">
        <v>61</v>
      </c>
      <c r="C16" s="255">
        <v>758.1</v>
      </c>
      <c r="D16" s="255">
        <v>906.9</v>
      </c>
      <c r="E16" s="255">
        <v>896.5</v>
      </c>
      <c r="F16" s="255">
        <v>10.4</v>
      </c>
      <c r="G16" s="255">
        <v>843</v>
      </c>
      <c r="H16" s="255">
        <v>839.9</v>
      </c>
      <c r="I16" s="255">
        <v>3.1</v>
      </c>
      <c r="J16" s="255">
        <v>-63.899999999999977</v>
      </c>
      <c r="K16" s="255">
        <v>92.954019186238838</v>
      </c>
      <c r="L16" s="255">
        <v>769.4</v>
      </c>
      <c r="M16" s="255">
        <v>73.600000000000023</v>
      </c>
      <c r="N16" s="255">
        <v>109.56589550298933</v>
      </c>
    </row>
    <row r="17" spans="1:14" ht="18" hidden="1" customHeight="1" x14ac:dyDescent="0.25">
      <c r="A17" s="256" t="s">
        <v>205</v>
      </c>
      <c r="B17" s="258" t="s">
        <v>202</v>
      </c>
      <c r="C17" s="257">
        <v>0</v>
      </c>
      <c r="D17" s="257">
        <v>0</v>
      </c>
      <c r="E17" s="257"/>
      <c r="F17" s="257"/>
      <c r="G17" s="257">
        <v>0</v>
      </c>
      <c r="H17" s="257">
        <v>0</v>
      </c>
      <c r="I17" s="257">
        <v>0</v>
      </c>
      <c r="J17" s="257">
        <v>0</v>
      </c>
      <c r="K17" s="257" t="s">
        <v>0</v>
      </c>
      <c r="L17" s="257">
        <v>0</v>
      </c>
      <c r="M17" s="257">
        <v>0</v>
      </c>
      <c r="N17" s="257" t="s">
        <v>0</v>
      </c>
    </row>
    <row r="18" spans="1:14" ht="20.100000000000001" customHeight="1" x14ac:dyDescent="0.25">
      <c r="A18" s="208" t="s">
        <v>64</v>
      </c>
      <c r="B18" s="254" t="s">
        <v>65</v>
      </c>
      <c r="C18" s="255">
        <v>5830.6</v>
      </c>
      <c r="D18" s="255">
        <v>6203</v>
      </c>
      <c r="E18" s="255">
        <v>6043.4</v>
      </c>
      <c r="F18" s="255">
        <v>159.6</v>
      </c>
      <c r="G18" s="255">
        <v>5926.9</v>
      </c>
      <c r="H18" s="255">
        <v>5870.2</v>
      </c>
      <c r="I18" s="255">
        <v>56.7</v>
      </c>
      <c r="J18" s="255">
        <v>-276.10000000000036</v>
      </c>
      <c r="K18" s="255">
        <v>95.548927938094465</v>
      </c>
      <c r="L18" s="255">
        <v>5088.1000000000004</v>
      </c>
      <c r="M18" s="255">
        <v>838.79999999999927</v>
      </c>
      <c r="N18" s="255">
        <v>116.48552504864288</v>
      </c>
    </row>
    <row r="19" spans="1:14" ht="20.100000000000001" customHeight="1" x14ac:dyDescent="0.25">
      <c r="A19" s="208" t="s">
        <v>59</v>
      </c>
      <c r="B19" s="254" t="s">
        <v>66</v>
      </c>
      <c r="C19" s="255">
        <v>9018.2000000000007</v>
      </c>
      <c r="D19" s="255">
        <v>11199.8</v>
      </c>
      <c r="E19" s="255">
        <v>7544.4</v>
      </c>
      <c r="F19" s="255">
        <v>3655.4</v>
      </c>
      <c r="G19" s="255">
        <v>9375.5</v>
      </c>
      <c r="H19" s="255">
        <v>6950.8</v>
      </c>
      <c r="I19" s="255">
        <v>2424.6999999999998</v>
      </c>
      <c r="J19" s="255">
        <v>-1824.2999999999993</v>
      </c>
      <c r="K19" s="255">
        <v>83.711316273504892</v>
      </c>
      <c r="L19" s="255">
        <v>6826.9</v>
      </c>
      <c r="M19" s="255">
        <v>2548.6000000000004</v>
      </c>
      <c r="N19" s="255">
        <v>137.33173182557238</v>
      </c>
    </row>
    <row r="20" spans="1:14" ht="17.25" customHeight="1" x14ac:dyDescent="0.25">
      <c r="A20" s="256" t="s">
        <v>205</v>
      </c>
      <c r="B20" s="258" t="s">
        <v>202</v>
      </c>
      <c r="C20" s="790">
        <v>1414.7</v>
      </c>
      <c r="D20" s="790">
        <v>1643</v>
      </c>
      <c r="E20" s="790">
        <v>1642.3</v>
      </c>
      <c r="F20" s="790">
        <v>0.7</v>
      </c>
      <c r="G20" s="790">
        <v>1513.9</v>
      </c>
      <c r="H20" s="790">
        <v>1513.8000000000002</v>
      </c>
      <c r="I20" s="790">
        <v>0.1</v>
      </c>
      <c r="J20" s="790">
        <v>-129.09999999999991</v>
      </c>
      <c r="K20" s="790">
        <v>92.142422398052346</v>
      </c>
      <c r="L20" s="790">
        <v>1024.5</v>
      </c>
      <c r="M20" s="790">
        <v>489.40000000000009</v>
      </c>
      <c r="N20" s="790">
        <v>147.76964372864813</v>
      </c>
    </row>
    <row r="21" spans="1:14" ht="20.100000000000001" customHeight="1" x14ac:dyDescent="0.25">
      <c r="A21" s="208" t="s">
        <v>68</v>
      </c>
      <c r="B21" s="254" t="s">
        <v>67</v>
      </c>
      <c r="C21" s="255">
        <v>548.9</v>
      </c>
      <c r="D21" s="255">
        <v>405.6</v>
      </c>
      <c r="E21" s="255">
        <v>376.5</v>
      </c>
      <c r="F21" s="255">
        <v>29.1</v>
      </c>
      <c r="G21" s="255">
        <v>345</v>
      </c>
      <c r="H21" s="255">
        <v>336.8</v>
      </c>
      <c r="I21" s="255">
        <v>8.1999999999999993</v>
      </c>
      <c r="J21" s="255">
        <v>-60.600000000000023</v>
      </c>
      <c r="K21" s="255">
        <v>85.059171597633139</v>
      </c>
      <c r="L21" s="255">
        <v>293.2</v>
      </c>
      <c r="M21" s="255">
        <v>51.800000000000011</v>
      </c>
      <c r="N21" s="255">
        <v>117.66712141882674</v>
      </c>
    </row>
    <row r="22" spans="1:14" ht="20.100000000000001" customHeight="1" x14ac:dyDescent="0.25">
      <c r="A22" s="256" t="s">
        <v>205</v>
      </c>
      <c r="B22" s="258" t="s">
        <v>202</v>
      </c>
      <c r="C22" s="790">
        <v>0</v>
      </c>
      <c r="D22" s="790">
        <v>32.5</v>
      </c>
      <c r="E22" s="790">
        <v>32.5</v>
      </c>
      <c r="F22" s="790">
        <v>0</v>
      </c>
      <c r="G22" s="790">
        <v>20</v>
      </c>
      <c r="H22" s="790">
        <v>20</v>
      </c>
      <c r="I22" s="790">
        <v>0</v>
      </c>
      <c r="J22" s="790">
        <v>-12.5</v>
      </c>
      <c r="K22" s="790">
        <v>61.53846153846154</v>
      </c>
      <c r="L22" s="790">
        <v>31.1</v>
      </c>
      <c r="M22" s="790">
        <v>-11.100000000000001</v>
      </c>
      <c r="N22" s="790">
        <v>64.308681672025727</v>
      </c>
    </row>
    <row r="23" spans="1:14" ht="30" customHeight="1" x14ac:dyDescent="0.25">
      <c r="A23" s="208" t="s">
        <v>70</v>
      </c>
      <c r="B23" s="254" t="s">
        <v>69</v>
      </c>
      <c r="C23" s="255">
        <v>675.9</v>
      </c>
      <c r="D23" s="255">
        <v>994.7</v>
      </c>
      <c r="E23" s="255">
        <v>947.40000000000009</v>
      </c>
      <c r="F23" s="255">
        <v>47.3</v>
      </c>
      <c r="G23" s="255">
        <v>670.1</v>
      </c>
      <c r="H23" s="255">
        <v>654</v>
      </c>
      <c r="I23" s="255">
        <v>16.100000000000001</v>
      </c>
      <c r="J23" s="255">
        <v>-324.60000000000002</v>
      </c>
      <c r="K23" s="255">
        <v>67.367045340303605</v>
      </c>
      <c r="L23" s="255">
        <v>315.10000000000002</v>
      </c>
      <c r="M23" s="255">
        <v>355</v>
      </c>
      <c r="N23" s="255" t="s">
        <v>329</v>
      </c>
    </row>
    <row r="24" spans="1:14" ht="17.25" customHeight="1" x14ac:dyDescent="0.25">
      <c r="A24" s="256" t="s">
        <v>205</v>
      </c>
      <c r="B24" s="258" t="s">
        <v>202</v>
      </c>
      <c r="C24" s="257">
        <v>0</v>
      </c>
      <c r="D24" s="257">
        <v>601.1</v>
      </c>
      <c r="E24" s="257">
        <v>601.1</v>
      </c>
      <c r="F24" s="257">
        <v>0</v>
      </c>
      <c r="G24" s="257">
        <v>490.2</v>
      </c>
      <c r="H24" s="257">
        <v>490.2</v>
      </c>
      <c r="I24" s="257">
        <v>0</v>
      </c>
      <c r="J24" s="257">
        <v>-110.90000000000003</v>
      </c>
      <c r="K24" s="257">
        <v>81.550490766927297</v>
      </c>
      <c r="L24" s="257">
        <v>229.7</v>
      </c>
      <c r="M24" s="257">
        <v>260.5</v>
      </c>
      <c r="N24" s="257" t="s">
        <v>329</v>
      </c>
    </row>
    <row r="25" spans="1:14" ht="19.5" customHeight="1" x14ac:dyDescent="0.25">
      <c r="A25" s="208" t="s">
        <v>71</v>
      </c>
      <c r="B25" s="254" t="s">
        <v>72</v>
      </c>
      <c r="C25" s="255">
        <v>8948.5</v>
      </c>
      <c r="D25" s="255">
        <v>8222.1</v>
      </c>
      <c r="E25" s="255">
        <v>7613.5</v>
      </c>
      <c r="F25" s="255">
        <v>608.6</v>
      </c>
      <c r="G25" s="255">
        <v>7632.5</v>
      </c>
      <c r="H25" s="255">
        <v>7412.8</v>
      </c>
      <c r="I25" s="255">
        <v>219.7</v>
      </c>
      <c r="J25" s="255">
        <v>-589.60000000000036</v>
      </c>
      <c r="K25" s="255">
        <v>92.829082594470989</v>
      </c>
      <c r="L25" s="255">
        <v>7648.1</v>
      </c>
      <c r="M25" s="255">
        <v>-15.600000000000364</v>
      </c>
      <c r="N25" s="255">
        <v>99.796027771603406</v>
      </c>
    </row>
    <row r="26" spans="1:14" ht="19.5" customHeight="1" x14ac:dyDescent="0.25">
      <c r="A26" s="256" t="s">
        <v>204</v>
      </c>
      <c r="B26" s="258" t="s">
        <v>203</v>
      </c>
      <c r="C26" s="257">
        <v>6071.9</v>
      </c>
      <c r="D26" s="257">
        <v>6095.2</v>
      </c>
      <c r="E26" s="257">
        <v>6095.2</v>
      </c>
      <c r="F26" s="257">
        <v>0</v>
      </c>
      <c r="G26" s="257">
        <v>6095.2</v>
      </c>
      <c r="H26" s="257">
        <v>6095.2</v>
      </c>
      <c r="I26" s="257">
        <v>0</v>
      </c>
      <c r="J26" s="257">
        <v>0</v>
      </c>
      <c r="K26" s="257">
        <v>100</v>
      </c>
      <c r="L26" s="257">
        <v>5835</v>
      </c>
      <c r="M26" s="257">
        <v>260.19999999999982</v>
      </c>
      <c r="N26" s="257">
        <v>104.4592973436161</v>
      </c>
    </row>
    <row r="27" spans="1:14" ht="20.25" customHeight="1" x14ac:dyDescent="0.25">
      <c r="A27" s="208" t="s">
        <v>74</v>
      </c>
      <c r="B27" s="254" t="s">
        <v>73</v>
      </c>
      <c r="C27" s="255">
        <v>1027.5</v>
      </c>
      <c r="D27" s="255">
        <v>1127.9000000000001</v>
      </c>
      <c r="E27" s="255">
        <v>1121.7</v>
      </c>
      <c r="F27" s="255">
        <v>6.2</v>
      </c>
      <c r="G27" s="255">
        <v>1061.7</v>
      </c>
      <c r="H27" s="255">
        <v>1057.5</v>
      </c>
      <c r="I27" s="255">
        <v>4.2</v>
      </c>
      <c r="J27" s="255">
        <v>-66.200000000000045</v>
      </c>
      <c r="K27" s="255">
        <v>94.130685344445425</v>
      </c>
      <c r="L27" s="255">
        <v>907.3</v>
      </c>
      <c r="M27" s="255">
        <v>154.40000000000009</v>
      </c>
      <c r="N27" s="255">
        <v>117.01752452331094</v>
      </c>
    </row>
    <row r="28" spans="1:14" x14ac:dyDescent="0.25">
      <c r="A28" s="256" t="s">
        <v>205</v>
      </c>
      <c r="B28" s="258" t="s">
        <v>202</v>
      </c>
      <c r="C28" s="257">
        <v>268.60000000000002</v>
      </c>
      <c r="D28" s="257">
        <v>305.5</v>
      </c>
      <c r="E28" s="257">
        <v>305.5</v>
      </c>
      <c r="F28" s="257">
        <v>0</v>
      </c>
      <c r="G28" s="257">
        <v>296.60000000000002</v>
      </c>
      <c r="H28" s="257">
        <v>296.60000000000002</v>
      </c>
      <c r="I28" s="257">
        <v>0</v>
      </c>
      <c r="J28" s="257">
        <v>-8.8999999999999773</v>
      </c>
      <c r="K28" s="257">
        <v>97.086743044189859</v>
      </c>
      <c r="L28" s="257">
        <v>237.5</v>
      </c>
      <c r="M28" s="257">
        <v>59.100000000000023</v>
      </c>
      <c r="N28" s="257">
        <v>124.8842105263158</v>
      </c>
    </row>
    <row r="29" spans="1:14" ht="20.100000000000001" customHeight="1" x14ac:dyDescent="0.25">
      <c r="A29" s="208" t="s">
        <v>76</v>
      </c>
      <c r="B29" s="254" t="s">
        <v>75</v>
      </c>
      <c r="C29" s="255">
        <v>13655.4</v>
      </c>
      <c r="D29" s="255">
        <v>15151.8</v>
      </c>
      <c r="E29" s="255">
        <v>14941.599999999999</v>
      </c>
      <c r="F29" s="255">
        <v>210.2</v>
      </c>
      <c r="G29" s="255">
        <v>14665.6</v>
      </c>
      <c r="H29" s="255">
        <v>14515.5</v>
      </c>
      <c r="I29" s="255">
        <v>150.1</v>
      </c>
      <c r="J29" s="255">
        <v>-486.19999999999891</v>
      </c>
      <c r="K29" s="255">
        <v>96.791140326561859</v>
      </c>
      <c r="L29" s="255">
        <v>12453.1</v>
      </c>
      <c r="M29" s="255">
        <v>2212.5</v>
      </c>
      <c r="N29" s="255">
        <v>117.76666051023439</v>
      </c>
    </row>
    <row r="30" spans="1:14" ht="15.75" customHeight="1" x14ac:dyDescent="0.25">
      <c r="A30" s="256" t="s">
        <v>205</v>
      </c>
      <c r="B30" s="258" t="s">
        <v>202</v>
      </c>
      <c r="C30" s="257">
        <v>10653.3</v>
      </c>
      <c r="D30" s="257">
        <v>12210.8</v>
      </c>
      <c r="E30" s="257">
        <v>12210.8</v>
      </c>
      <c r="F30" s="257">
        <v>0</v>
      </c>
      <c r="G30" s="257">
        <v>11882.2</v>
      </c>
      <c r="H30" s="257">
        <v>11882.2</v>
      </c>
      <c r="I30" s="257">
        <v>0</v>
      </c>
      <c r="J30" s="257">
        <v>-328.59999999999854</v>
      </c>
      <c r="K30" s="257">
        <v>97.308939627215267</v>
      </c>
      <c r="L30" s="257">
        <v>9884.7000000000007</v>
      </c>
      <c r="M30" s="257">
        <v>1997.5</v>
      </c>
      <c r="N30" s="257">
        <v>120.2079982194705</v>
      </c>
    </row>
    <row r="31" spans="1:14" ht="20.100000000000001" customHeight="1" x14ac:dyDescent="0.25">
      <c r="A31" s="208" t="s">
        <v>78</v>
      </c>
      <c r="B31" s="254" t="s">
        <v>77</v>
      </c>
      <c r="C31" s="255">
        <v>14785.2</v>
      </c>
      <c r="D31" s="255">
        <v>19006.8</v>
      </c>
      <c r="E31" s="255">
        <v>18877.7</v>
      </c>
      <c r="F31" s="255">
        <v>129.1</v>
      </c>
      <c r="G31" s="255">
        <v>18232.599999999999</v>
      </c>
      <c r="H31" s="255">
        <v>18107.599999999999</v>
      </c>
      <c r="I31" s="255">
        <v>125</v>
      </c>
      <c r="J31" s="255">
        <v>-774.20000000000073</v>
      </c>
      <c r="K31" s="255">
        <v>95.926720963023755</v>
      </c>
      <c r="L31" s="255">
        <v>11874.8</v>
      </c>
      <c r="M31" s="255">
        <v>6357.7999999999993</v>
      </c>
      <c r="N31" s="255">
        <v>153.54027015191832</v>
      </c>
    </row>
    <row r="32" spans="1:14" ht="20.100000000000001" customHeight="1" x14ac:dyDescent="0.25">
      <c r="A32" s="256" t="s">
        <v>205</v>
      </c>
      <c r="B32" s="258" t="s">
        <v>202</v>
      </c>
      <c r="C32" s="257">
        <v>482.9</v>
      </c>
      <c r="D32" s="257">
        <v>754.9</v>
      </c>
      <c r="E32" s="257">
        <v>647.29999999999995</v>
      </c>
      <c r="F32" s="257">
        <v>107.6</v>
      </c>
      <c r="G32" s="257">
        <v>656.7</v>
      </c>
      <c r="H32" s="257">
        <v>549.40000000000009</v>
      </c>
      <c r="I32" s="257">
        <v>107.3</v>
      </c>
      <c r="J32" s="257">
        <v>-98.199999999999932</v>
      </c>
      <c r="K32" s="257">
        <v>86.991654523777996</v>
      </c>
      <c r="L32" s="257">
        <v>394.7</v>
      </c>
      <c r="M32" s="257">
        <v>262.00000000000006</v>
      </c>
      <c r="N32" s="257">
        <v>166.37952875601724</v>
      </c>
    </row>
    <row r="33" spans="1:14" ht="18.75" customHeight="1" x14ac:dyDescent="0.25">
      <c r="A33" s="256" t="s">
        <v>207</v>
      </c>
      <c r="B33" s="258" t="s">
        <v>206</v>
      </c>
      <c r="C33" s="257">
        <v>12550</v>
      </c>
      <c r="D33" s="257">
        <v>15302.4</v>
      </c>
      <c r="E33" s="257">
        <v>15302.4</v>
      </c>
      <c r="F33" s="257">
        <v>0</v>
      </c>
      <c r="G33" s="257">
        <v>14794</v>
      </c>
      <c r="H33" s="257">
        <v>14794</v>
      </c>
      <c r="I33" s="257">
        <v>0</v>
      </c>
      <c r="J33" s="257">
        <v>-508.39999999999964</v>
      </c>
      <c r="K33" s="257">
        <v>96.67764533667922</v>
      </c>
      <c r="L33" s="257">
        <v>10723.6</v>
      </c>
      <c r="M33" s="257">
        <v>4070.3999999999996</v>
      </c>
      <c r="N33" s="257">
        <v>137.95740236487745</v>
      </c>
    </row>
  </sheetData>
  <mergeCells count="16">
    <mergeCell ref="C8:C9"/>
    <mergeCell ref="D8:D9"/>
    <mergeCell ref="A6:K6"/>
    <mergeCell ref="G8:G9"/>
    <mergeCell ref="J8:K8"/>
    <mergeCell ref="H8:I8"/>
    <mergeCell ref="L8:L9"/>
    <mergeCell ref="M8:N8"/>
    <mergeCell ref="M1:N1"/>
    <mergeCell ref="A2:K2"/>
    <mergeCell ref="A3:K3"/>
    <mergeCell ref="A4:K4"/>
    <mergeCell ref="A5:K5"/>
    <mergeCell ref="E8:F8"/>
    <mergeCell ref="A8:A9"/>
    <mergeCell ref="B8:B9"/>
  </mergeCells>
  <printOptions horizontalCentered="1"/>
  <pageMargins left="0" right="0" top="0.39370078740157483" bottom="0.19685039370078741" header="0" footer="0"/>
  <pageSetup paperSize="9" scale="51" orientation="portrait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BD37F67-441D-49E4-BC06-1BE872BF13F4}"/>
</file>

<file path=customXml/itemProps2.xml><?xml version="1.0" encoding="utf-8"?>
<ds:datastoreItem xmlns:ds="http://schemas.openxmlformats.org/officeDocument/2006/customXml" ds:itemID="{2BBFE214-7A35-47C5-A8F2-46758117E56F}"/>
</file>

<file path=customXml/itemProps3.xml><?xml version="1.0" encoding="utf-8"?>
<ds:datastoreItem xmlns:ds="http://schemas.openxmlformats.org/officeDocument/2006/customXml" ds:itemID="{11F939CB-07D5-4EDD-A709-0B2F168831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main</vt:lpstr>
      <vt:lpstr>econom</vt:lpstr>
      <vt:lpstr>funcț</vt:lpstr>
      <vt:lpstr>econom!Заголовки_для_печати</vt:lpstr>
      <vt:lpstr>main!Заголовки_для_печати</vt:lpstr>
      <vt:lpstr>econom!Область_печати</vt:lpstr>
      <vt:lpstr>funcț!Область_печати</vt:lpstr>
      <vt:lpstr>main!Область_печати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2023-01-30T11:47:26Z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