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5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4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CDJul02\Desktop\ZIMTREASURY\"/>
    </mc:Choice>
  </mc:AlternateContent>
  <bookViews>
    <workbookView xWindow="0" yWindow="0" windowWidth="20490" windowHeight="7155" firstSheet="2" activeTab="7"/>
  </bookViews>
  <sheets>
    <sheet name="BUDGET ESTIMATES" sheetId="1" state="hidden" r:id="rId1"/>
    <sheet name="TABLE OF CONTENTS" sheetId="2" r:id="rId2"/>
    <sheet name="Table I" sheetId="15" r:id="rId3"/>
    <sheet name="SECTION 1" sheetId="3" state="hidden" r:id="rId4"/>
    <sheet name="Table II " sheetId="16" r:id="rId5"/>
    <sheet name="revenue Table III " sheetId="17" r:id="rId6"/>
    <sheet name="expenditure Table IV" sheetId="18" r:id="rId7"/>
    <sheet name="Table V " sheetId="19" r:id="rId8"/>
    <sheet name="PART 1" sheetId="4" state="hidden" r:id="rId9"/>
    <sheet name="PART 2" sheetId="9" state="hidden" r:id="rId10"/>
    <sheet name="Section 2" sheetId="13" state="hidden" r:id="rId11"/>
    <sheet name="Sheet 3" sheetId="14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A" localSheetId="9">#REF!</definedName>
    <definedName name="\A">#REF!</definedName>
    <definedName name="\N" localSheetId="9">#REF!</definedName>
    <definedName name="\N">#REF!</definedName>
    <definedName name="\P" localSheetId="9">#REF!</definedName>
    <definedName name="\P">#REF!</definedName>
    <definedName name="\S" localSheetId="9">#REF!</definedName>
    <definedName name="\S">#REF!</definedName>
    <definedName name="\X" localSheetId="9">#REF!</definedName>
    <definedName name="\X">#REF!</definedName>
    <definedName name="___Q59" localSheetId="8" hidden="1">{#N/A,#N/A,TRUE,"BoP"}</definedName>
    <definedName name="___Q59" localSheetId="9" hidden="1">{#N/A,#N/A,TRUE,"BoP"}</definedName>
    <definedName name="___Q59" localSheetId="3" hidden="1">{#N/A,#N/A,TRUE,"BoP"}</definedName>
    <definedName name="___Q59" localSheetId="1" hidden="1">{#N/A,#N/A,TRUE,"BoP"}</definedName>
    <definedName name="___Q59" hidden="1">{#N/A,#N/A,TRUE,"BoP"}</definedName>
    <definedName name="_1981" localSheetId="9">#REF!</definedName>
    <definedName name="_1981">#REF!</definedName>
    <definedName name="_1982" localSheetId="9">#REF!</definedName>
    <definedName name="_1982">#REF!</definedName>
    <definedName name="_1983" localSheetId="9">#REF!</definedName>
    <definedName name="_1983">#REF!</definedName>
    <definedName name="_1984" localSheetId="9">#REF!</definedName>
    <definedName name="_1984">#REF!</definedName>
    <definedName name="_1985" localSheetId="9">#REF!</definedName>
    <definedName name="_1985">#REF!</definedName>
    <definedName name="_1986" localSheetId="9">#REF!</definedName>
    <definedName name="_1986">#REF!</definedName>
    <definedName name="_1987" localSheetId="9">#REF!</definedName>
    <definedName name="_1987">#REF!</definedName>
    <definedName name="_1988" localSheetId="9">#REF!</definedName>
    <definedName name="_1988">#REF!</definedName>
    <definedName name="_1989" localSheetId="9">#REF!</definedName>
    <definedName name="_1989">#REF!</definedName>
    <definedName name="_1990" localSheetId="9">#REF!</definedName>
    <definedName name="_1990">#REF!</definedName>
    <definedName name="_1991" localSheetId="9">#REF!</definedName>
    <definedName name="_1991">#REF!</definedName>
    <definedName name="_1992" localSheetId="9">#REF!</definedName>
    <definedName name="_1992">#REF!</definedName>
    <definedName name="_1993" localSheetId="9">#REF!</definedName>
    <definedName name="_1993">#REF!</definedName>
    <definedName name="_1994" localSheetId="9">#REF!</definedName>
    <definedName name="_1994">#REF!</definedName>
    <definedName name="_1995" localSheetId="9">#REF!</definedName>
    <definedName name="_1995">#REF!</definedName>
    <definedName name="_1996" localSheetId="9">#REF!</definedName>
    <definedName name="_1996">#REF!</definedName>
    <definedName name="_1997" localSheetId="9">#REF!</definedName>
    <definedName name="_1997">#REF!</definedName>
    <definedName name="_1998" localSheetId="9">#REF!</definedName>
    <definedName name="_1998">#REF!</definedName>
    <definedName name="_1999" localSheetId="9">#REF!</definedName>
    <definedName name="_1999">#REF!</definedName>
    <definedName name="_2000" localSheetId="9">#REF!</definedName>
    <definedName name="_2000">#REF!</definedName>
    <definedName name="_2001" localSheetId="9">#REF!</definedName>
    <definedName name="_2001">#REF!</definedName>
    <definedName name="_2002" localSheetId="9">#REF!</definedName>
    <definedName name="_2002">#REF!</definedName>
    <definedName name="_2003" localSheetId="9">#REF!</definedName>
    <definedName name="_2003">#REF!</definedName>
    <definedName name="_96TAXCHG" localSheetId="9">#REF!</definedName>
    <definedName name="_96TAXCHG">#REF!</definedName>
    <definedName name="_MCV1" localSheetId="9">#REF!</definedName>
    <definedName name="_MCV1">#REF!</definedName>
    <definedName name="_Q59" localSheetId="8" hidden="1">{#N/A,#N/A,TRUE,"BoP"}</definedName>
    <definedName name="_Q59" localSheetId="9" hidden="1">{#N/A,#N/A,TRUE,"BoP"}</definedName>
    <definedName name="_Q59" localSheetId="3" hidden="1">{#N/A,#N/A,TRUE,"BoP"}</definedName>
    <definedName name="_Q59" localSheetId="1" hidden="1">{#N/A,#N/A,TRUE,"BoP"}</definedName>
    <definedName name="_Q59" hidden="1">{#N/A,#N/A,TRUE,"BoP"}</definedName>
    <definedName name="_Sort" localSheetId="9" hidden="1">#REF!</definedName>
    <definedName name="_Sort" hidden="1">#REF!</definedName>
    <definedName name="_Tab1" localSheetId="9">'[1]PIBR-31,40'!#REF!</definedName>
    <definedName name="_Tab1">'[1]PIBR-31,40'!#REF!</definedName>
    <definedName name="_Tab11" localSheetId="9">#REF!</definedName>
    <definedName name="_Tab11">#REF!</definedName>
    <definedName name="_Tab12" localSheetId="9">#REF!</definedName>
    <definedName name="_Tab12">#REF!</definedName>
    <definedName name="_Tab13" localSheetId="9">#REF!</definedName>
    <definedName name="_Tab13">#REF!</definedName>
    <definedName name="_Tab14" localSheetId="9">#REF!</definedName>
    <definedName name="_Tab14">#REF!</definedName>
    <definedName name="_Tab15" localSheetId="9">#REF!</definedName>
    <definedName name="_Tab15">#REF!</definedName>
    <definedName name="_Tab17" localSheetId="9">#REF!</definedName>
    <definedName name="_Tab17">#REF!</definedName>
    <definedName name="_Tab18" localSheetId="9">#REF!</definedName>
    <definedName name="_Tab18">#REF!</definedName>
    <definedName name="_Tab19" localSheetId="9">#REF!</definedName>
    <definedName name="_Tab19">#REF!</definedName>
    <definedName name="_Tab2" localSheetId="9">#REF!</definedName>
    <definedName name="_Tab2">#REF!</definedName>
    <definedName name="_Tab20" localSheetId="9">#REF!</definedName>
    <definedName name="_Tab20">#REF!</definedName>
    <definedName name="_Tab21" localSheetId="9">#REF!</definedName>
    <definedName name="_Tab21">#REF!</definedName>
    <definedName name="_Tab22" localSheetId="9">#REF!</definedName>
    <definedName name="_Tab22">#REF!</definedName>
    <definedName name="_Tab23" localSheetId="9">#REF!</definedName>
    <definedName name="_Tab23">#REF!</definedName>
    <definedName name="_Tab24" localSheetId="9">#REF!</definedName>
    <definedName name="_Tab24">#REF!</definedName>
    <definedName name="_Tab25" localSheetId="9">#REF!</definedName>
    <definedName name="_Tab25">#REF!</definedName>
    <definedName name="_Tab26" localSheetId="9">#REF!</definedName>
    <definedName name="_Tab26">#REF!</definedName>
    <definedName name="_Tab27" localSheetId="9">#REF!</definedName>
    <definedName name="_Tab27">#REF!</definedName>
    <definedName name="_Tab4" localSheetId="9">#REF!</definedName>
    <definedName name="_Tab4">#REF!</definedName>
    <definedName name="_Tab5" localSheetId="9">#REF!</definedName>
    <definedName name="_Tab5">#REF!</definedName>
    <definedName name="_Tab6" localSheetId="9">#REF!</definedName>
    <definedName name="_Tab6">#REF!</definedName>
    <definedName name="_Tab7" localSheetId="9">#REF!</definedName>
    <definedName name="_Tab7">#REF!</definedName>
    <definedName name="_Tab8" localSheetId="9">#REF!</definedName>
    <definedName name="_Tab8">#REF!</definedName>
    <definedName name="_Tab9" localSheetId="9">#REF!</definedName>
    <definedName name="_Tab9">#REF!</definedName>
    <definedName name="ACTIVATE" localSheetId="9">#REF!</definedName>
    <definedName name="ACTIVATE">#REF!</definedName>
    <definedName name="Actual_prices_through_December_1999" localSheetId="9">#REF!</definedName>
    <definedName name="Actual_prices_through_December_1999">#REF!</definedName>
    <definedName name="ad" localSheetId="9">#REF!</definedName>
    <definedName name="ad">#REF!</definedName>
    <definedName name="ALTNGDP_R" localSheetId="9">#REF!</definedName>
    <definedName name="ALTNGDP_R">#REF!</definedName>
    <definedName name="ATable1" localSheetId="9">#REF!</definedName>
    <definedName name="ATable1">#REF!</definedName>
    <definedName name="b" localSheetId="9">[2]WEO!#REF!</definedName>
    <definedName name="b">[2]WEO!#REF!</definedName>
    <definedName name="BANKING" localSheetId="9">#REF!</definedName>
    <definedName name="BANKING">#REF!</definedName>
    <definedName name="BASEYEAR" localSheetId="9">#REF!</definedName>
    <definedName name="BASEYEAR">#REF!</definedName>
    <definedName name="BCA" localSheetId="9">#REF!</definedName>
    <definedName name="BCA">#REF!</definedName>
    <definedName name="BCA_NGDP" localSheetId="9">#REF!</definedName>
    <definedName name="BCA_NGDP">#REF!</definedName>
    <definedName name="BEA" localSheetId="9">#REF!</definedName>
    <definedName name="BEA">#REF!</definedName>
    <definedName name="BEABA" localSheetId="9">#REF!</definedName>
    <definedName name="BEABA">#REF!</definedName>
    <definedName name="BEABI" localSheetId="9">#REF!</definedName>
    <definedName name="BEABI">#REF!</definedName>
    <definedName name="BEAMU" localSheetId="9">#REF!</definedName>
    <definedName name="BEAMU">#REF!</definedName>
    <definedName name="BED" localSheetId="9">#REF!</definedName>
    <definedName name="BED">#REF!</definedName>
    <definedName name="BED_6" localSheetId="9">#REF!</definedName>
    <definedName name="BED_6">#REF!</definedName>
    <definedName name="BEO" localSheetId="9">#REF!</definedName>
    <definedName name="BEO">#REF!</definedName>
    <definedName name="BER" localSheetId="9">#REF!</definedName>
    <definedName name="BER">#REF!</definedName>
    <definedName name="BERBA" localSheetId="9">#REF!</definedName>
    <definedName name="BERBA">#REF!</definedName>
    <definedName name="BERBI" localSheetId="9">#REF!</definedName>
    <definedName name="BERBI">#REF!</definedName>
    <definedName name="BF" localSheetId="9">#REF!</definedName>
    <definedName name="BF">#REF!</definedName>
    <definedName name="BFD" localSheetId="9">#REF!</definedName>
    <definedName name="BFD">#REF!</definedName>
    <definedName name="BFDI" localSheetId="9">#REF!</definedName>
    <definedName name="BFDI">#REF!</definedName>
    <definedName name="BFL_C_G" localSheetId="9">#REF!</definedName>
    <definedName name="BFL_C_G">#REF!</definedName>
    <definedName name="BFL_C_P" localSheetId="9">#REF!</definedName>
    <definedName name="BFL_C_P">#REF!</definedName>
    <definedName name="BFL_CBA" localSheetId="9">#REF!</definedName>
    <definedName name="BFL_CBA">#REF!</definedName>
    <definedName name="BFL_CBI" localSheetId="9">#REF!</definedName>
    <definedName name="BFL_CBI">#REF!</definedName>
    <definedName name="BFL_CMU" localSheetId="9">#REF!</definedName>
    <definedName name="BFL_CMU">#REF!</definedName>
    <definedName name="BFL_D_G" localSheetId="9">#REF!</definedName>
    <definedName name="BFL_D_G">#REF!</definedName>
    <definedName name="BFL_D_P" localSheetId="9">#REF!</definedName>
    <definedName name="BFL_D_P">#REF!</definedName>
    <definedName name="BFL_DBA" localSheetId="9">#REF!</definedName>
    <definedName name="BFL_DBA">#REF!</definedName>
    <definedName name="BFL_DBI" localSheetId="9">#REF!</definedName>
    <definedName name="BFL_DBI">#REF!</definedName>
    <definedName name="BFL_DF" localSheetId="9">#REF!</definedName>
    <definedName name="BFL_DF">#REF!</definedName>
    <definedName name="BFL_DMU" localSheetId="9">#REF!</definedName>
    <definedName name="BFL_DMU">#REF!</definedName>
    <definedName name="BFLB_DF" localSheetId="9">#REF!</definedName>
    <definedName name="BFLB_DF">#REF!</definedName>
    <definedName name="BFLRES" localSheetId="9">#REF!</definedName>
    <definedName name="BFLRES">#REF!</definedName>
    <definedName name="BFO_S" localSheetId="9">#REF!</definedName>
    <definedName name="BFO_S">#REF!</definedName>
    <definedName name="BFOL_L" localSheetId="9">#REF!</definedName>
    <definedName name="BFOL_L">#REF!</definedName>
    <definedName name="BFOL_S" localSheetId="9">#REF!</definedName>
    <definedName name="BFOL_S">#REF!</definedName>
    <definedName name="BFOLB" localSheetId="9">#REF!</definedName>
    <definedName name="BFOLB">#REF!</definedName>
    <definedName name="BFOLG_L" localSheetId="9">#REF!</definedName>
    <definedName name="BFOLG_L">#REF!</definedName>
    <definedName name="BFOTH" localSheetId="9">#REF!</definedName>
    <definedName name="BFOTH">#REF!</definedName>
    <definedName name="BFPA" localSheetId="9">#REF!</definedName>
    <definedName name="BFPA">#REF!</definedName>
    <definedName name="BFPL" localSheetId="9">#REF!</definedName>
    <definedName name="BFPL">#REF!</definedName>
    <definedName name="BFPLBN" localSheetId="9">#REF!</definedName>
    <definedName name="BFPLBN">#REF!</definedName>
    <definedName name="BFPLD_G" localSheetId="9">#REF!</definedName>
    <definedName name="BFPLD_G">#REF!</definedName>
    <definedName name="BFPLE_G" localSheetId="9">#REF!</definedName>
    <definedName name="BFPLE_G">#REF!</definedName>
    <definedName name="BFPLMM" localSheetId="9">#REF!</definedName>
    <definedName name="BFPLMM">#REF!</definedName>
    <definedName name="BFRA" localSheetId="9">#REF!</definedName>
    <definedName name="BFRA">#REF!</definedName>
    <definedName name="BFUND" localSheetId="9">#REF!</definedName>
    <definedName name="BFUND">#REF!</definedName>
    <definedName name="BIGBUD" localSheetId="9">#REF!</definedName>
    <definedName name="BIGBUD">#REF!</definedName>
    <definedName name="BiH....Stock_of_External_Debt__Before_Debt_Relief___1997_2005_1__2" localSheetId="9">#REF!</definedName>
    <definedName name="BiH....Stock_of_External_Debt__Before_Debt_Relief___1997_2005_1__2">#REF!</definedName>
    <definedName name="BIP" localSheetId="9">#REF!</definedName>
    <definedName name="BIP">#REF!</definedName>
    <definedName name="BK" localSheetId="9">#REF!</definedName>
    <definedName name="BK">#REF!</definedName>
    <definedName name="BKF" localSheetId="9">#REF!</definedName>
    <definedName name="BKF">#REF!</definedName>
    <definedName name="BKFA" localSheetId="9">#REF!</definedName>
    <definedName name="BKFA">#REF!</definedName>
    <definedName name="BKFBA" localSheetId="9">#REF!</definedName>
    <definedName name="BKFBA">#REF!</definedName>
    <definedName name="BKFBI" localSheetId="9">#REF!</definedName>
    <definedName name="BKFBI">#REF!</definedName>
    <definedName name="BKFMU" localSheetId="9">#REF!</definedName>
    <definedName name="BKFMU">#REF!</definedName>
    <definedName name="blss" localSheetId="8" hidden="1">{"Sum Param for financing cap",#N/A,FALSE,"Sum";"Sum selected econ indictrs",#N/A,FALSE,"Sum";"Sum Sav Inv assmt of dom. fin.",#N/A,FALSE,"Sum"}</definedName>
    <definedName name="blss" localSheetId="9" hidden="1">{"Sum Param for financing cap",#N/A,FALSE,"Sum";"Sum selected econ indictrs",#N/A,FALSE,"Sum";"Sum Sav Inv assmt of dom. fin.",#N/A,FALSE,"Sum"}</definedName>
    <definedName name="blss" localSheetId="3" hidden="1">{"Sum Param for financing cap",#N/A,FALSE,"Sum";"Sum selected econ indictrs",#N/A,FALSE,"Sum";"Sum Sav Inv assmt of dom. fin.",#N/A,FALSE,"Sum"}</definedName>
    <definedName name="blss" localSheetId="1" hidden="1">{"Sum Param for financing cap",#N/A,FALSE,"Sum";"Sum selected econ indictrs",#N/A,FALSE,"Sum";"Sum Sav Inv assmt of dom. fin.",#N/A,FALSE,"Sum"}</definedName>
    <definedName name="blss" hidden="1">{"Sum Param for financing cap",#N/A,FALSE,"Sum";"Sum selected econ indictrs",#N/A,FALSE,"Sum";"Sum Sav Inv assmt of dom. fin.",#N/A,FALSE,"Sum"}</definedName>
    <definedName name="BMG" localSheetId="9">#REF!</definedName>
    <definedName name="BMG">#REF!</definedName>
    <definedName name="BMI" localSheetId="9">#REF!</definedName>
    <definedName name="BMI">#REF!</definedName>
    <definedName name="BMII_G" localSheetId="9">#REF!</definedName>
    <definedName name="BMII_G">#REF!</definedName>
    <definedName name="BMII_P" localSheetId="9">#REF!</definedName>
    <definedName name="BMII_P">#REF!</definedName>
    <definedName name="BMIIBA" localSheetId="9">#REF!</definedName>
    <definedName name="BMIIBA">#REF!</definedName>
    <definedName name="BMIIBI" localSheetId="9">#REF!</definedName>
    <definedName name="BMIIBI">#REF!</definedName>
    <definedName name="BMIIMU" localSheetId="9">#REF!</definedName>
    <definedName name="BMIIMU">#REF!</definedName>
    <definedName name="BMS" localSheetId="9">#REF!</definedName>
    <definedName name="BMS">#REF!</definedName>
    <definedName name="BNEO" localSheetId="9">#REF!</definedName>
    <definedName name="BNEO">#REF!</definedName>
    <definedName name="BOP" localSheetId="9">#REF!</definedName>
    <definedName name="BOP">#REF!</definedName>
    <definedName name="BOPSUM" localSheetId="9">#REF!</definedName>
    <definedName name="BOPSUM">#REF!</definedName>
    <definedName name="BTRG" localSheetId="9">#REF!</definedName>
    <definedName name="BTRG">#REF!</definedName>
    <definedName name="BTRP" localSheetId="9">#REF!</definedName>
    <definedName name="BTRP">#REF!</definedName>
    <definedName name="BUDGET" localSheetId="9">#REF!</definedName>
    <definedName name="BUDGET">#REF!</definedName>
    <definedName name="BXG" localSheetId="9">#REF!</definedName>
    <definedName name="BXG">#REF!</definedName>
    <definedName name="BXI" localSheetId="9">#REF!</definedName>
    <definedName name="BXI">#REF!</definedName>
    <definedName name="BXS" localSheetId="9">#REF!</definedName>
    <definedName name="BXS">#REF!</definedName>
    <definedName name="ccc" localSheetId="9">#REF!</definedName>
    <definedName name="ccc">#REF!</definedName>
    <definedName name="CCODE" localSheetId="9">#REF!</definedName>
    <definedName name="CCODE">#REF!</definedName>
    <definedName name="CHK1.1" localSheetId="9">#REF!</definedName>
    <definedName name="CHK1.1">#REF!</definedName>
    <definedName name="CHK2.1" localSheetId="9">#REF!</definedName>
    <definedName name="CHK2.1">#REF!</definedName>
    <definedName name="CHK2.2" localSheetId="9">#REF!</definedName>
    <definedName name="CHK2.2">#REF!</definedName>
    <definedName name="CHK2.3" localSheetId="9">#REF!</definedName>
    <definedName name="CHK2.3">#REF!</definedName>
    <definedName name="COUNTER" localSheetId="9">#REF!</definedName>
    <definedName name="COUNTER">#REF!</definedName>
    <definedName name="CPI" localSheetId="9">#REF!</definedName>
    <definedName name="CPI">#REF!</definedName>
    <definedName name="CSIDATES" localSheetId="9">[3]WEO!#REF!</definedName>
    <definedName name="CSIDATES">[3]WEO!#REF!</definedName>
    <definedName name="CUMBUD" localSheetId="9">#REF!</definedName>
    <definedName name="CUMBUD">#REF!</definedName>
    <definedName name="CUMPROG" localSheetId="9">#REF!</definedName>
    <definedName name="CUMPROG">#REF!</definedName>
    <definedName name="CurrVintage">'[4]A Current Data'!$D$60</definedName>
    <definedName name="D_D_Sdiff" localSheetId="9">#REF!</definedName>
    <definedName name="D_D_Sdiff">#REF!</definedName>
    <definedName name="D_D_Sdiff1" localSheetId="9">#REF!</definedName>
    <definedName name="D_D_Sdiff1">#REF!</definedName>
    <definedName name="D_G" localSheetId="9">#REF!</definedName>
    <definedName name="D_G">#REF!</definedName>
    <definedName name="D_P" localSheetId="9">#REF!</definedName>
    <definedName name="D_P">#REF!</definedName>
    <definedName name="D_PCPI" localSheetId="9">#REF!</definedName>
    <definedName name="D_PCPI">#REF!</definedName>
    <definedName name="D_PCPIAQ" localSheetId="9">#REF!</definedName>
    <definedName name="D_PCPIAQ">#REF!</definedName>
    <definedName name="D_PCPIQ" localSheetId="9">#REF!</definedName>
    <definedName name="D_PCPIQ">#REF!</definedName>
    <definedName name="D_S" localSheetId="9">#REF!</definedName>
    <definedName name="D_S">#REF!</definedName>
    <definedName name="D_SY" localSheetId="9">#REF!</definedName>
    <definedName name="D_SY">#REF!</definedName>
    <definedName name="DA" localSheetId="9">#REF!</definedName>
    <definedName name="DA">#REF!</definedName>
    <definedName name="DABA" localSheetId="9">#REF!</definedName>
    <definedName name="DABA">#REF!</definedName>
    <definedName name="DABI" localSheetId="9">#REF!</definedName>
    <definedName name="DABI">#REF!</definedName>
    <definedName name="DAMU" localSheetId="9">#REF!</definedName>
    <definedName name="DAMU">#REF!</definedName>
    <definedName name="data" localSheetId="9">#REF!</definedName>
    <definedName name="data">#REF!</definedName>
    <definedName name="Date">'[4]A Current Data'!$D$61</definedName>
    <definedName name="dates" localSheetId="9">#REF!</definedName>
    <definedName name="dates">#REF!</definedName>
    <definedName name="DATESW" localSheetId="9">#REF!</definedName>
    <definedName name="DATESW">#REF!</definedName>
    <definedName name="DATEWEO" localSheetId="9">#REF!</definedName>
    <definedName name="DATEWEO">#REF!</definedName>
    <definedName name="DBA" localSheetId="9">#REF!</definedName>
    <definedName name="DBA">#REF!</definedName>
    <definedName name="DBI" localSheetId="9">#REF!</definedName>
    <definedName name="DBI">#REF!</definedName>
    <definedName name="DBSA" localSheetId="9">#REF!</definedName>
    <definedName name="DBSA">#REF!</definedName>
    <definedName name="DDR" localSheetId="9">#REF!</definedName>
    <definedName name="DDR">#REF!</definedName>
    <definedName name="DDRBA" localSheetId="9">#REF!</definedName>
    <definedName name="DDRBA">#REF!</definedName>
    <definedName name="dem" localSheetId="9">#REF!</definedName>
    <definedName name="dem">#REF!</definedName>
    <definedName name="df">'[5]18'!$A$1</definedName>
    <definedName name="dfg">'[5]13'!$A$1</definedName>
    <definedName name="dfghdghd" localSheetId="9">#REF!</definedName>
    <definedName name="dfghdghd">#REF!</definedName>
    <definedName name="dfgs" localSheetId="9">#REF!</definedName>
    <definedName name="dfgs">#REF!</definedName>
    <definedName name="dfsd" localSheetId="9">#REF!</definedName>
    <definedName name="dfsd">#REF!</definedName>
    <definedName name="dfsgsfgsdfgs" localSheetId="9">#REF!</definedName>
    <definedName name="dfsgsfgsdfgs">#REF!</definedName>
    <definedName name="dghetrewty" localSheetId="9">#REF!</definedName>
    <definedName name="dghetrewty">#REF!</definedName>
    <definedName name="Discount_NC" localSheetId="9">[6]NPV_base!#REF!</definedName>
    <definedName name="Discount_NC">[6]NPV_base!#REF!</definedName>
    <definedName name="DiscountRate" localSheetId="9">#REF!</definedName>
    <definedName name="DiscountRate">#REF!</definedName>
    <definedName name="DMU" localSheetId="9">#REF!</definedName>
    <definedName name="DMU">#REF!</definedName>
    <definedName name="DMX_Units" localSheetId="9">#REF!</definedName>
    <definedName name="DMX_Units">#REF!</definedName>
    <definedName name="documentation" localSheetId="9">#REF!</definedName>
    <definedName name="documentation">#REF!</definedName>
    <definedName name="dummy" localSheetId="9">#REF!</definedName>
    <definedName name="dummy">#REF!</definedName>
    <definedName name="EC" localSheetId="9">#REF!</definedName>
    <definedName name="EC">#REF!</definedName>
    <definedName name="EDSSDESCRIPTOR" localSheetId="9">#REF!</definedName>
    <definedName name="EDSSDESCRIPTOR">#REF!</definedName>
    <definedName name="EDSSFILE" localSheetId="9">#REF!</definedName>
    <definedName name="EDSSFILE">#REF!</definedName>
    <definedName name="EDSSNAME" localSheetId="9">#REF!</definedName>
    <definedName name="EDSSNAME">#REF!</definedName>
    <definedName name="EDSSTABLES" localSheetId="9">#REF!</definedName>
    <definedName name="EDSSTABLES">#REF!</definedName>
    <definedName name="EDSSTIME" localSheetId="9">#REF!</definedName>
    <definedName name="EDSSTIME">#REF!</definedName>
    <definedName name="EISCODE" localSheetId="9">#REF!</definedName>
    <definedName name="EISCODE">#REF!</definedName>
    <definedName name="ENDA" localSheetId="9">#REF!</definedName>
    <definedName name="ENDA">#REF!</definedName>
    <definedName name="ENDA_PR" localSheetId="9">#REF!</definedName>
    <definedName name="ENDA_PR">#REF!</definedName>
    <definedName name="ENDE" localSheetId="9">#REF!</definedName>
    <definedName name="ENDE">#REF!</definedName>
    <definedName name="EndingBalance" localSheetId="8">-FV([0]!InterestRate/12,'PART 1'!PaymentNumber,-'PART 1'!MonthlyPayment,[0]!LoanAmount)</definedName>
    <definedName name="EndingBalance" localSheetId="9">-FV('PART 2'!InterestRate/12,'PART 2'!PaymentNumber,-'PART 2'!MonthlyPayment,'PART 2'!LoanAmount)</definedName>
    <definedName name="EndingBalance" localSheetId="3">-FV([0]!InterestRate/12,'SECTION 1'!PaymentNumber,-'SECTION 1'!MonthlyPayment,[0]!LoanAmount)</definedName>
    <definedName name="EndingBalance" localSheetId="1">-FV([0]!InterestRate/12,'TABLE OF CONTENTS'!PaymentNumber,-'TABLE OF CONTENTS'!MonthlyPayment,[0]!LoanAmount)</definedName>
    <definedName name="EndingBalance">-FV([0]!InterestRate/12,[0]!PaymentNumber,-[0]!MonthlyPayment,[0]!LoanAmount)</definedName>
    <definedName name="erte">'[5]7'!$A$1</definedName>
    <definedName name="erteyrt">'[5]9'!$A$1</definedName>
    <definedName name="ertyer">'[5]5'!$A$1</definedName>
    <definedName name="ertyert" localSheetId="9">#REF!</definedName>
    <definedName name="ertyert">#REF!</definedName>
    <definedName name="ertyertyey" localSheetId="9">#REF!</definedName>
    <definedName name="ertyertyey">#REF!</definedName>
    <definedName name="ertyryety">'[5]10'!$A$1</definedName>
    <definedName name="ety">'[5]6'!$A$1</definedName>
    <definedName name="exchr" localSheetId="9">#REF!</definedName>
    <definedName name="exchr">#REF!</definedName>
    <definedName name="EXP" localSheetId="9">#REF!</definedName>
    <definedName name="EXP">#REF!</definedName>
    <definedName name="f" localSheetId="9">#REF!</definedName>
    <definedName name="f">#REF!</definedName>
    <definedName name="fdsg" localSheetId="9">#REF!</definedName>
    <definedName name="fdsg">#REF!</definedName>
    <definedName name="fg">'[5]19'!$A$1</definedName>
    <definedName name="fgd" localSheetId="9">#REF!</definedName>
    <definedName name="fgd">#REF!</definedName>
    <definedName name="FIDR" localSheetId="9">#REF!</definedName>
    <definedName name="FIDR">#REF!</definedName>
    <definedName name="Fiscal" localSheetId="9">#REF!</definedName>
    <definedName name="Fiscal">#REF!</definedName>
    <definedName name="FMB" localSheetId="9">#REF!</definedName>
    <definedName name="FMB">#REF!</definedName>
    <definedName name="fsdfg" localSheetId="9">#REF!</definedName>
    <definedName name="fsdfg">#REF!</definedName>
    <definedName name="fsgsgfs" localSheetId="9">#REF!</definedName>
    <definedName name="fsgsgfs">#REF!</definedName>
    <definedName name="g" localSheetId="8" hidden="1">{"Sum Param for financing cap",#N/A,FALSE,"Sum";"Sum selected econ indictrs",#N/A,FALSE,"Sum";"Sum Sav Inv assmt of dom. fin.",#N/A,FALSE,"Sum"}</definedName>
    <definedName name="g" localSheetId="9" hidden="1">{"Sum Param for financing cap",#N/A,FALSE,"Sum";"Sum selected econ indictrs",#N/A,FALSE,"Sum";"Sum Sav Inv assmt of dom. fin.",#N/A,FALSE,"Sum"}</definedName>
    <definedName name="g" localSheetId="3" hidden="1">{"Sum Param for financing cap",#N/A,FALSE,"Sum";"Sum selected econ indictrs",#N/A,FALSE,"Sum";"Sum Sav Inv assmt of dom. fin.",#N/A,FALSE,"Sum"}</definedName>
    <definedName name="g" localSheetId="1" hidden="1">{"Sum Param for financing cap",#N/A,FALSE,"Sum";"Sum selected econ indictrs",#N/A,FALSE,"Sum";"Sum Sav Inv assmt of dom. fin.",#N/A,FALSE,"Sum"}</definedName>
    <definedName name="g" hidden="1">{"Sum Param for financing cap",#N/A,FALSE,"Sum";"Sum selected econ indictrs",#N/A,FALSE,"Sum";"Sum Sav Inv assmt of dom. fin.",#N/A,FALSE,"Sum"}</definedName>
    <definedName name="GCEC" localSheetId="9">#REF!</definedName>
    <definedName name="GCEC">#REF!</definedName>
    <definedName name="GCED" localSheetId="9">#REF!</definedName>
    <definedName name="GCED">#REF!</definedName>
    <definedName name="GCEE" localSheetId="9">#REF!</definedName>
    <definedName name="GCEE">#REF!</definedName>
    <definedName name="GCEEP" localSheetId="9">#REF!</definedName>
    <definedName name="GCEEP">#REF!</definedName>
    <definedName name="GCEES" localSheetId="9">#REF!</definedName>
    <definedName name="GCEES">#REF!</definedName>
    <definedName name="GCEG" localSheetId="9">#REF!</definedName>
    <definedName name="GCEG">#REF!</definedName>
    <definedName name="GCEH" localSheetId="9">#REF!</definedName>
    <definedName name="GCEH">#REF!</definedName>
    <definedName name="GCEHP" localSheetId="9">#REF!</definedName>
    <definedName name="GCEHP">#REF!</definedName>
    <definedName name="GCEI_D" localSheetId="9">#REF!</definedName>
    <definedName name="GCEI_D">#REF!</definedName>
    <definedName name="GCEI_F" localSheetId="9">#REF!</definedName>
    <definedName name="GCEI_F">#REF!</definedName>
    <definedName name="GCENL" localSheetId="9">#REF!</definedName>
    <definedName name="GCENL">#REF!</definedName>
    <definedName name="GCEO" localSheetId="9">#REF!</definedName>
    <definedName name="GCEO">#REF!</definedName>
    <definedName name="GCESWH" localSheetId="9">#REF!</definedName>
    <definedName name="GCESWH">#REF!</definedName>
    <definedName name="GCEW" localSheetId="9">#REF!</definedName>
    <definedName name="GCEW">#REF!</definedName>
    <definedName name="GCG" localSheetId="9">#REF!</definedName>
    <definedName name="GCG">#REF!</definedName>
    <definedName name="GCGC" localSheetId="9">#REF!</definedName>
    <definedName name="GCGC">#REF!</definedName>
    <definedName name="GCRG" localSheetId="9">#REF!</definedName>
    <definedName name="GCRG">#REF!</definedName>
    <definedName name="GGEC" localSheetId="9">#REF!</definedName>
    <definedName name="GGEC">#REF!</definedName>
    <definedName name="GGENL" localSheetId="9">#REF!</definedName>
    <definedName name="GGENL">#REF!</definedName>
    <definedName name="GGRG" localSheetId="9">#REF!</definedName>
    <definedName name="GGRG">#REF!</definedName>
    <definedName name="GOZREV" localSheetId="9">#REF!</definedName>
    <definedName name="GOZREV">#REF!</definedName>
    <definedName name="Grace_NC" localSheetId="9">[6]NPV_base!#REF!</definedName>
    <definedName name="Grace_NC">[6]NPV_base!#REF!</definedName>
    <definedName name="h" localSheetId="9">#REF!</definedName>
    <definedName name="h">#REF!</definedName>
    <definedName name="HeaderRow">ROW('[7]Loan Calculator'!$9:$9)</definedName>
    <definedName name="hhhhhh" localSheetId="9">#REF!</definedName>
    <definedName name="hhhhhh">#REF!</definedName>
    <definedName name="info" localSheetId="9">#REF!</definedName>
    <definedName name="info">#REF!</definedName>
    <definedName name="infonotes" localSheetId="9">#REF!</definedName>
    <definedName name="infonotes">#REF!</definedName>
    <definedName name="INTEREST" localSheetId="9">#REF!</definedName>
    <definedName name="INTEREST">#REF!</definedName>
    <definedName name="INTEREST." localSheetId="9">#REF!</definedName>
    <definedName name="INTEREST.">#REF!</definedName>
    <definedName name="Interest_NC" localSheetId="9">[6]NPV_base!#REF!</definedName>
    <definedName name="Interest_NC">[6]NPV_base!#REF!</definedName>
    <definedName name="InterestAmt" localSheetId="8">-IPMT([0]!InterestRate/12,'PART 1'!PaymentNumber,NumberOfPayments,[0]!LoanAmount)</definedName>
    <definedName name="InterestAmt" localSheetId="9">-IPMT('PART 2'!InterestRate/12,'PART 2'!PaymentNumber,[0]!NumberOfPayments,'PART 2'!LoanAmount)</definedName>
    <definedName name="InterestAmt" localSheetId="3">-IPMT([0]!InterestRate/12,'SECTION 1'!PaymentNumber,NumberOfPayments,[0]!LoanAmount)</definedName>
    <definedName name="InterestAmt" localSheetId="1">-IPMT([0]!InterestRate/12,'TABLE OF CONTENTS'!PaymentNumber,NumberOfPayments,[0]!LoanAmount)</definedName>
    <definedName name="InterestAmt">-IPMT([0]!InterestRate/12,[0]!PaymentNumber,NumberOfPayments,[0]!LoanAmount)</definedName>
    <definedName name="InterestRate" localSheetId="9">#REF!</definedName>
    <definedName name="InterestRate">#REF!</definedName>
    <definedName name="j">'[5]22'!$A$1</definedName>
    <definedName name="k">'[5]23'!$A$1</definedName>
    <definedName name="LastCol">COUNTA('[8]Bank Loans1'!$12:$12)</definedName>
    <definedName name="LastRow">MATCH(9.99E+307,'[7]Loan Calculator'!$A:$A)</definedName>
    <definedName name="LE" localSheetId="9">#REF!</definedName>
    <definedName name="LE">#REF!</definedName>
    <definedName name="LEGC" localSheetId="9">#REF!</definedName>
    <definedName name="LEGC">#REF!</definedName>
    <definedName name="LLS" localSheetId="9">#REF!</definedName>
    <definedName name="LLS">#REF!</definedName>
    <definedName name="LoanAmount" localSheetId="9">#REF!</definedName>
    <definedName name="LoanAmount">#REF!</definedName>
    <definedName name="LoanIsGood" localSheetId="8">IF(LoanAmount*InterestRate*[0]!LoanYears*[0]!LoanStartDate&gt;0,1,0)</definedName>
    <definedName name="LoanIsGood" localSheetId="9">IF('PART 2'!LoanAmount*'PART 2'!InterestRate*'PART 2'!LoanYears*'PART 2'!LoanStartDate&gt;0,1,0)</definedName>
    <definedName name="LoanIsGood" localSheetId="3">IF(LoanAmount*InterestRate*[0]!LoanYears*[0]!LoanStartDate&gt;0,1,0)</definedName>
    <definedName name="LoanIsGood" localSheetId="1">IF(LoanAmount*InterestRate*[0]!LoanYears*[0]!LoanStartDate&gt;0,1,0)</definedName>
    <definedName name="LoanIsGood">IF(LoanAmount*InterestRate*[0]!LoanYears*[0]!LoanStartDate&gt;0,1,0)</definedName>
    <definedName name="LoanIsNotPaid" localSheetId="8">IF('PART 1'!PaymentNumber&lt;=NumberOfPayments,1,0)</definedName>
    <definedName name="LoanIsNotPaid" localSheetId="9">IF('PART 2'!PaymentNumber&lt;=NumberOfPayments,1,0)</definedName>
    <definedName name="LoanIsNotPaid" localSheetId="3">IF('SECTION 1'!PaymentNumber&lt;=NumberOfPayments,1,0)</definedName>
    <definedName name="LoanIsNotPaid" localSheetId="1">IF('TABLE OF CONTENTS'!PaymentNumber&lt;=NumberOfPayments,1,0)</definedName>
    <definedName name="LoanIsNotPaid">IF([0]!PaymentNumber&lt;=NumberOfPayments,1,0)</definedName>
    <definedName name="LoanStartDate" localSheetId="9">#REF!</definedName>
    <definedName name="LoanStartDate">#REF!</definedName>
    <definedName name="LoanValue" localSheetId="8">-FV(InterestRate/12,'PART 1'!PaymentNumber-1,-'PART 1'!MonthlyPayment,LoanAmount)</definedName>
    <definedName name="LoanValue" localSheetId="9">-FV('PART 2'!InterestRate/12,'PART 2'!PaymentNumber-1,-'PART 2'!MonthlyPayment,'PART 2'!LoanAmount)</definedName>
    <definedName name="LoanValue" localSheetId="3">-FV(InterestRate/12,'SECTION 1'!PaymentNumber-1,-'SECTION 1'!MonthlyPayment,LoanAmount)</definedName>
    <definedName name="LoanValue" localSheetId="1">-FV(InterestRate/12,'TABLE OF CONTENTS'!PaymentNumber-1,-'TABLE OF CONTENTS'!MonthlyPayment,LoanAmount)</definedName>
    <definedName name="LoanValue">-FV(InterestRate/12,[0]!PaymentNumber-1,-[0]!MonthlyPayment,LoanAmount)</definedName>
    <definedName name="LoanYears" localSheetId="9">#REF!</definedName>
    <definedName name="LoanYears">#REF!</definedName>
    <definedName name="LP" localSheetId="9">#REF!</definedName>
    <definedName name="LP">#REF!</definedName>
    <definedName name="LUR" localSheetId="9">#REF!</definedName>
    <definedName name="LUR">#REF!</definedName>
    <definedName name="macro">[9]Macro!$A$1:$Q$118</definedName>
    <definedName name="Maturity_NC" localSheetId="9">[6]NPV_base!#REF!</definedName>
    <definedName name="Maturity_NC">[6]NPV_base!#REF!</definedName>
    <definedName name="MCV">[10]Q2!$E$69:$AN$69</definedName>
    <definedName name="MCV_B">[10]Q6!$E$160:$AN$160</definedName>
    <definedName name="MCV_N" localSheetId="9">#REF!</definedName>
    <definedName name="MCV_N">#REF!</definedName>
    <definedName name="MCV_N1" localSheetId="9">#REF!</definedName>
    <definedName name="MCV_N1">#REF!</definedName>
    <definedName name="MEDBUD" localSheetId="9">#REF!</definedName>
    <definedName name="MEDBUD">#REF!</definedName>
    <definedName name="MEDBUDCAL" localSheetId="9">#REF!</definedName>
    <definedName name="MEDBUDCAL">#REF!</definedName>
    <definedName name="MEDBUDGDP" localSheetId="9">#REF!</definedName>
    <definedName name="MEDBUDGDP">#REF!</definedName>
    <definedName name="MEDDODE" localSheetId="9">#REF!</definedName>
    <definedName name="MEDDODE">#REF!</definedName>
    <definedName name="MEDEXASS" localSheetId="9">#REF!</definedName>
    <definedName name="MEDEXASS">#REF!</definedName>
    <definedName name="MEDFOFI" localSheetId="9">#REF!</definedName>
    <definedName name="MEDFOFI">#REF!</definedName>
    <definedName name="MEDINPUT" localSheetId="9">#REF!</definedName>
    <definedName name="MEDINPUT">#REF!</definedName>
    <definedName name="MEDREVASS" localSheetId="9">#REF!</definedName>
    <definedName name="MEDREVASS">#REF!</definedName>
    <definedName name="memotable" localSheetId="8" hidden="1">{"Sum Param for financing cap",#N/A,FALSE,"Sum";"Sum selected econ indictrs",#N/A,FALSE,"Sum";"Sum Sav Inv assmt of dom. fin.",#N/A,FALSE,"Sum"}</definedName>
    <definedName name="memotable" localSheetId="9" hidden="1">{"Sum Param for financing cap",#N/A,FALSE,"Sum";"Sum selected econ indictrs",#N/A,FALSE,"Sum";"Sum Sav Inv assmt of dom. fin.",#N/A,FALSE,"Sum"}</definedName>
    <definedName name="memotable" localSheetId="3" hidden="1">{"Sum Param for financing cap",#N/A,FALSE,"Sum";"Sum selected econ indictrs",#N/A,FALSE,"Sum";"Sum Sav Inv assmt of dom. fin.",#N/A,FALSE,"Sum"}</definedName>
    <definedName name="memotable" localSheetId="1" hidden="1">{"Sum Param for financing cap",#N/A,FALSE,"Sum";"Sum selected econ indictrs",#N/A,FALSE,"Sum";"Sum Sav Inv assmt of dom. fin.",#N/A,FALSE,"Sum"}</definedName>
    <definedName name="memotable" hidden="1">{"Sum Param for financing cap",#N/A,FALSE,"Sum";"Sum selected econ indictrs",#N/A,FALSE,"Sum";"Sum Sav Inv assmt of dom. fin.",#N/A,FALSE,"Sum"}</definedName>
    <definedName name="MICROM" localSheetId="9">[3]WEO!#REF!</definedName>
    <definedName name="MICROM">[3]WEO!#REF!</definedName>
    <definedName name="MIDDLE" localSheetId="9">#REF!</definedName>
    <definedName name="MIDDLE">#REF!</definedName>
    <definedName name="MonthlyPayment" localSheetId="8">-PMT(InterestRate/12,NumberOfPayments,LoanAmount)</definedName>
    <definedName name="MonthlyPayment" localSheetId="9">-PMT('PART 2'!InterestRate/12,[0]!NumberOfPayments,'PART 2'!LoanAmount)</definedName>
    <definedName name="MonthlyPayment" localSheetId="3">-PMT(InterestRate/12,NumberOfPayments,LoanAmount)</definedName>
    <definedName name="MonthlyPayment" localSheetId="1">-PMT(InterestRate/12,NumberOfPayments,LoanAmount)</definedName>
    <definedName name="MonthlyPayment">-PMT(InterestRate/12,NumberOfPayments,LoanAmount)</definedName>
    <definedName name="namebop" localSheetId="9">#REF!</definedName>
    <definedName name="namebop">#REF!</definedName>
    <definedName name="NAMES" localSheetId="9">#REF!</definedName>
    <definedName name="NAMES">#REF!</definedName>
    <definedName name="NAMESW" localSheetId="9">#REF!</definedName>
    <definedName name="NAMESW">#REF!</definedName>
    <definedName name="NAMEWEO" localSheetId="9">#REF!</definedName>
    <definedName name="NAMEWEO">#REF!</definedName>
    <definedName name="NC_R" localSheetId="9">#REF!</definedName>
    <definedName name="NC_R">#REF!</definedName>
    <definedName name="NCG" localSheetId="9">#REF!</definedName>
    <definedName name="NCG">#REF!</definedName>
    <definedName name="NCG_R" localSheetId="9">#REF!</definedName>
    <definedName name="NCG_R">#REF!</definedName>
    <definedName name="NCP" localSheetId="9">#REF!</definedName>
    <definedName name="NCP">#REF!</definedName>
    <definedName name="NCP_R" localSheetId="9">#REF!</definedName>
    <definedName name="NCP_R">#REF!</definedName>
    <definedName name="NDXNAMES" localSheetId="9">#REF!</definedName>
    <definedName name="NDXNAMES">#REF!</definedName>
    <definedName name="NDXWEEKS" localSheetId="9">#REF!</definedName>
    <definedName name="NDXWEEKS">#REF!</definedName>
    <definedName name="NFB_R" localSheetId="9">#REF!</definedName>
    <definedName name="NFB_R">#REF!</definedName>
    <definedName name="NFB_R_GDP" localSheetId="9">#REF!</definedName>
    <definedName name="NFB_R_GDP">#REF!</definedName>
    <definedName name="NFI" localSheetId="9">#REF!</definedName>
    <definedName name="NFI">#REF!</definedName>
    <definedName name="NFI_R" localSheetId="9">#REF!</definedName>
    <definedName name="NFI_R">#REF!</definedName>
    <definedName name="NFIG" localSheetId="9">#REF!</definedName>
    <definedName name="NFIG">#REF!</definedName>
    <definedName name="NFIP" localSheetId="9">#REF!</definedName>
    <definedName name="NFIP">#REF!</definedName>
    <definedName name="NGDP" localSheetId="9">#REF!</definedName>
    <definedName name="NGDP">#REF!</definedName>
    <definedName name="NGDP_R" localSheetId="9">#REF!</definedName>
    <definedName name="NGDP_R">#REF!</definedName>
    <definedName name="NGDP_RG" localSheetId="9">#REF!</definedName>
    <definedName name="NGDP_RG">#REF!</definedName>
    <definedName name="NGDPO" localSheetId="9">#REF!</definedName>
    <definedName name="NGDPO">#REF!</definedName>
    <definedName name="NGDPO_R" localSheetId="9">#REF!</definedName>
    <definedName name="NGDPO_R">#REF!</definedName>
    <definedName name="NGDPXO" localSheetId="9">#REF!</definedName>
    <definedName name="NGDPXO">#REF!</definedName>
    <definedName name="NGDPXO_R" localSheetId="9">#REF!</definedName>
    <definedName name="NGDPXO_R">#REF!</definedName>
    <definedName name="NGNI" localSheetId="9">#REF!</definedName>
    <definedName name="NGNI">#REF!</definedName>
    <definedName name="NGPXO" localSheetId="9">#REF!</definedName>
    <definedName name="NGPXO">#REF!</definedName>
    <definedName name="NGPXO_R" localSheetId="9">#REF!</definedName>
    <definedName name="NGPXO_R">#REF!</definedName>
    <definedName name="NGS" localSheetId="9">#REF!</definedName>
    <definedName name="NGS">#REF!</definedName>
    <definedName name="NGS_NGDP" localSheetId="9">#REF!</definedName>
    <definedName name="NGS_NGDP">#REF!</definedName>
    <definedName name="NGSG" localSheetId="9">#REF!</definedName>
    <definedName name="NGSG">#REF!</definedName>
    <definedName name="NGSP" localSheetId="9">#REF!</definedName>
    <definedName name="NGSP">#REF!</definedName>
    <definedName name="NI" localSheetId="9">#REF!</definedName>
    <definedName name="NI">#REF!</definedName>
    <definedName name="NI_GDP" localSheetId="9">#REF!</definedName>
    <definedName name="NI_GDP">#REF!</definedName>
    <definedName name="NI_NGDP" localSheetId="9">#REF!</definedName>
    <definedName name="NI_NGDP">#REF!</definedName>
    <definedName name="NI_R" localSheetId="9">#REF!</definedName>
    <definedName name="NI_R">#REF!</definedName>
    <definedName name="NINV" localSheetId="9">#REF!</definedName>
    <definedName name="NINV">#REF!</definedName>
    <definedName name="NINV_R" localSheetId="9">#REF!</definedName>
    <definedName name="NINV_R">#REF!</definedName>
    <definedName name="NINV_R_GDP" localSheetId="9">#REF!</definedName>
    <definedName name="NINV_R_GDP">#REF!</definedName>
    <definedName name="NM" localSheetId="9">#REF!</definedName>
    <definedName name="NM">#REF!</definedName>
    <definedName name="NM_R" localSheetId="9">#REF!</definedName>
    <definedName name="NM_R">#REF!</definedName>
    <definedName name="NMG" localSheetId="9">#REF!</definedName>
    <definedName name="NMG">#REF!</definedName>
    <definedName name="NMG_R" localSheetId="9">#REF!</definedName>
    <definedName name="NMG_R">#REF!</definedName>
    <definedName name="NMG_RG" localSheetId="9">#REF!</definedName>
    <definedName name="NMG_RG">#REF!</definedName>
    <definedName name="NMS" localSheetId="9">#REF!</definedName>
    <definedName name="NMS">#REF!</definedName>
    <definedName name="NMS_R" localSheetId="9">#REF!</definedName>
    <definedName name="NMS_R">#REF!</definedName>
    <definedName name="NNAMES" localSheetId="9">#REF!</definedName>
    <definedName name="NNAMES">#REF!</definedName>
    <definedName name="NOTES" localSheetId="9">#REF!</definedName>
    <definedName name="NOTES">#REF!</definedName>
    <definedName name="NTDD_R" localSheetId="9">#REF!</definedName>
    <definedName name="NTDD_R">#REF!</definedName>
    <definedName name="NTDD_RG" localSheetId="9">#REF!</definedName>
    <definedName name="NTDD_RG">#REF!</definedName>
    <definedName name="NumberOfPayments">'[7]Loan Calculator'!$G$5</definedName>
    <definedName name="NX" localSheetId="9">#REF!</definedName>
    <definedName name="NX">#REF!</definedName>
    <definedName name="NX_R" localSheetId="9">#REF!</definedName>
    <definedName name="NX_R">#REF!</definedName>
    <definedName name="nxcv" localSheetId="9">#REF!</definedName>
    <definedName name="nxcv">#REF!</definedName>
    <definedName name="NXG" localSheetId="9">#REF!</definedName>
    <definedName name="NXG">#REF!</definedName>
    <definedName name="NXG_R" localSheetId="9">#REF!</definedName>
    <definedName name="NXG_R">#REF!</definedName>
    <definedName name="NXG_RG" localSheetId="9">#REF!</definedName>
    <definedName name="NXG_RG">#REF!</definedName>
    <definedName name="NXS" localSheetId="9">#REF!</definedName>
    <definedName name="NXS">#REF!</definedName>
    <definedName name="NXS_R" localSheetId="9">#REF!</definedName>
    <definedName name="NXS_R">#REF!</definedName>
    <definedName name="PaymentDate" localSheetId="8">DATE(YEAR(LoanStartDate),MONTH(LoanStartDate)+'PART 1'!PaymentNumber,DAY(LoanStartDate))</definedName>
    <definedName name="PaymentDate" localSheetId="9">DATE(YEAR('PART 2'!LoanStartDate),MONTH('PART 2'!LoanStartDate)+'PART 2'!PaymentNumber,DAY('PART 2'!LoanStartDate))</definedName>
    <definedName name="PaymentDate" localSheetId="3">DATE(YEAR(LoanStartDate),MONTH(LoanStartDate)+'SECTION 1'!PaymentNumber,DAY(LoanStartDate))</definedName>
    <definedName name="PaymentDate" localSheetId="1">DATE(YEAR(LoanStartDate),MONTH(LoanStartDate)+'TABLE OF CONTENTS'!PaymentNumber,DAY(LoanStartDate))</definedName>
    <definedName name="PaymentDate">DATE(YEAR(LoanStartDate),MONTH(LoanStartDate)+[0]!PaymentNumber,DAY(LoanStartDate))</definedName>
    <definedName name="PaymentNumber" localSheetId="8">ROW()-HeaderRow</definedName>
    <definedName name="PaymentNumber" localSheetId="9">ROW()-HeaderRow</definedName>
    <definedName name="PaymentNumber" localSheetId="3">ROW()-HeaderRow</definedName>
    <definedName name="PaymentNumber" localSheetId="1">ROW()-HeaderRow</definedName>
    <definedName name="PaymentNumber">ROW()-HeaderRow</definedName>
    <definedName name="pchBMG" localSheetId="9">#REF!</definedName>
    <definedName name="pchBMG">#REF!</definedName>
    <definedName name="pchBXG" localSheetId="9">#REF!</definedName>
    <definedName name="pchBXG">#REF!</definedName>
    <definedName name="pchNM_R" localSheetId="9">#REF!</definedName>
    <definedName name="pchNM_R">#REF!</definedName>
    <definedName name="pchNMG_R" localSheetId="9">#REF!</definedName>
    <definedName name="pchNMG_R">#REF!</definedName>
    <definedName name="pchNX_R" localSheetId="9">#REF!</definedName>
    <definedName name="pchNX_R">#REF!</definedName>
    <definedName name="pchNXG_R" localSheetId="9">#REF!</definedName>
    <definedName name="pchNXG_R">#REF!</definedName>
    <definedName name="PCPI" localSheetId="9">#REF!</definedName>
    <definedName name="PCPI">#REF!</definedName>
    <definedName name="PCPIE" localSheetId="9">#REF!</definedName>
    <definedName name="PCPIE">#REF!</definedName>
    <definedName name="PPPGDP" localSheetId="9">#REF!</definedName>
    <definedName name="PPPGDP">#REF!</definedName>
    <definedName name="prefix" localSheetId="9">#REF!</definedName>
    <definedName name="prefix">#REF!</definedName>
    <definedName name="Principal" localSheetId="8">-PPMT(InterestRate/12,'PART 1'!PaymentNumber,NumberOfPayments,LoanAmount)</definedName>
    <definedName name="Principal" localSheetId="9">-PPMT('PART 2'!InterestRate/12,'PART 2'!PaymentNumber,[0]!NumberOfPayments,'PART 2'!LoanAmount)</definedName>
    <definedName name="Principal" localSheetId="3">-PPMT(InterestRate/12,'SECTION 1'!PaymentNumber,NumberOfPayments,LoanAmount)</definedName>
    <definedName name="Principal" localSheetId="1">-PPMT(InterestRate/12,'TABLE OF CONTENTS'!PaymentNumber,NumberOfPayments,LoanAmount)</definedName>
    <definedName name="Principal">-PPMT(InterestRate/12,PaymentNumber,NumberOfPayments,LoanAmount)</definedName>
    <definedName name="print" localSheetId="9">#REF!</definedName>
    <definedName name="print">#REF!</definedName>
    <definedName name="_xlnm.Print_Area" localSheetId="0">'BUDGET ESTIMATES'!$A$1:$H$49</definedName>
    <definedName name="_xlnm.Print_Area" localSheetId="6">'expenditure Table IV'!$A$1:$G$46</definedName>
    <definedName name="_xlnm.Print_Area" localSheetId="8">'PART 1'!$A$1:$I$36</definedName>
    <definedName name="_xlnm.Print_Area" localSheetId="9">'PART 2'!$A$1:$I$36</definedName>
    <definedName name="_xlnm.Print_Area" localSheetId="5">'revenue Table III '!$A$1:$G$68</definedName>
    <definedName name="_xlnm.Print_Area" localSheetId="3">'SECTION 1'!$A$1:$H$36</definedName>
    <definedName name="_xlnm.Print_Area" localSheetId="2">'Table I'!$A$1:$G$38</definedName>
    <definedName name="_xlnm.Print_Area" localSheetId="4">'Table II '!$A$1:$H$67</definedName>
    <definedName name="_xlnm.Print_Area" localSheetId="1">'TABLE OF CONTENTS'!$A$1:$I$40</definedName>
    <definedName name="_xlnm.Print_Area" localSheetId="7">'Table V '!$A$1:$G$80</definedName>
    <definedName name="_xlnm.Print_Titles">[11]SUMMARY!$B$1:$D$65536,[11]SUMMARY!$A$3:$IV$5</definedName>
    <definedName name="PrintArea_SET" localSheetId="8">OFFSET('[8]Bank Loans1'!$B$4,,,LastRow,LastCol)</definedName>
    <definedName name="PrintArea_SET" localSheetId="9">OFFSET('[8]Bank Loans1'!$B$4,,,LastRow,LastCol)</definedName>
    <definedName name="PrintArea_SET" localSheetId="3">OFFSET('[8]Bank Loans1'!$B$4,,,LastRow,LastCol)</definedName>
    <definedName name="PrintArea_SET" localSheetId="1">OFFSET('[8]Bank Loans1'!$B$4,,,LastRow,LastCol)</definedName>
    <definedName name="PrintArea_SET">OFFSET('[8]Bank Loans1'!$B$4,,,LastRow,LastCol)</definedName>
    <definedName name="projred" localSheetId="9">#REF!</definedName>
    <definedName name="projred">#REF!</definedName>
    <definedName name="QBUD97" localSheetId="9">#REF!</definedName>
    <definedName name="QBUD97">#REF!</definedName>
    <definedName name="QREV97" localSheetId="9">#REF!</definedName>
    <definedName name="QREV97">#REF!</definedName>
    <definedName name="Quest" localSheetId="8" hidden="1">{"Sum Param for financing cap",#N/A,FALSE,"Sum";"Sum selected econ indictrs",#N/A,FALSE,"Sum";"Sum Sav Inv assmt of dom. fin.",#N/A,FALSE,"Sum"}</definedName>
    <definedName name="Quest" localSheetId="9" hidden="1">{"Sum Param for financing cap",#N/A,FALSE,"Sum";"Sum selected econ indictrs",#N/A,FALSE,"Sum";"Sum Sav Inv assmt of dom. fin.",#N/A,FALSE,"Sum"}</definedName>
    <definedName name="Quest" localSheetId="3" hidden="1">{"Sum Param for financing cap",#N/A,FALSE,"Sum";"Sum selected econ indictrs",#N/A,FALSE,"Sum";"Sum Sav Inv assmt of dom. fin.",#N/A,FALSE,"Sum"}</definedName>
    <definedName name="Quest" localSheetId="1" hidden="1">{"Sum Param for financing cap",#N/A,FALSE,"Sum";"Sum selected econ indictrs",#N/A,FALSE,"Sum";"Sum Sav Inv assmt of dom. fin.",#N/A,FALSE,"Sum"}</definedName>
    <definedName name="Quest" hidden="1">{"Sum Param for financing cap",#N/A,FALSE,"Sum";"Sum selected econ indictrs",#N/A,FALSE,"Sum";"Sum Sav Inv assmt of dom. fin.",#N/A,FALSE,"Sum"}</definedName>
    <definedName name="rangename" localSheetId="9">#REF!</definedName>
    <definedName name="rangename">#REF!</definedName>
    <definedName name="RDC" localSheetId="9">#REF!</definedName>
    <definedName name="RDC">#REF!</definedName>
    <definedName name="REGISTERALL" localSheetId="9">#REF!</definedName>
    <definedName name="REGISTERALL">#REF!</definedName>
    <definedName name="RESERVE">'[12]RBZ-former'!$O$2:$V$66</definedName>
    <definedName name="REV" localSheetId="9">#REF!</definedName>
    <definedName name="REV">#REF!</definedName>
    <definedName name="RgFdPartCsource" localSheetId="9">#REF!</definedName>
    <definedName name="RgFdPartCsource">#REF!</definedName>
    <definedName name="RgFdPartEseries" localSheetId="9">#REF!</definedName>
    <definedName name="RgFdPartEseries">#REF!</definedName>
    <definedName name="RgFdPartEsource" localSheetId="9">#REF!</definedName>
    <definedName name="RgFdPartEsource">#REF!</definedName>
    <definedName name="RgFdReptCSeries" localSheetId="9">#REF!</definedName>
    <definedName name="RgFdReptCSeries">#REF!</definedName>
    <definedName name="RgFdReptCsource" localSheetId="9">#REF!</definedName>
    <definedName name="RgFdReptCsource">#REF!</definedName>
    <definedName name="RgFdReptEseries" localSheetId="9">#REF!</definedName>
    <definedName name="RgFdReptEseries">#REF!</definedName>
    <definedName name="RgFdReptEsource" localSheetId="9">#REF!</definedName>
    <definedName name="RgFdReptEsource">#REF!</definedName>
    <definedName name="RgFdSAMethod" localSheetId="9">#REF!</definedName>
    <definedName name="RgFdSAMethod">#REF!</definedName>
    <definedName name="RgFdTbBper" localSheetId="9">#REF!</definedName>
    <definedName name="RgFdTbBper">#REF!</definedName>
    <definedName name="RgFdTbCreate" localSheetId="9">#REF!</definedName>
    <definedName name="RgFdTbCreate">#REF!</definedName>
    <definedName name="RgFdTbEper" localSheetId="9">#REF!</definedName>
    <definedName name="RgFdTbEper">#REF!</definedName>
    <definedName name="RGFdTbFoot" localSheetId="9">#REF!</definedName>
    <definedName name="RGFdTbFoot">#REF!</definedName>
    <definedName name="RgFdTbFreq" localSheetId="9">#REF!</definedName>
    <definedName name="RgFdTbFreq">#REF!</definedName>
    <definedName name="RgFdTbFreqVal" localSheetId="9">#REF!</definedName>
    <definedName name="RgFdTbFreqVal">#REF!</definedName>
    <definedName name="RgFdTbSendto" localSheetId="9">#REF!</definedName>
    <definedName name="RgFdTbSendto">#REF!</definedName>
    <definedName name="RgFdWgtMethod" localSheetId="9">#REF!</definedName>
    <definedName name="RgFdWgtMethod">#REF!</definedName>
    <definedName name="Roads" localSheetId="9">#REF!</definedName>
    <definedName name="Roads">#REF!</definedName>
    <definedName name="ROMBOP" localSheetId="9">#REF!</definedName>
    <definedName name="ROMBOP">#REF!</definedName>
    <definedName name="sdfdffg" localSheetId="9">#REF!</definedName>
    <definedName name="sdfdffg">#REF!</definedName>
    <definedName name="sdfgsdfgsfg" localSheetId="9">#REF!</definedName>
    <definedName name="sdfgsdfgsfg">#REF!</definedName>
    <definedName name="sdr" localSheetId="9">#REF!</definedName>
    <definedName name="sdr">#REF!</definedName>
    <definedName name="SECTORS" localSheetId="9">#REF!</definedName>
    <definedName name="SECTORS">#REF!</definedName>
    <definedName name="select">'[13]CODE LIST'!$N$2:$N$6</definedName>
    <definedName name="sfgsf" localSheetId="9">#REF!</definedName>
    <definedName name="sfgsf">#REF!</definedName>
    <definedName name="sheetname" localSheetId="9">#REF!</definedName>
    <definedName name="sheetname">#REF!</definedName>
    <definedName name="sss" localSheetId="8" hidden="1">{"Sum Param for financing cap",#N/A,FALSE,"Sum";"Sum selected econ indictrs",#N/A,FALSE,"Sum";"Sum Sav Inv assmt of dom. fin.",#N/A,FALSE,"Sum"}</definedName>
    <definedName name="sss" localSheetId="9" hidden="1">{"Sum Param for financing cap",#N/A,FALSE,"Sum";"Sum selected econ indictrs",#N/A,FALSE,"Sum";"Sum Sav Inv assmt of dom. fin.",#N/A,FALSE,"Sum"}</definedName>
    <definedName name="sss" localSheetId="3" hidden="1">{"Sum Param for financing cap",#N/A,FALSE,"Sum";"Sum selected econ indictrs",#N/A,FALSE,"Sum";"Sum Sav Inv assmt of dom. fin.",#N/A,FALSE,"Sum"}</definedName>
    <definedName name="sss" localSheetId="1" hidden="1">{"Sum Param for financing cap",#N/A,FALSE,"Sum";"Sum selected econ indictrs",#N/A,FALSE,"Sum";"Sum Sav Inv assmt of dom. fin.",#N/A,FALSE,"Sum"}</definedName>
    <definedName name="sss" hidden="1">{"Sum Param for financing cap",#N/A,FALSE,"Sum";"Sum selected econ indictrs",#N/A,FALSE,"Sum";"Sum Sav Inv assmt of dom. fin.",#N/A,FALSE,"Sum"}</definedName>
    <definedName name="ssss" localSheetId="8" hidden="1">{"Sum Param for financing cap",#N/A,FALSE,"Sum";"Sum selected econ indictrs",#N/A,FALSE,"Sum";"Sum Sav Inv assmt of dom. fin.",#N/A,FALSE,"Sum"}</definedName>
    <definedName name="ssss" localSheetId="9" hidden="1">{"Sum Param for financing cap",#N/A,FALSE,"Sum";"Sum selected econ indictrs",#N/A,FALSE,"Sum";"Sum Sav Inv assmt of dom. fin.",#N/A,FALSE,"Sum"}</definedName>
    <definedName name="ssss" localSheetId="3" hidden="1">{"Sum Param for financing cap",#N/A,FALSE,"Sum";"Sum selected econ indictrs",#N/A,FALSE,"Sum";"Sum Sav Inv assmt of dom. fin.",#N/A,FALSE,"Sum"}</definedName>
    <definedName name="ssss" localSheetId="1" hidden="1">{"Sum Param for financing cap",#N/A,FALSE,"Sum";"Sum selected econ indictrs",#N/A,FALSE,"Sum";"Sum Sav Inv assmt of dom. fin.",#N/A,FALSE,"Sum"}</definedName>
    <definedName name="ssss" hidden="1">{"Sum Param for financing cap",#N/A,FALSE,"Sum";"Sum selected econ indictrs",#N/A,FALSE,"Sum";"Sum Sav Inv assmt of dom. fin.",#N/A,FALSE,"Sum"}</definedName>
    <definedName name="STOP" localSheetId="9">#REF!</definedName>
    <definedName name="STOP">#REF!</definedName>
    <definedName name="t" localSheetId="9">#REF!</definedName>
    <definedName name="t">#REF!</definedName>
    <definedName name="Tab21new">'[14]Gov-20'!$A$1</definedName>
    <definedName name="Table....BiH__London_Club_Debt_Stock_and_Current_Maturities_before_Rescheduling_1___1997_2005" localSheetId="9">#REF!</definedName>
    <definedName name="Table....BiH__London_Club_Debt_Stock_and_Current_Maturities_before_Rescheduling_1___1997_2005">#REF!</definedName>
    <definedName name="Table..._BiH__Outstanding_Stock_of_Debt_and_Current_Maturities__1997_2005" localSheetId="9">#REF!</definedName>
    <definedName name="Table..._BiH__Outstanding_Stock_of_Debt_and_Current_Maturities__1997_2005">#REF!</definedName>
    <definedName name="Table...Calculation_of_Unallocated_PC_Debt_and_Current_Maturities__1997_2005__1" localSheetId="9">#REF!</definedName>
    <definedName name="Table...Calculation_of_Unallocated_PC_Debt_and_Current_Maturities__1997_2005__1">#REF!</definedName>
    <definedName name="Table_....__BiH___Stock__of__Other_Commercial_Debt_anf_Debt_Service__1997__2005" localSheetId="9">#REF!</definedName>
    <definedName name="Table_....__BiH___Stock__of__Other_Commercial_Debt_anf_Debt_Service__1997__2005">#REF!</definedName>
    <definedName name="Table_....__BiH___Stock_of_Debt_and_Current_Maturities__1997_2005" localSheetId="9">#REF!</definedName>
    <definedName name="Table_....__BiH___Stock_of_Debt_and_Current_Maturities__1997_2005">#REF!</definedName>
    <definedName name="Table_....__BiH___Stock_of_Non_convertible_debt_and_debt_service__1997__2005" localSheetId="9">#REF!</definedName>
    <definedName name="Table_....__BiH___Stock_of_Non_convertible_debt_and_debt_service__1997__2005">#REF!</definedName>
    <definedName name="Table_.__BiH___Outstanding_Stock_and_Debt_Service_to_IFIs__1996_2005" localSheetId="9">#REF!</definedName>
    <definedName name="Table_.__BiH___Outstanding_Stock_and_Debt_Service_to_IFIs__1996_2005">#REF!</definedName>
    <definedName name="Table_1.__BiH___Outstanding_Stock_PC_Debt_and_Debt_Service__1997_2005" localSheetId="9">#REF!</definedName>
    <definedName name="Table_1.__BiH___Outstanding_Stock_PC_Debt_and_Debt_Service__1997_2005">#REF!</definedName>
    <definedName name="Table_3.__BiH___Outstanding_PC_Suppliers__Credit_and_Current_Maturities__1997_2005" localSheetId="9">#REF!</definedName>
    <definedName name="Table_3.__BiH___Outstanding_PC_Suppliers__Credit_and_Current_Maturities__1997_2005">#REF!</definedName>
    <definedName name="Table_30._Zimbabwe__Nonbank_Financial_Institutions__Assets__1998_2003" localSheetId="9">#REF!</definedName>
    <definedName name="Table_30._Zimbabwe__Nonbank_Financial_Institutions__Assets__1998_2003">#REF!</definedName>
    <definedName name="Table_31._Zimbabwe__Balance_of_Payments__1998_2003" localSheetId="9">#REF!</definedName>
    <definedName name="Table_31._Zimbabwe__Balance_of_Payments__1998_2003">#REF!</definedName>
    <definedName name="Table_32._Zimbabwe__External_Trade_Indicators__1998_2003" localSheetId="9">#REF!</definedName>
    <definedName name="Table_32._Zimbabwe__External_Trade_Indicators__1998_2003">#REF!</definedName>
    <definedName name="Table_34._Zimbabwe__Direction_of_Export_Trade__1998_2002" localSheetId="9">#REF!</definedName>
    <definedName name="Table_34._Zimbabwe__Direction_of_Export_Trade__1998_2002">#REF!</definedName>
    <definedName name="Table_6._Bosnia_and_Herzegovina___Balance_of_Payments__1996_2005" localSheetId="9">#REF!</definedName>
    <definedName name="Table_6._Bosnia_and_Herzegovina___Balance_of_Payments__1996_2005">#REF!</definedName>
    <definedName name="table1">'[12]RBZ-former'!$O$44:$V$85</definedName>
    <definedName name="TABLE10" localSheetId="9">#REF!</definedName>
    <definedName name="TABLE10">#REF!</definedName>
    <definedName name="Table13" localSheetId="9">#REF!</definedName>
    <definedName name="Table13">#REF!</definedName>
    <definedName name="table14" localSheetId="9">#REF!</definedName>
    <definedName name="table14">#REF!</definedName>
    <definedName name="table15.Imports3" localSheetId="9">#REF!</definedName>
    <definedName name="table15.Imports3">#REF!</definedName>
    <definedName name="table16" localSheetId="9">#REF!</definedName>
    <definedName name="table16">#REF!</definedName>
    <definedName name="Table17" localSheetId="9">#REF!</definedName>
    <definedName name="Table17">#REF!</definedName>
    <definedName name="Table18" localSheetId="9">#REF!</definedName>
    <definedName name="Table18">#REF!</definedName>
    <definedName name="table19" localSheetId="9">#REF!</definedName>
    <definedName name="table19">#REF!</definedName>
    <definedName name="TABLE1B" localSheetId="9">#REF!</definedName>
    <definedName name="TABLE1B">#REF!</definedName>
    <definedName name="table2">'[12]RBZ-former'!$O$2:$V$42</definedName>
    <definedName name="table20" localSheetId="9">#REF!</definedName>
    <definedName name="table20">#REF!</definedName>
    <definedName name="table21" localSheetId="9">#REF!</definedName>
    <definedName name="table21">#REF!</definedName>
    <definedName name="table22" localSheetId="9">#REF!</definedName>
    <definedName name="table22">#REF!</definedName>
    <definedName name="table23" localSheetId="9">#REF!</definedName>
    <definedName name="table23">#REF!</definedName>
    <definedName name="table24" localSheetId="9">#REF!</definedName>
    <definedName name="table24">#REF!</definedName>
    <definedName name="table25" localSheetId="9">#REF!</definedName>
    <definedName name="table25">#REF!</definedName>
    <definedName name="table26" localSheetId="9">#REF!</definedName>
    <definedName name="table26">#REF!</definedName>
    <definedName name="Table27" localSheetId="9">#REF!</definedName>
    <definedName name="Table27">#REF!</definedName>
    <definedName name="table28" localSheetId="9">#REF!</definedName>
    <definedName name="table28">#REF!</definedName>
    <definedName name="Table29" localSheetId="9">#REF!</definedName>
    <definedName name="Table29">#REF!</definedName>
    <definedName name="table3.1.Financing.requirements" localSheetId="9">[9]Main!#REF!</definedName>
    <definedName name="table3.1.Financing.requirements">[9]Main!#REF!</definedName>
    <definedName name="table3.fiscal" localSheetId="9">[9]Main!#REF!</definedName>
    <definedName name="table3.fiscal">[9]Main!#REF!</definedName>
    <definedName name="Table30" localSheetId="9">#REF!</definedName>
    <definedName name="Table30">#REF!</definedName>
    <definedName name="table30.Exchange.rate" localSheetId="9">#REF!</definedName>
    <definedName name="table30.Exchange.rate">#REF!</definedName>
    <definedName name="Table31" localSheetId="9">#REF!</definedName>
    <definedName name="Table31">#REF!</definedName>
    <definedName name="Table32" localSheetId="9">#REF!</definedName>
    <definedName name="Table32">#REF!</definedName>
    <definedName name="Table33A" localSheetId="9">#REF!</definedName>
    <definedName name="Table33A">#REF!</definedName>
    <definedName name="Table33B" localSheetId="9">#REF!</definedName>
    <definedName name="Table33B">#REF!</definedName>
    <definedName name="table34" localSheetId="9">#REF!</definedName>
    <definedName name="table34">#REF!</definedName>
    <definedName name="Table35" localSheetId="9">#REF!</definedName>
    <definedName name="Table35">#REF!</definedName>
    <definedName name="Table36" localSheetId="9">#REF!</definedName>
    <definedName name="Table36">#REF!</definedName>
    <definedName name="Table37" localSheetId="9">#REF!</definedName>
    <definedName name="Table37">#REF!</definedName>
    <definedName name="Table38" localSheetId="9">#REF!</definedName>
    <definedName name="Table38">#REF!</definedName>
    <definedName name="TABLE5" localSheetId="9">#REF!</definedName>
    <definedName name="TABLE5">#REF!</definedName>
    <definedName name="TABLE6" localSheetId="9">#REF!</definedName>
    <definedName name="TABLE6">#REF!</definedName>
    <definedName name="TABLE7" localSheetId="9">#REF!</definedName>
    <definedName name="TABLE7">#REF!</definedName>
    <definedName name="TABLE8" localSheetId="9">#REF!</definedName>
    <definedName name="TABLE8">#REF!</definedName>
    <definedName name="TABLE8A" localSheetId="9">#REF!</definedName>
    <definedName name="TABLE8A">#REF!</definedName>
    <definedName name="TABLE9" localSheetId="9">#REF!</definedName>
    <definedName name="TABLE9">#REF!</definedName>
    <definedName name="TABLE9A" localSheetId="9">#REF!</definedName>
    <definedName name="TABLE9A">#REF!</definedName>
    <definedName name="tablename" localSheetId="9">#REF!</definedName>
    <definedName name="tablename">#REF!</definedName>
    <definedName name="TAXCUT" localSheetId="9">#REF!</definedName>
    <definedName name="TAXCUT">#REF!</definedName>
    <definedName name="TDATE" localSheetId="9">#REF!</definedName>
    <definedName name="TDATE">#REF!</definedName>
    <definedName name="TMG_D" localSheetId="9">#REF!</definedName>
    <definedName name="TMG_D">#REF!</definedName>
    <definedName name="TMGO" localSheetId="9">#REF!</definedName>
    <definedName name="TMGO">#REF!</definedName>
    <definedName name="TNAME" localSheetId="9">#REF!</definedName>
    <definedName name="TNAME">#REF!</definedName>
    <definedName name="today">'[15]A Current Data'!$D$61</definedName>
    <definedName name="TotalLoanCost" localSheetId="9">#REF!</definedName>
    <definedName name="TotalLoanCost">#REF!</definedName>
    <definedName name="Transactions_with_IMF__1997_2005" localSheetId="9">#REF!</definedName>
    <definedName name="Transactions_with_IMF__1997_2005">#REF!</definedName>
    <definedName name="Transactions_with_the_World_Bank__1997_2005" localSheetId="9">#REF!</definedName>
    <definedName name="Transactions_with_the_World_Bank__1997_2005">#REF!</definedName>
    <definedName name="TWP" localSheetId="9">#REF!</definedName>
    <definedName name="TWP">#REF!</definedName>
    <definedName name="TXG_D" localSheetId="9">#REF!</definedName>
    <definedName name="TXG_D">#REF!</definedName>
    <definedName name="TXGO" localSheetId="9">#REF!</definedName>
    <definedName name="TXGO">#REF!</definedName>
    <definedName name="UPD_date" localSheetId="9">#REF!</definedName>
    <definedName name="UPD_date">#REF!</definedName>
    <definedName name="UPD_NAME" localSheetId="9">#REF!</definedName>
    <definedName name="UPD_NAME">#REF!</definedName>
    <definedName name="USERNAME" localSheetId="9">#REF!</definedName>
    <definedName name="USERNAME">#REF!</definedName>
    <definedName name="v">'[5]8'!$A$1</definedName>
    <definedName name="vn" localSheetId="9">#REF!</definedName>
    <definedName name="vn">#REF!</definedName>
    <definedName name="WEIGHTS" localSheetId="9">#REF!</definedName>
    <definedName name="WEIGHTS">#REF!</definedName>
    <definedName name="weodata" localSheetId="9">#REF!</definedName>
    <definedName name="weodata">#REF!</definedName>
    <definedName name="WIN" localSheetId="9">[3]WEO!#REF!</definedName>
    <definedName name="WIN">[3]WEO!#REF!</definedName>
    <definedName name="wrn.BOPALL." localSheetId="8" hidden="1">{#N/A,#N/A,TRUE,"BoP"}</definedName>
    <definedName name="wrn.BOPALL." localSheetId="9" hidden="1">{#N/A,#N/A,TRUE,"BoP"}</definedName>
    <definedName name="wrn.BOPALL." localSheetId="3" hidden="1">{#N/A,#N/A,TRUE,"BoP"}</definedName>
    <definedName name="wrn.BOPALL." localSheetId="1" hidden="1">{#N/A,#N/A,TRUE,"BoP"}</definedName>
    <definedName name="wrn.BOPALL." hidden="1">{#N/A,#N/A,TRUE,"BoP"}</definedName>
    <definedName name="wrn.test." localSheetId="8" hidden="1">{"Sum Param for financing cap",#N/A,FALSE,"Sum";"Sum selected econ indictrs",#N/A,FALSE,"Sum";"Sum Sav Inv assmt of dom. fin.",#N/A,FALSE,"Sum"}</definedName>
    <definedName name="wrn.test." localSheetId="9" hidden="1">{"Sum Param for financing cap",#N/A,FALSE,"Sum";"Sum selected econ indictrs",#N/A,FALSE,"Sum";"Sum Sav Inv assmt of dom. fin.",#N/A,FALSE,"Sum"}</definedName>
    <definedName name="wrn.test." localSheetId="3" hidden="1">{"Sum Param for financing cap",#N/A,FALSE,"Sum";"Sum selected econ indictrs",#N/A,FALSE,"Sum";"Sum Sav Inv assmt of dom. fin.",#N/A,FALSE,"Sum"}</definedName>
    <definedName name="wrn.test." localSheetId="1" hidden="1">{"Sum Param for financing cap",#N/A,FALSE,"Sum";"Sum selected econ indictrs",#N/A,FALSE,"Sum";"Sum Sav Inv assmt of dom. fin.",#N/A,FALSE,"Sum"}</definedName>
    <definedName name="wrn.test." hidden="1">{"Sum Param for financing cap",#N/A,FALSE,"Sum";"Sum selected econ indictrs",#N/A,FALSE,"Sum";"Sum Sav Inv assmt of dom. fin.",#N/A,FALSE,"Sum"}</definedName>
    <definedName name="wrn.test.Alt" localSheetId="8" hidden="1">{"Sum Param for financing cap",#N/A,FALSE,"Sum";"Sum selected econ indictrs",#N/A,FALSE,"Sum";"Sum Sav Inv assmt of dom. fin.",#N/A,FALSE,"Sum"}</definedName>
    <definedName name="wrn.test.Alt" localSheetId="9" hidden="1">{"Sum Param for financing cap",#N/A,FALSE,"Sum";"Sum selected econ indictrs",#N/A,FALSE,"Sum";"Sum Sav Inv assmt of dom. fin.",#N/A,FALSE,"Sum"}</definedName>
    <definedName name="wrn.test.Alt" localSheetId="3" hidden="1">{"Sum Param for financing cap",#N/A,FALSE,"Sum";"Sum selected econ indictrs",#N/A,FALSE,"Sum";"Sum Sav Inv assmt of dom. fin.",#N/A,FALSE,"Sum"}</definedName>
    <definedName name="wrn.test.Alt" localSheetId="1" hidden="1">{"Sum Param for financing cap",#N/A,FALSE,"Sum";"Sum selected econ indictrs",#N/A,FALSE,"Sum";"Sum Sav Inv assmt of dom. fin.",#N/A,FALSE,"Sum"}</definedName>
    <definedName name="wrn.test.Alt" hidden="1">{"Sum Param for financing cap",#N/A,FALSE,"Sum";"Sum selected econ indictrs",#N/A,FALSE,"Sum";"Sum Sav Inv assmt of dom. fin.",#N/A,FALSE,"Sum"}</definedName>
    <definedName name="xcnvxvnxn" localSheetId="9">#REF!</definedName>
    <definedName name="xcnvxvnxn">#REF!</definedName>
    <definedName name="xcvbxcv" localSheetId="9">#REF!</definedName>
    <definedName name="xcvbxcv">#REF!</definedName>
    <definedName name="XGS" localSheetId="9">#REF!</definedName>
    <definedName name="XGS">#REF!</definedName>
    <definedName name="xvbx">'[5]4'!$A$1</definedName>
    <definedName name="xvbxvb">'[5]28'!$A$1</definedName>
    <definedName name="xvcbxvbxv">'[5]17'!$A$1</definedName>
    <definedName name="xxWRS_1" localSheetId="9">#REF!</definedName>
    <definedName name="xxWRS_1">#REF!</definedName>
    <definedName name="xxWRS_2" localSheetId="9">#REF!</definedName>
    <definedName name="xxWRS_2">#REF!</definedName>
    <definedName name="xxWRS_3" localSheetId="9">#REF!</definedName>
    <definedName name="xxWRS_3">#REF!</definedName>
    <definedName name="Year" localSheetId="9">#REF!</definedName>
    <definedName name="Year">#REF!</definedName>
    <definedName name="Years" localSheetId="9">#REF!</definedName>
    <definedName name="Year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9" l="1"/>
  <c r="C49" i="19"/>
  <c r="D49" i="19"/>
  <c r="D48" i="19" s="1"/>
  <c r="E49" i="19"/>
  <c r="F49" i="19"/>
  <c r="F48" i="19" s="1"/>
  <c r="G49" i="19"/>
  <c r="G48" i="19" s="1"/>
  <c r="B49" i="19"/>
  <c r="B48" i="19" s="1"/>
  <c r="D68" i="17"/>
  <c r="E11" i="15"/>
  <c r="E13" i="15"/>
  <c r="D11" i="15"/>
  <c r="C13" i="15"/>
  <c r="D13" i="15"/>
  <c r="F13" i="15"/>
  <c r="G13" i="15"/>
  <c r="B13" i="15"/>
  <c r="E48" i="19"/>
  <c r="C48" i="19"/>
  <c r="G48" i="17"/>
  <c r="F48" i="17"/>
  <c r="E48" i="17"/>
  <c r="D48" i="17"/>
  <c r="C48" i="17"/>
  <c r="B48" i="17"/>
  <c r="D24" i="18" l="1"/>
  <c r="D26" i="18"/>
  <c r="E46" i="16"/>
  <c r="E34" i="16"/>
  <c r="E45" i="16"/>
  <c r="C29" i="18" l="1"/>
  <c r="D29" i="18"/>
  <c r="E29" i="18"/>
  <c r="F29" i="18"/>
  <c r="G29" i="18"/>
  <c r="B29" i="18"/>
  <c r="B38" i="18"/>
  <c r="B75" i="19" s="1"/>
  <c r="B62" i="17" l="1"/>
  <c r="B66" i="17"/>
  <c r="B64" i="17"/>
  <c r="B63" i="17"/>
  <c r="B61" i="17"/>
  <c r="B58" i="17"/>
  <c r="B54" i="17"/>
  <c r="B40" i="17"/>
  <c r="B39" i="17" s="1"/>
  <c r="B55" i="17"/>
  <c r="B24" i="18"/>
  <c r="B11" i="18"/>
  <c r="B41" i="18"/>
  <c r="B39" i="18" s="1"/>
  <c r="B32" i="18"/>
  <c r="B31" i="18"/>
  <c r="B22" i="18"/>
  <c r="B27" i="18"/>
  <c r="B25" i="18"/>
  <c r="B15" i="18"/>
  <c r="B12" i="18"/>
  <c r="C49" i="16"/>
  <c r="H15" i="16"/>
  <c r="G15" i="16"/>
  <c r="D37" i="18"/>
  <c r="D36" i="18" s="1"/>
  <c r="B36" i="18" l="1"/>
  <c r="D76" i="19"/>
  <c r="E76" i="19" s="1"/>
  <c r="G38" i="18"/>
  <c r="F38" i="18"/>
  <c r="D32" i="15"/>
  <c r="E32" i="15" s="1"/>
  <c r="C38" i="18"/>
  <c r="C36" i="18" s="1"/>
  <c r="C75" i="19" l="1"/>
  <c r="E75" i="19" s="1"/>
  <c r="F31" i="15"/>
  <c r="F36" i="18"/>
  <c r="G75" i="19"/>
  <c r="G36" i="18"/>
  <c r="F75" i="19"/>
  <c r="F28" i="18" l="1"/>
  <c r="G28" i="18" l="1"/>
  <c r="C28" i="18" l="1"/>
  <c r="E28" i="18" s="1"/>
  <c r="G26" i="18" l="1"/>
  <c r="B30" i="18" l="1"/>
  <c r="F26" i="18" l="1"/>
  <c r="C26" i="18"/>
  <c r="E26" i="18" s="1"/>
  <c r="C32" i="18" l="1"/>
  <c r="E32" i="18" s="1"/>
  <c r="F32" i="18"/>
  <c r="G32" i="18"/>
  <c r="C31" i="18"/>
  <c r="F31" i="18"/>
  <c r="G31" i="18"/>
  <c r="G27" i="18"/>
  <c r="G25" i="18"/>
  <c r="G24" i="18"/>
  <c r="F25" i="18"/>
  <c r="F24" i="18"/>
  <c r="F27" i="18"/>
  <c r="C27" i="18"/>
  <c r="E27" i="18" s="1"/>
  <c r="C25" i="18"/>
  <c r="B26" i="18" l="1"/>
  <c r="C13" i="18"/>
  <c r="E13" i="18" s="1"/>
  <c r="C24" i="18"/>
  <c r="F13" i="18" l="1"/>
  <c r="G13" i="18"/>
  <c r="C41" i="18"/>
  <c r="C35" i="15" s="1"/>
  <c r="E41" i="18" l="1"/>
  <c r="E35" i="15" s="1"/>
  <c r="C17" i="18"/>
  <c r="C18" i="18"/>
  <c r="E18" i="18" s="1"/>
  <c r="G18" i="18"/>
  <c r="G22" i="18"/>
  <c r="G21" i="18" s="1"/>
  <c r="F22" i="18"/>
  <c r="F21" i="18" s="1"/>
  <c r="G41" i="18"/>
  <c r="G35" i="15" s="1"/>
  <c r="F41" i="18"/>
  <c r="F35" i="15" s="1"/>
  <c r="C22" i="18" l="1"/>
  <c r="C21" i="18" s="1"/>
  <c r="F17" i="18"/>
  <c r="F12" i="18"/>
  <c r="B18" i="18"/>
  <c r="G12" i="18"/>
  <c r="F16" i="18"/>
  <c r="G16" i="18"/>
  <c r="F11" i="18"/>
  <c r="G11" i="18"/>
  <c r="C11" i="18"/>
  <c r="B13" i="18"/>
  <c r="B21" i="18" l="1"/>
  <c r="C12" i="18"/>
  <c r="G17" i="18"/>
  <c r="F15" i="18"/>
  <c r="F14" i="18" s="1"/>
  <c r="G14" i="18" l="1"/>
  <c r="G15" i="18"/>
  <c r="B16" i="18"/>
  <c r="C15" i="18" l="1"/>
  <c r="C14" i="18" s="1"/>
  <c r="B14" i="18" l="1"/>
  <c r="B17" i="18" l="1"/>
  <c r="F18" i="18" l="1"/>
  <c r="F10" i="18" s="1"/>
  <c r="F9" i="18" l="1"/>
  <c r="D66" i="17" l="1"/>
  <c r="D64" i="17"/>
  <c r="D61" i="17"/>
  <c r="D62" i="17"/>
  <c r="D63" i="17"/>
  <c r="D20" i="17"/>
  <c r="E20" i="17" s="1"/>
  <c r="D19" i="17"/>
  <c r="E19" i="17" s="1"/>
  <c r="D60" i="17" l="1"/>
  <c r="E61" i="17"/>
  <c r="E58" i="16"/>
  <c r="E47" i="16"/>
  <c r="E42" i="16"/>
  <c r="E39" i="16"/>
  <c r="E38" i="16"/>
  <c r="E33" i="16"/>
  <c r="E31" i="16"/>
  <c r="E30" i="16"/>
  <c r="E29" i="16"/>
  <c r="E24" i="16"/>
  <c r="D31" i="18" l="1"/>
  <c r="E31" i="18" s="1"/>
  <c r="E24" i="18"/>
  <c r="D22" i="18"/>
  <c r="D19" i="18"/>
  <c r="E19" i="18" s="1"/>
  <c r="D17" i="18"/>
  <c r="E17" i="18" s="1"/>
  <c r="D15" i="18"/>
  <c r="D12" i="18"/>
  <c r="E12" i="18" s="1"/>
  <c r="D11" i="18"/>
  <c r="E22" i="18" l="1"/>
  <c r="D21" i="18"/>
  <c r="E15" i="18"/>
  <c r="D14" i="18"/>
  <c r="E11" i="18"/>
  <c r="D10" i="18"/>
  <c r="D28" i="16"/>
  <c r="F28" i="16" s="1"/>
  <c r="H28" i="16"/>
  <c r="G28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7" i="16"/>
  <c r="H26" i="16"/>
  <c r="H25" i="16"/>
  <c r="H24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7" i="16"/>
  <c r="G26" i="16"/>
  <c r="G25" i="16"/>
  <c r="G24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7" i="16"/>
  <c r="D26" i="16"/>
  <c r="D25" i="16"/>
  <c r="D24" i="16"/>
  <c r="C58" i="16"/>
  <c r="C57" i="16"/>
  <c r="C56" i="16"/>
  <c r="C55" i="16"/>
  <c r="C54" i="16"/>
  <c r="C53" i="16"/>
  <c r="C52" i="16"/>
  <c r="C51" i="16"/>
  <c r="C50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H21" i="16" l="1"/>
  <c r="H20" i="16"/>
  <c r="H19" i="16"/>
  <c r="H18" i="16"/>
  <c r="H17" i="16"/>
  <c r="H16" i="16"/>
  <c r="H14" i="16"/>
  <c r="H13" i="16"/>
  <c r="H12" i="16"/>
  <c r="H11" i="16"/>
  <c r="H10" i="16"/>
  <c r="G21" i="16"/>
  <c r="G20" i="16"/>
  <c r="G19" i="16"/>
  <c r="G18" i="16"/>
  <c r="G17" i="16"/>
  <c r="G16" i="16"/>
  <c r="G14" i="16"/>
  <c r="G13" i="16"/>
  <c r="G12" i="16"/>
  <c r="G11" i="16"/>
  <c r="G10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D62" i="19" l="1"/>
  <c r="G66" i="17"/>
  <c r="G64" i="17"/>
  <c r="G63" i="17"/>
  <c r="G62" i="17"/>
  <c r="G58" i="17"/>
  <c r="G56" i="17"/>
  <c r="G55" i="17"/>
  <c r="G54" i="17"/>
  <c r="G47" i="17"/>
  <c r="G45" i="17"/>
  <c r="G44" i="17" s="1"/>
  <c r="G43" i="17"/>
  <c r="G42" i="17" s="1"/>
  <c r="G40" i="17"/>
  <c r="G37" i="17"/>
  <c r="G38" i="17"/>
  <c r="G34" i="17"/>
  <c r="G35" i="17"/>
  <c r="G32" i="17"/>
  <c r="G31" i="17"/>
  <c r="G30" i="17"/>
  <c r="G29" i="17"/>
  <c r="G28" i="17"/>
  <c r="G26" i="17"/>
  <c r="G17" i="17"/>
  <c r="G16" i="17"/>
  <c r="G15" i="17"/>
  <c r="G16" i="19" s="1"/>
  <c r="G14" i="17"/>
  <c r="G12" i="17"/>
  <c r="G11" i="17"/>
  <c r="F66" i="17"/>
  <c r="F64" i="17"/>
  <c r="F63" i="17"/>
  <c r="F62" i="17"/>
  <c r="F58" i="17"/>
  <c r="F56" i="17"/>
  <c r="F55" i="17"/>
  <c r="F54" i="17"/>
  <c r="F47" i="17"/>
  <c r="F45" i="17"/>
  <c r="F44" i="17" s="1"/>
  <c r="F43" i="17"/>
  <c r="F42" i="17" s="1"/>
  <c r="F40" i="17"/>
  <c r="F37" i="17"/>
  <c r="F38" i="17"/>
  <c r="F34" i="17"/>
  <c r="F35" i="17"/>
  <c r="F32" i="17"/>
  <c r="F31" i="17"/>
  <c r="F30" i="17"/>
  <c r="F29" i="17"/>
  <c r="F28" i="17"/>
  <c r="F26" i="17"/>
  <c r="F17" i="17"/>
  <c r="F16" i="17"/>
  <c r="F15" i="17"/>
  <c r="F16" i="19" s="1"/>
  <c r="F14" i="17"/>
  <c r="F12" i="17"/>
  <c r="F11" i="17"/>
  <c r="C66" i="17"/>
  <c r="E66" i="17" s="1"/>
  <c r="C63" i="17"/>
  <c r="E63" i="17" s="1"/>
  <c r="C62" i="17"/>
  <c r="E62" i="17" s="1"/>
  <c r="F60" i="17" l="1"/>
  <c r="G13" i="17"/>
  <c r="F13" i="17"/>
  <c r="G60" i="17"/>
  <c r="C64" i="17"/>
  <c r="C58" i="17"/>
  <c r="E58" i="17" s="1"/>
  <c r="C56" i="17"/>
  <c r="E56" i="17" s="1"/>
  <c r="C55" i="17"/>
  <c r="E55" i="17" s="1"/>
  <c r="C54" i="17"/>
  <c r="E54" i="17" s="1"/>
  <c r="C47" i="17"/>
  <c r="E47" i="17" s="1"/>
  <c r="C45" i="17"/>
  <c r="C43" i="17"/>
  <c r="C40" i="17"/>
  <c r="E40" i="17" s="1"/>
  <c r="C37" i="17"/>
  <c r="E37" i="17" s="1"/>
  <c r="C38" i="17"/>
  <c r="E38" i="17" s="1"/>
  <c r="C34" i="17"/>
  <c r="E34" i="17" s="1"/>
  <c r="C35" i="17"/>
  <c r="E35" i="17" s="1"/>
  <c r="C32" i="17"/>
  <c r="E32" i="17" s="1"/>
  <c r="C31" i="17"/>
  <c r="E31" i="17" s="1"/>
  <c r="C30" i="17"/>
  <c r="E30" i="17" s="1"/>
  <c r="C29" i="17"/>
  <c r="E29" i="17" s="1"/>
  <c r="C28" i="17"/>
  <c r="E28" i="17" s="1"/>
  <c r="C26" i="17"/>
  <c r="E26" i="17" s="1"/>
  <c r="C17" i="17"/>
  <c r="E17" i="17" s="1"/>
  <c r="C16" i="17"/>
  <c r="C15" i="17"/>
  <c r="C14" i="17"/>
  <c r="E14" i="17" s="1"/>
  <c r="C12" i="17"/>
  <c r="E12" i="17" s="1"/>
  <c r="C11" i="17"/>
  <c r="E11" i="17" s="1"/>
  <c r="B47" i="17"/>
  <c r="B45" i="17"/>
  <c r="B44" i="17" s="1"/>
  <c r="B43" i="17"/>
  <c r="B42" i="17" s="1"/>
  <c r="B37" i="17"/>
  <c r="B38" i="17"/>
  <c r="B35" i="17"/>
  <c r="B34" i="17"/>
  <c r="B32" i="17"/>
  <c r="B31" i="17"/>
  <c r="B30" i="17"/>
  <c r="B29" i="17"/>
  <c r="B28" i="17"/>
  <c r="B26" i="17"/>
  <c r="B17" i="17"/>
  <c r="B16" i="17"/>
  <c r="B15" i="17"/>
  <c r="B16" i="19" s="1"/>
  <c r="B14" i="17"/>
  <c r="B12" i="17"/>
  <c r="B11" i="17"/>
  <c r="E43" i="17" l="1"/>
  <c r="E42" i="17" s="1"/>
  <c r="C42" i="17"/>
  <c r="E45" i="17"/>
  <c r="E44" i="17" s="1"/>
  <c r="C44" i="17"/>
  <c r="C16" i="19"/>
  <c r="E16" i="19" s="1"/>
  <c r="E15" i="17"/>
  <c r="C13" i="17"/>
  <c r="C10" i="17" s="1"/>
  <c r="E16" i="17"/>
  <c r="C60" i="17"/>
  <c r="E60" i="17" s="1"/>
  <c r="E64" i="17"/>
  <c r="B13" i="17"/>
  <c r="B60" i="17"/>
  <c r="G53" i="17"/>
  <c r="F53" i="17"/>
  <c r="C53" i="17"/>
  <c r="G46" i="17"/>
  <c r="F46" i="17"/>
  <c r="C46" i="17"/>
  <c r="G39" i="17"/>
  <c r="F39" i="17"/>
  <c r="C39" i="17"/>
  <c r="E39" i="17" s="1"/>
  <c r="G27" i="17"/>
  <c r="G25" i="17" s="1"/>
  <c r="F27" i="17"/>
  <c r="F25" i="17" s="1"/>
  <c r="C27" i="17"/>
  <c r="G18" i="17"/>
  <c r="F18" i="17"/>
  <c r="D18" i="17"/>
  <c r="D9" i="17" s="1"/>
  <c r="G10" i="17"/>
  <c r="F10" i="17"/>
  <c r="E18" i="17" l="1"/>
  <c r="C25" i="17"/>
  <c r="E25" i="17" s="1"/>
  <c r="E27" i="17"/>
  <c r="E46" i="17"/>
  <c r="E53" i="17"/>
  <c r="E13" i="17"/>
  <c r="E10" i="17"/>
  <c r="D52" i="17"/>
  <c r="G52" i="17"/>
  <c r="G24" i="17"/>
  <c r="G9" i="17" s="1"/>
  <c r="F52" i="17"/>
  <c r="F24" i="17"/>
  <c r="F9" i="17" s="1"/>
  <c r="C52" i="17"/>
  <c r="F25" i="16"/>
  <c r="F26" i="16"/>
  <c r="F27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24" i="16"/>
  <c r="F11" i="16"/>
  <c r="F12" i="16"/>
  <c r="F14" i="16"/>
  <c r="F15" i="16"/>
  <c r="F16" i="16"/>
  <c r="F17" i="16"/>
  <c r="F18" i="16"/>
  <c r="F19" i="16"/>
  <c r="F20" i="16"/>
  <c r="F21" i="16"/>
  <c r="F10" i="16"/>
  <c r="G68" i="17" l="1"/>
  <c r="F68" i="17"/>
  <c r="C24" i="17"/>
  <c r="C9" i="17" s="1"/>
  <c r="E9" i="17" s="1"/>
  <c r="E52" i="17"/>
  <c r="G35" i="18"/>
  <c r="F35" i="18"/>
  <c r="D35" i="18"/>
  <c r="C30" i="18"/>
  <c r="D30" i="18"/>
  <c r="B35" i="18"/>
  <c r="J24" i="18"/>
  <c r="I24" i="18"/>
  <c r="H24" i="18"/>
  <c r="J23" i="18"/>
  <c r="I23" i="18"/>
  <c r="H23" i="18"/>
  <c r="J22" i="18"/>
  <c r="I22" i="18"/>
  <c r="H22" i="18"/>
  <c r="E24" i="17" l="1"/>
  <c r="E68" i="17"/>
  <c r="C68" i="17"/>
  <c r="C35" i="18"/>
  <c r="E30" i="18"/>
  <c r="E21" i="18"/>
  <c r="E14" i="18"/>
  <c r="D9" i="18"/>
  <c r="C10" i="18"/>
  <c r="D45" i="18"/>
  <c r="C45" i="18" l="1"/>
  <c r="E10" i="18"/>
  <c r="E45" i="18" s="1"/>
  <c r="C9" i="18"/>
  <c r="E9" i="18" s="1"/>
  <c r="C25" i="15" l="1"/>
  <c r="F30" i="18"/>
  <c r="G30" i="18"/>
  <c r="G25" i="15" s="1"/>
  <c r="G24" i="15" s="1"/>
  <c r="G10" i="18" l="1"/>
  <c r="F45" i="18"/>
  <c r="G45" i="18" l="1"/>
  <c r="G9" i="18"/>
  <c r="F13" i="16"/>
  <c r="D9" i="16" l="1"/>
  <c r="F25" i="15"/>
  <c r="B31" i="15"/>
  <c r="B35" i="15"/>
  <c r="B25" i="15"/>
  <c r="B10" i="18"/>
  <c r="B24" i="15" l="1"/>
  <c r="C24" i="15"/>
  <c r="B45" i="18"/>
  <c r="C9" i="16"/>
  <c r="G9" i="16"/>
  <c r="D25" i="15"/>
  <c r="B9" i="18" l="1"/>
  <c r="D24" i="15"/>
  <c r="E25" i="15"/>
  <c r="B46" i="17"/>
  <c r="C33" i="15" l="1"/>
  <c r="D29" i="15"/>
  <c r="D28" i="15" s="1"/>
  <c r="F33" i="15"/>
  <c r="F29" i="15" s="1"/>
  <c r="F28" i="15" s="1"/>
  <c r="G33" i="15"/>
  <c r="C31" i="15"/>
  <c r="E31" i="15" s="1"/>
  <c r="G31" i="15"/>
  <c r="B33" i="15"/>
  <c r="B29" i="15" s="1"/>
  <c r="B28" i="15" s="1"/>
  <c r="G66" i="19"/>
  <c r="G62" i="19"/>
  <c r="G63" i="19"/>
  <c r="G64" i="19"/>
  <c r="G55" i="19"/>
  <c r="G56" i="19"/>
  <c r="G58" i="19"/>
  <c r="G54" i="19"/>
  <c r="G47" i="19"/>
  <c r="G46" i="19" s="1"/>
  <c r="G45" i="19"/>
  <c r="G43" i="19"/>
  <c r="G40" i="19"/>
  <c r="G39" i="19" s="1"/>
  <c r="G38" i="19"/>
  <c r="G37" i="19"/>
  <c r="G36" i="19"/>
  <c r="G35" i="19"/>
  <c r="G33" i="19"/>
  <c r="G32" i="19"/>
  <c r="G31" i="19"/>
  <c r="G30" i="19"/>
  <c r="G29" i="19"/>
  <c r="G27" i="19"/>
  <c r="G18" i="19"/>
  <c r="G17" i="19"/>
  <c r="G15" i="19"/>
  <c r="G13" i="19"/>
  <c r="G12" i="19"/>
  <c r="F58" i="19"/>
  <c r="F56" i="19"/>
  <c r="F55" i="19"/>
  <c r="F54" i="19"/>
  <c r="F45" i="19"/>
  <c r="F66" i="19"/>
  <c r="F64" i="19"/>
  <c r="F63" i="19"/>
  <c r="F62" i="19"/>
  <c r="F47" i="19"/>
  <c r="F46" i="19" s="1"/>
  <c r="F43" i="19"/>
  <c r="F40" i="19"/>
  <c r="F39" i="19" s="1"/>
  <c r="F38" i="19"/>
  <c r="F37" i="19"/>
  <c r="F36" i="19"/>
  <c r="F35" i="19"/>
  <c r="F33" i="19"/>
  <c r="F32" i="19"/>
  <c r="F31" i="19"/>
  <c r="F30" i="19"/>
  <c r="F29" i="19"/>
  <c r="F27" i="19"/>
  <c r="F18" i="19"/>
  <c r="F17" i="19"/>
  <c r="F15" i="19"/>
  <c r="F13" i="19"/>
  <c r="F12" i="19"/>
  <c r="D66" i="19"/>
  <c r="D64" i="19"/>
  <c r="D63" i="19"/>
  <c r="D61" i="19"/>
  <c r="D21" i="19"/>
  <c r="D20" i="19"/>
  <c r="D60" i="19" l="1"/>
  <c r="C29" i="15"/>
  <c r="C28" i="15" s="1"/>
  <c r="D38" i="15"/>
  <c r="G29" i="15"/>
  <c r="F60" i="19"/>
  <c r="G60" i="19"/>
  <c r="E33" i="15"/>
  <c r="E29" i="15" s="1"/>
  <c r="E28" i="15" s="1"/>
  <c r="G53" i="19"/>
  <c r="G14" i="19"/>
  <c r="G11" i="19" s="1"/>
  <c r="D19" i="19"/>
  <c r="G44" i="19"/>
  <c r="G42" i="19"/>
  <c r="G28" i="19"/>
  <c r="G26" i="19" s="1"/>
  <c r="F14" i="19"/>
  <c r="F11" i="19" s="1"/>
  <c r="G28" i="15" l="1"/>
  <c r="G38" i="15" s="1"/>
  <c r="G25" i="19"/>
  <c r="E20" i="19" l="1"/>
  <c r="E21" i="19"/>
  <c r="C27" i="19"/>
  <c r="E27" i="19" s="1"/>
  <c r="C29" i="19"/>
  <c r="E29" i="19" s="1"/>
  <c r="C30" i="19"/>
  <c r="E30" i="19" s="1"/>
  <c r="C31" i="19"/>
  <c r="E31" i="19" s="1"/>
  <c r="C32" i="19"/>
  <c r="E32" i="19" s="1"/>
  <c r="C33" i="19"/>
  <c r="E33" i="19" s="1"/>
  <c r="E34" i="19"/>
  <c r="C35" i="19"/>
  <c r="E35" i="19" s="1"/>
  <c r="C36" i="19"/>
  <c r="E36" i="19" s="1"/>
  <c r="C37" i="19"/>
  <c r="E37" i="19" s="1"/>
  <c r="C38" i="19"/>
  <c r="E38" i="19" s="1"/>
  <c r="C40" i="19"/>
  <c r="E40" i="19" s="1"/>
  <c r="E41" i="19"/>
  <c r="C43" i="19"/>
  <c r="E43" i="19" s="1"/>
  <c r="C45" i="19"/>
  <c r="E45" i="19" s="1"/>
  <c r="C47" i="19"/>
  <c r="E47" i="19" s="1"/>
  <c r="C54" i="19"/>
  <c r="E54" i="19" s="1"/>
  <c r="C55" i="19"/>
  <c r="E55" i="19" s="1"/>
  <c r="C56" i="19"/>
  <c r="E56" i="19" s="1"/>
  <c r="C58" i="19"/>
  <c r="E58" i="19" s="1"/>
  <c r="C61" i="19"/>
  <c r="E61" i="19" s="1"/>
  <c r="C62" i="19"/>
  <c r="E62" i="19" s="1"/>
  <c r="C63" i="19"/>
  <c r="E63" i="19" s="1"/>
  <c r="C64" i="19"/>
  <c r="E64" i="19" s="1"/>
  <c r="C66" i="19"/>
  <c r="E66" i="19" s="1"/>
  <c r="C12" i="19"/>
  <c r="E12" i="19" s="1"/>
  <c r="C13" i="19"/>
  <c r="E13" i="19" s="1"/>
  <c r="C15" i="19"/>
  <c r="E15" i="19" s="1"/>
  <c r="C17" i="19"/>
  <c r="E17" i="19" s="1"/>
  <c r="C18" i="19"/>
  <c r="E18" i="19" s="1"/>
  <c r="B66" i="19"/>
  <c r="B64" i="19"/>
  <c r="B63" i="19"/>
  <c r="B62" i="19"/>
  <c r="B61" i="19"/>
  <c r="B58" i="19"/>
  <c r="B55" i="19"/>
  <c r="B54" i="19"/>
  <c r="B47" i="19"/>
  <c r="B46" i="19" s="1"/>
  <c r="B45" i="19"/>
  <c r="B43" i="19"/>
  <c r="B40" i="19"/>
  <c r="B39" i="19" s="1"/>
  <c r="B38" i="19"/>
  <c r="B37" i="19"/>
  <c r="B36" i="19"/>
  <c r="B35" i="19"/>
  <c r="B33" i="19"/>
  <c r="B32" i="19"/>
  <c r="B31" i="19"/>
  <c r="B30" i="19"/>
  <c r="B29" i="19"/>
  <c r="B27" i="19"/>
  <c r="B18" i="19"/>
  <c r="B17" i="19"/>
  <c r="B15" i="19"/>
  <c r="B13" i="19"/>
  <c r="B12" i="19"/>
  <c r="B53" i="17"/>
  <c r="B38" i="15" l="1"/>
  <c r="C60" i="19"/>
  <c r="E60" i="19" s="1"/>
  <c r="C46" i="19"/>
  <c r="E46" i="19" s="1"/>
  <c r="C39" i="19"/>
  <c r="E39" i="19" s="1"/>
  <c r="E23" i="19"/>
  <c r="B60" i="19"/>
  <c r="E19" i="19"/>
  <c r="C44" i="19"/>
  <c r="E44" i="19" s="1"/>
  <c r="B42" i="19"/>
  <c r="B44" i="19"/>
  <c r="C53" i="19"/>
  <c r="E53" i="19" s="1"/>
  <c r="C42" i="19"/>
  <c r="E42" i="19" s="1"/>
  <c r="G52" i="19"/>
  <c r="C28" i="19"/>
  <c r="E28" i="19" s="1"/>
  <c r="C14" i="19"/>
  <c r="B14" i="19"/>
  <c r="B11" i="19" s="1"/>
  <c r="D52" i="19"/>
  <c r="D10" i="19"/>
  <c r="B28" i="19"/>
  <c r="B26" i="19" s="1"/>
  <c r="E24" i="19"/>
  <c r="F53" i="19"/>
  <c r="C11" i="19" l="1"/>
  <c r="E11" i="19" s="1"/>
  <c r="E14" i="19"/>
  <c r="C26" i="19"/>
  <c r="E26" i="19" s="1"/>
  <c r="B25" i="19"/>
  <c r="F18" i="15"/>
  <c r="C52" i="19"/>
  <c r="E52" i="19" s="1"/>
  <c r="F52" i="19"/>
  <c r="B53" i="19"/>
  <c r="C18" i="15"/>
  <c r="G18" i="15"/>
  <c r="D18" i="15"/>
  <c r="C14" i="15"/>
  <c r="D14" i="15"/>
  <c r="F14" i="15"/>
  <c r="G14" i="15"/>
  <c r="B27" i="17"/>
  <c r="B25" i="17" s="1"/>
  <c r="B24" i="17" s="1"/>
  <c r="B10" i="17"/>
  <c r="C25" i="19" l="1"/>
  <c r="E25" i="19" s="1"/>
  <c r="E18" i="15"/>
  <c r="E14" i="15"/>
  <c r="B52" i="19"/>
  <c r="B9" i="17"/>
  <c r="B19" i="15"/>
  <c r="B72" i="19"/>
  <c r="C10" i="19" l="1"/>
  <c r="E10" i="19" s="1"/>
  <c r="B12" i="15"/>
  <c r="C12" i="15"/>
  <c r="C11" i="15" s="1"/>
  <c r="G19" i="15"/>
  <c r="F19" i="15"/>
  <c r="C19" i="15"/>
  <c r="D19" i="15"/>
  <c r="E19" i="15" l="1"/>
  <c r="B18" i="15" l="1"/>
  <c r="G72" i="19" l="1"/>
  <c r="F72" i="19"/>
  <c r="C72" i="19"/>
  <c r="B69" i="19"/>
  <c r="H23" i="16"/>
  <c r="G23" i="16"/>
  <c r="G59" i="16" s="1"/>
  <c r="E23" i="16"/>
  <c r="D23" i="16"/>
  <c r="C23" i="16"/>
  <c r="H9" i="16"/>
  <c r="C59" i="16" l="1"/>
  <c r="D59" i="16"/>
  <c r="F23" i="16"/>
  <c r="H59" i="16"/>
  <c r="F9" i="16"/>
  <c r="F69" i="19"/>
  <c r="G69" i="19"/>
  <c r="E59" i="16"/>
  <c r="G12" i="15"/>
  <c r="G11" i="15" s="1"/>
  <c r="F28" i="19"/>
  <c r="F26" i="19" s="1"/>
  <c r="F44" i="19"/>
  <c r="D12" i="15"/>
  <c r="C69" i="19"/>
  <c r="C79" i="19" s="1"/>
  <c r="F42" i="19"/>
  <c r="B17" i="15"/>
  <c r="F17" i="15"/>
  <c r="G17" i="15"/>
  <c r="D17" i="15"/>
  <c r="C17" i="15"/>
  <c r="F59" i="16" l="1"/>
  <c r="D22" i="15"/>
  <c r="D39" i="15" s="1"/>
  <c r="E12" i="15"/>
  <c r="F25" i="19"/>
  <c r="F10" i="19" s="1"/>
  <c r="F79" i="19" s="1"/>
  <c r="G22" i="15"/>
  <c r="G39" i="15" s="1"/>
  <c r="G10" i="19"/>
  <c r="G79" i="19" s="1"/>
  <c r="C22" i="15"/>
  <c r="B10" i="19"/>
  <c r="B79" i="19" s="1"/>
  <c r="F12" i="15" l="1"/>
  <c r="E22" i="19"/>
  <c r="E17" i="15"/>
  <c r="F11" i="15" l="1"/>
  <c r="F22" i="15" s="1"/>
  <c r="E22" i="15"/>
  <c r="B52" i="17" l="1"/>
  <c r="B68" i="17" s="1"/>
  <c r="B14" i="15" l="1"/>
  <c r="B11" i="15" s="1"/>
  <c r="B22" i="15" l="1"/>
  <c r="F24" i="15" l="1"/>
  <c r="F38" i="15" s="1"/>
  <c r="F39" i="15" s="1"/>
  <c r="C38" i="15" l="1"/>
  <c r="C39" i="15" s="1"/>
  <c r="E24" i="15"/>
  <c r="E38" i="15" l="1"/>
  <c r="E39" i="15" s="1"/>
  <c r="D72" i="19"/>
  <c r="E72" i="19" s="1"/>
  <c r="D69" i="19" l="1"/>
  <c r="E69" i="19" l="1"/>
  <c r="E79" i="19" s="1"/>
</calcChain>
</file>

<file path=xl/sharedStrings.xml><?xml version="1.0" encoding="utf-8"?>
<sst xmlns="http://schemas.openxmlformats.org/spreadsheetml/2006/main" count="403" uniqueCount="246">
  <si>
    <t xml:space="preserve"> </t>
  </si>
  <si>
    <t xml:space="preserve">    ZIMBABWE</t>
  </si>
  <si>
    <t>PROPOSED BUDGET ESTIMATES</t>
  </si>
  <si>
    <t xml:space="preserve">                                             </t>
  </si>
  <si>
    <t>Presented by the Minister of Finance and Economic Development</t>
  </si>
  <si>
    <t>TABLE OF CONTENTS</t>
  </si>
  <si>
    <t>Page</t>
  </si>
  <si>
    <t>No.</t>
  </si>
  <si>
    <t>Section 1</t>
  </si>
  <si>
    <t>Government Finances, 2019</t>
  </si>
  <si>
    <t>Expenditure and Repayments  .   .   .   .   .   .   .   .  .   .   .   .   .   .   .</t>
  </si>
  <si>
    <t xml:space="preserve">Revenue &amp; Other Resources   .   .   .   .   .   .   .   .  .  .  .  .   .   .   .   .   .   .   .   .   .   .   .   .   . </t>
  </si>
  <si>
    <t>Part II</t>
  </si>
  <si>
    <t>Expenditure and Repayments .  .  .   .   .   .   .    .   .   .  .   .   .   .   .   .</t>
  </si>
  <si>
    <t>Section 2</t>
  </si>
  <si>
    <t xml:space="preserve">Constitutional and Statutory Appropriations  .   .  .   .  .  .. </t>
  </si>
  <si>
    <t xml:space="preserve">Vote Appropriations  .   .   .   .   .   .   .   .    .   .   .     .   .   .   </t>
  </si>
  <si>
    <t>Section 3</t>
  </si>
  <si>
    <t xml:space="preserve">Schedules </t>
  </si>
  <si>
    <t>Summary of contents</t>
  </si>
  <si>
    <t>Part I</t>
  </si>
  <si>
    <t xml:space="preserve">Consolidated Revenue Fund, Retention &amp; Statutory Funds  .   .   .   .   .   .   .   .   .   .   .   .   .   .      .   .   .   .   .   .   . </t>
  </si>
  <si>
    <t xml:space="preserve">Expenditure and Repayments  .   .   .   .   .   .   .   .  .   .   .   .     .   .   .   .   .   .   . </t>
  </si>
  <si>
    <t xml:space="preserve">Revenue &amp; Other Resources  .   .   .   .   .   .   .   .   .   .   .   .   .   . .   .   .   .   .   .   .   .   .   .   .   .   .   .      .   .   .   .   .   .   . </t>
  </si>
  <si>
    <t>Consolidated Revenue Fund For the Year Ending December 31, 2019</t>
  </si>
  <si>
    <t xml:space="preserve">Expenditure and Repayments .  .  .   .   .   .   .    .   .   .  .   .   .    .   .   .  .  .  .   .   .   .   .   .  </t>
  </si>
  <si>
    <t>Revenue, Retention &amp; Statutory and Borrowings .   .   .   .   .   .   .   .   .   .   .   .   .   .   .   .   .   .   .</t>
  </si>
  <si>
    <t>PART I</t>
  </si>
  <si>
    <t>Government Finances</t>
  </si>
  <si>
    <t>PART II</t>
  </si>
  <si>
    <t>Consolidated Revenue Fund,</t>
  </si>
  <si>
    <t>Interest</t>
  </si>
  <si>
    <t xml:space="preserve">Public debt charges and repayments .  .  .  .  .   .   .   .   .  .  .   .   .   .   .  .  .   .   .   .   </t>
  </si>
  <si>
    <t xml:space="preserve">Inter-Governmental fiscal transfers.  .  .   .   .   .   .  .  .   .   .   .   .  .  .   .   .   .   .  .  .   .   .   .   </t>
  </si>
  <si>
    <t>Estimates of Expenditure for the year</t>
  </si>
  <si>
    <t>Summary of Contents</t>
  </si>
  <si>
    <t xml:space="preserve">Constitutional and Statutory Apropriations  .   .   .   .   .   .   .   .  .   .   .   .     .   .   .   .   .   .   .  .   .   .   .   .   .   .   .  .   .   .   .     .   .   .   .   .   .   . </t>
  </si>
  <si>
    <t xml:space="preserve">Vote Apropriations  .   .   .   .   .   .   .   .  .   .   .   .     .   .   .   .   .   .   .  .   .   .   .   .   .   .   .  .   .   .   .     .   .   .   .   .   .   . </t>
  </si>
  <si>
    <t>Schedules</t>
  </si>
  <si>
    <t xml:space="preserve">Public Debt Charges and repayments .   .   .   .   .   .   .   .  .   .   .   .     .   .   .   .   .   .   .  .   .   .   .   .   .   .   .  .   .   .   .     .   .   .   .   .   .   . </t>
  </si>
  <si>
    <t xml:space="preserve">Intergovernmental fiscal transfers  .   .   .   .   .   .   .   .  .   .   .   .     .   .   .   .   .   .   .  .   .   .   .   .   .   .   .  .   .   .   .     .   .   .   .   .   .   . </t>
  </si>
  <si>
    <t>TABLE I</t>
  </si>
  <si>
    <t xml:space="preserve">   Revenue:</t>
  </si>
  <si>
    <t>TOTAL FINANCING</t>
  </si>
  <si>
    <t>TABLE II</t>
  </si>
  <si>
    <t>Constitutional and Statutory Appropriations</t>
  </si>
  <si>
    <t>I.</t>
  </si>
  <si>
    <t>Office of the President and Cabinet</t>
  </si>
  <si>
    <t>II.</t>
  </si>
  <si>
    <t>Parliament of Zimbabwe</t>
  </si>
  <si>
    <t>III.</t>
  </si>
  <si>
    <t xml:space="preserve">    Public Service, Labour and Social Welfare</t>
  </si>
  <si>
    <t>IV.</t>
  </si>
  <si>
    <t>Finance and Economic Development</t>
  </si>
  <si>
    <t>V.</t>
  </si>
  <si>
    <t>Audit Office</t>
  </si>
  <si>
    <t>VI.</t>
  </si>
  <si>
    <t>VII</t>
  </si>
  <si>
    <t>Justice, Legal Affairs and Parliamentary Affairs</t>
  </si>
  <si>
    <t>VIII</t>
  </si>
  <si>
    <t>Judicial Service Commission</t>
  </si>
  <si>
    <t>IX</t>
  </si>
  <si>
    <t xml:space="preserve">Zimbabwe Council of Chiefs </t>
  </si>
  <si>
    <t>X</t>
  </si>
  <si>
    <t>Public Service Commission</t>
  </si>
  <si>
    <t>XI</t>
  </si>
  <si>
    <t xml:space="preserve">Defence and War Veterans </t>
  </si>
  <si>
    <t>XII</t>
  </si>
  <si>
    <t>National Prosecuting Authority</t>
  </si>
  <si>
    <t xml:space="preserve">    Vote Appropriations</t>
  </si>
  <si>
    <t>Public Service, Labour and Social Welfare</t>
  </si>
  <si>
    <t>Industry and Commerce</t>
  </si>
  <si>
    <t>Lands, Agriculture, Water,Climate and Rural Resettlement</t>
  </si>
  <si>
    <t>Mines and Mining Development</t>
  </si>
  <si>
    <t>Environment, Tourism and Hospitality Industry</t>
  </si>
  <si>
    <t>Transport and Infrastructural Development</t>
  </si>
  <si>
    <t>Foreign Affairs and International Trade</t>
  </si>
  <si>
    <t xml:space="preserve">Health and Child Care        </t>
  </si>
  <si>
    <t>Primary and Secondary Education</t>
  </si>
  <si>
    <t>Higher and Tertiary Education, Science and Technology Development</t>
  </si>
  <si>
    <t xml:space="preserve">Women's Affairs, Community, Small and Medium Enterprise Development </t>
  </si>
  <si>
    <t>Home Affairs and Cultural Heritage</t>
  </si>
  <si>
    <t>Justice, Legal  and Parliamentary Affairs</t>
  </si>
  <si>
    <t>Information, Publicity and Broadcasting Services</t>
  </si>
  <si>
    <t xml:space="preserve">Youth, Sports, Arts and Recreation </t>
  </si>
  <si>
    <t>Energy and Power Development</t>
  </si>
  <si>
    <t>Information Communication Technology and Courier Services</t>
  </si>
  <si>
    <t>Zimbabwe Human Rights Commission</t>
  </si>
  <si>
    <t>National Peace &amp; Reconciliation Commission</t>
  </si>
  <si>
    <t xml:space="preserve">Zimbabwe Anti- Corruption Commission </t>
  </si>
  <si>
    <t>Zimbabwe Electoral Commission</t>
  </si>
  <si>
    <t>Zimbabwe Gender Commission</t>
  </si>
  <si>
    <t>Zimbabwe Land Commission</t>
  </si>
  <si>
    <t>Zimbabwe Media Commission</t>
  </si>
  <si>
    <t xml:space="preserve">   TOTAL</t>
  </si>
  <si>
    <t>TABLE III</t>
  </si>
  <si>
    <t>TOTAL</t>
  </si>
  <si>
    <t>TABLE IV</t>
  </si>
  <si>
    <t>Loans</t>
  </si>
  <si>
    <t>TABLE  V</t>
  </si>
  <si>
    <t xml:space="preserve">     Borrowings and cash balances:</t>
  </si>
  <si>
    <t xml:space="preserve">      External-</t>
  </si>
  <si>
    <t xml:space="preserve">        Loans</t>
  </si>
  <si>
    <t xml:space="preserve">      Domestic-</t>
  </si>
  <si>
    <t xml:space="preserve">       Securities</t>
  </si>
  <si>
    <t xml:space="preserve">        Borrowings to be arranged, floating debt and cash</t>
  </si>
  <si>
    <t xml:space="preserve">        balances</t>
  </si>
  <si>
    <t>Revised Estimates  (Consolidated Revenue Fund)</t>
  </si>
  <si>
    <t>Budget  Estimates (Consolidated Revenue Fund)</t>
  </si>
  <si>
    <t>Budget Estimates (Statutory Funds)</t>
  </si>
  <si>
    <t>Budget Estimates (Total Resources)</t>
  </si>
  <si>
    <t>Indicative Estimates (Consolidated Revenue Fund)</t>
  </si>
  <si>
    <t>Amount</t>
  </si>
  <si>
    <t>Indicative Estimates (CRF)</t>
  </si>
  <si>
    <t>Revised Estimates (CRF)</t>
  </si>
  <si>
    <t>Budget  Estimates (CRF)</t>
  </si>
  <si>
    <t>Budget Estimates (CRF)</t>
  </si>
  <si>
    <t>Budget Estimates (Consolidated Revenue Fund)</t>
  </si>
  <si>
    <t xml:space="preserve">Taxes </t>
  </si>
  <si>
    <t xml:space="preserve">Taxes on income, profits, and capital gains </t>
  </si>
  <si>
    <t xml:space="preserve">Payable by individuals </t>
  </si>
  <si>
    <t xml:space="preserve">Payable by corporations and other enterprises </t>
  </si>
  <si>
    <t xml:space="preserve">Other taxes on income, profits, and capital gains </t>
  </si>
  <si>
    <t>Capital gains Taxes</t>
  </si>
  <si>
    <t>Informal Traders' Tax</t>
  </si>
  <si>
    <t xml:space="preserve">Taxes on property </t>
  </si>
  <si>
    <t xml:space="preserve">Recurrent taxes on immovable property </t>
  </si>
  <si>
    <t xml:space="preserve">Estate, inheritance, and gift taxes </t>
  </si>
  <si>
    <t xml:space="preserve">Taxes on goods and services </t>
  </si>
  <si>
    <t xml:space="preserve">General taxes on goods and services </t>
  </si>
  <si>
    <t xml:space="preserve">Value-added taxes </t>
  </si>
  <si>
    <t xml:space="preserve">Sales taxes </t>
  </si>
  <si>
    <t>o/w: Royalties</t>
  </si>
  <si>
    <t xml:space="preserve">      Airtime Levy -Health Levy</t>
  </si>
  <si>
    <t xml:space="preserve">       Airtime Levy - General</t>
  </si>
  <si>
    <t xml:space="preserve">       Withholding Tax on Tenders</t>
  </si>
  <si>
    <t xml:space="preserve">Turnover &amp; other general taxes on G &amp; S </t>
  </si>
  <si>
    <t xml:space="preserve">Taxes on financial and capital transactions </t>
  </si>
  <si>
    <t>O/w: Intermediated Money Transfer Tax</t>
  </si>
  <si>
    <t>Excise Duty</t>
  </si>
  <si>
    <t>o/w: fuel</t>
  </si>
  <si>
    <t xml:space="preserve">Taxes on specific services </t>
  </si>
  <si>
    <t>Betting Tax</t>
  </si>
  <si>
    <t>Energy Taxes</t>
  </si>
  <si>
    <t xml:space="preserve">Taxes on use of goods and on permission to use goods or perform activities </t>
  </si>
  <si>
    <t>Other Business Licences</t>
  </si>
  <si>
    <t xml:space="preserve">Taxes on international trade and transactions </t>
  </si>
  <si>
    <t xml:space="preserve">Customs and other import duties </t>
  </si>
  <si>
    <t xml:space="preserve">Other taxes </t>
  </si>
  <si>
    <t>stamp duty</t>
  </si>
  <si>
    <t xml:space="preserve">Grants </t>
  </si>
  <si>
    <t xml:space="preserve">Other revenue </t>
  </si>
  <si>
    <t xml:space="preserve">Property income </t>
  </si>
  <si>
    <t xml:space="preserve">Interest </t>
  </si>
  <si>
    <t xml:space="preserve">Dividends </t>
  </si>
  <si>
    <t xml:space="preserve">Withdrawals of income from quasi-corporations </t>
  </si>
  <si>
    <t xml:space="preserve">Property income  from investment income disbursements </t>
  </si>
  <si>
    <t xml:space="preserve">Rent </t>
  </si>
  <si>
    <t xml:space="preserve">Reinvested earnings on foreign direct investment </t>
  </si>
  <si>
    <t xml:space="preserve">Sales of goods and services </t>
  </si>
  <si>
    <t xml:space="preserve">Sales of market establishments </t>
  </si>
  <si>
    <t xml:space="preserve">Administrative fees </t>
  </si>
  <si>
    <t xml:space="preserve">Incidental sales by nonmarket establishments </t>
  </si>
  <si>
    <t xml:space="preserve">Imputed sales of goods and services </t>
  </si>
  <si>
    <t xml:space="preserve">Fines, penalties, and forfeits </t>
  </si>
  <si>
    <t xml:space="preserve">Transfers not elsewhere classified </t>
  </si>
  <si>
    <t>Compensation of Employees</t>
  </si>
  <si>
    <t>Use of Goods and services</t>
  </si>
  <si>
    <t xml:space="preserve">Social Benefits </t>
  </si>
  <si>
    <t xml:space="preserve">Subsidies </t>
  </si>
  <si>
    <t xml:space="preserve">Other Expenses </t>
  </si>
  <si>
    <t xml:space="preserve">Acquisition of Non-Financial Assets </t>
  </si>
  <si>
    <t xml:space="preserve">Domestic </t>
  </si>
  <si>
    <t xml:space="preserve">Currency and deposits </t>
  </si>
  <si>
    <t xml:space="preserve">Equity and investment fund shares </t>
  </si>
  <si>
    <t>External</t>
  </si>
  <si>
    <t>Debt securities</t>
  </si>
  <si>
    <t xml:space="preserve">External </t>
  </si>
  <si>
    <t>Expense</t>
  </si>
  <si>
    <t>Expenditure</t>
  </si>
  <si>
    <t xml:space="preserve"> Total  Expenditure</t>
  </si>
  <si>
    <t>less</t>
  </si>
  <si>
    <t xml:space="preserve">  Acquisition of Non-Financial Assets </t>
  </si>
  <si>
    <t xml:space="preserve">  Expense</t>
  </si>
  <si>
    <t>Net Lending(+)/Net Borrowing(-)</t>
  </si>
  <si>
    <t xml:space="preserve">Net Acquisation of Financial assets </t>
  </si>
  <si>
    <t xml:space="preserve">Net Incurrence of Liabilities </t>
  </si>
  <si>
    <t xml:space="preserve">   repayments</t>
  </si>
  <si>
    <t>maturities</t>
  </si>
  <si>
    <t>Withholding Tax on Tenders</t>
  </si>
  <si>
    <t>Airtime Levy - General</t>
  </si>
  <si>
    <t>Dividends, Interest, Royalties, Fees &amp; Remittances</t>
  </si>
  <si>
    <t>Tobacco levy</t>
  </si>
  <si>
    <t>Taxes</t>
  </si>
  <si>
    <t>Repayments</t>
  </si>
  <si>
    <t>Maturities</t>
  </si>
  <si>
    <t>Tobacco Levy</t>
  </si>
  <si>
    <t>Dividends, Interest,Fees,Royalties and Remittances</t>
  </si>
  <si>
    <t>Taxes on Payroll and Workforce</t>
  </si>
  <si>
    <t>Manpower Development  Levy (ZIMDEF)</t>
  </si>
  <si>
    <t>Standard Development Levy (SDF)</t>
  </si>
  <si>
    <t>ZWL$</t>
  </si>
  <si>
    <t xml:space="preserve">o/w compensation of Employee </t>
  </si>
  <si>
    <t>Acquisation of Financial Assets</t>
  </si>
  <si>
    <t>2020</t>
  </si>
  <si>
    <t>Ending December 2020</t>
  </si>
  <si>
    <t>Revised Estimates (Consolidated Revenue Fund)</t>
  </si>
  <si>
    <t>o/w Energy Taxes</t>
  </si>
  <si>
    <t xml:space="preserve"> Business Licences</t>
  </si>
  <si>
    <t xml:space="preserve">Sales by market establishments </t>
  </si>
  <si>
    <t xml:space="preserve">Local Government and Public Works </t>
  </si>
  <si>
    <t xml:space="preserve">Indicative Estimates </t>
  </si>
  <si>
    <t>For the Year Ending December 31, 2020</t>
  </si>
  <si>
    <t>on Thursday, 14 November, 2020</t>
  </si>
  <si>
    <t>Local Government and Public Works</t>
  </si>
  <si>
    <t>National Housing and Social Amenities</t>
  </si>
  <si>
    <t>Judicial service Commission</t>
  </si>
  <si>
    <t>Borrowings ,floating debt and currency &amp; deposits</t>
  </si>
  <si>
    <t xml:space="preserve">Current grants </t>
  </si>
  <si>
    <t xml:space="preserve">Buildings and structures </t>
  </si>
  <si>
    <t>Transport equipment</t>
  </si>
  <si>
    <t xml:space="preserve">Other machinery and equipment </t>
  </si>
  <si>
    <t xml:space="preserve">Insurance, pension, and standardised guarantee schemes </t>
  </si>
  <si>
    <t>Government Finances, 2021</t>
  </si>
  <si>
    <t>Consolidated Revenue Fund&amp; Statutory Funds  .   .  .  .   .   .   .   .   .  .  .  .  .   .   .   .   .</t>
  </si>
  <si>
    <t xml:space="preserve">Revenue &amp; Statutory Funds and Borrowings .   .   .   .   .   .   .   .   .   .   .   .   .   .   .   . </t>
  </si>
  <si>
    <t>Estimates of Expenditure, 2021</t>
  </si>
  <si>
    <t>Capital Gains Withholding tax</t>
  </si>
  <si>
    <t xml:space="preserve">Taxes on Gross Revenue </t>
  </si>
  <si>
    <t>Rentals</t>
  </si>
  <si>
    <t>Royalties</t>
  </si>
  <si>
    <t>Airtime Levy -Health Levy</t>
  </si>
  <si>
    <t>Other fixed Assets</t>
  </si>
  <si>
    <t>Capital Transfers</t>
  </si>
  <si>
    <t>Non Produced Assets</t>
  </si>
  <si>
    <t>Unallocated Reserve</t>
  </si>
  <si>
    <t>CONSOLIDATED REVENUE FUND, STATUTORY FUNDS AND OTHER RESOURCES, FISCAL YEAR 2020 -2023</t>
  </si>
  <si>
    <t>EXPENDITURE AND REPAYMENTS, FISCAL YEAR 2020 -2023</t>
  </si>
  <si>
    <t>REVENUE AND OTHER RESOURCES, FISCAL YEAR 2020 - 2023</t>
  </si>
  <si>
    <t>EXPENDITURE AND REPAYMENTS, FISCAL YEAR 2020 - 2023</t>
  </si>
  <si>
    <t>REVENUE, STATUTORY FUNDS, OTHER RESOURCES AND BORROWINGS, FISCAL YEAR 2020 - 2023</t>
  </si>
  <si>
    <r>
      <t xml:space="preserve"> </t>
    </r>
    <r>
      <rPr>
        <b/>
        <sz val="14"/>
        <rFont val="Calibri"/>
        <family val="2"/>
        <scheme val="minor"/>
      </rPr>
      <t>Repayments</t>
    </r>
  </si>
  <si>
    <t>Budget Estimates (Statutory Funds and Other Resources)</t>
  </si>
  <si>
    <t xml:space="preserve">From foreign governments </t>
  </si>
  <si>
    <t xml:space="preserve">From international organizations </t>
  </si>
  <si>
    <t xml:space="preserve">From other general government units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</si>
</sst>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#,##0;[Red]#,##0"/>
    <numFmt numFmtId="168" formatCode="#,##0_ ;\-#,##0\ "/>
  </numFmts>
  <fonts count="4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3"/>
      <name val="Arial"/>
      <family val="2"/>
    </font>
    <font>
      <b/>
      <sz val="18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7"/>
      <name val="Arial"/>
      <family val="2"/>
    </font>
    <font>
      <sz val="12"/>
      <name val="Century Schoolbook"/>
      <family val="1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entury Schoolbook"/>
      <family val="1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name val="Calibri"/>
      <family val="2"/>
      <scheme val="minor"/>
    </font>
    <font>
      <b/>
      <sz val="16"/>
      <name val="Calibri"/>
      <family val="2"/>
      <scheme val="minor"/>
    </font>
    <font>
      <b/>
      <sz val="13"/>
      <name val="Calibri"/>
      <family val="2"/>
      <scheme val="minor"/>
    </font>
    <font>
      <sz val="12"/>
      <name val="Calibri"/>
      <family val="2"/>
      <scheme val="minor"/>
    </font>
    <font>
      <sz val="13"/>
      <color indexed="8"/>
      <name val="Calibri"/>
      <family val="2"/>
      <scheme val="minor"/>
    </font>
    <font>
      <i/>
      <sz val="1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theme="1" tint="4.9989318521683403E-2"/>
      <name val="Arial"/>
      <family val="2"/>
    </font>
    <font>
      <b/>
      <sz val="13"/>
      <color theme="1" tint="4.9989318521683403E-2"/>
      <name val="Arial"/>
      <family val="2"/>
    </font>
    <font>
      <i/>
      <sz val="13"/>
      <color theme="1" tint="4.9989318521683403E-2"/>
      <name val="Arial"/>
      <family val="2"/>
    </font>
    <font>
      <sz val="13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11">
    <xf numFmtId="0" fontId="0" fillId="0" borderId="0"/>
    <xf numFmtId="0" fontId="16" fillId="0" borderId="0"/>
    <xf numFmtId="43" fontId="1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164" fontId="20" fillId="0" borderId="0" applyFont="0" applyFill="0" applyBorder="0" applyAlignment="0" applyProtection="0"/>
  </cellStyleXfs>
  <cellXfs count="31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0" fontId="11" fillId="0" borderId="0" xfId="0" applyFont="1"/>
    <xf numFmtId="0" fontId="9" fillId="0" borderId="0" xfId="0" applyFont="1"/>
    <xf numFmtId="0" fontId="9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0" fontId="24" fillId="0" borderId="0" xfId="9" applyFont="1"/>
    <xf numFmtId="0" fontId="26" fillId="0" borderId="11" xfId="9" quotePrefix="1" applyFont="1" applyBorder="1" applyAlignment="1">
      <alignment wrapText="1"/>
    </xf>
    <xf numFmtId="1" fontId="18" fillId="0" borderId="12" xfId="2" applyNumberFormat="1" applyFont="1" applyBorder="1" applyAlignment="1">
      <alignment horizontal="center" vertical="center" wrapText="1"/>
    </xf>
    <xf numFmtId="166" fontId="18" fillId="0" borderId="13" xfId="2" applyNumberFormat="1" applyFont="1" applyBorder="1" applyAlignment="1">
      <alignment horizontal="center" vertical="top" wrapText="1"/>
    </xf>
    <xf numFmtId="166" fontId="18" fillId="0" borderId="15" xfId="2" applyNumberFormat="1" applyFont="1" applyBorder="1" applyAlignment="1">
      <alignment horizontal="center" vertical="center" wrapText="1"/>
    </xf>
    <xf numFmtId="166" fontId="18" fillId="0" borderId="5" xfId="2" applyNumberFormat="1" applyFont="1" applyBorder="1" applyAlignment="1">
      <alignment horizontal="center" vertical="center" wrapText="1"/>
    </xf>
    <xf numFmtId="166" fontId="17" fillId="0" borderId="6" xfId="2" applyNumberFormat="1" applyFont="1" applyBorder="1"/>
    <xf numFmtId="37" fontId="17" fillId="0" borderId="6" xfId="9" applyNumberFormat="1" applyFont="1" applyBorder="1"/>
    <xf numFmtId="0" fontId="17" fillId="0" borderId="6" xfId="9" applyFont="1" applyBorder="1"/>
    <xf numFmtId="166" fontId="18" fillId="0" borderId="6" xfId="2" applyNumberFormat="1" applyFont="1" applyBorder="1"/>
    <xf numFmtId="166" fontId="18" fillId="0" borderId="6" xfId="2" applyNumberFormat="1" applyFont="1" applyFill="1" applyBorder="1"/>
    <xf numFmtId="0" fontId="26" fillId="0" borderId="0" xfId="9" applyFont="1"/>
    <xf numFmtId="166" fontId="18" fillId="0" borderId="4" xfId="2" applyNumberFormat="1" applyFont="1" applyBorder="1"/>
    <xf numFmtId="166" fontId="17" fillId="0" borderId="7" xfId="2" applyNumberFormat="1" applyFont="1" applyBorder="1"/>
    <xf numFmtId="166" fontId="17" fillId="0" borderId="9" xfId="2" applyNumberFormat="1" applyFont="1" applyBorder="1"/>
    <xf numFmtId="166" fontId="18" fillId="0" borderId="7" xfId="2" applyNumberFormat="1" applyFont="1" applyBorder="1"/>
    <xf numFmtId="166" fontId="24" fillId="0" borderId="0" xfId="9" applyNumberFormat="1" applyFont="1"/>
    <xf numFmtId="3" fontId="17" fillId="0" borderId="0" xfId="9" applyNumberFormat="1" applyFont="1"/>
    <xf numFmtId="166" fontId="17" fillId="0" borderId="0" xfId="2" applyNumberFormat="1" applyFont="1"/>
    <xf numFmtId="166" fontId="17" fillId="0" borderId="0" xfId="9" applyNumberFormat="1" applyFont="1"/>
    <xf numFmtId="0" fontId="17" fillId="0" borderId="0" xfId="9" applyFont="1"/>
    <xf numFmtId="166" fontId="24" fillId="0" borderId="0" xfId="2" applyNumberFormat="1" applyFont="1"/>
    <xf numFmtId="0" fontId="24" fillId="0" borderId="0" xfId="9" applyFont="1" applyBorder="1"/>
    <xf numFmtId="0" fontId="26" fillId="0" borderId="0" xfId="9" applyFont="1" applyBorder="1"/>
    <xf numFmtId="166" fontId="24" fillId="0" borderId="0" xfId="9" applyNumberFormat="1" applyFont="1" applyBorder="1"/>
    <xf numFmtId="0" fontId="26" fillId="0" borderId="2" xfId="9" quotePrefix="1" applyFont="1" applyBorder="1" applyAlignment="1">
      <alignment horizontal="center" wrapText="1"/>
    </xf>
    <xf numFmtId="166" fontId="27" fillId="0" borderId="6" xfId="2" applyNumberFormat="1" applyFont="1" applyBorder="1"/>
    <xf numFmtId="166" fontId="27" fillId="0" borderId="0" xfId="2" applyNumberFormat="1" applyFont="1"/>
    <xf numFmtId="0" fontId="27" fillId="0" borderId="0" xfId="9" applyFont="1"/>
    <xf numFmtId="0" fontId="27" fillId="0" borderId="0" xfId="9" applyFont="1" applyBorder="1"/>
    <xf numFmtId="166" fontId="21" fillId="0" borderId="6" xfId="2" applyNumberFormat="1" applyFont="1" applyBorder="1" applyAlignment="1">
      <alignment horizontal="center" vertical="top" wrapText="1"/>
    </xf>
    <xf numFmtId="0" fontId="21" fillId="0" borderId="0" xfId="9" applyFont="1"/>
    <xf numFmtId="166" fontId="21" fillId="0" borderId="6" xfId="2" applyNumberFormat="1" applyFont="1" applyBorder="1"/>
    <xf numFmtId="166" fontId="27" fillId="0" borderId="6" xfId="2" applyNumberFormat="1" applyFont="1" applyFill="1" applyBorder="1" applyAlignment="1">
      <alignment horizontal="right"/>
    </xf>
    <xf numFmtId="166" fontId="27" fillId="0" borderId="6" xfId="2" applyNumberFormat="1" applyFont="1" applyFill="1" applyBorder="1"/>
    <xf numFmtId="0" fontId="27" fillId="0" borderId="10" xfId="9" applyFont="1" applyBorder="1"/>
    <xf numFmtId="0" fontId="24" fillId="0" borderId="11" xfId="9" applyFont="1" applyBorder="1"/>
    <xf numFmtId="0" fontId="26" fillId="0" borderId="11" xfId="9" quotePrefix="1" applyFont="1" applyBorder="1" applyAlignment="1">
      <alignment horizontal="left"/>
    </xf>
    <xf numFmtId="166" fontId="26" fillId="0" borderId="11" xfId="2" applyNumberFormat="1" applyFont="1" applyBorder="1"/>
    <xf numFmtId="0" fontId="26" fillId="0" borderId="10" xfId="9" quotePrefix="1" applyFont="1" applyBorder="1" applyAlignment="1">
      <alignment wrapText="1"/>
    </xf>
    <xf numFmtId="1" fontId="26" fillId="0" borderId="12" xfId="2" applyNumberFormat="1" applyFont="1" applyBorder="1" applyAlignment="1">
      <alignment horizontal="center" vertical="center" wrapText="1"/>
    </xf>
    <xf numFmtId="43" fontId="24" fillId="0" borderId="0" xfId="2" applyFont="1" applyBorder="1"/>
    <xf numFmtId="166" fontId="26" fillId="0" borderId="6" xfId="2" applyNumberFormat="1" applyFont="1" applyBorder="1" applyAlignment="1">
      <alignment horizontal="center" vertical="top" wrapText="1"/>
    </xf>
    <xf numFmtId="166" fontId="26" fillId="0" borderId="7" xfId="2" applyNumberFormat="1" applyFont="1" applyBorder="1" applyAlignment="1">
      <alignment horizontal="center" vertical="top" wrapText="1"/>
    </xf>
    <xf numFmtId="166" fontId="24" fillId="0" borderId="6" xfId="2" applyNumberFormat="1" applyFont="1" applyBorder="1"/>
    <xf numFmtId="43" fontId="24" fillId="0" borderId="0" xfId="2" applyFont="1"/>
    <xf numFmtId="166" fontId="26" fillId="0" borderId="6" xfId="2" applyNumberFormat="1" applyFont="1" applyBorder="1" applyAlignment="1">
      <alignment horizontal="right"/>
    </xf>
    <xf numFmtId="166" fontId="26" fillId="0" borderId="7" xfId="2" applyNumberFormat="1" applyFont="1" applyBorder="1" applyAlignment="1">
      <alignment horizontal="right"/>
    </xf>
    <xf numFmtId="166" fontId="26" fillId="0" borderId="6" xfId="2" applyNumberFormat="1" applyFont="1" applyBorder="1"/>
    <xf numFmtId="166" fontId="24" fillId="0" borderId="6" xfId="2" applyNumberFormat="1" applyFont="1" applyFill="1" applyBorder="1" applyAlignment="1">
      <alignment horizontal="right"/>
    </xf>
    <xf numFmtId="166" fontId="24" fillId="0" borderId="0" xfId="2" applyNumberFormat="1" applyFont="1" applyBorder="1"/>
    <xf numFmtId="166" fontId="24" fillId="0" borderId="6" xfId="2" applyNumberFormat="1" applyFont="1" applyFill="1" applyBorder="1"/>
    <xf numFmtId="166" fontId="24" fillId="0" borderId="6" xfId="2" applyNumberFormat="1" applyFont="1" applyBorder="1" applyAlignment="1">
      <alignment horizontal="right"/>
    </xf>
    <xf numFmtId="166" fontId="24" fillId="0" borderId="7" xfId="2" applyNumberFormat="1" applyFont="1" applyBorder="1"/>
    <xf numFmtId="166" fontId="26" fillId="0" borderId="6" xfId="2" applyNumberFormat="1" applyFont="1" applyFill="1" applyBorder="1" applyAlignment="1">
      <alignment horizontal="right"/>
    </xf>
    <xf numFmtId="166" fontId="26" fillId="0" borderId="7" xfId="2" applyNumberFormat="1" applyFont="1" applyFill="1" applyBorder="1" applyAlignment="1">
      <alignment horizontal="right"/>
    </xf>
    <xf numFmtId="166" fontId="24" fillId="0" borderId="7" xfId="2" applyNumberFormat="1" applyFont="1" applyFill="1" applyBorder="1" applyAlignment="1">
      <alignment horizontal="right"/>
    </xf>
    <xf numFmtId="166" fontId="28" fillId="0" borderId="6" xfId="2" applyNumberFormat="1" applyFont="1" applyBorder="1"/>
    <xf numFmtId="0" fontId="28" fillId="0" borderId="0" xfId="9" applyFont="1"/>
    <xf numFmtId="166" fontId="26" fillId="0" borderId="0" xfId="2" applyNumberFormat="1" applyFont="1" applyBorder="1" applyAlignment="1">
      <alignment horizontal="right"/>
    </xf>
    <xf numFmtId="166" fontId="26" fillId="0" borderId="0" xfId="2" applyNumberFormat="1" applyFont="1" applyFill="1" applyBorder="1" applyAlignment="1">
      <alignment horizontal="right"/>
    </xf>
    <xf numFmtId="4" fontId="24" fillId="0" borderId="0" xfId="2" applyNumberFormat="1" applyFont="1"/>
    <xf numFmtId="43" fontId="24" fillId="0" borderId="0" xfId="9" applyNumberFormat="1" applyFont="1"/>
    <xf numFmtId="4" fontId="26" fillId="0" borderId="0" xfId="9" applyNumberFormat="1" applyFont="1"/>
    <xf numFmtId="37" fontId="24" fillId="0" borderId="0" xfId="9" applyNumberFormat="1" applyFont="1"/>
    <xf numFmtId="0" fontId="26" fillId="0" borderId="14" xfId="9" applyFont="1" applyBorder="1" applyAlignment="1">
      <alignment horizontal="center"/>
    </xf>
    <xf numFmtId="0" fontId="26" fillId="0" borderId="4" xfId="9" applyFont="1" applyBorder="1" applyAlignment="1">
      <alignment horizontal="center"/>
    </xf>
    <xf numFmtId="0" fontId="24" fillId="0" borderId="0" xfId="9" applyFont="1" applyBorder="1" applyAlignment="1"/>
    <xf numFmtId="0" fontId="26" fillId="0" borderId="15" xfId="9" applyFont="1" applyBorder="1" applyAlignment="1">
      <alignment horizontal="center"/>
    </xf>
    <xf numFmtId="0" fontId="28" fillId="0" borderId="0" xfId="9" applyFont="1" applyBorder="1"/>
    <xf numFmtId="166" fontId="21" fillId="0" borderId="6" xfId="2" applyNumberFormat="1" applyFont="1" applyFill="1" applyBorder="1"/>
    <xf numFmtId="166" fontId="27" fillId="0" borderId="0" xfId="9" applyNumberFormat="1" applyFont="1" applyFill="1"/>
    <xf numFmtId="0" fontId="21" fillId="0" borderId="10" xfId="9" quotePrefix="1" applyFont="1" applyBorder="1" applyAlignment="1">
      <alignment wrapText="1"/>
    </xf>
    <xf numFmtId="166" fontId="21" fillId="0" borderId="3" xfId="2" applyNumberFormat="1" applyFont="1" applyBorder="1" applyAlignment="1">
      <alignment horizontal="center" vertical="top" wrapText="1"/>
    </xf>
    <xf numFmtId="1" fontId="21" fillId="0" borderId="12" xfId="2" applyNumberFormat="1" applyFont="1" applyBorder="1" applyAlignment="1">
      <alignment horizontal="center" vertical="center" wrapText="1"/>
    </xf>
    <xf numFmtId="166" fontId="21" fillId="0" borderId="15" xfId="2" applyNumberFormat="1" applyFont="1" applyBorder="1" applyAlignment="1">
      <alignment horizontal="center" vertical="center" wrapText="1"/>
    </xf>
    <xf numFmtId="166" fontId="21" fillId="0" borderId="5" xfId="2" applyNumberFormat="1" applyFont="1" applyBorder="1" applyAlignment="1">
      <alignment horizontal="center" vertical="center" wrapText="1"/>
    </xf>
    <xf numFmtId="0" fontId="21" fillId="0" borderId="0" xfId="9" applyFont="1" applyBorder="1"/>
    <xf numFmtId="0" fontId="27" fillId="0" borderId="0" xfId="9" applyFont="1" applyFill="1"/>
    <xf numFmtId="166" fontId="27" fillId="0" borderId="6" xfId="9" applyNumberFormat="1" applyFont="1" applyFill="1" applyBorder="1"/>
    <xf numFmtId="0" fontId="21" fillId="0" borderId="0" xfId="9" applyFont="1" applyFill="1"/>
    <xf numFmtId="37" fontId="27" fillId="0" borderId="0" xfId="9" applyNumberFormat="1" applyFont="1" applyFill="1"/>
    <xf numFmtId="0" fontId="22" fillId="0" borderId="0" xfId="9" applyFont="1" applyFill="1" applyAlignment="1">
      <alignment horizontal="left"/>
    </xf>
    <xf numFmtId="37" fontId="23" fillId="0" borderId="0" xfId="9" applyNumberFormat="1" applyFont="1" applyFill="1"/>
    <xf numFmtId="37" fontId="27" fillId="0" borderId="0" xfId="9" applyNumberFormat="1" applyFont="1" applyFill="1" applyBorder="1"/>
    <xf numFmtId="166" fontId="27" fillId="0" borderId="0" xfId="2" applyNumberFormat="1" applyFont="1" applyFill="1"/>
    <xf numFmtId="0" fontId="23" fillId="0" borderId="0" xfId="9" applyFont="1" applyFill="1"/>
    <xf numFmtId="166" fontId="27" fillId="0" borderId="0" xfId="9" applyNumberFormat="1" applyFont="1" applyFill="1" applyBorder="1"/>
    <xf numFmtId="43" fontId="27" fillId="0" borderId="0" xfId="9" applyNumberFormat="1" applyFont="1" applyFill="1"/>
    <xf numFmtId="0" fontId="27" fillId="0" borderId="0" xfId="9" applyFont="1" applyFill="1" applyBorder="1"/>
    <xf numFmtId="166" fontId="21" fillId="0" borderId="3" xfId="2" applyNumberFormat="1" applyFont="1" applyBorder="1" applyAlignment="1">
      <alignment horizontal="center" vertical="center" wrapText="1"/>
    </xf>
    <xf numFmtId="0" fontId="21" fillId="0" borderId="0" xfId="9" applyFont="1" applyFill="1" applyBorder="1"/>
    <xf numFmtId="167" fontId="27" fillId="0" borderId="6" xfId="2" applyNumberFormat="1" applyFont="1" applyFill="1" applyBorder="1"/>
    <xf numFmtId="0" fontId="27" fillId="0" borderId="0" xfId="9" quotePrefix="1" applyFont="1" applyFill="1" applyAlignment="1">
      <alignment horizontal="left"/>
    </xf>
    <xf numFmtId="167" fontId="21" fillId="0" borderId="6" xfId="2" applyNumberFormat="1" applyFont="1" applyFill="1" applyBorder="1"/>
    <xf numFmtId="166" fontId="27" fillId="0" borderId="0" xfId="2" applyNumberFormat="1" applyFont="1" applyBorder="1"/>
    <xf numFmtId="166" fontId="27" fillId="0" borderId="0" xfId="9" applyNumberFormat="1" applyFont="1" applyBorder="1"/>
    <xf numFmtId="165" fontId="27" fillId="0" borderId="0" xfId="10" applyNumberFormat="1" applyFont="1"/>
    <xf numFmtId="165" fontId="21" fillId="0" borderId="10" xfId="10" quotePrefix="1" applyNumberFormat="1" applyFont="1" applyBorder="1" applyAlignment="1">
      <alignment wrapText="1"/>
    </xf>
    <xf numFmtId="165" fontId="21" fillId="0" borderId="3" xfId="10" applyNumberFormat="1" applyFont="1" applyBorder="1" applyAlignment="1">
      <alignment horizontal="center" vertical="top" wrapText="1"/>
    </xf>
    <xf numFmtId="165" fontId="21" fillId="0" borderId="15" xfId="10" applyNumberFormat="1" applyFont="1" applyBorder="1" applyAlignment="1">
      <alignment horizontal="center" vertical="center" wrapText="1"/>
    </xf>
    <xf numFmtId="165" fontId="21" fillId="0" borderId="4" xfId="10" applyNumberFormat="1" applyFont="1" applyBorder="1" applyAlignment="1">
      <alignment horizontal="center" vertical="center" wrapText="1"/>
    </xf>
    <xf numFmtId="165" fontId="21" fillId="0" borderId="6" xfId="10" applyNumberFormat="1" applyFont="1" applyBorder="1"/>
    <xf numFmtId="165" fontId="27" fillId="0" borderId="6" xfId="10" applyNumberFormat="1" applyFont="1" applyBorder="1"/>
    <xf numFmtId="165" fontId="21" fillId="0" borderId="13" xfId="10" applyNumberFormat="1" applyFont="1" applyBorder="1"/>
    <xf numFmtId="0" fontId="31" fillId="0" borderId="0" xfId="9" applyFont="1" applyBorder="1"/>
    <xf numFmtId="0" fontId="31" fillId="0" borderId="0" xfId="9" applyFont="1"/>
    <xf numFmtId="166" fontId="32" fillId="0" borderId="6" xfId="2" applyNumberFormat="1" applyFont="1" applyBorder="1"/>
    <xf numFmtId="166" fontId="32" fillId="0" borderId="6" xfId="2" applyNumberFormat="1" applyFont="1" applyFill="1" applyBorder="1"/>
    <xf numFmtId="166" fontId="26" fillId="0" borderId="0" xfId="9" applyNumberFormat="1" applyFont="1" applyBorder="1"/>
    <xf numFmtId="165" fontId="27" fillId="0" borderId="0" xfId="9" applyNumberFormat="1" applyFont="1"/>
    <xf numFmtId="166" fontId="33" fillId="0" borderId="6" xfId="2" applyNumberFormat="1" applyFont="1" applyBorder="1"/>
    <xf numFmtId="166" fontId="35" fillId="0" borderId="6" xfId="2" applyNumberFormat="1" applyFont="1" applyBorder="1"/>
    <xf numFmtId="0" fontId="35" fillId="0" borderId="0" xfId="9" applyFont="1" applyFill="1" applyBorder="1"/>
    <xf numFmtId="0" fontId="35" fillId="0" borderId="0" xfId="9" applyFont="1" applyFill="1"/>
    <xf numFmtId="0" fontId="33" fillId="0" borderId="0" xfId="9" applyFont="1" applyFill="1" applyBorder="1"/>
    <xf numFmtId="0" fontId="33" fillId="0" borderId="0" xfId="9" applyFont="1" applyFill="1"/>
    <xf numFmtId="166" fontId="26" fillId="0" borderId="0" xfId="2" applyNumberFormat="1" applyFont="1" applyBorder="1"/>
    <xf numFmtId="166" fontId="27" fillId="0" borderId="0" xfId="9" applyNumberFormat="1" applyFont="1"/>
    <xf numFmtId="166" fontId="26" fillId="0" borderId="8" xfId="2" applyNumberFormat="1" applyFont="1" applyBorder="1" applyAlignment="1">
      <alignment horizontal="right"/>
    </xf>
    <xf numFmtId="166" fontId="24" fillId="0" borderId="8" xfId="2" applyNumberFormat="1" applyFont="1" applyBorder="1" applyAlignment="1">
      <alignment horizontal="right"/>
    </xf>
    <xf numFmtId="166" fontId="26" fillId="0" borderId="8" xfId="2" applyNumberFormat="1" applyFont="1" applyFill="1" applyBorder="1" applyAlignment="1">
      <alignment horizontal="right"/>
    </xf>
    <xf numFmtId="166" fontId="24" fillId="0" borderId="8" xfId="2" applyNumberFormat="1" applyFont="1" applyFill="1" applyBorder="1" applyAlignment="1">
      <alignment horizontal="right"/>
    </xf>
    <xf numFmtId="166" fontId="28" fillId="0" borderId="8" xfId="2" applyNumberFormat="1" applyFont="1" applyFill="1" applyBorder="1" applyAlignment="1">
      <alignment horizontal="right"/>
    </xf>
    <xf numFmtId="0" fontId="26" fillId="0" borderId="3" xfId="9" applyFont="1" applyBorder="1"/>
    <xf numFmtId="0" fontId="24" fillId="0" borderId="6" xfId="9" applyFont="1" applyBorder="1" applyAlignment="1">
      <alignment horizontal="left" indent="1"/>
    </xf>
    <xf numFmtId="0" fontId="24" fillId="0" borderId="6" xfId="9" applyFont="1" applyBorder="1"/>
    <xf numFmtId="0" fontId="26" fillId="0" borderId="6" xfId="9" applyFont="1" applyBorder="1"/>
    <xf numFmtId="0" fontId="24" fillId="0" borderId="6" xfId="9" applyFont="1" applyBorder="1" applyAlignment="1">
      <alignment horizontal="left"/>
    </xf>
    <xf numFmtId="0" fontId="24" fillId="0" borderId="6" xfId="9" applyFont="1" applyBorder="1" applyAlignment="1">
      <alignment horizontal="left" wrapText="1"/>
    </xf>
    <xf numFmtId="0" fontId="28" fillId="0" borderId="6" xfId="9" applyFont="1" applyBorder="1" applyAlignment="1">
      <alignment horizontal="left"/>
    </xf>
    <xf numFmtId="0" fontId="24" fillId="0" borderId="6" xfId="9" applyFont="1" applyFill="1" applyBorder="1" applyAlignment="1">
      <alignment horizontal="left"/>
    </xf>
    <xf numFmtId="0" fontId="24" fillId="0" borderId="13" xfId="9" applyFont="1" applyBorder="1" applyAlignment="1">
      <alignment horizontal="left"/>
    </xf>
    <xf numFmtId="166" fontId="37" fillId="0" borderId="0" xfId="9" applyNumberFormat="1" applyFont="1" applyFill="1"/>
    <xf numFmtId="164" fontId="27" fillId="0" borderId="0" xfId="10" applyFont="1" applyFill="1"/>
    <xf numFmtId="164" fontId="27" fillId="0" borderId="0" xfId="9" applyNumberFormat="1" applyFont="1" applyFill="1"/>
    <xf numFmtId="168" fontId="27" fillId="0" borderId="0" xfId="9" applyNumberFormat="1" applyFont="1" applyFill="1"/>
    <xf numFmtId="0" fontId="24" fillId="0" borderId="22" xfId="9" applyFont="1" applyBorder="1"/>
    <xf numFmtId="0" fontId="24" fillId="0" borderId="23" xfId="9" applyFont="1" applyBorder="1"/>
    <xf numFmtId="0" fontId="24" fillId="0" borderId="24" xfId="9" applyFont="1" applyBorder="1"/>
    <xf numFmtId="1" fontId="26" fillId="0" borderId="25" xfId="2" applyNumberFormat="1" applyFont="1" applyBorder="1" applyAlignment="1">
      <alignment horizontal="center" vertical="center" wrapText="1"/>
    </xf>
    <xf numFmtId="0" fontId="24" fillId="0" borderId="26" xfId="9" applyFont="1" applyBorder="1"/>
    <xf numFmtId="166" fontId="26" fillId="0" borderId="27" xfId="2" applyNumberFormat="1" applyFont="1" applyBorder="1" applyAlignment="1">
      <alignment horizontal="center" vertical="top" wrapText="1"/>
    </xf>
    <xf numFmtId="0" fontId="26" fillId="0" borderId="28" xfId="9" applyFont="1" applyBorder="1" applyAlignment="1">
      <alignment horizontal="center"/>
    </xf>
    <xf numFmtId="0" fontId="24" fillId="0" borderId="29" xfId="9" applyFont="1" applyBorder="1"/>
    <xf numFmtId="0" fontId="26" fillId="0" borderId="30" xfId="9" applyFont="1" applyBorder="1" applyAlignment="1">
      <alignment horizontal="center"/>
    </xf>
    <xf numFmtId="0" fontId="26" fillId="0" borderId="26" xfId="9" applyFont="1" applyBorder="1"/>
    <xf numFmtId="166" fontId="26" fillId="0" borderId="27" xfId="2" applyNumberFormat="1" applyFont="1" applyBorder="1"/>
    <xf numFmtId="0" fontId="24" fillId="0" borderId="26" xfId="9" applyFont="1" applyBorder="1" applyAlignment="1">
      <alignment horizontal="center"/>
    </xf>
    <xf numFmtId="165" fontId="24" fillId="0" borderId="0" xfId="10" applyNumberFormat="1" applyFont="1" applyBorder="1"/>
    <xf numFmtId="166" fontId="24" fillId="0" borderId="27" xfId="2" applyNumberFormat="1" applyFont="1" applyBorder="1"/>
    <xf numFmtId="166" fontId="28" fillId="0" borderId="27" xfId="2" applyNumberFormat="1" applyFont="1" applyBorder="1"/>
    <xf numFmtId="0" fontId="26" fillId="0" borderId="31" xfId="9" applyFont="1" applyBorder="1"/>
    <xf numFmtId="166" fontId="26" fillId="0" borderId="32" xfId="2" applyNumberFormat="1" applyFont="1" applyFill="1" applyBorder="1" applyAlignment="1">
      <alignment horizontal="right"/>
    </xf>
    <xf numFmtId="166" fontId="26" fillId="0" borderId="33" xfId="2" applyNumberFormat="1" applyFont="1" applyFill="1" applyBorder="1" applyAlignment="1">
      <alignment horizontal="right"/>
    </xf>
    <xf numFmtId="166" fontId="26" fillId="0" borderId="34" xfId="2" applyNumberFormat="1" applyFont="1" applyFill="1" applyBorder="1" applyAlignment="1">
      <alignment horizontal="right"/>
    </xf>
    <xf numFmtId="0" fontId="21" fillId="0" borderId="24" xfId="9" quotePrefix="1" applyFont="1" applyBorder="1" applyAlignment="1">
      <alignment wrapText="1"/>
    </xf>
    <xf numFmtId="166" fontId="27" fillId="0" borderId="35" xfId="2" applyNumberFormat="1" applyFont="1" applyBorder="1"/>
    <xf numFmtId="1" fontId="21" fillId="0" borderId="25" xfId="2" applyNumberFormat="1" applyFont="1" applyBorder="1" applyAlignment="1">
      <alignment horizontal="center" vertical="center" wrapText="1"/>
    </xf>
    <xf numFmtId="0" fontId="27" fillId="0" borderId="36" xfId="9" applyFont="1" applyBorder="1"/>
    <xf numFmtId="166" fontId="21" fillId="0" borderId="37" xfId="2" applyNumberFormat="1" applyFont="1" applyBorder="1" applyAlignment="1">
      <alignment horizontal="center" vertical="top" wrapText="1"/>
    </xf>
    <xf numFmtId="0" fontId="24" fillId="0" borderId="26" xfId="9" applyFont="1" applyBorder="1" applyAlignment="1"/>
    <xf numFmtId="166" fontId="21" fillId="0" borderId="38" xfId="2" applyNumberFormat="1" applyFont="1" applyBorder="1" applyAlignment="1">
      <alignment horizontal="center" vertical="center" wrapText="1"/>
    </xf>
    <xf numFmtId="0" fontId="26" fillId="0" borderId="29" xfId="9" applyFont="1" applyBorder="1"/>
    <xf numFmtId="165" fontId="21" fillId="0" borderId="30" xfId="10" applyNumberFormat="1" applyFont="1" applyBorder="1" applyAlignment="1">
      <alignment horizontal="center" vertical="center" wrapText="1"/>
    </xf>
    <xf numFmtId="0" fontId="18" fillId="0" borderId="26" xfId="9" quotePrefix="1" applyFont="1" applyBorder="1" applyAlignment="1">
      <alignment horizontal="left"/>
    </xf>
    <xf numFmtId="166" fontId="21" fillId="0" borderId="27" xfId="2" applyNumberFormat="1" applyFont="1" applyBorder="1"/>
    <xf numFmtId="0" fontId="17" fillId="0" borderId="26" xfId="9" applyFont="1" applyBorder="1" applyAlignment="1"/>
    <xf numFmtId="166" fontId="27" fillId="0" borderId="27" xfId="2" applyNumberFormat="1" applyFont="1" applyBorder="1"/>
    <xf numFmtId="0" fontId="18" fillId="0" borderId="26" xfId="9" applyFont="1" applyBorder="1" applyAlignment="1"/>
    <xf numFmtId="0" fontId="17" fillId="0" borderId="26" xfId="9" applyFont="1" applyBorder="1" applyAlignment="1">
      <alignment horizontal="left" indent="1"/>
    </xf>
    <xf numFmtId="0" fontId="18" fillId="0" borderId="26" xfId="9" applyFont="1" applyBorder="1" applyAlignment="1">
      <alignment horizontal="left"/>
    </xf>
    <xf numFmtId="0" fontId="27" fillId="0" borderId="24" xfId="9" applyFont="1" applyBorder="1"/>
    <xf numFmtId="165" fontId="21" fillId="0" borderId="32" xfId="10" applyNumberFormat="1" applyFont="1" applyBorder="1"/>
    <xf numFmtId="0" fontId="27" fillId="0" borderId="17" xfId="9" applyFont="1" applyBorder="1"/>
    <xf numFmtId="0" fontId="27" fillId="0" borderId="18" xfId="9" applyFont="1" applyBorder="1"/>
    <xf numFmtId="166" fontId="27" fillId="0" borderId="18" xfId="2" applyNumberFormat="1" applyFont="1" applyBorder="1"/>
    <xf numFmtId="166" fontId="27" fillId="0" borderId="19" xfId="2" applyNumberFormat="1" applyFont="1" applyBorder="1"/>
    <xf numFmtId="166" fontId="21" fillId="0" borderId="37" xfId="2" applyNumberFormat="1" applyFont="1" applyBorder="1" applyAlignment="1">
      <alignment horizontal="center" vertical="center" wrapText="1"/>
    </xf>
    <xf numFmtId="166" fontId="21" fillId="0" borderId="40" xfId="2" applyNumberFormat="1" applyFont="1" applyBorder="1" applyAlignment="1">
      <alignment horizontal="center" vertical="center" wrapText="1"/>
    </xf>
    <xf numFmtId="0" fontId="21" fillId="0" borderId="26" xfId="9" applyFont="1" applyBorder="1"/>
    <xf numFmtId="166" fontId="27" fillId="0" borderId="27" xfId="2" applyNumberFormat="1" applyFont="1" applyFill="1" applyBorder="1"/>
    <xf numFmtId="166" fontId="21" fillId="0" borderId="27" xfId="2" applyNumberFormat="1" applyFont="1" applyFill="1" applyBorder="1"/>
    <xf numFmtId="0" fontId="27" fillId="0" borderId="26" xfId="9" applyFont="1" applyFill="1" applyBorder="1" applyAlignment="1">
      <alignment horizontal="left" indent="1"/>
    </xf>
    <xf numFmtId="0" fontId="34" fillId="0" borderId="26" xfId="9" applyFont="1" applyBorder="1"/>
    <xf numFmtId="166" fontId="35" fillId="0" borderId="27" xfId="2" applyNumberFormat="1" applyFont="1" applyBorder="1"/>
    <xf numFmtId="0" fontId="36" fillId="0" borderId="26" xfId="9" applyFont="1" applyBorder="1" applyAlignment="1"/>
    <xf numFmtId="166" fontId="33" fillId="0" borderId="27" xfId="2" applyNumberFormat="1" applyFont="1" applyBorder="1"/>
    <xf numFmtId="0" fontId="18" fillId="0" borderId="26" xfId="9" applyFont="1" applyBorder="1"/>
    <xf numFmtId="0" fontId="23" fillId="0" borderId="26" xfId="9" applyFont="1" applyFill="1" applyBorder="1" applyAlignment="1">
      <alignment horizontal="left" indent="1"/>
    </xf>
    <xf numFmtId="0" fontId="22" fillId="0" borderId="42" xfId="9" applyFont="1" applyFill="1" applyBorder="1"/>
    <xf numFmtId="166" fontId="22" fillId="0" borderId="32" xfId="2" applyNumberFormat="1" applyFont="1" applyFill="1" applyBorder="1"/>
    <xf numFmtId="166" fontId="21" fillId="0" borderId="8" xfId="2" applyNumberFormat="1" applyFont="1" applyBorder="1"/>
    <xf numFmtId="0" fontId="27" fillId="0" borderId="26" xfId="9" applyFont="1" applyBorder="1" applyAlignment="1"/>
    <xf numFmtId="0" fontId="21" fillId="0" borderId="29" xfId="9" applyFont="1" applyBorder="1"/>
    <xf numFmtId="0" fontId="27" fillId="0" borderId="26" xfId="9" applyFont="1" applyBorder="1"/>
    <xf numFmtId="0" fontId="17" fillId="0" borderId="26" xfId="9" applyFont="1" applyBorder="1" applyAlignment="1">
      <alignment horizontal="left" indent="2"/>
    </xf>
    <xf numFmtId="0" fontId="21" fillId="0" borderId="26" xfId="9" quotePrefix="1" applyFont="1" applyFill="1" applyBorder="1" applyAlignment="1">
      <alignment horizontal="left"/>
    </xf>
    <xf numFmtId="0" fontId="27" fillId="0" borderId="26" xfId="9" quotePrefix="1" applyFont="1" applyFill="1" applyBorder="1" applyAlignment="1">
      <alignment horizontal="left"/>
    </xf>
    <xf numFmtId="0" fontId="27" fillId="0" borderId="26" xfId="9" applyFont="1" applyFill="1" applyBorder="1" applyAlignment="1">
      <alignment horizontal="left"/>
    </xf>
    <xf numFmtId="0" fontId="27" fillId="0" borderId="26" xfId="9" quotePrefix="1" applyFont="1" applyBorder="1" applyAlignment="1">
      <alignment horizontal="left"/>
    </xf>
    <xf numFmtId="0" fontId="27" fillId="0" borderId="43" xfId="9" quotePrefix="1" applyFont="1" applyBorder="1" applyAlignment="1">
      <alignment horizontal="left"/>
    </xf>
    <xf numFmtId="166" fontId="27" fillId="0" borderId="0" xfId="2" applyNumberFormat="1" applyFont="1" applyFill="1" applyBorder="1"/>
    <xf numFmtId="0" fontId="21" fillId="0" borderId="26" xfId="9" applyFont="1" applyFill="1" applyBorder="1"/>
    <xf numFmtId="0" fontId="27" fillId="0" borderId="26" xfId="9" applyFont="1" applyFill="1" applyBorder="1"/>
    <xf numFmtId="0" fontId="21" fillId="0" borderId="42" xfId="9" applyFont="1" applyFill="1" applyBorder="1"/>
    <xf numFmtId="166" fontId="21" fillId="0" borderId="32" xfId="2" applyNumberFormat="1" applyFont="1" applyFill="1" applyBorder="1"/>
    <xf numFmtId="0" fontId="24" fillId="0" borderId="17" xfId="9" applyFont="1" applyBorder="1"/>
    <xf numFmtId="0" fontId="24" fillId="0" borderId="18" xfId="9" applyFont="1" applyBorder="1"/>
    <xf numFmtId="0" fontId="24" fillId="0" borderId="19" xfId="9" applyFont="1" applyBorder="1"/>
    <xf numFmtId="0" fontId="26" fillId="0" borderId="20" xfId="9" quotePrefix="1" applyFont="1" applyBorder="1" applyAlignment="1">
      <alignment horizontal="center" wrapText="1"/>
    </xf>
    <xf numFmtId="0" fontId="26" fillId="0" borderId="21" xfId="9" quotePrefix="1" applyFont="1" applyBorder="1" applyAlignment="1">
      <alignment horizontal="center" wrapText="1"/>
    </xf>
    <xf numFmtId="0" fontId="26" fillId="0" borderId="22" xfId="9" quotePrefix="1" applyFont="1" applyBorder="1" applyAlignment="1">
      <alignment wrapText="1"/>
    </xf>
    <xf numFmtId="0" fontId="26" fillId="0" borderId="23" xfId="9" quotePrefix="1" applyFont="1" applyBorder="1" applyAlignment="1">
      <alignment wrapText="1"/>
    </xf>
    <xf numFmtId="1" fontId="18" fillId="0" borderId="44" xfId="2" applyNumberFormat="1" applyFont="1" applyBorder="1" applyAlignment="1">
      <alignment horizontal="center" vertical="center" wrapText="1"/>
    </xf>
    <xf numFmtId="0" fontId="17" fillId="0" borderId="43" xfId="9" applyFont="1" applyBorder="1" applyAlignment="1"/>
    <xf numFmtId="166" fontId="18" fillId="0" borderId="45" xfId="2" applyNumberFormat="1" applyFont="1" applyBorder="1" applyAlignment="1">
      <alignment horizontal="center" vertical="top" wrapText="1"/>
    </xf>
    <xf numFmtId="166" fontId="18" fillId="0" borderId="38" xfId="2" applyNumberFormat="1" applyFont="1" applyBorder="1" applyAlignment="1">
      <alignment horizontal="center" vertical="center" wrapText="1"/>
    </xf>
    <xf numFmtId="166" fontId="18" fillId="0" borderId="40" xfId="2" applyNumberFormat="1" applyFont="1" applyBorder="1" applyAlignment="1">
      <alignment horizontal="center" vertical="center" wrapText="1"/>
    </xf>
    <xf numFmtId="0" fontId="17" fillId="0" borderId="46" xfId="9" applyFont="1" applyBorder="1"/>
    <xf numFmtId="166" fontId="18" fillId="0" borderId="27" xfId="2" applyNumberFormat="1" applyFont="1" applyBorder="1"/>
    <xf numFmtId="166" fontId="17" fillId="0" borderId="27" xfId="2" applyNumberFormat="1" applyFont="1" applyBorder="1"/>
    <xf numFmtId="166" fontId="32" fillId="0" borderId="27" xfId="2" applyNumberFormat="1" applyFont="1" applyBorder="1"/>
    <xf numFmtId="166" fontId="32" fillId="0" borderId="47" xfId="2" applyNumberFormat="1" applyFont="1" applyBorder="1"/>
    <xf numFmtId="0" fontId="18" fillId="0" borderId="48" xfId="9" applyFont="1" applyBorder="1"/>
    <xf numFmtId="166" fontId="18" fillId="0" borderId="30" xfId="2" applyNumberFormat="1" applyFont="1" applyBorder="1"/>
    <xf numFmtId="166" fontId="17" fillId="0" borderId="46" xfId="2" applyNumberFormat="1" applyFont="1" applyBorder="1"/>
    <xf numFmtId="1" fontId="18" fillId="0" borderId="50" xfId="2" applyNumberFormat="1" applyFont="1" applyBorder="1" applyAlignment="1">
      <alignment horizontal="center" vertical="center" wrapText="1"/>
    </xf>
    <xf numFmtId="166" fontId="18" fillId="0" borderId="51" xfId="2" applyNumberFormat="1" applyFont="1" applyBorder="1" applyAlignment="1">
      <alignment horizontal="center" vertical="top" wrapText="1"/>
    </xf>
    <xf numFmtId="166" fontId="18" fillId="0" borderId="14" xfId="2" applyNumberFormat="1" applyFont="1" applyBorder="1" applyAlignment="1">
      <alignment horizontal="center" vertical="center" wrapText="1"/>
    </xf>
    <xf numFmtId="166" fontId="18" fillId="0" borderId="52" xfId="2" applyNumberFormat="1" applyFont="1" applyBorder="1" applyAlignment="1">
      <alignment horizontal="center" vertical="center" wrapText="1"/>
    </xf>
    <xf numFmtId="166" fontId="17" fillId="0" borderId="8" xfId="2" applyNumberFormat="1" applyFont="1" applyBorder="1"/>
    <xf numFmtId="166" fontId="18" fillId="0" borderId="8" xfId="2" applyNumberFormat="1" applyFont="1" applyBorder="1"/>
    <xf numFmtId="166" fontId="32" fillId="0" borderId="8" xfId="2" applyNumberFormat="1" applyFont="1" applyBorder="1"/>
    <xf numFmtId="166" fontId="18" fillId="0" borderId="16" xfId="2" applyNumberFormat="1" applyFont="1" applyBorder="1"/>
    <xf numFmtId="166" fontId="17" fillId="0" borderId="0" xfId="2" applyNumberFormat="1" applyFont="1" applyBorder="1"/>
    <xf numFmtId="166" fontId="18" fillId="0" borderId="0" xfId="2" applyNumberFormat="1" applyFont="1" applyBorder="1"/>
    <xf numFmtId="166" fontId="18" fillId="0" borderId="31" xfId="2" applyNumberFormat="1" applyFont="1" applyBorder="1"/>
    <xf numFmtId="0" fontId="18" fillId="0" borderId="49" xfId="9" quotePrefix="1" applyFont="1" applyBorder="1" applyAlignment="1">
      <alignment wrapText="1"/>
    </xf>
    <xf numFmtId="0" fontId="24" fillId="0" borderId="43" xfId="9" applyFont="1" applyBorder="1" applyAlignment="1"/>
    <xf numFmtId="0" fontId="26" fillId="0" borderId="53" xfId="9" applyFont="1" applyBorder="1"/>
    <xf numFmtId="0" fontId="17" fillId="0" borderId="43" xfId="9" applyFont="1" applyBorder="1"/>
    <xf numFmtId="0" fontId="18" fillId="0" borderId="43" xfId="9" quotePrefix="1" applyFont="1" applyBorder="1" applyAlignment="1">
      <alignment horizontal="left"/>
    </xf>
    <xf numFmtId="0" fontId="17" fillId="0" borderId="43" xfId="9" quotePrefix="1" applyFont="1" applyBorder="1" applyAlignment="1">
      <alignment horizontal="left"/>
    </xf>
    <xf numFmtId="0" fontId="24" fillId="0" borderId="43" xfId="9" applyFont="1" applyBorder="1"/>
    <xf numFmtId="0" fontId="29" fillId="0" borderId="43" xfId="9" applyFont="1" applyBorder="1" applyAlignment="1">
      <alignment horizontal="left"/>
    </xf>
    <xf numFmtId="0" fontId="18" fillId="0" borderId="43" xfId="9" applyFont="1" applyBorder="1"/>
    <xf numFmtId="0" fontId="30" fillId="0" borderId="43" xfId="9" applyFont="1" applyBorder="1"/>
    <xf numFmtId="0" fontId="36" fillId="0" borderId="43" xfId="9" applyFont="1" applyBorder="1" applyAlignment="1"/>
    <xf numFmtId="0" fontId="17" fillId="0" borderId="43" xfId="9" applyFont="1" applyBorder="1" applyAlignment="1">
      <alignment horizontal="left" indent="1"/>
    </xf>
    <xf numFmtId="0" fontId="18" fillId="0" borderId="42" xfId="9" applyFont="1" applyBorder="1"/>
    <xf numFmtId="166" fontId="23" fillId="0" borderId="0" xfId="2" quotePrefix="1" applyNumberFormat="1" applyFont="1" applyFill="1" applyAlignment="1">
      <alignment horizontal="center" wrapText="1"/>
    </xf>
    <xf numFmtId="165" fontId="39" fillId="0" borderId="0" xfId="10" applyNumberFormat="1" applyFont="1" applyFill="1" applyBorder="1" applyAlignment="1"/>
    <xf numFmtId="165" fontId="40" fillId="0" borderId="0" xfId="10" applyNumberFormat="1" applyFont="1" applyFill="1" applyAlignment="1">
      <alignment horizontal="center"/>
    </xf>
    <xf numFmtId="165" fontId="41" fillId="0" borderId="0" xfId="7" applyNumberFormat="1" applyFont="1" applyFill="1" applyBorder="1" applyAlignment="1">
      <alignment horizontal="center" vertical="center" wrapText="1"/>
    </xf>
    <xf numFmtId="166" fontId="38" fillId="0" borderId="7" xfId="10" applyNumberFormat="1" applyFont="1" applyFill="1" applyBorder="1" applyAlignment="1">
      <alignment horizontal="center"/>
    </xf>
    <xf numFmtId="165" fontId="38" fillId="0" borderId="0" xfId="10" applyNumberFormat="1" applyFont="1" applyFill="1" applyBorder="1" applyAlignment="1">
      <alignment horizontal="right"/>
    </xf>
    <xf numFmtId="165" fontId="38" fillId="0" borderId="0" xfId="10" applyNumberFormat="1" applyFont="1" applyFill="1" applyBorder="1"/>
    <xf numFmtId="165" fontId="40" fillId="0" borderId="0" xfId="10" applyNumberFormat="1" applyFont="1" applyFill="1" applyBorder="1"/>
    <xf numFmtId="166" fontId="40" fillId="0" borderId="7" xfId="10" applyNumberFormat="1" applyFont="1" applyFill="1" applyBorder="1" applyAlignment="1">
      <alignment horizontal="center"/>
    </xf>
    <xf numFmtId="0" fontId="42" fillId="0" borderId="0" xfId="0" applyFont="1" applyAlignment="1">
      <alignment horizontal="right"/>
    </xf>
    <xf numFmtId="164" fontId="24" fillId="0" borderId="0" xfId="10" applyFont="1"/>
    <xf numFmtId="38" fontId="27" fillId="0" borderId="0" xfId="9" applyNumberFormat="1" applyFont="1" applyFill="1" applyBorder="1"/>
    <xf numFmtId="165" fontId="43" fillId="0" borderId="0" xfId="7" applyNumberFormat="1" applyFont="1" applyFill="1" applyBorder="1" applyAlignment="1">
      <alignment horizontal="center" vertical="center" wrapText="1"/>
    </xf>
    <xf numFmtId="38" fontId="27" fillId="0" borderId="41" xfId="9" applyNumberFormat="1" applyFont="1" applyFill="1" applyBorder="1"/>
    <xf numFmtId="165" fontId="38" fillId="0" borderId="0" xfId="10" applyNumberFormat="1" applyFont="1" applyFill="1" applyBorder="1" applyAlignment="1">
      <alignment horizontal="left"/>
    </xf>
    <xf numFmtId="166" fontId="18" fillId="0" borderId="43" xfId="9" applyNumberFormat="1" applyFont="1" applyBorder="1"/>
    <xf numFmtId="0" fontId="17" fillId="0" borderId="26" xfId="9" applyFont="1" applyFill="1" applyBorder="1" applyAlignment="1">
      <alignment horizontal="left" indent="1"/>
    </xf>
    <xf numFmtId="0" fontId="17" fillId="0" borderId="26" xfId="9" applyFont="1" applyBorder="1" applyAlignment="1">
      <alignment wrapText="1"/>
    </xf>
    <xf numFmtId="0" fontId="17" fillId="0" borderId="26" xfId="9" applyFont="1" applyBorder="1" applyAlignment="1">
      <alignment horizontal="left" wrapText="1" indent="1"/>
    </xf>
    <xf numFmtId="0" fontId="17" fillId="0" borderId="26" xfId="9" applyFont="1" applyBorder="1"/>
    <xf numFmtId="0" fontId="7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3" fontId="17" fillId="0" borderId="0" xfId="2" quotePrefix="1" applyFont="1" applyAlignment="1">
      <alignment horizontal="center" wrapText="1"/>
    </xf>
    <xf numFmtId="43" fontId="17" fillId="0" borderId="0" xfId="2" applyFont="1" applyAlignment="1">
      <alignment horizontal="center" wrapText="1"/>
    </xf>
    <xf numFmtId="0" fontId="25" fillId="0" borderId="36" xfId="9" quotePrefix="1" applyFont="1" applyBorder="1" applyAlignment="1">
      <alignment horizontal="center" wrapText="1"/>
    </xf>
    <xf numFmtId="0" fontId="25" fillId="0" borderId="1" xfId="9" quotePrefix="1" applyFont="1" applyBorder="1" applyAlignment="1">
      <alignment horizontal="center" wrapText="1"/>
    </xf>
    <xf numFmtId="0" fontId="25" fillId="0" borderId="39" xfId="9" quotePrefix="1" applyFont="1" applyBorder="1" applyAlignment="1">
      <alignment horizontal="center" wrapText="1"/>
    </xf>
    <xf numFmtId="0" fontId="25" fillId="0" borderId="26" xfId="9" quotePrefix="1" applyFont="1" applyBorder="1" applyAlignment="1">
      <alignment horizontal="center" wrapText="1"/>
    </xf>
    <xf numFmtId="0" fontId="25" fillId="0" borderId="0" xfId="9" quotePrefix="1" applyFont="1" applyBorder="1" applyAlignment="1">
      <alignment horizontal="center" wrapText="1"/>
    </xf>
    <xf numFmtId="0" fontId="25" fillId="0" borderId="41" xfId="9" quotePrefix="1" applyFont="1" applyBorder="1" applyAlignment="1">
      <alignment horizontal="center" wrapText="1"/>
    </xf>
    <xf numFmtId="0" fontId="26" fillId="0" borderId="20" xfId="9" quotePrefix="1" applyFont="1" applyBorder="1" applyAlignment="1">
      <alignment horizontal="center"/>
    </xf>
    <xf numFmtId="0" fontId="26" fillId="0" borderId="2" xfId="9" quotePrefix="1" applyFont="1" applyBorder="1" applyAlignment="1">
      <alignment horizontal="center"/>
    </xf>
    <xf numFmtId="0" fontId="26" fillId="0" borderId="21" xfId="9" quotePrefix="1" applyFont="1" applyBorder="1" applyAlignment="1">
      <alignment horizontal="center"/>
    </xf>
    <xf numFmtId="166" fontId="26" fillId="0" borderId="17" xfId="2" quotePrefix="1" applyNumberFormat="1" applyFont="1" applyBorder="1" applyAlignment="1">
      <alignment horizontal="center" wrapText="1"/>
    </xf>
    <xf numFmtId="166" fontId="26" fillId="0" borderId="18" xfId="2" quotePrefix="1" applyNumberFormat="1" applyFont="1" applyBorder="1" applyAlignment="1">
      <alignment horizontal="center" wrapText="1"/>
    </xf>
    <xf numFmtId="166" fontId="26" fillId="0" borderId="19" xfId="2" quotePrefix="1" applyNumberFormat="1" applyFont="1" applyBorder="1" applyAlignment="1">
      <alignment horizontal="center" wrapText="1"/>
    </xf>
    <xf numFmtId="0" fontId="18" fillId="0" borderId="17" xfId="9" quotePrefix="1" applyFont="1" applyBorder="1" applyAlignment="1">
      <alignment horizontal="center" wrapText="1"/>
    </xf>
    <xf numFmtId="0" fontId="18" fillId="0" borderId="18" xfId="9" quotePrefix="1" applyFont="1" applyBorder="1" applyAlignment="1">
      <alignment horizontal="center" wrapText="1"/>
    </xf>
    <xf numFmtId="0" fontId="18" fillId="0" borderId="19" xfId="9" quotePrefix="1" applyFont="1" applyBorder="1" applyAlignment="1">
      <alignment horizontal="center" wrapText="1"/>
    </xf>
    <xf numFmtId="0" fontId="18" fillId="0" borderId="20" xfId="9" quotePrefix="1" applyFont="1" applyBorder="1" applyAlignment="1">
      <alignment horizontal="center" wrapText="1"/>
    </xf>
    <xf numFmtId="0" fontId="18" fillId="0" borderId="2" xfId="9" quotePrefix="1" applyFont="1" applyBorder="1" applyAlignment="1">
      <alignment horizontal="center" wrapText="1"/>
    </xf>
    <xf numFmtId="0" fontId="18" fillId="0" borderId="21" xfId="9" quotePrefix="1" applyFont="1" applyBorder="1" applyAlignment="1">
      <alignment horizontal="center" wrapText="1"/>
    </xf>
    <xf numFmtId="0" fontId="18" fillId="0" borderId="36" xfId="9" quotePrefix="1" applyFont="1" applyBorder="1" applyAlignment="1">
      <alignment horizontal="center" wrapText="1"/>
    </xf>
    <xf numFmtId="0" fontId="18" fillId="0" borderId="1" xfId="9" quotePrefix="1" applyFont="1" applyBorder="1" applyAlignment="1">
      <alignment horizontal="center" wrapText="1"/>
    </xf>
    <xf numFmtId="0" fontId="18" fillId="0" borderId="39" xfId="9" quotePrefix="1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15" fillId="0" borderId="0" xfId="0" quotePrefix="1" applyFont="1" applyAlignment="1">
      <alignment horizontal="center"/>
    </xf>
  </cellXfs>
  <cellStyles count="11">
    <cellStyle name="Comma" xfId="10" builtinId="3"/>
    <cellStyle name="Comma 2" xfId="7"/>
    <cellStyle name="Comma 2 11" xfId="2"/>
    <cellStyle name="Comma 22" xfId="4"/>
    <cellStyle name="Normal" xfId="0" builtinId="0"/>
    <cellStyle name="Normal 2" xfId="6"/>
    <cellStyle name="Normal 2 11" xfId="1"/>
    <cellStyle name="Normal 3" xfId="9"/>
    <cellStyle name="Normal 48" xfId="3"/>
    <cellStyle name="Percent 2" xfId="8"/>
    <cellStyle name="Percent 2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customXml" Target="../customXml/item1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file:///C:\Logos\ZIMGIF.GIF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8</xdr:col>
      <xdr:colOff>57150</xdr:colOff>
      <xdr:row>31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0" y="5915025"/>
          <a:ext cx="5629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8</xdr:col>
      <xdr:colOff>57150</xdr:colOff>
      <xdr:row>35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0" y="6619875"/>
          <a:ext cx="56292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1657350</xdr:colOff>
      <xdr:row>0</xdr:row>
      <xdr:rowOff>219075</xdr:rowOff>
    </xdr:from>
    <xdr:to>
      <xdr:col>4</xdr:col>
      <xdr:colOff>1047750</xdr:colOff>
      <xdr:row>8</xdr:row>
      <xdr:rowOff>133350</xdr:rowOff>
    </xdr:to>
    <xdr:pic>
      <xdr:nvPicPr>
        <xdr:cNvPr id="4" name="Picture 3" descr="C:\Logos\ZIMGIF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161925"/>
          <a:ext cx="12192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1133475</xdr:colOff>
      <xdr:row>0</xdr:row>
      <xdr:rowOff>104776</xdr:rowOff>
    </xdr:from>
    <xdr:to>
      <xdr:col>4</xdr:col>
      <xdr:colOff>600075</xdr:colOff>
      <xdr:row>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352675" y="104776"/>
          <a:ext cx="1247775" cy="119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3\users1\GVERDIER\My%20Documents\INS\Teaching\FPP\FPP%20-%20Tunis%20Feb%202008\reference_25fe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4.31\Desktop\CHIDUMWA%202013\BUDGET%20SUPPORT\Users\gverdier\AppData\Local\Microsoft\Windows\Temporary%20Internet%20Files\OLK19FF\ZWE_latest%20WEO%20data%20(3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MOZ\moz%20macroframeworkv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My%20Documents\Zimbabwe\BOP\ZW_RSV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RAFTS\GO\IR\Paises\Canada\In%20reach%20exercise\Data\High%20Frequency%20Classification%20Assistant_%20Canad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insp\Documents%20and%20Settings\mrandazzo\Desktop\Workingfiles-for-participants-14Feb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3\users1\gverdier\My%20Documents\AFR\ZWE\ZWE\Current\obsolete\G6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r/Desktop/2020%20Balancing%20Table_25%20November%20202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r/Desktop/2020%20AG%20Budget%20Table%20II%20(4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r/Desktop/Provisional%20Estimates%202021-2023_November%20202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r/Downloads/2021%20Blue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MissionJAN\BOPMISSIONJAN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r/Downloads/2021%20Bluebook1%20(1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%20REVENUE%20ESTIMATES%202021%20%202022%202023%20TEMPLATE%20(1)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r/Desktop/jane;2021%20%20expenditure%20Accountant%20General%20Budget%20Tables%20(2)%20jane%20s%20sadzauch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MissionJAN\ROBOPBucharestJan20LAMI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AFR11\ZWE\mission\G6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insp\Documents%20and%20Settings\nsheridan\Local%20Settings\Temporary%20Internet%20Files\OLK22\502ZambiaFiles%20-%20Tables%204-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ZWE\External\DSA2006\ZWE-External-DSA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oan%20calculator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HIRI\Desktop\Road%20Fund\2017%20Bluebook%20Tables\Users\engkufa.ZINARA\AppData\Local\Temp\Zinara%20Budget%20Pack%202017%20on%2009nov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WIN\TEMP\Zimbabwe\Miss9803\ZW_BOP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mmaire"/>
      <sheetName val="Indicateurs-30,39"/>
      <sheetName val="PIBR-31,40"/>
      <sheetName val="Inflation "/>
      <sheetName val="Taux de change"/>
      <sheetName val="X&amp;M"/>
      <sheetName val="BdP$-34,43"/>
      <sheetName val="BdP-35,44"/>
      <sheetName val="TOFE-36,45"/>
      <sheetName val="Monnaie - calculs "/>
      <sheetName val="Situation Monetaire-37,46"/>
      <sheetName val="Monetaire-$"/>
      <sheetName val=" coherence -33"/>
      <sheetName val="PIBER-32,41"/>
      <sheetName val="Interrelations-38,47"/>
      <sheetName val="TCER"/>
      <sheetName val="Econometrics "/>
      <sheetName val="Graphiques IPC et KW$"/>
      <sheetName val="Assumptions"/>
      <sheetName val="B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heck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Q"/>
      <sheetName val="WDQP"/>
      <sheetName val="QC"/>
      <sheetName val="Sheet2"/>
      <sheetName val="Sheet3"/>
      <sheetName val="Macro"/>
      <sheetName val="Main"/>
      <sheetName val="NPV_base"/>
      <sheetName val="C"/>
    </sheetNames>
    <sheetDataSet>
      <sheetData sheetId="0"/>
      <sheetData sheetId="1"/>
      <sheetData sheetId="2"/>
      <sheetData sheetId="3"/>
      <sheetData sheetId="4" refreshError="1">
        <row r="69">
          <cell r="AC69">
            <v>1</v>
          </cell>
          <cell r="AD69">
            <v>1</v>
          </cell>
          <cell r="AE69">
            <v>1</v>
          </cell>
          <cell r="AF69">
            <v>1</v>
          </cell>
          <cell r="AG69">
            <v>1</v>
          </cell>
        </row>
      </sheetData>
      <sheetData sheetId="5"/>
      <sheetData sheetId="6"/>
      <sheetData sheetId="7" refreshError="1"/>
      <sheetData sheetId="8" refreshError="1">
        <row r="9">
          <cell r="AC9">
            <v>-307.55965500000013</v>
          </cell>
        </row>
        <row r="160"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1E-3</v>
          </cell>
          <cell r="AD160">
            <v>1E-3</v>
          </cell>
          <cell r="AE160">
            <v>1E-3</v>
          </cell>
          <cell r="AF160">
            <v>1E-3</v>
          </cell>
          <cell r="AG160">
            <v>1E-3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CONTENTS"/>
      <sheetName val="INPUT"/>
      <sheetName val="GDP Prod. - Input"/>
      <sheetName val="OUTPUT"/>
      <sheetName val="Table 1 - SEFI"/>
      <sheetName val="National Accounts"/>
      <sheetName val="Table Article IV"/>
      <sheetName val="WETA"/>
      <sheetName val="Charts Article IV"/>
      <sheetName val="Sector GDP Comparison"/>
      <sheetName val="PROJECTIONS"/>
      <sheetName val="Staff Report T6"/>
      <sheetName val="Table 1 - SEFI COMPARISON"/>
      <sheetName val="SUMMARY"/>
      <sheetName val="INE PIBprod"/>
      <sheetName val="Medium Term"/>
      <sheetName val="Basic Data"/>
      <sheetName val="Staff Report T1"/>
      <sheetName val="SEFI"/>
      <sheetName val="Excel macros"/>
      <sheetName val="Table 3"/>
      <sheetName val="Table 4"/>
      <sheetName val="Table 5"/>
      <sheetName val="Table 6"/>
      <sheetName val="Table 2"/>
      <sheetName val="Q2"/>
      <sheetName val="Q6"/>
      <sheetName val="SPNF"/>
      <sheetName val="Official"/>
      <sheetName val="Main"/>
      <sheetName val="Kin"/>
      <sheetName val="Table 1"/>
      <sheetName val="Macro"/>
      <sheetName val="PIBR-31,40"/>
    </sheetNames>
    <sheetDataSet>
      <sheetData sheetId="0">
        <row r="1">
          <cell r="C1" t="str">
            <v>SUMMARY TABLES FOR EACH SECTOR; WEO SUBMISISON DATA AND CODES; CONSISTENCY CHECKS</v>
          </cell>
        </row>
      </sheetData>
      <sheetData sheetId="1">
        <row r="1">
          <cell r="C1" t="str">
            <v>SUMMARY TABLES FOR EACH SECTOR; WEO SUBMISISON DATA AND CODES; CONSISTENCY CHECKS</v>
          </cell>
        </row>
      </sheetData>
      <sheetData sheetId="2">
        <row r="1">
          <cell r="C1" t="str">
            <v>SUMMARY TABLES FOR EACH SECTOR; WEO SUBMISISON DATA AND CODES; CONSISTENCY CHECKS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1">
          <cell r="C1" t="str">
            <v>SUMMARY TABLES FOR EACH SECTOR; WEO SUBMISISON DATA AND CODES; CONSISTENCY CHECKS</v>
          </cell>
        </row>
        <row r="3">
          <cell r="B3" t="str">
            <v>WEO</v>
          </cell>
          <cell r="C3" t="str">
            <v>DNE PROJECTIONS</v>
          </cell>
          <cell r="E3" t="str">
            <v>80a1</v>
          </cell>
          <cell r="F3" t="str">
            <v>81a1</v>
          </cell>
          <cell r="G3" t="str">
            <v>82a1</v>
          </cell>
          <cell r="H3" t="str">
            <v>83a1</v>
          </cell>
          <cell r="I3" t="str">
            <v>84a1</v>
          </cell>
          <cell r="J3" t="str">
            <v>85a1</v>
          </cell>
          <cell r="K3" t="str">
            <v>86a1</v>
          </cell>
          <cell r="L3" t="str">
            <v>87a1</v>
          </cell>
          <cell r="M3" t="str">
            <v>88a1</v>
          </cell>
          <cell r="N3" t="str">
            <v>89a1</v>
          </cell>
          <cell r="O3" t="str">
            <v>90a1</v>
          </cell>
          <cell r="P3" t="str">
            <v>91a1</v>
          </cell>
          <cell r="Q3" t="str">
            <v>92a1</v>
          </cell>
          <cell r="R3" t="str">
            <v>93a1</v>
          </cell>
          <cell r="S3" t="str">
            <v>94a1</v>
          </cell>
          <cell r="T3" t="str">
            <v>95a1</v>
          </cell>
          <cell r="U3" t="str">
            <v>96a1</v>
          </cell>
          <cell r="V3" t="str">
            <v>97a1</v>
          </cell>
          <cell r="W3" t="str">
            <v>98a1</v>
          </cell>
          <cell r="X3" t="str">
            <v>99a1</v>
          </cell>
          <cell r="Y3" t="str">
            <v>100a1</v>
          </cell>
          <cell r="Z3" t="str">
            <v>101a1</v>
          </cell>
          <cell r="AA3" t="str">
            <v>102a1</v>
          </cell>
          <cell r="AB3" t="str">
            <v>103a1</v>
          </cell>
          <cell r="AC3" t="str">
            <v>104a1</v>
          </cell>
          <cell r="AD3" t="str">
            <v>105a1</v>
          </cell>
          <cell r="AE3" t="str">
            <v>105a1</v>
          </cell>
          <cell r="AF3" t="str">
            <v>105a1</v>
          </cell>
        </row>
        <row r="4">
          <cell r="B4" t="str">
            <v>CODES</v>
          </cell>
          <cell r="C4" t="str">
            <v xml:space="preserve">      TWELVE-MONTH PERIOD ENDING:</v>
          </cell>
          <cell r="E4">
            <v>1980</v>
          </cell>
          <cell r="F4">
            <v>1981</v>
          </cell>
          <cell r="G4">
            <v>1982</v>
          </cell>
          <cell r="H4">
            <v>1983</v>
          </cell>
          <cell r="I4">
            <v>1984</v>
          </cell>
          <cell r="J4">
            <v>1985</v>
          </cell>
          <cell r="K4">
            <v>1986</v>
          </cell>
          <cell r="L4">
            <v>1987</v>
          </cell>
          <cell r="M4">
            <v>1988</v>
          </cell>
          <cell r="N4">
            <v>1989</v>
          </cell>
          <cell r="O4">
            <v>1990</v>
          </cell>
          <cell r="P4">
            <v>1991</v>
          </cell>
          <cell r="Q4">
            <v>1992</v>
          </cell>
          <cell r="R4">
            <v>1993</v>
          </cell>
          <cell r="S4">
            <v>1994</v>
          </cell>
          <cell r="T4">
            <v>1995</v>
          </cell>
          <cell r="U4">
            <v>1996</v>
          </cell>
          <cell r="V4">
            <v>1997</v>
          </cell>
          <cell r="W4">
            <v>1998</v>
          </cell>
          <cell r="X4">
            <v>1999</v>
          </cell>
          <cell r="Y4">
            <v>2000</v>
          </cell>
          <cell r="Z4">
            <v>2001</v>
          </cell>
          <cell r="AA4">
            <v>2002</v>
          </cell>
          <cell r="AB4">
            <v>2003</v>
          </cell>
          <cell r="AC4">
            <v>2004</v>
          </cell>
          <cell r="AD4">
            <v>2005</v>
          </cell>
          <cell r="AE4">
            <v>2006</v>
          </cell>
          <cell r="AF4">
            <v>2007</v>
          </cell>
          <cell r="AG4">
            <v>2008</v>
          </cell>
          <cell r="AH4">
            <v>2009</v>
          </cell>
          <cell r="AI4">
            <v>2010</v>
          </cell>
          <cell r="AJ4">
            <v>2011</v>
          </cell>
          <cell r="AK4">
            <v>2012</v>
          </cell>
          <cell r="AL4">
            <v>2013</v>
          </cell>
          <cell r="AM4">
            <v>2014</v>
          </cell>
          <cell r="AN4">
            <v>2015</v>
          </cell>
          <cell r="AO4">
            <v>2016</v>
          </cell>
          <cell r="AP4">
            <v>2017</v>
          </cell>
          <cell r="AQ4">
            <v>2018</v>
          </cell>
          <cell r="AR4">
            <v>2019</v>
          </cell>
          <cell r="AS4">
            <v>2020</v>
          </cell>
          <cell r="AT4">
            <v>2021</v>
          </cell>
        </row>
        <row r="6">
          <cell r="C6" t="str">
            <v>current date</v>
          </cell>
        </row>
        <row r="7">
          <cell r="C7" t="str">
            <v>last update</v>
          </cell>
        </row>
        <row r="9">
          <cell r="C9" t="str">
            <v>I.   INDICATORS OF FACTOR INPUT AND PRICES</v>
          </cell>
        </row>
        <row r="11">
          <cell r="B11" t="str">
            <v>ENDA_PR</v>
          </cell>
          <cell r="C11" t="str">
            <v>Representative rate (average)</v>
          </cell>
        </row>
        <row r="12">
          <cell r="C12" t="str">
            <v>Representative rate (year end)</v>
          </cell>
        </row>
        <row r="13">
          <cell r="B13" t="str">
            <v>ENDA</v>
          </cell>
          <cell r="C13" t="str">
            <v>Official rate (average)</v>
          </cell>
        </row>
        <row r="14">
          <cell r="B14" t="str">
            <v>ENDE</v>
          </cell>
          <cell r="C14" t="str">
            <v>Official rate (year end)</v>
          </cell>
        </row>
        <row r="15">
          <cell r="C15" t="str">
            <v>Market rate (average)</v>
          </cell>
        </row>
        <row r="16">
          <cell r="C16" t="str">
            <v>Depreciation % -Repr. rate (average)</v>
          </cell>
        </row>
        <row r="17">
          <cell r="C17" t="str">
            <v>Depreciation - Repr. rate (year end)</v>
          </cell>
        </row>
        <row r="19">
          <cell r="B19" t="str">
            <v>PCPI</v>
          </cell>
          <cell r="C19" t="str">
            <v>CPI (index; average, 1990 = 100)</v>
          </cell>
        </row>
        <row r="20">
          <cell r="B20" t="str">
            <v>PCPIE</v>
          </cell>
          <cell r="C20" t="str">
            <v>CPI (index; year end, 1990 = 100)</v>
          </cell>
        </row>
        <row r="21">
          <cell r="C21" t="str">
            <v>GDP Deflator index 1990=100</v>
          </cell>
        </row>
        <row r="22">
          <cell r="C22" t="str">
            <v>Inflation  (avg)</v>
          </cell>
        </row>
        <row r="23">
          <cell r="C23" t="str">
            <v xml:space="preserve">Inflation (eop)  </v>
          </cell>
        </row>
        <row r="24">
          <cell r="C24" t="str">
            <v>GDP deflator (% change)</v>
          </cell>
        </row>
        <row r="28">
          <cell r="C28" t="str">
            <v>II.  NATIONAL ACCOUNTS IN NOMINAL and  REAL TERMS  and PROJECTIONS</v>
          </cell>
        </row>
        <row r="30">
          <cell r="C30" t="str">
            <v>II.I NATIONAL ACCOUNTS IN NOMINAL TERMS</v>
          </cell>
        </row>
        <row r="32">
          <cell r="C32" t="str">
            <v>Billions of meticais, at current prices)</v>
          </cell>
        </row>
        <row r="33">
          <cell r="C33" t="str">
            <v>Total consumption</v>
          </cell>
        </row>
        <row r="34">
          <cell r="B34" t="str">
            <v>NCG</v>
          </cell>
          <cell r="C34" t="str">
            <v xml:space="preserve">  Public consumption  </v>
          </cell>
        </row>
        <row r="35">
          <cell r="B35" t="str">
            <v>NCP</v>
          </cell>
          <cell r="C35" t="str">
            <v xml:space="preserve">  Private consumption</v>
          </cell>
        </row>
        <row r="36">
          <cell r="C36" t="str">
            <v xml:space="preserve">     Monetary private consumption</v>
          </cell>
        </row>
        <row r="37">
          <cell r="C37" t="str">
            <v xml:space="preserve">     Nonmonetary private consumption</v>
          </cell>
        </row>
        <row r="38">
          <cell r="B38" t="str">
            <v>NFI</v>
          </cell>
          <cell r="C38" t="str">
            <v>Total investment</v>
          </cell>
        </row>
        <row r="39">
          <cell r="C39" t="str">
            <v xml:space="preserve">  Public investment                                            </v>
          </cell>
        </row>
        <row r="40">
          <cell r="B40" t="str">
            <v>NFIP</v>
          </cell>
          <cell r="C40" t="str">
            <v xml:space="preserve">  Private investment  </v>
          </cell>
        </row>
        <row r="41">
          <cell r="B41" t="str">
            <v>NINV</v>
          </cell>
          <cell r="C41" t="str">
            <v>Changes in inventories</v>
          </cell>
        </row>
        <row r="42">
          <cell r="C42" t="str">
            <v>Domestic demand</v>
          </cell>
        </row>
        <row r="43">
          <cell r="B43" t="str">
            <v>NX</v>
          </cell>
          <cell r="C43" t="str">
            <v>Exports of goods and services</v>
          </cell>
        </row>
        <row r="44">
          <cell r="B44" t="str">
            <v>NXG</v>
          </cell>
          <cell r="C44" t="str">
            <v xml:space="preserve">  Exports of goods</v>
          </cell>
        </row>
        <row r="45">
          <cell r="B45" t="str">
            <v>NM</v>
          </cell>
          <cell r="C45" t="str">
            <v>Imports of goods and services</v>
          </cell>
        </row>
        <row r="46">
          <cell r="B46" t="str">
            <v>NMG</v>
          </cell>
          <cell r="C46" t="str">
            <v xml:space="preserve">  Imports of goods</v>
          </cell>
        </row>
        <row r="47">
          <cell r="B47" t="str">
            <v>NGDP</v>
          </cell>
          <cell r="C47" t="str">
            <v>Gross domestic product  (GDP)</v>
          </cell>
        </row>
        <row r="48">
          <cell r="C48" t="str">
            <v xml:space="preserve">Memorandum items </v>
          </cell>
        </row>
        <row r="49">
          <cell r="B49" t="str">
            <v>NGPXO</v>
          </cell>
          <cell r="C49" t="str">
            <v>Non-oil GDP</v>
          </cell>
        </row>
        <row r="50">
          <cell r="B50" t="str">
            <v>NGNI</v>
          </cell>
          <cell r="C50" t="str">
            <v>National income, accrual (BPM5)</v>
          </cell>
        </row>
        <row r="51">
          <cell r="C51" t="str">
            <v>Gross National Product (GNP)</v>
          </cell>
        </row>
        <row r="52">
          <cell r="C52" t="str">
            <v>Dollar GDP</v>
          </cell>
        </row>
        <row r="53">
          <cell r="C53" t="str">
            <v>Dollar GDP per capita</v>
          </cell>
        </row>
        <row r="54">
          <cell r="C54" t="str">
            <v>Dollar GNP per capita</v>
          </cell>
        </row>
        <row r="56">
          <cell r="C56" t="str">
            <v>Percentage of GDP</v>
          </cell>
        </row>
        <row r="57">
          <cell r="C57" t="str">
            <v>Total consumption</v>
          </cell>
        </row>
        <row r="58">
          <cell r="C58" t="str">
            <v xml:space="preserve">  Public consumption</v>
          </cell>
        </row>
        <row r="59">
          <cell r="C59" t="str">
            <v xml:space="preserve">  Private consumption</v>
          </cell>
        </row>
        <row r="60">
          <cell r="C60" t="str">
            <v>Total investment</v>
          </cell>
        </row>
        <row r="61">
          <cell r="C61" t="str">
            <v xml:space="preserve">  Public gross fixed capital formation</v>
          </cell>
        </row>
        <row r="62">
          <cell r="C62" t="str">
            <v xml:space="preserve">  Private gross fixed capital formation</v>
          </cell>
        </row>
        <row r="63">
          <cell r="C63" t="str">
            <v>Changes in inventories</v>
          </cell>
        </row>
        <row r="64">
          <cell r="C64" t="str">
            <v>Exports of goods and services</v>
          </cell>
        </row>
        <row r="65">
          <cell r="C65" t="str">
            <v xml:space="preserve">  Exports of goods</v>
          </cell>
        </row>
        <row r="66">
          <cell r="C66" t="str">
            <v>Imports of goods and services</v>
          </cell>
        </row>
        <row r="67">
          <cell r="C67" t="str">
            <v xml:space="preserve">  Imports of goods</v>
          </cell>
        </row>
        <row r="69">
          <cell r="C69" t="str">
            <v>Real growth rates</v>
          </cell>
        </row>
        <row r="70">
          <cell r="C70" t="str">
            <v>Total consumption</v>
          </cell>
        </row>
        <row r="71">
          <cell r="C71" t="str">
            <v xml:space="preserve">  Public consumption</v>
          </cell>
        </row>
        <row r="72">
          <cell r="C72" t="str">
            <v xml:space="preserve">  Private consumption</v>
          </cell>
        </row>
        <row r="73">
          <cell r="C73" t="str">
            <v xml:space="preserve">        Monetary private consumption + emergency aid</v>
          </cell>
        </row>
        <row r="74">
          <cell r="C74" t="str">
            <v xml:space="preserve">        Non-monetary private cons.</v>
          </cell>
        </row>
        <row r="75">
          <cell r="C75" t="str">
            <v>Gross fixed capital formation</v>
          </cell>
        </row>
        <row r="76">
          <cell r="C76" t="str">
            <v xml:space="preserve">  Public gross fixed capital formation</v>
          </cell>
        </row>
        <row r="77">
          <cell r="C77" t="str">
            <v xml:space="preserve">  Private gross fixed capital formation</v>
          </cell>
        </row>
        <row r="78">
          <cell r="C78" t="str">
            <v>Changes in inventories</v>
          </cell>
        </row>
        <row r="79">
          <cell r="C79" t="str">
            <v>Exports of goods and services</v>
          </cell>
        </row>
        <row r="80">
          <cell r="C80" t="str">
            <v>Exports of goods</v>
          </cell>
        </row>
        <row r="81">
          <cell r="C81" t="str">
            <v>Imports of goods and services</v>
          </cell>
        </row>
        <row r="82">
          <cell r="C82" t="str">
            <v>Imports of goods</v>
          </cell>
        </row>
        <row r="83">
          <cell r="C83" t="str">
            <v>Underlying gross domestic product</v>
          </cell>
        </row>
        <row r="84">
          <cell r="C84" t="str">
            <v>Real GDP growth rate</v>
          </cell>
          <cell r="D84">
            <v>0</v>
          </cell>
        </row>
        <row r="85">
          <cell r="C85" t="str">
            <v xml:space="preserve">Memorandum items </v>
          </cell>
        </row>
        <row r="86">
          <cell r="C86" t="str">
            <v>Total Consumption per capita</v>
          </cell>
        </row>
        <row r="87">
          <cell r="C87" t="str">
            <v>Private Consumption per capita</v>
          </cell>
        </row>
        <row r="88">
          <cell r="C88">
            <v>0</v>
          </cell>
        </row>
        <row r="89">
          <cell r="C89" t="str">
            <v>Deflators  (percent)</v>
          </cell>
        </row>
        <row r="90">
          <cell r="C90" t="str">
            <v>Total consumption</v>
          </cell>
        </row>
        <row r="91">
          <cell r="C91" t="str">
            <v xml:space="preserve">  Public consumption</v>
          </cell>
        </row>
        <row r="92">
          <cell r="C92" t="str">
            <v xml:space="preserve">  Private consumption</v>
          </cell>
        </row>
        <row r="93">
          <cell r="C93" t="str">
            <v>Gross fixed capital formation</v>
          </cell>
        </row>
        <row r="94">
          <cell r="C94" t="str">
            <v xml:space="preserve">  Public gross fixed capital formation</v>
          </cell>
        </row>
        <row r="95">
          <cell r="C95" t="str">
            <v xml:space="preserve">  Private gross fixed capital formation</v>
          </cell>
        </row>
        <row r="96">
          <cell r="C96" t="str">
            <v>Exports of goods and services</v>
          </cell>
        </row>
        <row r="97">
          <cell r="C97" t="str">
            <v>Imports of goods and services</v>
          </cell>
        </row>
        <row r="98">
          <cell r="C98" t="str">
            <v>Gross domestic product</v>
          </cell>
        </row>
        <row r="99">
          <cell r="C99" t="str">
            <v>Deflator: (2000 should = 100)</v>
          </cell>
        </row>
        <row r="101">
          <cell r="C101" t="str">
            <v>II.II NATIONAL ACCOUNTS IN 1999 REAL TERMS (for projections)</v>
          </cell>
        </row>
        <row r="103">
          <cell r="C103" t="str">
            <v>GDP Components in billions of 1999 Meticals (for projections)</v>
          </cell>
        </row>
        <row r="104">
          <cell r="C104" t="str">
            <v>Total consumption</v>
          </cell>
        </row>
        <row r="105">
          <cell r="C105" t="str">
            <v xml:space="preserve">    Private consumption</v>
          </cell>
        </row>
        <row r="106">
          <cell r="C106" t="str">
            <v xml:space="preserve">        Monetary private consumption + emergency aid</v>
          </cell>
        </row>
        <row r="107">
          <cell r="C107" t="str">
            <v xml:space="preserve">        Non-monetary private cons.</v>
          </cell>
        </row>
        <row r="108">
          <cell r="C108" t="str">
            <v xml:space="preserve">    Public consumption</v>
          </cell>
        </row>
        <row r="109">
          <cell r="C109" t="str">
            <v>Total investment</v>
          </cell>
        </row>
        <row r="110">
          <cell r="C110" t="str">
            <v xml:space="preserve">    Public investment</v>
          </cell>
        </row>
        <row r="111">
          <cell r="C111" t="str">
            <v xml:space="preserve">    Private investment </v>
          </cell>
        </row>
        <row r="112">
          <cell r="C112" t="str">
            <v xml:space="preserve">  Domestic demand</v>
          </cell>
        </row>
        <row r="113">
          <cell r="C113" t="str">
            <v>Exports goods and nonfactor services</v>
          </cell>
        </row>
        <row r="114">
          <cell r="C114" t="str">
            <v>Imports goods and nonfactor services</v>
          </cell>
        </row>
        <row r="115">
          <cell r="C115" t="str">
            <v>Real GDP at 1999 Prices</v>
          </cell>
        </row>
        <row r="116">
          <cell r="C116" t="str">
            <v xml:space="preserve">Memorandum items </v>
          </cell>
        </row>
        <row r="117">
          <cell r="C117" t="str">
            <v>Total consumption per capita</v>
          </cell>
        </row>
        <row r="118">
          <cell r="C118" t="str">
            <v>Private consumption per capita</v>
          </cell>
        </row>
        <row r="119">
          <cell r="C119">
            <v>0</v>
          </cell>
        </row>
        <row r="120">
          <cell r="C120" t="str">
            <v>Average propensity to consume</v>
          </cell>
        </row>
        <row r="121">
          <cell r="C121" t="str">
            <v>Freely distributed foreign aid (in 1999 met.)</v>
          </cell>
        </row>
        <row r="122">
          <cell r="C122" t="str">
            <v xml:space="preserve">          Emergency food aid (from fiscal) Mill USD</v>
          </cell>
        </row>
        <row r="123">
          <cell r="C123" t="str">
            <v xml:space="preserve">          Emergency nonfood aid, mill. USD (from fiscal proj)</v>
          </cell>
        </row>
        <row r="124">
          <cell r="C124" t="str">
            <v>Real disposable income of the monetized private sector, 1995 meticais</v>
          </cell>
        </row>
        <row r="125">
          <cell r="C125" t="str">
            <v xml:space="preserve">      GDP</v>
          </cell>
        </row>
        <row r="126">
          <cell r="C126" t="str">
            <v xml:space="preserve">      Subsistance production/consumption  (-)</v>
          </cell>
        </row>
        <row r="127">
          <cell r="C127" t="str">
            <v xml:space="preserve">     Amortization of Pande Gas, bill. 1996 Mt.</v>
          </cell>
        </row>
        <row r="128">
          <cell r="C128" t="str">
            <v xml:space="preserve">          Amortization of Pande Gas, mill. US$</v>
          </cell>
        </row>
        <row r="129">
          <cell r="C129" t="str">
            <v xml:space="preserve">      Real net taxes</v>
          </cell>
        </row>
        <row r="130">
          <cell r="C130" t="str">
            <v xml:space="preserve">      Net private sector factor income, cash</v>
          </cell>
        </row>
        <row r="132">
          <cell r="C132" t="str">
            <v>Base deflators for projection (100=1997)</v>
          </cell>
        </row>
        <row r="133">
          <cell r="C133" t="str">
            <v>Total consumption</v>
          </cell>
        </row>
        <row r="134">
          <cell r="C134" t="str">
            <v xml:space="preserve">  Public consumption</v>
          </cell>
        </row>
        <row r="135">
          <cell r="C135" t="str">
            <v xml:space="preserve">  Private consumption</v>
          </cell>
        </row>
        <row r="136">
          <cell r="C136" t="str">
            <v>Gross fixed capital formation</v>
          </cell>
        </row>
        <row r="137">
          <cell r="C137" t="str">
            <v xml:space="preserve">  Public gross fixed capital formation</v>
          </cell>
        </row>
        <row r="138">
          <cell r="C138" t="str">
            <v xml:space="preserve">  Private gross fixed capital formation</v>
          </cell>
        </row>
        <row r="139">
          <cell r="C139" t="str">
            <v>Exports of goods and services</v>
          </cell>
        </row>
        <row r="140">
          <cell r="C140" t="str">
            <v>Imports of goods and services</v>
          </cell>
        </row>
        <row r="141">
          <cell r="C141" t="str">
            <v>Gross domestic product</v>
          </cell>
        </row>
        <row r="143">
          <cell r="C143" t="str">
            <v>Base index, exports</v>
          </cell>
        </row>
        <row r="144">
          <cell r="C144" t="str">
            <v>Base index, imports</v>
          </cell>
        </row>
        <row r="146">
          <cell r="C146" t="str">
            <v>II.III NATIONAL ACCOUNTS IN 2000 REAL TERMS (for WEO)</v>
          </cell>
        </row>
        <row r="148">
          <cell r="C148" t="str">
            <v>Billions of meticais, at 1990 constant prices)</v>
          </cell>
        </row>
        <row r="149">
          <cell r="C149" t="str">
            <v>Total consumption</v>
          </cell>
        </row>
        <row r="150">
          <cell r="B150" t="str">
            <v>NCG_R</v>
          </cell>
          <cell r="C150" t="str">
            <v xml:space="preserve">  Public consumption</v>
          </cell>
        </row>
        <row r="151">
          <cell r="B151" t="str">
            <v>NCP_R</v>
          </cell>
          <cell r="C151" t="str">
            <v xml:space="preserve">  Private consumption</v>
          </cell>
        </row>
        <row r="152">
          <cell r="B152" t="str">
            <v>NFI_R</v>
          </cell>
          <cell r="C152" t="str">
            <v>Gross fixed capital formation</v>
          </cell>
        </row>
        <row r="153">
          <cell r="C153" t="str">
            <v xml:space="preserve">  Public gross fixed capital formation</v>
          </cell>
        </row>
        <row r="154">
          <cell r="C154" t="str">
            <v xml:space="preserve">  Private gross fixed capital formation</v>
          </cell>
        </row>
        <row r="155">
          <cell r="B155" t="str">
            <v>NINV_R</v>
          </cell>
          <cell r="C155" t="str">
            <v>Changes in inventories</v>
          </cell>
        </row>
        <row r="156">
          <cell r="B156" t="str">
            <v>NX_R</v>
          </cell>
          <cell r="C156" t="str">
            <v>Exports of goods and services</v>
          </cell>
        </row>
        <row r="157">
          <cell r="B157" t="str">
            <v>NXG_R</v>
          </cell>
          <cell r="C157" t="str">
            <v xml:space="preserve">  Exports of goods</v>
          </cell>
        </row>
        <row r="158">
          <cell r="B158" t="str">
            <v>NM_R</v>
          </cell>
          <cell r="C158" t="str">
            <v>Imports of goods and services</v>
          </cell>
        </row>
        <row r="159">
          <cell r="B159" t="str">
            <v>NMG_R</v>
          </cell>
          <cell r="C159" t="str">
            <v xml:space="preserve">  Imports of goods</v>
          </cell>
        </row>
        <row r="160">
          <cell r="B160" t="str">
            <v>NGDP_R</v>
          </cell>
          <cell r="C160" t="str">
            <v xml:space="preserve">Gross domestic product </v>
          </cell>
        </row>
        <row r="161">
          <cell r="C161" t="str">
            <v xml:space="preserve">Memorandum items </v>
          </cell>
        </row>
        <row r="162">
          <cell r="B162" t="str">
            <v>NGPXO_R</v>
          </cell>
          <cell r="C162" t="str">
            <v>Non-oil GDP</v>
          </cell>
        </row>
        <row r="163">
          <cell r="C163" t="str">
            <v xml:space="preserve">   Net factor income at 2000 metical </v>
          </cell>
        </row>
        <row r="164">
          <cell r="C164" t="str">
            <v>GNP</v>
          </cell>
        </row>
        <row r="165">
          <cell r="C165" t="str">
            <v xml:space="preserve">GDP per capita </v>
          </cell>
        </row>
        <row r="166">
          <cell r="C166" t="str">
            <v>GNP per capita</v>
          </cell>
        </row>
        <row r="168">
          <cell r="C168" t="str">
            <v>Percentage change</v>
          </cell>
        </row>
        <row r="169">
          <cell r="C169" t="str">
            <v>Total consumption</v>
          </cell>
        </row>
        <row r="170">
          <cell r="C170" t="str">
            <v xml:space="preserve">  Public consumption</v>
          </cell>
        </row>
        <row r="171">
          <cell r="C171" t="str">
            <v xml:space="preserve">  Private consumption</v>
          </cell>
        </row>
        <row r="172">
          <cell r="C172" t="str">
            <v>Gross fixed capital formation</v>
          </cell>
        </row>
        <row r="173">
          <cell r="C173" t="str">
            <v xml:space="preserve">  Public gross fixed capital formation</v>
          </cell>
        </row>
        <row r="174">
          <cell r="C174" t="str">
            <v xml:space="preserve">  Private gross fixed capital formation</v>
          </cell>
        </row>
        <row r="175">
          <cell r="C175" t="str">
            <v>Changes in inventories</v>
          </cell>
        </row>
        <row r="176">
          <cell r="C176" t="str">
            <v>Exports of goods and services</v>
          </cell>
        </row>
        <row r="177">
          <cell r="C177" t="str">
            <v xml:space="preserve">  Exports of goods</v>
          </cell>
        </row>
        <row r="178">
          <cell r="C178" t="str">
            <v>Imports of goods and services</v>
          </cell>
        </row>
        <row r="179">
          <cell r="C179" t="str">
            <v xml:space="preserve">  Imports of goods</v>
          </cell>
        </row>
        <row r="180">
          <cell r="C180" t="str">
            <v>Real GDP growth rate:</v>
          </cell>
        </row>
        <row r="181">
          <cell r="C181" t="str">
            <v>Non-oil GDP</v>
          </cell>
        </row>
        <row r="183">
          <cell r="C183" t="str">
            <v xml:space="preserve">III.    FISCAL AND FINANCIAL INDICATORS </v>
          </cell>
        </row>
        <row r="185">
          <cell r="C185" t="str">
            <v>Central Government (bill. met.)</v>
          </cell>
        </row>
        <row r="186">
          <cell r="B186" t="str">
            <v>GCRG</v>
          </cell>
          <cell r="C186" t="str">
            <v>Total revenue and grants</v>
          </cell>
        </row>
        <row r="187">
          <cell r="C187" t="str">
            <v xml:space="preserve">   Total revenue</v>
          </cell>
        </row>
        <row r="188">
          <cell r="B188" t="str">
            <v>GCG</v>
          </cell>
          <cell r="C188" t="str">
            <v xml:space="preserve">  Grants received (current and capital)</v>
          </cell>
        </row>
        <row r="189">
          <cell r="B189" t="str">
            <v>GCGC</v>
          </cell>
          <cell r="C189" t="str">
            <v xml:space="preserve">     of which: project grants received</v>
          </cell>
        </row>
        <row r="190">
          <cell r="C190" t="str">
            <v xml:space="preserve">   Estimated grant financed technical assistance</v>
          </cell>
        </row>
        <row r="191">
          <cell r="C191" t="str">
            <v xml:space="preserve">   Tax revenue</v>
          </cell>
        </row>
        <row r="192">
          <cell r="B192" t="str">
            <v>GCENL</v>
          </cell>
          <cell r="C192" t="str">
            <v>Total expenditure and net lending</v>
          </cell>
        </row>
        <row r="193">
          <cell r="B193" t="str">
            <v>GCEG</v>
          </cell>
          <cell r="C193" t="str">
            <v>General public services</v>
          </cell>
        </row>
        <row r="194">
          <cell r="B194" t="str">
            <v>GCED</v>
          </cell>
          <cell r="C194" t="str">
            <v xml:space="preserve">   Defense</v>
          </cell>
        </row>
        <row r="195">
          <cell r="B195" t="str">
            <v>GCEE</v>
          </cell>
          <cell r="C195" t="str">
            <v xml:space="preserve">   Education</v>
          </cell>
        </row>
        <row r="196">
          <cell r="B196" t="str">
            <v>GCEEP</v>
          </cell>
          <cell r="C196" t="str">
            <v xml:space="preserve">      Elementary education</v>
          </cell>
        </row>
        <row r="197">
          <cell r="B197" t="str">
            <v>GCEH</v>
          </cell>
          <cell r="C197" t="str">
            <v xml:space="preserve">   Health</v>
          </cell>
        </row>
        <row r="198">
          <cell r="B198" t="str">
            <v>GCEHP</v>
          </cell>
          <cell r="C198" t="str">
            <v xml:space="preserve">      Basic healthcare</v>
          </cell>
        </row>
        <row r="199">
          <cell r="B199" t="str">
            <v>GCESWH</v>
          </cell>
          <cell r="C199" t="str">
            <v xml:space="preserve">   Social security, welfare &amp; housing</v>
          </cell>
        </row>
        <row r="200">
          <cell r="B200" t="str">
            <v>GCEES</v>
          </cell>
          <cell r="C200" t="str">
            <v xml:space="preserve">   Economic affairs &amp; services</v>
          </cell>
        </row>
        <row r="201">
          <cell r="B201" t="str">
            <v>GCEO</v>
          </cell>
          <cell r="C201" t="str">
            <v xml:space="preserve">   Other (residual)</v>
          </cell>
        </row>
        <row r="202">
          <cell r="C202" t="str">
            <v>Total expenditure (excluding net lending)</v>
          </cell>
        </row>
        <row r="203">
          <cell r="B203" t="str">
            <v>GCEC</v>
          </cell>
          <cell r="C203" t="str">
            <v xml:space="preserve">  Current expenditure</v>
          </cell>
        </row>
        <row r="204">
          <cell r="B204" t="str">
            <v>GCEW</v>
          </cell>
          <cell r="C204" t="str">
            <v xml:space="preserve">  Wages and salaries</v>
          </cell>
        </row>
        <row r="205">
          <cell r="B205" t="str">
            <v>GCEI_D</v>
          </cell>
          <cell r="C205" t="str">
            <v xml:space="preserve">    Domestic interest payments (scheduled)</v>
          </cell>
        </row>
        <row r="206">
          <cell r="B206" t="str">
            <v>GCEI_F</v>
          </cell>
          <cell r="C206" t="str">
            <v xml:space="preserve">    Foreign interest payments (scheduled  -budget)</v>
          </cell>
        </row>
        <row r="207">
          <cell r="C207" t="str">
            <v>Net Taxes</v>
          </cell>
        </row>
        <row r="208">
          <cell r="C208" t="str">
            <v>Net foreign borrowing</v>
          </cell>
        </row>
        <row r="209">
          <cell r="C209" t="str">
            <v>Domestic financing</v>
          </cell>
        </row>
        <row r="210">
          <cell r="C210" t="str">
            <v xml:space="preserve">   Of which:   bank financing</v>
          </cell>
        </row>
        <row r="212">
          <cell r="C212" t="str">
            <v>General Government (bill. met.)</v>
          </cell>
        </row>
        <row r="213">
          <cell r="B213" t="str">
            <v>GGRG</v>
          </cell>
          <cell r="C213" t="str">
            <v>Total revenue and grants</v>
          </cell>
        </row>
        <row r="214">
          <cell r="B214" t="str">
            <v>GGENL</v>
          </cell>
          <cell r="C214" t="str">
            <v>Total expenditure and net lending</v>
          </cell>
        </row>
        <row r="215">
          <cell r="B215" t="str">
            <v>GGEC</v>
          </cell>
          <cell r="C215" t="str">
            <v xml:space="preserve">  Current expenditure</v>
          </cell>
        </row>
        <row r="216">
          <cell r="C216" t="str">
            <v xml:space="preserve">        Current expenditure (adjusted)</v>
          </cell>
        </row>
        <row r="217">
          <cell r="B217" t="str">
            <v>GGED</v>
          </cell>
          <cell r="C217" t="str">
            <v xml:space="preserve">    Expenditure on national defense</v>
          </cell>
        </row>
        <row r="218">
          <cell r="C218" t="str">
            <v>Government investment</v>
          </cell>
        </row>
        <row r="219">
          <cell r="C219" t="str">
            <v xml:space="preserve">   Investment expenditure (from budget)</v>
          </cell>
        </row>
        <row r="221">
          <cell r="C221" t="str">
            <v>In percent of GDP</v>
          </cell>
        </row>
        <row r="222">
          <cell r="C222" t="str">
            <v>Central Government balance</v>
          </cell>
        </row>
        <row r="223">
          <cell r="C223" t="str">
            <v>Central Government balance (excl. grants)</v>
          </cell>
        </row>
        <row r="224">
          <cell r="C224" t="str">
            <v>General Government balance</v>
          </cell>
        </row>
        <row r="225">
          <cell r="C225" t="str">
            <v>Government investment/GDP:</v>
          </cell>
        </row>
        <row r="226">
          <cell r="C226" t="str">
            <v>Grants/GDP</v>
          </cell>
        </row>
        <row r="227">
          <cell r="C227" t="str">
            <v>Expenditure+net lending/GDP</v>
          </cell>
        </row>
        <row r="228">
          <cell r="C228" t="str">
            <v>Primary balance/GDP (revenue and grants - non-interest expenditure and net lending</v>
          </cell>
        </row>
        <row r="229">
          <cell r="C229" t="str">
            <v>Bank financing/GDP</v>
          </cell>
        </row>
        <row r="232">
          <cell r="C232" t="str">
            <v>IV. MONETARY INDICATORS</v>
          </cell>
        </row>
        <row r="234">
          <cell r="B234" t="str">
            <v>FMB</v>
          </cell>
          <cell r="C234" t="str">
            <v>Stock of broad money (M2; year end)</v>
          </cell>
        </row>
        <row r="235">
          <cell r="B235" t="str">
            <v>FIDR</v>
          </cell>
          <cell r="C235" t="str">
            <v>Short-term interest rate (central monetary authorities)</v>
          </cell>
        </row>
        <row r="236">
          <cell r="C236" t="str">
            <v>Rediscount rate (end of year)</v>
          </cell>
        </row>
        <row r="237">
          <cell r="C237" t="str">
            <v>Velocity of circulation</v>
          </cell>
        </row>
        <row r="238">
          <cell r="C238" t="str">
            <v>Broad money growth:</v>
          </cell>
        </row>
        <row r="239">
          <cell r="C239" t="str">
            <v>Broad money/DGP</v>
          </cell>
        </row>
        <row r="240">
          <cell r="C240" t="str">
            <v>CPS/GDP</v>
          </cell>
        </row>
        <row r="241">
          <cell r="C241" t="str">
            <v>COB/M2</v>
          </cell>
        </row>
        <row r="243">
          <cell r="C243" t="str">
            <v>V.   FOREIGN TRADE</v>
          </cell>
        </row>
        <row r="245">
          <cell r="B245" t="str">
            <v>TXG_D</v>
          </cell>
          <cell r="C245" t="str">
            <v>Export deflator/unit value for goods (index in U.S. dollars)</v>
          </cell>
        </row>
        <row r="246">
          <cell r="B246" t="str">
            <v>TMG_D</v>
          </cell>
          <cell r="C246" t="str">
            <v>Import deflator/unit value for goods (index in U.S. dollars)</v>
          </cell>
        </row>
        <row r="248">
          <cell r="B248" t="str">
            <v>TXGO</v>
          </cell>
          <cell r="C248" t="str">
            <v>Value of oil exports (US$ million)</v>
          </cell>
        </row>
        <row r="249">
          <cell r="B249" t="str">
            <v>TMGO</v>
          </cell>
          <cell r="C249" t="str">
            <v>Value of oil imports (US$ million)</v>
          </cell>
        </row>
        <row r="251">
          <cell r="C251" t="str">
            <v>Annual change export and import unit values, exchange rate</v>
          </cell>
        </row>
        <row r="252">
          <cell r="C252" t="str">
            <v xml:space="preserve">  Exports (national currency)</v>
          </cell>
        </row>
        <row r="253">
          <cell r="C253" t="str">
            <v xml:space="preserve">  Imports (national currency)</v>
          </cell>
        </row>
        <row r="254">
          <cell r="C254" t="str">
            <v xml:space="preserve">  Export deflator</v>
          </cell>
        </row>
        <row r="255">
          <cell r="C255" t="str">
            <v xml:space="preserve">  Import deflator</v>
          </cell>
        </row>
        <row r="256">
          <cell r="C256" t="str">
            <v xml:space="preserve">  Representative rate</v>
          </cell>
        </row>
        <row r="258">
          <cell r="C258" t="str">
            <v>Change in terms of trade (merchandise):</v>
          </cell>
        </row>
        <row r="259">
          <cell r="C259" t="str">
            <v xml:space="preserve">   Trade data</v>
          </cell>
        </row>
        <row r="260">
          <cell r="C260" t="str">
            <v xml:space="preserve">   National accounts</v>
          </cell>
        </row>
        <row r="262">
          <cell r="C262" t="str">
            <v>VI.  BALANCE OF PAYMENTS (Millions of U.S. dollars)</v>
          </cell>
        </row>
        <row r="264">
          <cell r="B264" t="str">
            <v>BCA</v>
          </cell>
          <cell r="C264" t="str">
            <v>Balance on CA (excl. capital transfers)</v>
          </cell>
        </row>
        <row r="265">
          <cell r="C265" t="str">
            <v>Balance on CA excl. grants (BPM4)</v>
          </cell>
        </row>
        <row r="266">
          <cell r="C266" t="str">
            <v>Balance on CA (BPM4)</v>
          </cell>
        </row>
        <row r="267">
          <cell r="C267" t="str">
            <v>Current account (CA)/ GDP</v>
          </cell>
        </row>
        <row r="268">
          <cell r="C268" t="str">
            <v>Current account (CA excl grants)/ GDP</v>
          </cell>
        </row>
        <row r="269">
          <cell r="B269" t="str">
            <v>BXG</v>
          </cell>
          <cell r="C269" t="str">
            <v>Exports of goods</v>
          </cell>
        </row>
        <row r="270">
          <cell r="B270" t="str">
            <v>BXS</v>
          </cell>
          <cell r="C270" t="str">
            <v>Exports of non factor (NF) services</v>
          </cell>
        </row>
        <row r="271">
          <cell r="C271" t="str">
            <v>Exports of goods, NF services and income</v>
          </cell>
        </row>
        <row r="272">
          <cell r="C272" t="str">
            <v xml:space="preserve">    Exports of goods and NF services</v>
          </cell>
        </row>
        <row r="273">
          <cell r="B273" t="str">
            <v>BMG</v>
          </cell>
          <cell r="C273" t="str">
            <v>Imports of goods (- sign)</v>
          </cell>
        </row>
        <row r="274">
          <cell r="B274" t="str">
            <v>BMS</v>
          </cell>
          <cell r="C274" t="str">
            <v>Imports of NF services (- sign)</v>
          </cell>
        </row>
        <row r="275">
          <cell r="C275" t="str">
            <v>Imports of goods, NF services and income</v>
          </cell>
        </row>
        <row r="276">
          <cell r="C276" t="str">
            <v xml:space="preserve">    Imports of goods and NF services</v>
          </cell>
        </row>
        <row r="277">
          <cell r="B277" t="str">
            <v>BXI</v>
          </cell>
          <cell r="C277" t="str">
            <v>Income credits</v>
          </cell>
        </row>
        <row r="278">
          <cell r="B278" t="str">
            <v>BMI</v>
          </cell>
          <cell r="C278" t="str">
            <v>Income debits (- sign)</v>
          </cell>
        </row>
        <row r="279">
          <cell r="B279" t="str">
            <v>BMII_G</v>
          </cell>
          <cell r="C279" t="str">
            <v xml:space="preserve">     Interest on public debt (scheduled; - sign)</v>
          </cell>
        </row>
        <row r="280">
          <cell r="B280" t="str">
            <v>BMIIMU</v>
          </cell>
          <cell r="C280" t="str">
            <v xml:space="preserve">       To multilateral creditors (scheduled; - sign)</v>
          </cell>
        </row>
        <row r="281">
          <cell r="B281" t="str">
            <v>BMIIBI</v>
          </cell>
          <cell r="C281" t="str">
            <v xml:space="preserve">       To bilateral creditors (scheduled; - sign)</v>
          </cell>
        </row>
        <row r="282">
          <cell r="B282" t="str">
            <v>BMIIBA</v>
          </cell>
          <cell r="C282" t="str">
            <v xml:space="preserve">       To banks (scheduled; - sign)</v>
          </cell>
        </row>
        <row r="283">
          <cell r="B283" t="str">
            <v>BMII_P</v>
          </cell>
          <cell r="C283" t="str">
            <v xml:space="preserve">  Interest on nonpublic debt (scheduled; - sign)</v>
          </cell>
        </row>
        <row r="284">
          <cell r="C284" t="str">
            <v xml:space="preserve"> Non energy imports</v>
          </cell>
        </row>
        <row r="286">
          <cell r="B286" t="str">
            <v>BTRP</v>
          </cell>
          <cell r="C286" t="str">
            <v>Private current transfers, net (excl. capital transfers) (BPM4,5)</v>
          </cell>
        </row>
        <row r="287">
          <cell r="B287" t="str">
            <v>BTRG</v>
          </cell>
          <cell r="C287" t="str">
            <v>Official current transfers, net (excl. capital transfers) (BPM5)</v>
          </cell>
        </row>
        <row r="288">
          <cell r="C288" t="str">
            <v>Official transfers, net(BPM4)</v>
          </cell>
        </row>
        <row r="289">
          <cell r="C289" t="str">
            <v>Net factor income and unreq. transfers, accrued (BPM4)</v>
          </cell>
        </row>
        <row r="290">
          <cell r="C290" t="str">
            <v>Net factor income and unreq. transfers, cash (BPM4)</v>
          </cell>
        </row>
        <row r="291">
          <cell r="B291" t="str">
            <v>cash interest needs to be entered for form. to make sense.  Add HCB to equal SR table!</v>
          </cell>
          <cell r="C291" t="str">
            <v>Net factor income and unreq. transf. accrued (BPM5) 6/</v>
          </cell>
        </row>
        <row r="292">
          <cell r="C292" t="str">
            <v>Net factor income and transfers, cash (BPM5) 4/</v>
          </cell>
        </row>
        <row r="293">
          <cell r="B293" t="str">
            <v>cash interest needs to be entered for form. to make sense.  Add HCB to equal SR table!</v>
          </cell>
          <cell r="C293" t="str">
            <v>Disposable national income (cash basis, BPM4) in Mt</v>
          </cell>
        </row>
        <row r="294">
          <cell r="B294" t="str">
            <v>cash interest needs to be entered for form. to make sense.  Add HCB to equal SR table!</v>
          </cell>
        </row>
        <row r="297">
          <cell r="B297" t="str">
            <v>BK</v>
          </cell>
          <cell r="C297" t="str">
            <v>Balance on capital account (BPM5)</v>
          </cell>
        </row>
        <row r="298">
          <cell r="B298" t="str">
            <v>BKF</v>
          </cell>
          <cell r="C298" t="str">
            <v xml:space="preserve">  Debt forgiveness (with forgiven amount +)</v>
          </cell>
        </row>
        <row r="299">
          <cell r="B299" t="str">
            <v>BKFMU</v>
          </cell>
          <cell r="C299" t="str">
            <v xml:space="preserve">    By multilateral creditors</v>
          </cell>
        </row>
        <row r="300">
          <cell r="B300" t="str">
            <v>BKFBI</v>
          </cell>
          <cell r="C300" t="str">
            <v xml:space="preserve">    By bilateral creditors</v>
          </cell>
        </row>
        <row r="301">
          <cell r="B301" t="str">
            <v>BKFBA</v>
          </cell>
          <cell r="C301" t="str">
            <v xml:space="preserve">    By banks</v>
          </cell>
        </row>
        <row r="302">
          <cell r="C302" t="str">
            <v>Balance on capital account (BPM4)   1/</v>
          </cell>
        </row>
        <row r="303">
          <cell r="D303">
            <v>0</v>
          </cell>
        </row>
        <row r="304">
          <cell r="B304" t="str">
            <v>BF</v>
          </cell>
          <cell r="C304" t="str">
            <v>Balance on financial account (BPM5, incl. reserves)</v>
          </cell>
        </row>
        <row r="306">
          <cell r="B306" t="str">
            <v>BFD</v>
          </cell>
          <cell r="C306" t="str">
            <v>Direct investment, net</v>
          </cell>
        </row>
        <row r="307">
          <cell r="B307" t="str">
            <v>BFDL</v>
          </cell>
          <cell r="C307" t="str">
            <v xml:space="preserve">   of which: debt-creating direct inv. Liabilities</v>
          </cell>
        </row>
        <row r="308">
          <cell r="B308" t="str">
            <v>BFDI</v>
          </cell>
          <cell r="C308" t="str">
            <v xml:space="preserve">  Direct investment in reporting country</v>
          </cell>
        </row>
        <row r="310">
          <cell r="B310" t="str">
            <v>BFL_C_G</v>
          </cell>
          <cell r="C310" t="str">
            <v>Gross public borrowing, including IMF</v>
          </cell>
        </row>
        <row r="311">
          <cell r="B311" t="str">
            <v>BFL_CMU</v>
          </cell>
          <cell r="C311" t="str">
            <v xml:space="preserve">  From multilateral creditors (incl. IMF)</v>
          </cell>
        </row>
        <row r="312">
          <cell r="B312" t="str">
            <v>BFL_CBI</v>
          </cell>
          <cell r="C312" t="str">
            <v xml:space="preserve">  From bilateral creditors</v>
          </cell>
        </row>
        <row r="313">
          <cell r="B313" t="str">
            <v>BFL_CBA</v>
          </cell>
          <cell r="C313" t="str">
            <v xml:space="preserve">  From banks</v>
          </cell>
        </row>
        <row r="314">
          <cell r="B314" t="str">
            <v>BFL_C_P</v>
          </cell>
          <cell r="C314" t="str">
            <v>Other gross borrowing</v>
          </cell>
        </row>
        <row r="316">
          <cell r="B316" t="str">
            <v>BFL_D_G</v>
          </cell>
          <cell r="C316" t="str">
            <v>Public amortization (scheduled; - sign)</v>
          </cell>
        </row>
        <row r="317">
          <cell r="B317" t="str">
            <v>BFL_DMU</v>
          </cell>
          <cell r="C317" t="str">
            <v xml:space="preserve">  To multilateral creditors (scheduled; - sign) (incl. IMF)</v>
          </cell>
        </row>
        <row r="318">
          <cell r="B318" t="str">
            <v>BFL_DBI</v>
          </cell>
          <cell r="C318" t="str">
            <v xml:space="preserve">  To bilateral creditors (scheduled; - sign)</v>
          </cell>
        </row>
        <row r="319">
          <cell r="B319" t="str">
            <v>BFL_DBA</v>
          </cell>
          <cell r="C319" t="str">
            <v xml:space="preserve">  To banks (scheduled; - sign)</v>
          </cell>
        </row>
        <row r="320">
          <cell r="B320" t="str">
            <v>BFL_D_P</v>
          </cell>
          <cell r="C320" t="str">
            <v>Other amortization (scheduled; - sign)</v>
          </cell>
        </row>
        <row r="321">
          <cell r="C321">
            <v>0</v>
          </cell>
        </row>
        <row r="322">
          <cell r="B322" t="str">
            <v>BFUND</v>
          </cell>
          <cell r="C322" t="str">
            <v>Memorandum: Net credit from IMF</v>
          </cell>
        </row>
        <row r="324">
          <cell r="B324" t="str">
            <v>BFL_DF</v>
          </cell>
          <cell r="C324" t="str">
            <v>Amortization on account of debt-reduction operations (- sign)</v>
          </cell>
        </row>
        <row r="325">
          <cell r="B325" t="str">
            <v>BFLB_DF</v>
          </cell>
          <cell r="C325" t="str">
            <v xml:space="preserve">  To banks (- sign)</v>
          </cell>
        </row>
        <row r="327">
          <cell r="B327" t="str">
            <v>BER</v>
          </cell>
          <cell r="C327" t="str">
            <v>Rescheduling of current maturities</v>
          </cell>
        </row>
        <row r="328">
          <cell r="B328" t="str">
            <v>BERBI</v>
          </cell>
          <cell r="C328" t="str">
            <v xml:space="preserve">  Of obligations to bilateral creditors</v>
          </cell>
        </row>
        <row r="329">
          <cell r="B329" t="str">
            <v>BERBA</v>
          </cell>
          <cell r="C329" t="str">
            <v xml:space="preserve">  Of obligations to banks</v>
          </cell>
        </row>
        <row r="331">
          <cell r="B331" t="str">
            <v>BEA</v>
          </cell>
          <cell r="C331" t="str">
            <v>Accumulation of arrears, net (decrease -)</v>
          </cell>
        </row>
        <row r="332">
          <cell r="B332" t="str">
            <v>BEAMU</v>
          </cell>
          <cell r="C332" t="str">
            <v xml:space="preserve">  To multilateral creditors, net (decrease -)</v>
          </cell>
        </row>
        <row r="333">
          <cell r="B333" t="str">
            <v>BEABI</v>
          </cell>
          <cell r="C333" t="str">
            <v xml:space="preserve">  To bilateral creditors, net (decrease -)</v>
          </cell>
        </row>
        <row r="334">
          <cell r="B334" t="str">
            <v>BEABA</v>
          </cell>
          <cell r="C334" t="str">
            <v xml:space="preserve">  To banks, net (decrease -)</v>
          </cell>
        </row>
        <row r="336">
          <cell r="B336" t="str">
            <v>BEO</v>
          </cell>
          <cell r="C336" t="str">
            <v>Other exceptional financing</v>
          </cell>
        </row>
        <row r="338">
          <cell r="B338" t="str">
            <v>BFOTH</v>
          </cell>
          <cell r="C338" t="str">
            <v>Other long-term financial flows, net</v>
          </cell>
        </row>
        <row r="339">
          <cell r="B339" t="str">
            <v>BFPA</v>
          </cell>
          <cell r="C339" t="str">
            <v xml:space="preserve">  Portfolio investment assets, net (increase -)</v>
          </cell>
        </row>
        <row r="340">
          <cell r="B340" t="str">
            <v>BFPL</v>
          </cell>
          <cell r="C340" t="str">
            <v xml:space="preserve">  Portfolio investment liabilities, net </v>
          </cell>
        </row>
        <row r="341">
          <cell r="B341" t="str">
            <v>BFPQ</v>
          </cell>
          <cell r="C341" t="str">
            <v xml:space="preserve">   Of which:  equity securities</v>
          </cell>
        </row>
        <row r="343">
          <cell r="B343" t="str">
            <v>BFO_S</v>
          </cell>
          <cell r="C343" t="str">
            <v>Other short-term flows, net   17/</v>
          </cell>
        </row>
        <row r="344">
          <cell r="D344">
            <v>0</v>
          </cell>
        </row>
        <row r="345">
          <cell r="B345" t="str">
            <v>BFLRES</v>
          </cell>
          <cell r="C345" t="str">
            <v>Residual financing (projections only; history = 0)</v>
          </cell>
        </row>
        <row r="346">
          <cell r="B346" t="str">
            <v>BFRA</v>
          </cell>
          <cell r="C346" t="str">
            <v>Reserve assets (accumulation -)</v>
          </cell>
        </row>
        <row r="347">
          <cell r="C347" t="str">
            <v>NFA accumulation</v>
          </cell>
        </row>
        <row r="348">
          <cell r="B348" t="str">
            <v>BNEO</v>
          </cell>
          <cell r="C348" t="str">
            <v>Net errors and omissions (= 0 in projection period)</v>
          </cell>
        </row>
        <row r="350">
          <cell r="B350">
            <v>0</v>
          </cell>
          <cell r="C350" t="str">
            <v>Exceptional financing</v>
          </cell>
        </row>
        <row r="352">
          <cell r="B352" t="str">
            <v>BFL</v>
          </cell>
          <cell r="C352" t="str">
            <v>Net liability flows</v>
          </cell>
        </row>
        <row r="353">
          <cell r="B353" t="str">
            <v>BFLMU</v>
          </cell>
          <cell r="C353" t="str">
            <v>Multilateral</v>
          </cell>
        </row>
        <row r="354">
          <cell r="B354" t="str">
            <v>BFLBI</v>
          </cell>
          <cell r="C354" t="str">
            <v>Bilateral</v>
          </cell>
        </row>
        <row r="355">
          <cell r="B355" t="str">
            <v>BFLBA</v>
          </cell>
          <cell r="C355" t="str">
            <v>Banks</v>
          </cell>
        </row>
        <row r="357">
          <cell r="C357" t="str">
            <v>VII. EXTERNAL DEBT (Millions of U.S. dollars)</v>
          </cell>
        </row>
        <row r="359">
          <cell r="B359" t="str">
            <v>D_G</v>
          </cell>
          <cell r="C359" t="str">
            <v>Total public debt (incl. short-term debt, arrears, and IMF)</v>
          </cell>
        </row>
        <row r="360">
          <cell r="B360" t="str">
            <v>DMU</v>
          </cell>
          <cell r="C360" t="str">
            <v xml:space="preserve">  Multilateral debt</v>
          </cell>
        </row>
        <row r="361">
          <cell r="B361" t="str">
            <v>DBI</v>
          </cell>
          <cell r="C361" t="str">
            <v xml:space="preserve">  Bilateral debt</v>
          </cell>
        </row>
        <row r="362">
          <cell r="B362" t="str">
            <v>DBA</v>
          </cell>
          <cell r="C362" t="str">
            <v xml:space="preserve">  Debt to banks</v>
          </cell>
        </row>
        <row r="363">
          <cell r="B363" t="str">
            <v>D_P</v>
          </cell>
          <cell r="C363" t="str">
            <v>Other (nonpublic) debt    9/</v>
          </cell>
        </row>
        <row r="364">
          <cell r="D364">
            <v>0</v>
          </cell>
        </row>
        <row r="365">
          <cell r="B365" t="str">
            <v>DA</v>
          </cell>
          <cell r="C365" t="str">
            <v>Total stock of arrears 7/</v>
          </cell>
        </row>
        <row r="366">
          <cell r="B366" t="str">
            <v>DAMU</v>
          </cell>
          <cell r="C366" t="str">
            <v xml:space="preserve">  To multilateral creditors  11/</v>
          </cell>
        </row>
        <row r="367">
          <cell r="B367" t="str">
            <v>DABI</v>
          </cell>
          <cell r="C367" t="str">
            <v xml:space="preserve">  To bilateral creditors  12/</v>
          </cell>
        </row>
        <row r="368">
          <cell r="B368" t="str">
            <v>DABA</v>
          </cell>
          <cell r="C368" t="str">
            <v xml:space="preserve">  To banks  18/</v>
          </cell>
        </row>
        <row r="370">
          <cell r="B370" t="str">
            <v>D_S</v>
          </cell>
          <cell r="C370" t="str">
            <v>Total short-term debt  7/  14/</v>
          </cell>
        </row>
        <row r="371">
          <cell r="D371">
            <v>0</v>
          </cell>
        </row>
        <row r="372">
          <cell r="B372" t="str">
            <v>DDR</v>
          </cell>
          <cell r="C372" t="str">
            <v>Impact of debt-reduction operations  15/</v>
          </cell>
        </row>
        <row r="373">
          <cell r="B373" t="str">
            <v>DDRBA</v>
          </cell>
          <cell r="C373" t="str">
            <v xml:space="preserve">  Impact of bank debt-reduction operations  13/</v>
          </cell>
        </row>
        <row r="374">
          <cell r="C374" t="str">
            <v>Memorandum items:</v>
          </cell>
        </row>
        <row r="375">
          <cell r="C375" t="str">
            <v>Public external debt to GDP ratio:  16/</v>
          </cell>
        </row>
        <row r="376">
          <cell r="C376" t="str">
            <v>Public external debt service (scheduled) (% of exports of g&amp;s):</v>
          </cell>
        </row>
        <row r="377">
          <cell r="C377" t="str">
            <v>Public external debt service (cash) (% of exports of g&amp;s):</v>
          </cell>
        </row>
        <row r="378">
          <cell r="C378" t="str">
            <v>Public external debt to exports of goods and services</v>
          </cell>
        </row>
        <row r="379">
          <cell r="C379" t="str">
            <v xml:space="preserve">    Scheduled debt service/fiscal revenue bef. grants</v>
          </cell>
        </row>
        <row r="380">
          <cell r="B380">
            <v>0</v>
          </cell>
          <cell r="C380" t="str">
            <v>Debt relief</v>
          </cell>
        </row>
        <row r="381">
          <cell r="C381">
            <v>0</v>
          </cell>
          <cell r="D381">
            <v>0</v>
          </cell>
        </row>
        <row r="382">
          <cell r="C382" t="str">
            <v xml:space="preserve"> VIII. SAVINGS INVESTMENT BALANCE </v>
          </cell>
        </row>
        <row r="383">
          <cell r="C383" t="str">
            <v>In current prices</v>
          </cell>
        </row>
        <row r="384">
          <cell r="C384" t="str">
            <v>BPM5</v>
          </cell>
        </row>
        <row r="385">
          <cell r="C385" t="str">
            <v>Net factor income and Unrequired transfers, accrued (BPM5)</v>
          </cell>
        </row>
        <row r="386">
          <cell r="C386" t="str">
            <v xml:space="preserve">  Net factor income from abroad (accrued) (NFI)</v>
          </cell>
        </row>
        <row r="387">
          <cell r="C387" t="str">
            <v xml:space="preserve">  Income credits</v>
          </cell>
        </row>
        <row r="388">
          <cell r="C388" t="str">
            <v xml:space="preserve">  Income debits</v>
          </cell>
        </row>
        <row r="389">
          <cell r="C389" t="str">
            <v>Net unrequited transfers (NUT) (BPM5)</v>
          </cell>
        </row>
        <row r="390">
          <cell r="C390" t="str">
            <v xml:space="preserve">  Public sector (BPM5)</v>
          </cell>
        </row>
        <row r="391">
          <cell r="C391" t="str">
            <v xml:space="preserve">  Private sector</v>
          </cell>
          <cell r="D391">
            <v>0</v>
          </cell>
        </row>
        <row r="393">
          <cell r="C393" t="str">
            <v>Gross national product (GNP) = GDP + NFI (BPM5)</v>
          </cell>
        </row>
        <row r="394">
          <cell r="C394" t="str">
            <v>Gross domestic income (GDI) = GNP + NUT (BPM5)</v>
          </cell>
        </row>
        <row r="395">
          <cell r="C395" t="str">
            <v>Gross National Savings (GNS) = GDI - C (BPM5)</v>
          </cell>
        </row>
        <row r="397">
          <cell r="C397" t="str">
            <v>BPM4</v>
          </cell>
        </row>
        <row r="398">
          <cell r="C398" t="str">
            <v>Net factor income and Unrequired transfers, accrued (BPM4)</v>
          </cell>
        </row>
        <row r="399">
          <cell r="C399" t="str">
            <v>Net unrequited transfers (NUT) (BPM4)</v>
          </cell>
        </row>
        <row r="400">
          <cell r="C400" t="str">
            <v xml:space="preserve">  Public sector (BPM4)</v>
          </cell>
        </row>
        <row r="401">
          <cell r="C401" t="str">
            <v>Net factor income from abroad, cash</v>
          </cell>
        </row>
        <row r="403">
          <cell r="C403" t="str">
            <v>Gross disposable income (GDI) = GNP + NUT (BPM4)</v>
          </cell>
        </row>
        <row r="404">
          <cell r="C404" t="str">
            <v>Gross National Savings (GNS) = GDI - C (BPM4)</v>
          </cell>
        </row>
        <row r="406">
          <cell r="C406" t="str">
            <v>As appears in OLD macroframework (BPM4)</v>
          </cell>
        </row>
        <row r="408">
          <cell r="C408" t="str">
            <v>Gross domestic product</v>
          </cell>
        </row>
        <row r="409">
          <cell r="C409" t="str">
            <v>Domestic absorption (A) = C + I</v>
          </cell>
        </row>
        <row r="411">
          <cell r="C411" t="str">
            <v>Net factor income and unrequited transfers, cash, (OM)</v>
          </cell>
        </row>
        <row r="412">
          <cell r="C412" t="str">
            <v xml:space="preserve">  Net factor income from abroad, cash, (OM)</v>
          </cell>
        </row>
        <row r="413">
          <cell r="C413" t="str">
            <v xml:space="preserve">       Public sector  (from BOP)</v>
          </cell>
          <cell r="D413">
            <v>0</v>
          </cell>
        </row>
        <row r="414">
          <cell r="C414" t="str">
            <v xml:space="preserve">       Private sector</v>
          </cell>
        </row>
        <row r="415">
          <cell r="C415" t="str">
            <v xml:space="preserve">                   o/w servicing of HCB and gas in bill of MT</v>
          </cell>
        </row>
        <row r="416">
          <cell r="C416" t="str">
            <v xml:space="preserve">  Net unrequited transfers, cash basis (NUT)</v>
          </cell>
        </row>
        <row r="417">
          <cell r="C417" t="str">
            <v xml:space="preserve">       Public sector</v>
          </cell>
          <cell r="D417">
            <v>0</v>
          </cell>
        </row>
        <row r="418">
          <cell r="C418" t="str">
            <v xml:space="preserve">       Private sector</v>
          </cell>
        </row>
        <row r="419">
          <cell r="D419">
            <v>0</v>
          </cell>
        </row>
        <row r="420">
          <cell r="C420" t="str">
            <v>Gross domestic income (GDI) = GDP + NFI +NUT (OM)</v>
          </cell>
        </row>
        <row r="421">
          <cell r="C421" t="str">
            <v>Gross National Savings (GNS) = GDI - C (OM)</v>
          </cell>
        </row>
        <row r="422">
          <cell r="C422" t="str">
            <v xml:space="preserve">  Public sector </v>
          </cell>
          <cell r="D422">
            <v>0</v>
          </cell>
        </row>
        <row r="423">
          <cell r="C423" t="str">
            <v xml:space="preserve">  Private sector</v>
          </cell>
          <cell r="D423">
            <v>0</v>
          </cell>
        </row>
        <row r="425">
          <cell r="C425" t="str">
            <v>Gross Domestic Savings (GDS) = GDP - C</v>
          </cell>
        </row>
        <row r="426">
          <cell r="C426" t="str">
            <v xml:space="preserve">  Public sector </v>
          </cell>
          <cell r="D426">
            <v>0</v>
          </cell>
        </row>
        <row r="427">
          <cell r="C427" t="str">
            <v xml:space="preserve">  Private sector</v>
          </cell>
        </row>
        <row r="429">
          <cell r="C429" t="str">
            <v>Gross investment (I)</v>
          </cell>
        </row>
        <row r="430">
          <cell r="C430" t="str">
            <v xml:space="preserve">  Public investment</v>
          </cell>
        </row>
        <row r="431">
          <cell r="C431" t="str">
            <v xml:space="preserve">  Private investment</v>
          </cell>
        </row>
        <row r="432">
          <cell r="C432" t="str">
            <v xml:space="preserve">    o/w : electricity and gas projects</v>
          </cell>
        </row>
        <row r="434">
          <cell r="C434" t="str">
            <v>Foreign savings = I - GNS</v>
          </cell>
        </row>
        <row r="435">
          <cell r="C435" t="str">
            <v>Net official  resource transfers</v>
          </cell>
        </row>
        <row r="436">
          <cell r="C436" t="str">
            <v>Gross energy savings</v>
          </cell>
        </row>
        <row r="437">
          <cell r="C437" t="str">
            <v>IX.  FLOW OF FUNDS</v>
          </cell>
        </row>
        <row r="439">
          <cell r="C439" t="str">
            <v>SECTORAL NONFINANCIAL TRANSACTIONS</v>
          </cell>
        </row>
        <row r="440">
          <cell r="B440" t="str">
            <v>I</v>
          </cell>
        </row>
        <row r="441">
          <cell r="B441" t="str">
            <v>I.1</v>
          </cell>
          <cell r="C441" t="str">
            <v>Domestic sector (savings - investment = GDI - A) (BPM5)</v>
          </cell>
        </row>
        <row r="442">
          <cell r="C442" t="str">
            <v>Domestic sector (savings - investment = GDI - A) (BPM4)</v>
          </cell>
        </row>
        <row r="443">
          <cell r="C443" t="str">
            <v>Domestic sector (savings - investment = GDI - A) (OM)</v>
          </cell>
        </row>
        <row r="444">
          <cell r="B444" t="str">
            <v>I.1.1</v>
          </cell>
          <cell r="C444" t="str">
            <v xml:space="preserve">  Private sector</v>
          </cell>
        </row>
        <row r="445">
          <cell r="C445" t="str">
            <v xml:space="preserve">    Private sector - non-energy</v>
          </cell>
        </row>
        <row r="446">
          <cell r="C446" t="str">
            <v xml:space="preserve">    Private sector - energy</v>
          </cell>
        </row>
        <row r="447">
          <cell r="C447" t="str">
            <v xml:space="preserve">  Public sector</v>
          </cell>
        </row>
        <row r="448">
          <cell r="C448" t="str">
            <v xml:space="preserve">  Banking sector</v>
          </cell>
          <cell r="D448">
            <v>0</v>
          </cell>
        </row>
        <row r="449">
          <cell r="C449" t="str">
            <v>External sector</v>
          </cell>
        </row>
        <row r="450">
          <cell r="C450" t="str">
            <v>Horizontal Check</v>
          </cell>
        </row>
        <row r="452">
          <cell r="C452" t="str">
            <v>X. CONSISTENCY CHECK TABLE - Blue checks correspond to WEO</v>
          </cell>
        </row>
        <row r="454">
          <cell r="D454">
            <v>0</v>
          </cell>
        </row>
        <row r="455">
          <cell r="C455" t="str">
            <v>I:  NATIONAL ACCOUNTS IN REAL TERMS</v>
          </cell>
        </row>
        <row r="457">
          <cell r="C457" t="str">
            <v>Real GDP accounting identity:</v>
          </cell>
        </row>
        <row r="458">
          <cell r="C458" t="str">
            <v xml:space="preserve"> NGDP_R-(NCG_R+NCP_R+NFI_R+NINV_R+NX_R-NM_R)=0</v>
          </cell>
        </row>
        <row r="460">
          <cell r="C460" t="str">
            <v>II:  NATIONAL ACCOUNTS IN NOMINAL TERMS</v>
          </cell>
        </row>
        <row r="462">
          <cell r="C462" t="str">
            <v>Nominal GDP accounting identity:</v>
          </cell>
        </row>
        <row r="463">
          <cell r="C463" t="str">
            <v xml:space="preserve"> NGDP-(NCG+NCP+NFI+NINV+NX-NM)=0</v>
          </cell>
        </row>
        <row r="465">
          <cell r="C465" t="str">
            <v>National income identity:</v>
          </cell>
        </row>
        <row r="466">
          <cell r="C466" t="str">
            <v xml:space="preserve">  NGNI-(NGDP+((BXI+BMI+BTRP+BTRG)*ENDA_PR)/1000)=0</v>
          </cell>
        </row>
        <row r="468">
          <cell r="C468" t="str">
            <v>III:  BALANCE OF PAYMENTS</v>
          </cell>
        </row>
        <row r="470">
          <cell r="C470" t="str">
            <v>Current account identity:</v>
          </cell>
        </row>
        <row r="471">
          <cell r="C471" t="str">
            <v xml:space="preserve">  BCA-(BXG+BMG+BXS+BMS+BXI+BMI+BTRP+BTRG)=0</v>
          </cell>
        </row>
        <row r="472">
          <cell r="C472" t="str">
            <v>As percent of GDP:</v>
          </cell>
        </row>
        <row r="473">
          <cell r="C473" t="str">
            <v xml:space="preserve">  (BCA/((NGDP/ENDA_PR)*1000))*100</v>
          </cell>
        </row>
        <row r="474">
          <cell r="C474" t="str">
            <v>Financial account identity:</v>
          </cell>
        </row>
        <row r="475">
          <cell r="C475" t="str">
            <v xml:space="preserve">  BF-(BFD+BFL_C_G+BFL_C_P+BFL_D_G+BFL_D_P+BFL_DF</v>
          </cell>
        </row>
        <row r="476">
          <cell r="C476" t="str">
            <v xml:space="preserve">      +BER+BEA+BEO+BFOTH+BFO_S+BFLRES+BFRA)=0</v>
          </cell>
        </row>
        <row r="477">
          <cell r="C477" t="str">
            <v>Overall balance of payments identity:</v>
          </cell>
        </row>
        <row r="478">
          <cell r="C478" t="str">
            <v xml:space="preserve">  BCA+BK+BF+BNEO=0</v>
          </cell>
        </row>
        <row r="480">
          <cell r="C480" t="str">
            <v>Debt file v. BOP file</v>
          </cell>
        </row>
        <row r="481">
          <cell r="C481" t="str">
            <v>Total interest, scheduled</v>
          </cell>
        </row>
        <row r="482">
          <cell r="C482" t="str">
            <v>Total amortization, no IMF</v>
          </cell>
        </row>
        <row r="485">
          <cell r="C485" t="str">
            <v>Fiscal v. Real</v>
          </cell>
        </row>
        <row r="486">
          <cell r="C486" t="str">
            <v>Public investment</v>
          </cell>
        </row>
        <row r="488">
          <cell r="C488" t="str">
            <v>Fiscal v. BOP</v>
          </cell>
        </row>
        <row r="489">
          <cell r="C489" t="str">
            <v>Foreign interest payments from budget, after debt relief, only proj.</v>
          </cell>
        </row>
        <row r="491">
          <cell r="C491" t="str">
            <v>Explanatory notes:</v>
          </cell>
        </row>
        <row r="493">
          <cell r="C493" t="str">
            <v xml:space="preserve">1.  There is no information on the composition of debt relief, nor on the maturity of cancelled debt.  All debt relief </v>
          </cell>
        </row>
        <row r="494">
          <cell r="C494" t="str">
            <v xml:space="preserve">    assumed to be rescheduling; debt cancelled assumed to apply to future maturities.</v>
          </cell>
        </row>
        <row r="495">
          <cell r="C495" t="str">
            <v>2.  Population present in the country: sharp changes reflect refugee movements.</v>
          </cell>
        </row>
        <row r="496">
          <cell r="C496" t="str">
            <v>4.  Current transfers in 1980-1990 estimated by keeping 1990 proportion of project grants in total fixed.</v>
          </cell>
        </row>
        <row r="497">
          <cell r="C497" t="str">
            <v>5.  Mozambique does not produce constant price series, only real growth rates of NA aggregates based on previous</v>
          </cell>
        </row>
        <row r="498">
          <cell r="C498" t="str">
            <v xml:space="preserve">    year's prices.</v>
          </cell>
        </row>
        <row r="499">
          <cell r="C499" t="str">
            <v>6.  All private transfers assumed to be current.</v>
          </cell>
        </row>
        <row r="500">
          <cell r="C500" t="str">
            <v>7.  For 1980-1992 stocks of arrears derived from changes of arrears in BOP; does not reflect valuation changes or</v>
          </cell>
        </row>
        <row r="501">
          <cell r="C501" t="str">
            <v xml:space="preserve">    revisions.  Cummulative changes amount to $160 more than known arrears in 1993, possibly unregistered debt </v>
          </cell>
        </row>
        <row r="502">
          <cell r="C502" t="str">
            <v xml:space="preserve">    cancellation.</v>
          </cell>
        </row>
        <row r="503">
          <cell r="C503" t="str">
            <v>8.  The parallel market rate should have been used as representative up to 1992, but data are not available until 1990.</v>
          </cell>
        </row>
        <row r="504">
          <cell r="C504" t="str">
            <v>9.  For 1980-85 source is ETA; from 1986-1993 source are official publications; thereafter, staff data base reconciled</v>
          </cell>
        </row>
        <row r="505">
          <cell r="C505" t="str">
            <v>9.  with authorities.</v>
          </cell>
        </row>
        <row r="506">
          <cell r="C506" t="str">
            <v>10. For 1987-1993 source official publication; for 1985-86, extrapolation between available figure from documents for</v>
          </cell>
        </row>
        <row r="507">
          <cell r="C507" t="str">
            <v xml:space="preserve">    1984 and 1987.  For 1980-83 assumed annual nominal growth rate of 10 percent.</v>
          </cell>
        </row>
        <row r="508">
          <cell r="C508" t="str">
            <v>11. Residual.</v>
          </cell>
        </row>
        <row r="509">
          <cell r="C509" t="str">
            <v>12. For 1985-93 source is official publication.  Appears to include both insured and uninsured debt.  Before 1984,</v>
          </cell>
        </row>
        <row r="510">
          <cell r="C510" t="str">
            <v xml:space="preserve">    assumed to have grown at 10 percent annually; for 1984, source is Fund document.  As of 1993, all commercial debt </v>
          </cell>
        </row>
        <row r="511">
          <cell r="C511" t="str">
            <v xml:space="preserve">    debt cancelled or taken over by bilaterals.</v>
          </cell>
        </row>
        <row r="512">
          <cell r="C512" t="str">
            <v xml:space="preserve">13. Arrears to banks for 1984, 1990 and 92 from documents.  In 1993 all debt to banks had been assumed by bilaterals. </v>
          </cell>
        </row>
        <row r="513">
          <cell r="C513" t="str">
            <v xml:space="preserve">    Data for 1991 and 1983-89 based on assumptions.  Before 1983, Mozambique did not incurr significant arrears.</v>
          </cell>
        </row>
        <row r="514">
          <cell r="C514" t="str">
            <v>14. All available data show no arrears or negligible arrears to multilaterals.</v>
          </cell>
        </row>
        <row r="515">
          <cell r="C515" t="str">
            <v>15. Residual.</v>
          </cell>
        </row>
        <row r="516">
          <cell r="C516" t="str">
            <v>16. Data for 1988 and 1989 from fund documents.  Thereafter extrapolated</v>
          </cell>
        </row>
        <row r="517">
          <cell r="C517" t="str">
            <v xml:space="preserve">    to become 0 by 1992.  Before extrapolated to start increasing in 1984.</v>
          </cell>
        </row>
        <row r="518">
          <cell r="B518" t="str">
            <v>I.1.2</v>
          </cell>
          <cell r="C518" t="str">
            <v>17. Up until 1992 the foreign assets of commercial banks cannot be separated from those of the Monetary Authorities.</v>
          </cell>
        </row>
        <row r="519">
          <cell r="B519" t="str">
            <v>I.1.3</v>
          </cell>
          <cell r="C519" t="str">
            <v>18.  Includes entire HCB debt, which may contain some bilateral elements.</v>
          </cell>
        </row>
        <row r="520">
          <cell r="B520" t="str">
            <v>I.2</v>
          </cell>
          <cell r="C520">
            <v>0</v>
          </cell>
        </row>
        <row r="521">
          <cell r="B521" t="str">
            <v>I.1+I.2</v>
          </cell>
        </row>
        <row r="526">
          <cell r="D526">
            <v>0</v>
          </cell>
        </row>
      </sheetData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RBZ"/>
      <sheetName val="IFS"/>
      <sheetName val="st-debt"/>
      <sheetName val="Graph"/>
      <sheetName val="RBZ-former"/>
      <sheetName val="Q2"/>
      <sheetName val="Q6"/>
      <sheetName val="COD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O2" t="str">
            <v>Black letters denote what I could confirm by the RBZ's documents.</v>
          </cell>
          <cell r="P2" t="str">
            <v>RBZ Gross Foreign Asset (Gold at 100%)</v>
          </cell>
          <cell r="R2" t="str">
            <v>Of which: Gold (at 100%)</v>
          </cell>
          <cell r="S2" t="str">
            <v>RBZ Foreign Liabilities</v>
          </cell>
          <cell r="T2" t="str">
            <v>Of which: Fund Credit</v>
          </cell>
          <cell r="U2" t="str">
            <v>Capital Goods Facility</v>
          </cell>
          <cell r="V2" t="str">
            <v>Net International Reserves</v>
          </cell>
        </row>
        <row r="4">
          <cell r="O4" t="str">
            <v>-</v>
          </cell>
          <cell r="P4" t="str">
            <v>-</v>
          </cell>
          <cell r="R4" t="str">
            <v>-</v>
          </cell>
          <cell r="S4" t="str">
            <v>-</v>
          </cell>
          <cell r="U4" t="str">
            <v>-</v>
          </cell>
          <cell r="V4" t="str">
            <v>-</v>
          </cell>
        </row>
        <row r="5">
          <cell r="O5" t="str">
            <v>Jan/1992</v>
          </cell>
          <cell r="P5">
            <v>0</v>
          </cell>
          <cell r="R5">
            <v>0</v>
          </cell>
          <cell r="S5">
            <v>0</v>
          </cell>
          <cell r="U5">
            <v>0</v>
          </cell>
          <cell r="V5">
            <v>0</v>
          </cell>
        </row>
        <row r="6">
          <cell r="O6" t="str">
            <v>Feb</v>
          </cell>
          <cell r="P6">
            <v>0</v>
          </cell>
          <cell r="R6">
            <v>0</v>
          </cell>
          <cell r="S6">
            <v>0</v>
          </cell>
          <cell r="U6">
            <v>0</v>
          </cell>
          <cell r="V6">
            <v>0</v>
          </cell>
        </row>
        <row r="7">
          <cell r="O7" t="str">
            <v>Mar</v>
          </cell>
          <cell r="P7">
            <v>518.20000000000005</v>
          </cell>
          <cell r="R7">
            <v>170.4</v>
          </cell>
          <cell r="S7">
            <v>557.20000000000005</v>
          </cell>
          <cell r="U7">
            <v>112.2</v>
          </cell>
          <cell r="V7">
            <v>73.2</v>
          </cell>
        </row>
        <row r="8">
          <cell r="O8" t="str">
            <v>Apr</v>
          </cell>
          <cell r="P8">
            <v>0</v>
          </cell>
          <cell r="R8">
            <v>0</v>
          </cell>
          <cell r="S8">
            <v>0</v>
          </cell>
          <cell r="U8">
            <v>0</v>
          </cell>
          <cell r="V8">
            <v>0</v>
          </cell>
        </row>
        <row r="9">
          <cell r="O9" t="str">
            <v>May</v>
          </cell>
          <cell r="P9">
            <v>0</v>
          </cell>
          <cell r="R9">
            <v>0</v>
          </cell>
          <cell r="S9">
            <v>0</v>
          </cell>
          <cell r="U9">
            <v>0</v>
          </cell>
          <cell r="V9">
            <v>0</v>
          </cell>
        </row>
        <row r="10">
          <cell r="O10" t="str">
            <v>Jun</v>
          </cell>
          <cell r="P10">
            <v>364.40000000000003</v>
          </cell>
          <cell r="R10">
            <v>163.60000000000002</v>
          </cell>
          <cell r="S10">
            <v>543.79999999999995</v>
          </cell>
          <cell r="U10">
            <v>112.80000000000001</v>
          </cell>
          <cell r="V10">
            <v>-66.599999999999909</v>
          </cell>
        </row>
        <row r="11">
          <cell r="O11" t="str">
            <v>Jul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</row>
        <row r="12">
          <cell r="O12" t="str">
            <v>Aug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</row>
        <row r="13">
          <cell r="O13" t="str">
            <v>Sep</v>
          </cell>
          <cell r="P13">
            <v>440.8</v>
          </cell>
          <cell r="R13">
            <v>166.4</v>
          </cell>
          <cell r="S13">
            <v>688.3</v>
          </cell>
          <cell r="U13">
            <v>95.800000000000011</v>
          </cell>
          <cell r="V13">
            <v>-151.69999999999993</v>
          </cell>
        </row>
        <row r="14">
          <cell r="O14" t="str">
            <v>Oct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</row>
        <row r="15">
          <cell r="O15" t="str">
            <v>Nov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</row>
        <row r="16">
          <cell r="O16" t="str">
            <v>Dec</v>
          </cell>
          <cell r="P16">
            <v>382.9</v>
          </cell>
          <cell r="R16">
            <v>161.80000000000001</v>
          </cell>
          <cell r="S16">
            <v>661</v>
          </cell>
          <cell r="U16">
            <v>82.4</v>
          </cell>
          <cell r="V16">
            <v>-195.70000000000002</v>
          </cell>
        </row>
        <row r="18">
          <cell r="O18" t="str">
            <v>Jan/1993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</row>
        <row r="19">
          <cell r="O19" t="str">
            <v>Feb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</row>
        <row r="20">
          <cell r="O20" t="str">
            <v>Mar</v>
          </cell>
          <cell r="P20">
            <v>358</v>
          </cell>
          <cell r="R20">
            <v>141.6</v>
          </cell>
          <cell r="S20">
            <v>670.5</v>
          </cell>
          <cell r="U20">
            <v>77.300000000000011</v>
          </cell>
          <cell r="V20">
            <v>-235.2</v>
          </cell>
        </row>
        <row r="21">
          <cell r="O21" t="str">
            <v>Apr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</row>
        <row r="22">
          <cell r="O22" t="str">
            <v>May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</row>
        <row r="23">
          <cell r="O23" t="str">
            <v>Jun</v>
          </cell>
          <cell r="P23">
            <v>617</v>
          </cell>
          <cell r="R23">
            <v>165.8</v>
          </cell>
          <cell r="S23">
            <v>692.6</v>
          </cell>
          <cell r="U23">
            <v>73.3</v>
          </cell>
          <cell r="V23">
            <v>-2.3000000000000256</v>
          </cell>
        </row>
        <row r="24">
          <cell r="O24" t="str">
            <v>Jul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</row>
        <row r="25">
          <cell r="O25" t="str">
            <v>Aug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</row>
        <row r="26">
          <cell r="O26" t="str">
            <v>Sep</v>
          </cell>
          <cell r="P26">
            <v>740.1</v>
          </cell>
          <cell r="R26">
            <v>191.20000000000002</v>
          </cell>
          <cell r="S26">
            <v>699.4</v>
          </cell>
          <cell r="U26">
            <v>68</v>
          </cell>
          <cell r="V26">
            <v>108.70000000000005</v>
          </cell>
        </row>
        <row r="27">
          <cell r="O27" t="str">
            <v>Oct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</row>
        <row r="28">
          <cell r="O28" t="str">
            <v>Nov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</row>
        <row r="29">
          <cell r="O29" t="str">
            <v>Dec</v>
          </cell>
          <cell r="P29">
            <v>590.20000000000005</v>
          </cell>
          <cell r="R29">
            <v>158.20000000000002</v>
          </cell>
          <cell r="S29">
            <v>584.1</v>
          </cell>
          <cell r="U29">
            <v>67.5</v>
          </cell>
          <cell r="V29">
            <v>73.600000000000023</v>
          </cell>
        </row>
        <row r="31">
          <cell r="O31" t="str">
            <v>Jan/1994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</row>
        <row r="32">
          <cell r="O32" t="str">
            <v>Feb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</row>
        <row r="33">
          <cell r="O33" t="str">
            <v>Mar</v>
          </cell>
          <cell r="P33">
            <v>696.5</v>
          </cell>
          <cell r="R33">
            <v>196.20000000000002</v>
          </cell>
          <cell r="S33">
            <v>542.1</v>
          </cell>
          <cell r="U33">
            <v>63.7</v>
          </cell>
          <cell r="V33">
            <v>218.09999999999997</v>
          </cell>
        </row>
        <row r="34">
          <cell r="O34" t="str">
            <v>Apr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</row>
        <row r="35">
          <cell r="O35" t="str">
            <v>May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</row>
        <row r="36">
          <cell r="O36" t="str">
            <v>Jun</v>
          </cell>
          <cell r="P36">
            <v>800.92786302856848</v>
          </cell>
          <cell r="R36">
            <v>238.91942566734099</v>
          </cell>
          <cell r="S36">
            <v>597.61459515468493</v>
          </cell>
          <cell r="U36">
            <v>68.052005723590057</v>
          </cell>
          <cell r="V36">
            <v>271.36527359747373</v>
          </cell>
        </row>
        <row r="37">
          <cell r="O37" t="str">
            <v>Jul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</row>
        <row r="38">
          <cell r="O38" t="str">
            <v>Aug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</row>
        <row r="39">
          <cell r="O39" t="str">
            <v>Sep</v>
          </cell>
          <cell r="P39">
            <v>822.60868518607651</v>
          </cell>
          <cell r="R39">
            <v>174.73881854508687</v>
          </cell>
          <cell r="S39">
            <v>508.90111212748536</v>
          </cell>
          <cell r="U39">
            <v>15.109768427133982</v>
          </cell>
          <cell r="V39">
            <v>328.81734148572514</v>
          </cell>
        </row>
        <row r="40">
          <cell r="O40" t="str">
            <v>Oct</v>
          </cell>
          <cell r="P40">
            <v>787.73705112361574</v>
          </cell>
          <cell r="R40">
            <v>176.6465499658056</v>
          </cell>
          <cell r="S40">
            <v>477.6834199191332</v>
          </cell>
          <cell r="U40">
            <v>15.062089817269966</v>
          </cell>
          <cell r="V40">
            <v>325.11572102175245</v>
          </cell>
        </row>
        <row r="41">
          <cell r="O41" t="str">
            <v>Nov</v>
          </cell>
          <cell r="P41">
            <v>749.26270425570124</v>
          </cell>
          <cell r="R41">
            <v>203.8517986472736</v>
          </cell>
          <cell r="S41">
            <v>472.51906386544556</v>
          </cell>
          <cell r="U41">
            <v>15.028191775902314</v>
          </cell>
          <cell r="V41">
            <v>291.77183216615799</v>
          </cell>
        </row>
        <row r="42">
          <cell r="O42" t="str">
            <v>Dec</v>
          </cell>
          <cell r="P42">
            <v>595.04673788630282</v>
          </cell>
          <cell r="R42">
            <v>180.83555894696681</v>
          </cell>
          <cell r="S42">
            <v>487.726535673407</v>
          </cell>
          <cell r="U42">
            <v>15.578739030904236</v>
          </cell>
          <cell r="V42">
            <v>122.89894124380002</v>
          </cell>
        </row>
        <row r="44">
          <cell r="O44" t="str">
            <v>Foreign Exchange Reserve</v>
          </cell>
        </row>
        <row r="46">
          <cell r="P46" t="str">
            <v>Asset</v>
          </cell>
          <cell r="R46" t="str">
            <v>(gold)</v>
          </cell>
          <cell r="S46" t="str">
            <v>Liability</v>
          </cell>
          <cell r="T46" t="str">
            <v>(Fund)</v>
          </cell>
          <cell r="U46" t="str">
            <v>capital g.f.</v>
          </cell>
          <cell r="V46" t="str">
            <v>NIR</v>
          </cell>
        </row>
        <row r="47">
          <cell r="O47" t="str">
            <v>-</v>
          </cell>
          <cell r="P47" t="str">
            <v>-</v>
          </cell>
          <cell r="R47" t="str">
            <v>-</v>
          </cell>
          <cell r="S47" t="str">
            <v>-</v>
          </cell>
          <cell r="U47" t="str">
            <v>-</v>
          </cell>
          <cell r="V47" t="str">
            <v>-</v>
          </cell>
        </row>
        <row r="48">
          <cell r="O48" t="str">
            <v>Jan/1995</v>
          </cell>
          <cell r="P48">
            <v>609.69499999999994</v>
          </cell>
          <cell r="R48">
            <v>171.41</v>
          </cell>
          <cell r="S48">
            <v>483.4249999999999</v>
          </cell>
          <cell r="U48">
            <v>11.183333333333332</v>
          </cell>
          <cell r="V48">
            <v>137.45333333333335</v>
          </cell>
        </row>
        <row r="49">
          <cell r="O49" t="str">
            <v>Feb</v>
          </cell>
          <cell r="P49">
            <v>701.96491809880251</v>
          </cell>
          <cell r="R49">
            <v>186.92091767241891</v>
          </cell>
          <cell r="S49">
            <v>553.48011986118843</v>
          </cell>
          <cell r="U49">
            <v>11.126245099548745</v>
          </cell>
          <cell r="V49">
            <v>159.61104333716284</v>
          </cell>
        </row>
        <row r="50">
          <cell r="O50" t="str">
            <v>Mar</v>
          </cell>
          <cell r="P50">
            <v>673.5366966497196</v>
          </cell>
          <cell r="R50">
            <v>126.3071070501653</v>
          </cell>
          <cell r="S50">
            <v>563.42280845213963</v>
          </cell>
          <cell r="U50">
            <v>11.132837961152392</v>
          </cell>
          <cell r="V50">
            <v>121.24672615873236</v>
          </cell>
        </row>
        <row r="51">
          <cell r="O51" t="str">
            <v>Apr</v>
          </cell>
          <cell r="P51">
            <v>650.92140408935097</v>
          </cell>
          <cell r="R51">
            <v>130.20446755702633</v>
          </cell>
          <cell r="S51">
            <v>551.6026474412007</v>
          </cell>
          <cell r="U51">
            <v>11.102706535870464</v>
          </cell>
          <cell r="V51">
            <v>110.42146318402077</v>
          </cell>
        </row>
        <row r="52">
          <cell r="O52" t="str">
            <v>May</v>
          </cell>
          <cell r="P52">
            <v>740.90313766135876</v>
          </cell>
          <cell r="R52">
            <v>142.42721190992179</v>
          </cell>
          <cell r="S52">
            <v>547.17798925845659</v>
          </cell>
          <cell r="U52">
            <v>11.06426081221144</v>
          </cell>
          <cell r="V52">
            <v>204.78940921511355</v>
          </cell>
        </row>
        <row r="53">
          <cell r="O53" t="str">
            <v>Jun</v>
          </cell>
          <cell r="P53">
            <v>737.18565677371021</v>
          </cell>
          <cell r="R53">
            <v>154.91292950098301</v>
          </cell>
          <cell r="S53">
            <v>539.2968823143899</v>
          </cell>
          <cell r="U53">
            <v>10.99382080329557</v>
          </cell>
          <cell r="V53">
            <v>208.88259526261584</v>
          </cell>
        </row>
        <row r="54">
          <cell r="O54" t="str">
            <v>Jul</v>
          </cell>
          <cell r="P54">
            <v>836.43971532559056</v>
          </cell>
          <cell r="R54">
            <v>220.93886918422697</v>
          </cell>
          <cell r="S54">
            <v>534.82648306558167</v>
          </cell>
          <cell r="U54">
            <v>9.1067992674502154</v>
          </cell>
          <cell r="V54">
            <v>310.72003152745907</v>
          </cell>
        </row>
        <row r="55">
          <cell r="O55" t="str">
            <v>Aug</v>
          </cell>
          <cell r="P55">
            <v>907.18020972883073</v>
          </cell>
          <cell r="R55">
            <v>238.67972467316488</v>
          </cell>
          <cell r="S55">
            <v>531.40758534669919</v>
          </cell>
          <cell r="U55">
            <v>9.0737746569963491</v>
          </cell>
          <cell r="V55">
            <v>384.84639903912779</v>
          </cell>
        </row>
        <row r="56">
          <cell r="O56" t="str">
            <v>Sep</v>
          </cell>
          <cell r="P56">
            <v>934.10647122322598</v>
          </cell>
          <cell r="R56">
            <v>245.70513039031869</v>
          </cell>
          <cell r="S56">
            <v>510.43008919947732</v>
          </cell>
          <cell r="U56">
            <v>8.9276745639452297</v>
          </cell>
          <cell r="V56">
            <v>432.60405658769383</v>
          </cell>
        </row>
        <row r="57">
          <cell r="O57" t="str">
            <v>Oct</v>
          </cell>
          <cell r="P57">
            <v>824.18152560128726</v>
          </cell>
          <cell r="R57">
            <v>244.78265095633577</v>
          </cell>
          <cell r="S57">
            <v>485.13818539198428</v>
          </cell>
          <cell r="U57">
            <v>8.4853066646506736</v>
          </cell>
          <cell r="V57">
            <v>347.52864687395373</v>
          </cell>
        </row>
        <row r="58">
          <cell r="O58" t="str">
            <v>Nov</v>
          </cell>
          <cell r="P58">
            <v>785.75377969762405</v>
          </cell>
          <cell r="R58">
            <v>256.38444924406048</v>
          </cell>
          <cell r="S58">
            <v>485.19373650107985</v>
          </cell>
          <cell r="U58">
            <v>8.4846652267818552</v>
          </cell>
          <cell r="V58">
            <v>309.04470842332609</v>
          </cell>
        </row>
        <row r="59">
          <cell r="O59" t="str">
            <v>Dec</v>
          </cell>
          <cell r="P59">
            <v>874.8</v>
          </cell>
          <cell r="R59">
            <v>279.39999999999998</v>
          </cell>
          <cell r="S59">
            <v>497.6</v>
          </cell>
          <cell r="T59">
            <v>461.1</v>
          </cell>
          <cell r="U59">
            <v>9</v>
          </cell>
          <cell r="V59">
            <v>386.19999999999993</v>
          </cell>
        </row>
        <row r="61">
          <cell r="O61" t="str">
            <v>Jan/1996</v>
          </cell>
          <cell r="P61">
            <v>805.2</v>
          </cell>
          <cell r="Q61">
            <v>-7.9561042524005421E-2</v>
          </cell>
          <cell r="R61">
            <v>285.60000000000002</v>
          </cell>
          <cell r="S61">
            <v>485.8</v>
          </cell>
          <cell r="T61">
            <v>450.8</v>
          </cell>
          <cell r="U61">
            <v>7.1</v>
          </cell>
          <cell r="V61">
            <v>326.50000000000006</v>
          </cell>
        </row>
        <row r="62">
          <cell r="O62" t="str">
            <v>Feb</v>
          </cell>
          <cell r="P62">
            <v>833.5</v>
          </cell>
          <cell r="Q62">
            <v>-4.7210791037951449E-2</v>
          </cell>
          <cell r="R62">
            <v>283.60000000000002</v>
          </cell>
          <cell r="S62">
            <v>490.7</v>
          </cell>
          <cell r="T62">
            <v>456.8</v>
          </cell>
          <cell r="U62">
            <v>7.2</v>
          </cell>
          <cell r="V62">
            <v>350</v>
          </cell>
        </row>
        <row r="63">
          <cell r="O63" t="str">
            <v>Mar</v>
          </cell>
          <cell r="P63">
            <v>846.2</v>
          </cell>
          <cell r="Q63">
            <v>-3.2693187014174563E-2</v>
          </cell>
          <cell r="R63">
            <v>287.2</v>
          </cell>
          <cell r="S63">
            <v>485.3</v>
          </cell>
          <cell r="T63">
            <v>452</v>
          </cell>
          <cell r="U63">
            <v>7.1</v>
          </cell>
          <cell r="V63">
            <v>368.00000000000006</v>
          </cell>
        </row>
        <row r="64">
          <cell r="O64" t="str">
            <v>Apr</v>
          </cell>
          <cell r="P64">
            <v>869.7</v>
          </cell>
          <cell r="Q64">
            <v>-5.8299039780520534E-3</v>
          </cell>
          <cell r="R64">
            <v>293.39999999999998</v>
          </cell>
          <cell r="S64">
            <v>479.9</v>
          </cell>
          <cell r="T64">
            <v>447.7</v>
          </cell>
          <cell r="U64">
            <v>7</v>
          </cell>
          <cell r="V64">
            <v>396.80000000000007</v>
          </cell>
        </row>
        <row r="65">
          <cell r="O65" t="str">
            <v>May</v>
          </cell>
          <cell r="P65">
            <v>977.3</v>
          </cell>
          <cell r="Q65">
            <v>0.11716963877457709</v>
          </cell>
          <cell r="R65">
            <v>301.8</v>
          </cell>
          <cell r="S65">
            <v>480.2</v>
          </cell>
          <cell r="T65">
            <v>448.4</v>
          </cell>
          <cell r="U65">
            <v>7</v>
          </cell>
          <cell r="V65">
            <v>504.09999999999997</v>
          </cell>
        </row>
        <row r="66">
          <cell r="O66" t="str">
            <v>Jun</v>
          </cell>
          <cell r="P66">
            <v>1073.0999999999999</v>
          </cell>
          <cell r="Q66">
            <v>0.22668038408779156</v>
          </cell>
          <cell r="R66">
            <v>302</v>
          </cell>
          <cell r="S66">
            <v>478.5</v>
          </cell>
          <cell r="T66">
            <v>447.2</v>
          </cell>
          <cell r="U66">
            <v>7</v>
          </cell>
          <cell r="V66">
            <v>601.59999999999991</v>
          </cell>
        </row>
        <row r="67">
          <cell r="O67" t="str">
            <v>July</v>
          </cell>
          <cell r="P67">
            <v>1077.4000000000001</v>
          </cell>
          <cell r="Q67">
            <v>0.23159579332418856</v>
          </cell>
          <cell r="R67">
            <v>306.60000000000002</v>
          </cell>
          <cell r="S67">
            <v>482.3</v>
          </cell>
          <cell r="T67">
            <v>453</v>
          </cell>
          <cell r="U67">
            <v>5.4</v>
          </cell>
          <cell r="V67">
            <v>600.50000000000011</v>
          </cell>
        </row>
        <row r="68">
          <cell r="O68" t="str">
            <v>August</v>
          </cell>
          <cell r="P68">
            <v>1069.5</v>
          </cell>
          <cell r="Q68">
            <v>0.22256515775034291</v>
          </cell>
          <cell r="R68">
            <v>291.60000000000002</v>
          </cell>
          <cell r="S68">
            <v>481.3</v>
          </cell>
          <cell r="T68">
            <v>452.4</v>
          </cell>
          <cell r="U68">
            <v>5.4</v>
          </cell>
          <cell r="V68">
            <v>593.6</v>
          </cell>
        </row>
        <row r="69">
          <cell r="O69" t="str">
            <v>September</v>
          </cell>
          <cell r="P69">
            <v>1022.6</v>
          </cell>
          <cell r="Q69">
            <v>0.16895290352080483</v>
          </cell>
          <cell r="R69">
            <v>288.60000000000002</v>
          </cell>
          <cell r="S69">
            <v>467.2</v>
          </cell>
          <cell r="T69">
            <v>438.6</v>
          </cell>
          <cell r="U69">
            <v>5.3</v>
          </cell>
          <cell r="V69">
            <v>560.70000000000005</v>
          </cell>
        </row>
        <row r="70">
          <cell r="O70" t="str">
            <v>October</v>
          </cell>
          <cell r="P70">
            <v>869.4</v>
          </cell>
          <cell r="Q70">
            <v>-6.1728395061728669E-3</v>
          </cell>
          <cell r="R70">
            <v>271.39999999999998</v>
          </cell>
          <cell r="S70">
            <v>475.1</v>
          </cell>
          <cell r="T70">
            <v>447</v>
          </cell>
          <cell r="U70">
            <v>5.3</v>
          </cell>
          <cell r="V70">
            <v>399.59999999999997</v>
          </cell>
        </row>
        <row r="71">
          <cell r="O71" t="str">
            <v>November</v>
          </cell>
          <cell r="P71">
            <v>888.4</v>
          </cell>
          <cell r="Q71">
            <v>1.5546410608139105E-2</v>
          </cell>
          <cell r="R71">
            <v>228.6</v>
          </cell>
          <cell r="S71">
            <v>475.1</v>
          </cell>
          <cell r="T71">
            <v>447</v>
          </cell>
          <cell r="V71">
            <v>413.29999999999995</v>
          </cell>
        </row>
        <row r="72">
          <cell r="O72" t="str">
            <v>December</v>
          </cell>
          <cell r="P72">
            <v>829.69999999999993</v>
          </cell>
          <cell r="Q72">
            <v>-5.1554641060813977E-2</v>
          </cell>
          <cell r="R72">
            <v>234.4</v>
          </cell>
          <cell r="S72">
            <v>464.9</v>
          </cell>
          <cell r="T72">
            <v>436.4</v>
          </cell>
          <cell r="U72">
            <v>5.2</v>
          </cell>
          <cell r="V72">
            <v>369.99999999999994</v>
          </cell>
        </row>
        <row r="74">
          <cell r="O74" t="str">
            <v>Jan/1997</v>
          </cell>
          <cell r="P74">
            <v>760.6</v>
          </cell>
          <cell r="Q74">
            <v>-7.9561042524005421E-2</v>
          </cell>
          <cell r="R74">
            <v>225</v>
          </cell>
          <cell r="S74">
            <v>464.9</v>
          </cell>
          <cell r="T74">
            <v>436.4</v>
          </cell>
          <cell r="V74">
            <v>295.70000000000005</v>
          </cell>
        </row>
        <row r="75">
          <cell r="O75" t="str">
            <v>Feb</v>
          </cell>
          <cell r="P75">
            <v>648.70000000000005</v>
          </cell>
          <cell r="Q75">
            <v>-4.7210791037951449E-2</v>
          </cell>
          <cell r="R75">
            <v>192.4</v>
          </cell>
          <cell r="S75">
            <v>464.9</v>
          </cell>
          <cell r="T75">
            <v>436.4</v>
          </cell>
          <cell r="V75">
            <v>183.80000000000007</v>
          </cell>
        </row>
        <row r="76">
          <cell r="O76" t="str">
            <v>Mar</v>
          </cell>
          <cell r="P76">
            <v>574</v>
          </cell>
          <cell r="Q76">
            <v>-3.2693187014174563E-2</v>
          </cell>
          <cell r="R76">
            <v>183</v>
          </cell>
          <cell r="S76">
            <v>489</v>
          </cell>
          <cell r="T76">
            <v>425</v>
          </cell>
          <cell r="U76">
            <v>4</v>
          </cell>
          <cell r="V76">
            <v>89</v>
          </cell>
        </row>
        <row r="77">
          <cell r="O77" t="str">
            <v>Apr/p</v>
          </cell>
          <cell r="P77">
            <v>824.86292866941017</v>
          </cell>
          <cell r="Q77">
            <v>-5.8299039780520534E-3</v>
          </cell>
          <cell r="S77">
            <v>489</v>
          </cell>
          <cell r="T77">
            <v>425</v>
          </cell>
          <cell r="V77">
            <v>335.86292866941017</v>
          </cell>
        </row>
        <row r="78">
          <cell r="O78" t="str">
            <v>May</v>
          </cell>
          <cell r="P78">
            <v>572.70000000000005</v>
          </cell>
          <cell r="Q78">
            <v>0.11716963877457709</v>
          </cell>
          <cell r="R78">
            <v>195.2</v>
          </cell>
          <cell r="S78">
            <v>448.6</v>
          </cell>
          <cell r="T78">
            <v>447.1</v>
          </cell>
          <cell r="U78">
            <v>3.3</v>
          </cell>
          <cell r="V78">
            <v>127.40000000000002</v>
          </cell>
        </row>
        <row r="79">
          <cell r="O79" t="str">
            <v>Jun</v>
          </cell>
          <cell r="P79">
            <v>651.4</v>
          </cell>
          <cell r="Q79">
            <v>0.22668038408779156</v>
          </cell>
          <cell r="R79">
            <v>204.6</v>
          </cell>
          <cell r="S79">
            <v>439</v>
          </cell>
          <cell r="T79">
            <v>411.3</v>
          </cell>
          <cell r="U79">
            <v>3.3</v>
          </cell>
          <cell r="V79">
            <v>215.7</v>
          </cell>
        </row>
        <row r="80">
          <cell r="O80" t="str">
            <v>July</v>
          </cell>
          <cell r="P80">
            <v>611.9</v>
          </cell>
          <cell r="Q80">
            <v>0.23159579332418856</v>
          </cell>
          <cell r="R80">
            <v>211.6</v>
          </cell>
          <cell r="S80">
            <v>430.7</v>
          </cell>
          <cell r="T80">
            <v>404.4</v>
          </cell>
          <cell r="U80">
            <v>1.6</v>
          </cell>
          <cell r="V80">
            <v>182.79999999999998</v>
          </cell>
        </row>
        <row r="81">
          <cell r="O81" t="str">
            <v>August/p</v>
          </cell>
          <cell r="P81">
            <v>1014.3623113854594</v>
          </cell>
          <cell r="Q81">
            <v>0.22256515775034291</v>
          </cell>
          <cell r="S81">
            <v>430.69999999999993</v>
          </cell>
          <cell r="T81">
            <v>404.4</v>
          </cell>
          <cell r="V81">
            <v>583.66231138545947</v>
          </cell>
        </row>
        <row r="82">
          <cell r="O82" t="str">
            <v>September</v>
          </cell>
          <cell r="P82">
            <v>372.1</v>
          </cell>
          <cell r="Q82">
            <v>0.16895290352080483</v>
          </cell>
          <cell r="R82">
            <v>213.2</v>
          </cell>
          <cell r="S82">
            <v>493.1</v>
          </cell>
          <cell r="T82">
            <v>392.1</v>
          </cell>
          <cell r="U82">
            <v>1.6</v>
          </cell>
          <cell r="V82">
            <v>-119.4</v>
          </cell>
        </row>
        <row r="83">
          <cell r="O83" t="str">
            <v>October/p</v>
          </cell>
          <cell r="P83">
            <v>824.57839506172832</v>
          </cell>
          <cell r="Q83">
            <v>-6.1728395061728669E-3</v>
          </cell>
          <cell r="S83">
            <v>493.1</v>
          </cell>
          <cell r="T83">
            <v>392.1</v>
          </cell>
          <cell r="V83">
            <v>331.47839506172829</v>
          </cell>
        </row>
        <row r="84">
          <cell r="O84" t="str">
            <v>November/p</v>
          </cell>
          <cell r="P84">
            <v>842.59885688157294</v>
          </cell>
          <cell r="Q84">
            <v>1.5546410608139105E-2</v>
          </cell>
          <cell r="S84">
            <v>493.1</v>
          </cell>
          <cell r="T84">
            <v>392.1</v>
          </cell>
          <cell r="V84">
            <v>349.49885688157292</v>
          </cell>
        </row>
        <row r="85">
          <cell r="O85" t="str">
            <v>December/p</v>
          </cell>
          <cell r="P85">
            <v>829.69999999999993</v>
          </cell>
          <cell r="S85">
            <v>490.97574999999995</v>
          </cell>
          <cell r="T85">
            <v>389.97575000000001</v>
          </cell>
          <cell r="V85">
            <v>338.72424999999998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Cover page"/>
      <sheetName val="CODE LIST"/>
      <sheetName val="SOURCE"/>
      <sheetName val="OperStat&amp;BalSht Q_BA"/>
      <sheetName val="OperStat&amp;BalSht Q_CG"/>
      <sheetName val="OperStat&amp;BalSht Q_GG"/>
      <sheetName val="Sources&amp;Uses of Cash Q_BA"/>
      <sheetName val="Sources&amp;Uses of Cash Q_CG"/>
      <sheetName val="Sources&amp;Uses of Cash Q_GG"/>
      <sheetName val="Source&amp;Uses of Cash M_BA"/>
      <sheetName val="Source&amp;Uses of Cash M_CG"/>
      <sheetName val="Source&amp;Uses of Cash M_GG"/>
      <sheetName val="SUMMARY"/>
      <sheetName val="LISTS"/>
      <sheetName val="Estimates"/>
      <sheetName val="Admin"/>
      <sheetName val="Q2"/>
      <sheetName val="Q6"/>
    </sheetNames>
    <sheetDataSet>
      <sheetData sheetId="0" refreshError="1"/>
      <sheetData sheetId="1" refreshError="1"/>
      <sheetData sheetId="2" refreshError="1">
        <row r="2">
          <cell r="N2" t="str">
            <v>Select</v>
          </cell>
        </row>
        <row r="3">
          <cell r="N3" t="str">
            <v>Not available</v>
          </cell>
        </row>
        <row r="4">
          <cell r="N4" t="str">
            <v>X (final)</v>
          </cell>
        </row>
        <row r="5">
          <cell r="N5" t="str">
            <v>P (preliminary)</v>
          </cell>
        </row>
        <row r="6">
          <cell r="N6" t="str">
            <v>F (forecast)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-1"/>
      <sheetName val="GDPR-2"/>
      <sheetName val="GDPE-3"/>
      <sheetName val="BOP$-11"/>
      <sheetName val="BOP -12"/>
      <sheetName val="Gov-20"/>
      <sheetName val="Monetary-24"/>
      <sheetName val="Interrel.-28"/>
      <sheetName val="Econometrcis"/>
      <sheetName val="RBZ-former"/>
      <sheetName val="SR tables"/>
      <sheetName val="Cover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Table 20.  Zambia:  Summary of Central Government Operations, 1994-2000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  <sheetName val="WEO"/>
      <sheetName val="CODE LIST"/>
      <sheetName val="RBZ-form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1">
          <cell r="D61" t="str">
            <v>08/03/2005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 CLASSIFICATION - VOTE (2"/>
      <sheetName val="Cons. &amp; Stats Appropriation"/>
      <sheetName val="ADMIN CLASSIFICATION - VOTES"/>
    </sheetNames>
    <sheetDataSet>
      <sheetData sheetId="0"/>
      <sheetData sheetId="1">
        <row r="4">
          <cell r="D4">
            <v>5200000</v>
          </cell>
          <cell r="F4">
            <v>27000000</v>
          </cell>
          <cell r="G4">
            <v>35000000</v>
          </cell>
          <cell r="H4">
            <v>40000000</v>
          </cell>
        </row>
        <row r="6">
          <cell r="D6">
            <v>2600000</v>
          </cell>
          <cell r="F6">
            <v>4000000</v>
          </cell>
          <cell r="G6">
            <v>7000000</v>
          </cell>
          <cell r="H6">
            <v>10000000</v>
          </cell>
        </row>
        <row r="8">
          <cell r="D8">
            <v>1300000</v>
          </cell>
          <cell r="F8">
            <v>3000000</v>
          </cell>
          <cell r="G8">
            <v>4000000</v>
          </cell>
          <cell r="H8">
            <v>5000000</v>
          </cell>
        </row>
        <row r="10">
          <cell r="D10">
            <v>22100000</v>
          </cell>
          <cell r="F10">
            <v>898000000</v>
          </cell>
          <cell r="G10">
            <v>1146000000</v>
          </cell>
          <cell r="H10">
            <v>1327000000</v>
          </cell>
        </row>
        <row r="12">
          <cell r="D12">
            <v>5603822000</v>
          </cell>
          <cell r="F12">
            <v>9208000000</v>
          </cell>
          <cell r="G12">
            <v>5988000000</v>
          </cell>
          <cell r="H12">
            <v>4948000000</v>
          </cell>
        </row>
        <row r="21">
          <cell r="D21">
            <v>1300000</v>
          </cell>
          <cell r="F21">
            <v>1000000</v>
          </cell>
          <cell r="G21">
            <v>1000000</v>
          </cell>
          <cell r="H21">
            <v>2000000</v>
          </cell>
        </row>
        <row r="23">
          <cell r="D23">
            <v>2932000000</v>
          </cell>
          <cell r="F23">
            <v>19540000000</v>
          </cell>
          <cell r="G23">
            <v>25758000000</v>
          </cell>
          <cell r="H23">
            <v>31800000000</v>
          </cell>
        </row>
        <row r="26">
          <cell r="D26">
            <v>2600000</v>
          </cell>
          <cell r="F26">
            <v>8000000</v>
          </cell>
          <cell r="G26">
            <v>10000000</v>
          </cell>
          <cell r="H26">
            <v>12000000</v>
          </cell>
        </row>
        <row r="28">
          <cell r="D28">
            <v>37700000</v>
          </cell>
          <cell r="F28">
            <v>114000000</v>
          </cell>
          <cell r="G28">
            <v>146000000</v>
          </cell>
          <cell r="H28">
            <v>169000000</v>
          </cell>
        </row>
        <row r="31">
          <cell r="D31">
            <v>2814500000</v>
          </cell>
          <cell r="F31">
            <v>30624000000</v>
          </cell>
          <cell r="G31">
            <v>40675000000</v>
          </cell>
          <cell r="H31">
            <v>47089000000</v>
          </cell>
        </row>
        <row r="43">
          <cell r="D43">
            <v>57200000</v>
          </cell>
          <cell r="F43">
            <v>398000000</v>
          </cell>
          <cell r="G43">
            <v>508000000</v>
          </cell>
          <cell r="H43">
            <v>588000000</v>
          </cell>
        </row>
        <row r="45">
          <cell r="D45">
            <v>1300000</v>
          </cell>
          <cell r="F45">
            <v>2000000</v>
          </cell>
          <cell r="G45">
            <v>3000000</v>
          </cell>
          <cell r="H45">
            <v>3000000</v>
          </cell>
        </row>
      </sheetData>
      <sheetData sheetId="2">
        <row r="4">
          <cell r="E4">
            <v>2614476300</v>
          </cell>
          <cell r="L4">
            <v>14260000000</v>
          </cell>
          <cell r="M4">
            <v>18223000000</v>
          </cell>
          <cell r="N4">
            <v>21264000000</v>
          </cell>
        </row>
        <row r="5">
          <cell r="E5">
            <v>1869495000</v>
          </cell>
          <cell r="L5">
            <v>7186000000</v>
          </cell>
          <cell r="M5">
            <v>9075000000</v>
          </cell>
          <cell r="N5">
            <v>10392000000</v>
          </cell>
        </row>
        <row r="6">
          <cell r="E6">
            <v>2370969000</v>
          </cell>
          <cell r="L6">
            <v>6929000000</v>
          </cell>
          <cell r="M6">
            <v>8624000000</v>
          </cell>
          <cell r="N6">
            <v>11684000000</v>
          </cell>
        </row>
        <row r="7">
          <cell r="E7">
            <v>3141896000</v>
          </cell>
          <cell r="L7">
            <v>23754000000</v>
          </cell>
          <cell r="M7">
            <v>30006905000</v>
          </cell>
          <cell r="N7">
            <v>34321000000</v>
          </cell>
        </row>
        <row r="8">
          <cell r="E8">
            <v>3254374700</v>
          </cell>
          <cell r="L8">
            <v>21327000000</v>
          </cell>
          <cell r="M8">
            <v>23933000000</v>
          </cell>
          <cell r="N8">
            <v>27965000000</v>
          </cell>
        </row>
        <row r="9">
          <cell r="E9">
            <v>171930000</v>
          </cell>
          <cell r="L9">
            <v>1199000000</v>
          </cell>
          <cell r="M9">
            <v>1532000000</v>
          </cell>
          <cell r="N9">
            <v>1782000000</v>
          </cell>
        </row>
        <row r="10">
          <cell r="E10">
            <v>368013000</v>
          </cell>
          <cell r="L10">
            <v>2345000000</v>
          </cell>
          <cell r="M10">
            <v>3449000000</v>
          </cell>
          <cell r="N10">
            <v>4131000000</v>
          </cell>
        </row>
        <row r="11">
          <cell r="E11">
            <v>11358459000</v>
          </cell>
          <cell r="L11">
            <v>46259000000</v>
          </cell>
          <cell r="M11">
            <v>62836000000</v>
          </cell>
          <cell r="N11">
            <v>74297000000</v>
          </cell>
        </row>
        <row r="12">
          <cell r="E12">
            <v>353725000</v>
          </cell>
          <cell r="L12">
            <v>1399000000</v>
          </cell>
          <cell r="M12">
            <v>1789000000</v>
          </cell>
          <cell r="N12">
            <v>2085000000</v>
          </cell>
        </row>
        <row r="13">
          <cell r="E13">
            <v>615376000</v>
          </cell>
          <cell r="L13">
            <v>1786600000</v>
          </cell>
          <cell r="M13">
            <v>2304000000</v>
          </cell>
          <cell r="N13">
            <v>2718000000</v>
          </cell>
        </row>
        <row r="14">
          <cell r="E14">
            <v>3224178000</v>
          </cell>
          <cell r="L14">
            <v>30064400000</v>
          </cell>
          <cell r="M14">
            <v>39859000000</v>
          </cell>
          <cell r="N14">
            <v>47786000000</v>
          </cell>
        </row>
        <row r="15">
          <cell r="E15">
            <v>1385435000</v>
          </cell>
          <cell r="L15">
            <v>8640000000</v>
          </cell>
          <cell r="M15">
            <v>11292000000</v>
          </cell>
          <cell r="N15">
            <v>12920000000</v>
          </cell>
        </row>
        <row r="16">
          <cell r="E16">
            <v>1779784000</v>
          </cell>
          <cell r="L16">
            <v>10069700000</v>
          </cell>
          <cell r="M16">
            <v>13107000000</v>
          </cell>
          <cell r="N16">
            <v>17019000000</v>
          </cell>
        </row>
        <row r="17">
          <cell r="E17">
            <v>6644317000</v>
          </cell>
          <cell r="L17">
            <v>54705000000</v>
          </cell>
          <cell r="M17">
            <v>70675000000</v>
          </cell>
          <cell r="N17">
            <v>86167000000</v>
          </cell>
        </row>
        <row r="18">
          <cell r="E18">
            <v>8676223000</v>
          </cell>
          <cell r="L18">
            <v>55221000000</v>
          </cell>
          <cell r="M18">
            <v>71038000000</v>
          </cell>
          <cell r="N18">
            <v>81990000000</v>
          </cell>
        </row>
        <row r="19">
          <cell r="E19">
            <v>2890889000</v>
          </cell>
          <cell r="L19">
            <v>14368000000</v>
          </cell>
          <cell r="M19">
            <v>18422000000</v>
          </cell>
          <cell r="N19">
            <v>22518000000</v>
          </cell>
        </row>
        <row r="20">
          <cell r="E20">
            <v>503976000</v>
          </cell>
          <cell r="L20">
            <v>2157000000</v>
          </cell>
          <cell r="M20">
            <v>2787000000</v>
          </cell>
          <cell r="N20">
            <v>3291000000</v>
          </cell>
        </row>
        <row r="21">
          <cell r="E21">
            <v>2833964000</v>
          </cell>
          <cell r="L21">
            <v>23556600000</v>
          </cell>
          <cell r="M21">
            <v>30032000000</v>
          </cell>
          <cell r="N21">
            <v>34763000000</v>
          </cell>
        </row>
        <row r="22">
          <cell r="E22">
            <v>845513000</v>
          </cell>
          <cell r="L22">
            <v>7340000000</v>
          </cell>
          <cell r="M22">
            <v>9073000000</v>
          </cell>
          <cell r="N22">
            <v>10458000000</v>
          </cell>
        </row>
        <row r="23">
          <cell r="E23">
            <v>409799000</v>
          </cell>
          <cell r="L23">
            <v>1479000000</v>
          </cell>
          <cell r="M23">
            <v>1916000000</v>
          </cell>
          <cell r="N23">
            <v>2274000000</v>
          </cell>
        </row>
        <row r="24">
          <cell r="E24">
            <v>330187000</v>
          </cell>
          <cell r="L24">
            <v>3447000000</v>
          </cell>
          <cell r="M24">
            <v>4403000000</v>
          </cell>
          <cell r="N24">
            <v>5116000000</v>
          </cell>
        </row>
        <row r="25">
          <cell r="E25">
            <v>525804000</v>
          </cell>
          <cell r="L25">
            <v>1641000000</v>
          </cell>
          <cell r="M25">
            <v>2136000000</v>
          </cell>
          <cell r="N25">
            <v>2552000000</v>
          </cell>
        </row>
        <row r="26">
          <cell r="E26">
            <v>120660000</v>
          </cell>
          <cell r="L26">
            <v>1972000000</v>
          </cell>
          <cell r="M26">
            <v>2570000000</v>
          </cell>
          <cell r="N26">
            <v>3076000000</v>
          </cell>
        </row>
        <row r="27">
          <cell r="E27">
            <v>262570000</v>
          </cell>
          <cell r="L27">
            <v>2801000000</v>
          </cell>
          <cell r="M27">
            <v>2993000000</v>
          </cell>
          <cell r="N27">
            <v>3575000000</v>
          </cell>
        </row>
        <row r="28">
          <cell r="E28">
            <v>328070000</v>
          </cell>
          <cell r="L28">
            <v>2487000000</v>
          </cell>
          <cell r="M28">
            <v>3170000000</v>
          </cell>
          <cell r="N28">
            <v>3673000000</v>
          </cell>
        </row>
        <row r="29">
          <cell r="L29">
            <v>9004000000</v>
          </cell>
          <cell r="M29">
            <v>11500000000</v>
          </cell>
          <cell r="N29">
            <v>13331000000</v>
          </cell>
        </row>
        <row r="30">
          <cell r="E30">
            <v>25200000</v>
          </cell>
          <cell r="L30">
            <v>317000000</v>
          </cell>
          <cell r="M30">
            <v>404000000</v>
          </cell>
          <cell r="N30">
            <v>469000000</v>
          </cell>
        </row>
        <row r="31">
          <cell r="E31">
            <v>26680000</v>
          </cell>
          <cell r="L31">
            <v>148000000</v>
          </cell>
          <cell r="M31">
            <v>192000000</v>
          </cell>
          <cell r="N31">
            <v>225000000</v>
          </cell>
        </row>
        <row r="32">
          <cell r="E32">
            <v>31200000</v>
          </cell>
          <cell r="L32">
            <v>133000000</v>
          </cell>
          <cell r="M32">
            <v>171000000</v>
          </cell>
          <cell r="N32">
            <v>200000000</v>
          </cell>
        </row>
        <row r="33">
          <cell r="E33">
            <v>207167000</v>
          </cell>
          <cell r="L33">
            <v>610000000</v>
          </cell>
          <cell r="M33">
            <v>781000000</v>
          </cell>
          <cell r="N33">
            <v>913000000</v>
          </cell>
        </row>
        <row r="34">
          <cell r="E34">
            <v>71550000</v>
          </cell>
          <cell r="L34">
            <v>317000000</v>
          </cell>
          <cell r="M34">
            <v>407000000</v>
          </cell>
          <cell r="N34">
            <v>476000000</v>
          </cell>
        </row>
        <row r="35">
          <cell r="E35">
            <v>91200000</v>
          </cell>
          <cell r="L35">
            <v>2320900000</v>
          </cell>
          <cell r="M35">
            <v>3886000000</v>
          </cell>
          <cell r="N35">
            <v>9353000000</v>
          </cell>
        </row>
        <row r="36">
          <cell r="E36">
            <v>25900000</v>
          </cell>
          <cell r="L36">
            <v>153000000</v>
          </cell>
          <cell r="M36">
            <v>197000000</v>
          </cell>
          <cell r="N36">
            <v>232000000</v>
          </cell>
        </row>
        <row r="37">
          <cell r="E37">
            <v>163100000</v>
          </cell>
          <cell r="L37">
            <v>934000000</v>
          </cell>
          <cell r="M37">
            <v>1165000000</v>
          </cell>
          <cell r="N37">
            <v>917000000</v>
          </cell>
        </row>
        <row r="38">
          <cell r="E38">
            <v>13900000</v>
          </cell>
          <cell r="L38">
            <v>175000000</v>
          </cell>
          <cell r="M38">
            <v>228000000</v>
          </cell>
          <cell r="N38">
            <v>270000000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II "/>
      <sheetName val="Sheet1"/>
    </sheetNames>
    <sheetDataSet>
      <sheetData sheetId="0" refreshError="1"/>
      <sheetData sheetId="1" refreshError="1">
        <row r="25">
          <cell r="D25">
            <v>1440000000</v>
          </cell>
        </row>
        <row r="30">
          <cell r="D30">
            <v>75000000</v>
          </cell>
        </row>
        <row r="31">
          <cell r="D31">
            <v>328896000</v>
          </cell>
        </row>
        <row r="32">
          <cell r="D32">
            <v>4160000</v>
          </cell>
        </row>
        <row r="34">
          <cell r="D34">
            <v>1727651000</v>
          </cell>
        </row>
        <row r="35">
          <cell r="D35">
            <v>6037465000</v>
          </cell>
        </row>
        <row r="39">
          <cell r="D39">
            <v>429202000</v>
          </cell>
        </row>
        <row r="40">
          <cell r="D40">
            <v>1170834000</v>
          </cell>
        </row>
        <row r="43">
          <cell r="D43">
            <v>10898000</v>
          </cell>
        </row>
        <row r="45">
          <cell r="D45">
            <v>2955774000</v>
          </cell>
        </row>
        <row r="47">
          <cell r="D47">
            <v>772823000</v>
          </cell>
        </row>
        <row r="48">
          <cell r="D48">
            <v>186350000</v>
          </cell>
        </row>
        <row r="59">
          <cell r="D59">
            <v>14330000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 CLASSIFICATION - VOTES"/>
      <sheetName val="CONSOLIDATED ECONOMIC "/>
      <sheetName val="Cons. &amp; Stats Appropriation"/>
      <sheetName val="SUBSIDIES"/>
      <sheetName val="SOCIAL BENEFITS"/>
      <sheetName val="ECONOMIC CLASSIFICATION"/>
      <sheetName val="2021 Recurrent"/>
      <sheetName val="Tot_2021_CRF_E_Sched"/>
      <sheetName val="2022 Recurrent"/>
      <sheetName val="CURRENT TRANSFERS"/>
      <sheetName val="Tot_2022_CRF_E_Sched"/>
      <sheetName val="2023 Recurrent"/>
      <sheetName val="Tot_2023_CRF_E_Sched"/>
    </sheetNames>
    <sheetDataSet>
      <sheetData sheetId="0">
        <row r="44">
          <cell r="E44">
            <v>289560000</v>
          </cell>
        </row>
      </sheetData>
      <sheetData sheetId="1">
        <row r="12">
          <cell r="D12">
            <v>12061876000</v>
          </cell>
          <cell r="E12">
            <v>113338090000</v>
          </cell>
          <cell r="F12">
            <v>143120100000</v>
          </cell>
          <cell r="G12">
            <v>165695600000</v>
          </cell>
        </row>
        <row r="19">
          <cell r="D19">
            <v>9769449679</v>
          </cell>
          <cell r="E19">
            <v>68410458000</v>
          </cell>
          <cell r="F19">
            <v>107215852000</v>
          </cell>
          <cell r="G19">
            <v>158541126000</v>
          </cell>
        </row>
        <row r="32">
          <cell r="D32">
            <v>704320000</v>
          </cell>
          <cell r="E32">
            <v>1462000000</v>
          </cell>
          <cell r="F32">
            <v>1282000000</v>
          </cell>
          <cell r="G32">
            <v>1080000000</v>
          </cell>
        </row>
        <row r="34">
          <cell r="D34">
            <v>10946098000</v>
          </cell>
          <cell r="E34">
            <v>92119047000</v>
          </cell>
          <cell r="F34">
            <v>116703217000</v>
          </cell>
          <cell r="G34">
            <v>137624833000</v>
          </cell>
        </row>
        <row r="39">
          <cell r="D39">
            <v>2807986000</v>
          </cell>
          <cell r="F39">
            <v>35305900000</v>
          </cell>
          <cell r="G39">
            <v>40865400000</v>
          </cell>
        </row>
        <row r="43">
          <cell r="D43">
            <v>881901321</v>
          </cell>
          <cell r="E43">
            <v>2600000000</v>
          </cell>
          <cell r="F43">
            <v>3998422000</v>
          </cell>
          <cell r="G43">
            <v>4439290000</v>
          </cell>
        </row>
        <row r="45">
          <cell r="D45">
            <v>4659865000</v>
          </cell>
          <cell r="E45">
            <v>12091405000</v>
          </cell>
          <cell r="F45">
            <v>15478409000</v>
          </cell>
          <cell r="G45">
            <v>19118151000</v>
          </cell>
        </row>
        <row r="50">
          <cell r="D50">
            <v>7961017000</v>
          </cell>
          <cell r="E50">
            <v>51455213400</v>
          </cell>
          <cell r="F50">
            <v>68631000000</v>
          </cell>
          <cell r="G50">
            <v>83299000000</v>
          </cell>
        </row>
        <row r="51">
          <cell r="D51">
            <v>3391500000</v>
          </cell>
          <cell r="E51">
            <v>25521607600</v>
          </cell>
          <cell r="F51">
            <v>31395000000</v>
          </cell>
          <cell r="G51">
            <v>38501000000</v>
          </cell>
        </row>
        <row r="52">
          <cell r="D52">
            <v>112661000</v>
          </cell>
          <cell r="E52">
            <v>1121862000</v>
          </cell>
          <cell r="F52">
            <v>1889000000</v>
          </cell>
          <cell r="G52">
            <v>2321000000</v>
          </cell>
        </row>
        <row r="53">
          <cell r="D53">
            <v>9195311000</v>
          </cell>
          <cell r="E53">
            <v>38808517000</v>
          </cell>
          <cell r="F53">
            <v>56459000000</v>
          </cell>
          <cell r="G53">
            <v>66425000000</v>
          </cell>
        </row>
        <row r="54">
          <cell r="D54">
            <v>305000000</v>
          </cell>
          <cell r="E54">
            <v>2000000000</v>
          </cell>
          <cell r="F54">
            <v>1149000000</v>
          </cell>
          <cell r="G54">
            <v>1495000000</v>
          </cell>
        </row>
        <row r="55">
          <cell r="E55">
            <v>3009100000</v>
          </cell>
          <cell r="F55">
            <v>50000000</v>
          </cell>
          <cell r="G55">
            <v>60000000</v>
          </cell>
        </row>
        <row r="58">
          <cell r="D58">
            <v>727200000</v>
          </cell>
          <cell r="E58">
            <v>4791000000</v>
          </cell>
          <cell r="F58">
            <v>6360000000</v>
          </cell>
          <cell r="G58">
            <v>7725000000</v>
          </cell>
        </row>
        <row r="59">
          <cell r="D59">
            <v>2945001000</v>
          </cell>
          <cell r="E59">
            <v>4889000000</v>
          </cell>
          <cell r="F59">
            <v>6213000000</v>
          </cell>
          <cell r="G59">
            <v>7474000000</v>
          </cell>
        </row>
        <row r="62">
          <cell r="D62">
            <v>4893122000</v>
          </cell>
          <cell r="E62">
            <v>7724000000</v>
          </cell>
          <cell r="F62">
            <v>4678000000</v>
          </cell>
          <cell r="G62">
            <v>3836000000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 BlueBook GFSM"/>
    </sheetNames>
    <sheetDataSet>
      <sheetData sheetId="0">
        <row r="7">
          <cell r="D7">
            <v>7200000000</v>
          </cell>
          <cell r="F7">
            <v>72236865064.502457</v>
          </cell>
        </row>
        <row r="8">
          <cell r="D8">
            <v>5320000000</v>
          </cell>
          <cell r="F8">
            <v>73553926443.15802</v>
          </cell>
        </row>
        <row r="11">
          <cell r="D11">
            <v>279200325.54086655</v>
          </cell>
          <cell r="F11">
            <v>1798901159.1339278</v>
          </cell>
        </row>
        <row r="12">
          <cell r="D12">
            <v>65491434.386129141</v>
          </cell>
          <cell r="F12">
            <v>421964469.4264769</v>
          </cell>
        </row>
        <row r="13">
          <cell r="D13">
            <v>476270504.91001421</v>
          </cell>
          <cell r="F13">
            <v>12237903971.013535</v>
          </cell>
        </row>
        <row r="22">
          <cell r="D22">
            <v>49870000</v>
          </cell>
          <cell r="F22">
            <v>49870000</v>
          </cell>
        </row>
        <row r="25">
          <cell r="D25">
            <v>15831308272.187111</v>
          </cell>
          <cell r="F25">
            <v>100527945000.20575</v>
          </cell>
        </row>
        <row r="31">
          <cell r="D31">
            <v>216000000</v>
          </cell>
          <cell r="F31">
            <v>472738370.83119786</v>
          </cell>
        </row>
        <row r="32">
          <cell r="D32">
            <v>2921202828.8000002</v>
          </cell>
          <cell r="F32">
            <v>11511425317.310608</v>
          </cell>
        </row>
        <row r="33">
          <cell r="D33">
            <v>507576651.95999998</v>
          </cell>
          <cell r="F33">
            <v>4707573787.0734129</v>
          </cell>
        </row>
        <row r="34">
          <cell r="D34">
            <v>507576651.95999998</v>
          </cell>
          <cell r="F34">
            <v>4707573787.0734129</v>
          </cell>
        </row>
        <row r="35">
          <cell r="D35">
            <v>1635218180.7569485</v>
          </cell>
          <cell r="F35">
            <v>4635218180.7569504</v>
          </cell>
        </row>
        <row r="37">
          <cell r="D37">
            <v>7138710630.2949696</v>
          </cell>
          <cell r="F37">
            <v>29109163939.63662</v>
          </cell>
        </row>
        <row r="39">
          <cell r="D39">
            <v>7129350630.2949696</v>
          </cell>
          <cell r="F39">
            <v>29069803939.63662</v>
          </cell>
        </row>
        <row r="42">
          <cell r="D42">
            <v>10494267310.101212</v>
          </cell>
          <cell r="F42">
            <v>45052387026.798141</v>
          </cell>
        </row>
        <row r="47">
          <cell r="D47">
            <v>9704845716</v>
          </cell>
          <cell r="F47">
            <v>39707007534.752296</v>
          </cell>
        </row>
        <row r="51">
          <cell r="D51">
            <v>19940000</v>
          </cell>
          <cell r="F51">
            <v>159940000</v>
          </cell>
        </row>
        <row r="61">
          <cell r="D61">
            <v>97672716.102730274</v>
          </cell>
          <cell r="F61">
            <v>2655378185.518383</v>
          </cell>
        </row>
        <row r="64">
          <cell r="D64">
            <v>3655277102.9471698</v>
          </cell>
          <cell r="F64">
            <v>23314519701.738201</v>
          </cell>
        </row>
        <row r="70">
          <cell r="D70">
            <v>42905000</v>
          </cell>
          <cell r="F70">
            <v>242905000</v>
          </cell>
        </row>
        <row r="80">
          <cell r="D80">
            <v>289650515.44183815</v>
          </cell>
          <cell r="F80">
            <v>3941955.0096607707</v>
          </cell>
        </row>
        <row r="84">
          <cell r="D84">
            <v>83527125.383227751</v>
          </cell>
          <cell r="F84">
            <v>1220808.991023856</v>
          </cell>
        </row>
        <row r="85">
          <cell r="F85">
            <v>13018613.01435977</v>
          </cell>
        </row>
        <row r="87">
          <cell r="D87">
            <v>117207417.87646474</v>
          </cell>
          <cell r="F87">
            <v>512089049.21143401</v>
          </cell>
        </row>
        <row r="91">
          <cell r="D91">
            <v>130558285.82078387</v>
          </cell>
        </row>
        <row r="94">
          <cell r="D94">
            <v>1031968203.6278806</v>
          </cell>
        </row>
        <row r="109">
          <cell r="D109">
            <v>34758061.853020579</v>
          </cell>
          <cell r="F109">
            <v>21109337.163658507</v>
          </cell>
        </row>
        <row r="110">
          <cell r="D110">
            <v>442272087.26909173</v>
          </cell>
        </row>
        <row r="111">
          <cell r="D111">
            <v>52541256.289449707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3"/>
      <sheetName val="chart 2"/>
      <sheetName val="chart1"/>
      <sheetName val="Sheet1"/>
      <sheetName val="Doc."/>
      <sheetName val="Assumptions"/>
      <sheetName val="Misc"/>
      <sheetName val="S-Uses"/>
      <sheetName val="1999"/>
      <sheetName val="Summary"/>
      <sheetName val="Trade"/>
      <sheetName val="Services"/>
      <sheetName val="OLDWEO"/>
      <sheetName val="Capital"/>
      <sheetName val="NFA"/>
      <sheetName val="Debt2"/>
      <sheetName val="Debt2000"/>
      <sheetName val="Debt1"/>
      <sheetName val="Debt by debtor"/>
      <sheetName val="Debt 1998"/>
      <sheetName val="Debt3"/>
      <sheetName val="SR"/>
      <sheetName val="Disb"/>
      <sheetName val="Bail-in"/>
      <sheetName val="Mid-term (SR)"/>
      <sheetName val="WEO"/>
      <sheetName val="DM-BOP"/>
      <sheetName val="Source and mis-uses of Funds"/>
      <sheetName val="Old BOP"/>
      <sheetName val="Old Cap Act"/>
      <sheetName val="Module1"/>
      <sheetName val="Module2"/>
      <sheetName val="Module3"/>
      <sheetName val="SR tables"/>
      <sheetName val="Cover"/>
      <sheetName val="Table 60"/>
      <sheetName val="LISTS"/>
      <sheetName val="Estimates"/>
      <sheetName val="Adm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 BlueBook GFSM"/>
    </sheetNames>
    <sheetDataSet>
      <sheetData sheetId="0">
        <row r="7">
          <cell r="G7">
            <v>100603143408.34505</v>
          </cell>
          <cell r="H7">
            <v>129205350427.20927</v>
          </cell>
        </row>
        <row r="8">
          <cell r="G8">
            <v>97781148848.185959</v>
          </cell>
          <cell r="H8">
            <v>119872813049.78537</v>
          </cell>
        </row>
        <row r="11">
          <cell r="G11">
            <v>2277546628.0043449</v>
          </cell>
          <cell r="H11">
            <v>2659154305.955092</v>
          </cell>
        </row>
        <row r="12">
          <cell r="G12">
            <v>534239332.49484628</v>
          </cell>
          <cell r="H12">
            <v>623752244.60674989</v>
          </cell>
        </row>
        <row r="13">
          <cell r="G13">
            <v>16268829791.217646</v>
          </cell>
          <cell r="H13">
            <v>19944441388.485401</v>
          </cell>
        </row>
        <row r="22">
          <cell r="G22">
            <v>53412000</v>
          </cell>
          <cell r="H22">
            <v>55390000</v>
          </cell>
        </row>
        <row r="25">
          <cell r="G25">
            <v>132862415809.49242</v>
          </cell>
          <cell r="H25">
            <v>150677028559.76932</v>
          </cell>
        </row>
        <row r="31">
          <cell r="G31">
            <v>529466975.33094162</v>
          </cell>
          <cell r="H31">
            <v>607466500.47725594</v>
          </cell>
        </row>
        <row r="32">
          <cell r="G32">
            <v>12941589822.394947</v>
          </cell>
          <cell r="H32">
            <v>23395313290.24157</v>
          </cell>
        </row>
        <row r="33">
          <cell r="G33">
            <v>6195018969.8004408</v>
          </cell>
          <cell r="H33">
            <v>6955034557.0235643</v>
          </cell>
        </row>
        <row r="34">
          <cell r="G34">
            <v>6195018969.8004408</v>
          </cell>
          <cell r="H34">
            <v>6955034557.0235643</v>
          </cell>
        </row>
        <row r="35">
          <cell r="G35">
            <v>5532008000</v>
          </cell>
          <cell r="H35">
            <v>6395276000</v>
          </cell>
        </row>
        <row r="37">
          <cell r="G37">
            <v>37529347232.646698</v>
          </cell>
          <cell r="H37">
            <v>46024644415.542542</v>
          </cell>
        </row>
        <row r="39">
          <cell r="G39">
            <v>37488007232.646698</v>
          </cell>
          <cell r="H39">
            <v>45978798415.542542</v>
          </cell>
        </row>
        <row r="42">
          <cell r="G42">
            <v>55725514778.616493</v>
          </cell>
          <cell r="H42">
            <v>72568587004.780365</v>
          </cell>
        </row>
        <row r="47">
          <cell r="G47">
            <v>47635084012.136497</v>
          </cell>
          <cell r="H47">
            <v>62171090051.863403</v>
          </cell>
        </row>
        <row r="51">
          <cell r="G51">
            <v>179860000</v>
          </cell>
          <cell r="H51">
            <v>186458000</v>
          </cell>
        </row>
        <row r="61">
          <cell r="G61">
            <v>3361912132.746274</v>
          </cell>
          <cell r="H61">
            <v>3925167367.9877901</v>
          </cell>
        </row>
        <row r="64">
          <cell r="G64">
            <v>29695696989.344002</v>
          </cell>
          <cell r="H64">
            <v>36352432024.251099</v>
          </cell>
        </row>
        <row r="70">
          <cell r="G70">
            <v>245380000</v>
          </cell>
          <cell r="H70">
            <v>248530000</v>
          </cell>
        </row>
        <row r="80">
          <cell r="G80">
            <v>4537708.3114860738</v>
          </cell>
          <cell r="H80">
            <v>6926473.4508530367</v>
          </cell>
        </row>
        <row r="84">
          <cell r="G84">
            <v>1405311.6009009453</v>
          </cell>
          <cell r="H84">
            <v>2145103.3926480822</v>
          </cell>
        </row>
        <row r="85">
          <cell r="G85">
            <v>14986134.629772151</v>
          </cell>
          <cell r="H85">
            <v>22875217.294439066</v>
          </cell>
        </row>
        <row r="87">
          <cell r="G87">
            <v>642226642.22590423</v>
          </cell>
          <cell r="H87">
            <v>980311091.29431975</v>
          </cell>
        </row>
        <row r="92">
          <cell r="F92">
            <v>1314867275.7205253</v>
          </cell>
          <cell r="G92">
            <v>1835901850.2546885</v>
          </cell>
          <cell r="H92">
            <v>2802367307.4441457</v>
          </cell>
        </row>
        <row r="93">
          <cell r="F93">
            <v>906737038.58038402</v>
          </cell>
          <cell r="G93">
            <v>721456704.12588406</v>
          </cell>
          <cell r="H93">
            <v>1101249874.17522</v>
          </cell>
        </row>
        <row r="108">
          <cell r="G108">
            <v>24299621.498150531</v>
          </cell>
          <cell r="H108">
            <v>37091560.677595995</v>
          </cell>
        </row>
        <row r="110">
          <cell r="F110">
            <v>634669499.13187003</v>
          </cell>
          <cell r="G110">
            <v>677838212.93266988</v>
          </cell>
          <cell r="H110">
            <v>1034669499.1318671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Revenue Summary"/>
      <sheetName val="Statutory Summary"/>
      <sheetName val="Statutory  revenue 2021"/>
      <sheetName val="Statutory  revenue 2022"/>
      <sheetName val="Statutory  revenue 2023"/>
    </sheetNames>
    <sheetDataSet>
      <sheetData sheetId="0">
        <row r="4">
          <cell r="B4">
            <v>328735000</v>
          </cell>
        </row>
        <row r="5">
          <cell r="B5">
            <v>1200000000</v>
          </cell>
        </row>
        <row r="6">
          <cell r="B6">
            <v>1044136000</v>
          </cell>
        </row>
        <row r="12">
          <cell r="B12">
            <v>14911107000</v>
          </cell>
        </row>
        <row r="76">
          <cell r="B76">
            <v>811397000</v>
          </cell>
        </row>
        <row r="92">
          <cell r="B92">
            <v>4890000</v>
          </cell>
        </row>
        <row r="101">
          <cell r="B101">
            <v>286097000</v>
          </cell>
        </row>
        <row r="118">
          <cell r="B118">
            <v>10018000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IV"/>
      <sheetName val="Table  IV Statutory  2021"/>
      <sheetName val="Table 1V Indicative Statut2022"/>
      <sheetName val="Table 1V indicative Statut 2023"/>
    </sheetNames>
    <sheetDataSet>
      <sheetData sheetId="0" refreshError="1">
        <row r="10">
          <cell r="C10">
            <v>1111591000</v>
          </cell>
        </row>
        <row r="14">
          <cell r="C14">
            <v>4658925000</v>
          </cell>
        </row>
        <row r="33">
          <cell r="C33">
            <v>75210000</v>
          </cell>
        </row>
        <row r="37">
          <cell r="C37">
            <v>8320000</v>
          </cell>
        </row>
        <row r="45">
          <cell r="C45">
            <v>36458000</v>
          </cell>
        </row>
        <row r="51">
          <cell r="C51">
            <v>7991230000</v>
          </cell>
        </row>
        <row r="56">
          <cell r="C56">
            <v>1126249000</v>
          </cell>
        </row>
        <row r="78">
          <cell r="C78">
            <v>110000000</v>
          </cell>
        </row>
        <row r="84">
          <cell r="C84">
            <v>35400000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"/>
      <sheetName val="Assumptions"/>
      <sheetName val="Misc"/>
      <sheetName val="S-Uses"/>
      <sheetName val="1999"/>
      <sheetName val="Summary"/>
      <sheetName val="Trade"/>
      <sheetName val="Services"/>
      <sheetName val="OLDWEO"/>
      <sheetName val="Capital"/>
      <sheetName val="NFA"/>
      <sheetName val="Debt2"/>
      <sheetName val="Debt2000"/>
      <sheetName val="debt2000old"/>
      <sheetName val="Debt1"/>
      <sheetName val="Debt by debtor"/>
      <sheetName val="Debt 1998"/>
      <sheetName val="Debt3"/>
      <sheetName val="SR"/>
      <sheetName val="Disb"/>
      <sheetName val="Bail-in"/>
      <sheetName val="Mid-term (SR)"/>
      <sheetName val="WEO"/>
      <sheetName val="DM-BOP"/>
      <sheetName val="Source and mis-uses of Funds"/>
      <sheetName val="Old BOP"/>
      <sheetName val="Old Cap Act"/>
      <sheetName val="Module1"/>
      <sheetName val="Module2"/>
      <sheetName val="Module3"/>
      <sheetName val="Cover"/>
      <sheetName val="ROBOPBucharestJan20LAMIN"/>
      <sheetName val="A 11"/>
      <sheetName val="Imp"/>
      <sheetName val="DSA output"/>
      <sheetName val="in-o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  <sheetName val="Cover"/>
      <sheetName val="A_Current_Data1"/>
      <sheetName val="A_Previous_Data1"/>
      <sheetName val="Q_Current_Data1"/>
      <sheetName val="Q_Previous_Data1"/>
      <sheetName val="Weights_Data1"/>
      <sheetName val="Compare_(Non-Euro)1"/>
      <sheetName val="Annual_(Non-Euro)1"/>
      <sheetName val="Quarterly_(Non-Euro)1"/>
      <sheetName val="Weights_(Non-Euro)1"/>
      <sheetName val="A_Current_Data_(Non-Euro)1"/>
      <sheetName val="A_Previous_Data_(Non-Euro)1"/>
      <sheetName val="Q_Current_Data_(Non-Euro)1"/>
      <sheetName val="Q_Previous_Data_(Non-Euro)1"/>
      <sheetName val="Weights_Data_(Non-Euro)1"/>
      <sheetName val="A_Current_Data"/>
      <sheetName val="A_Previous_Data"/>
      <sheetName val="Q_Current_Data"/>
      <sheetName val="Q_Previous_Data"/>
      <sheetName val="Weights_Data"/>
      <sheetName val="Compare_(Non-Euro)"/>
      <sheetName val="Annual_(Non-Euro)"/>
      <sheetName val="Quarterly_(Non-Euro)"/>
      <sheetName val="Weights_(Non-Euro)"/>
      <sheetName val="A_Current_Data_(Non-Euro)"/>
      <sheetName val="A_Previous_Data_(Non-Euro)"/>
      <sheetName val="Q_Current_Data_(Non-Euro)"/>
      <sheetName val="Q_Previous_Data_(Non-Euro)"/>
      <sheetName val="Weights_Data_(Non-Euro)"/>
      <sheetName val="18"/>
      <sheetName val="13"/>
      <sheetName val="7"/>
      <sheetName val="9"/>
      <sheetName val="5"/>
      <sheetName val="10"/>
      <sheetName val="6"/>
      <sheetName val="19"/>
      <sheetName val="22"/>
      <sheetName val="23"/>
      <sheetName val="Macro"/>
      <sheetName val="Q2"/>
      <sheetName val="Q6"/>
      <sheetName val="RBZ-former"/>
      <sheetName val="CODE_LIST"/>
      <sheetName val="Gov-20"/>
      <sheetName val="8"/>
      <sheetName val="4"/>
      <sheetName val="28"/>
      <sheetName val="17"/>
      <sheetName val="A_Current_Data2"/>
      <sheetName val="A_Previous_Data2"/>
      <sheetName val="Q_Current_Data2"/>
      <sheetName val="Q_Previous_Data2"/>
      <sheetName val="Weights_Data2"/>
      <sheetName val="Compare_(Non-Euro)2"/>
      <sheetName val="Annual_(Non-Euro)2"/>
      <sheetName val="Quarterly_(Non-Euro)2"/>
      <sheetName val="Weights_(Non-Euro)2"/>
      <sheetName val="A_Current_Data_(Non-Euro)2"/>
      <sheetName val="A_Previous_Data_(Non-Euro)2"/>
      <sheetName val="Q_Current_Data_(Non-Euro)2"/>
      <sheetName val="Q_Previous_Data_(Non-Euro)2"/>
      <sheetName val="Weights_Data_(Non-Euro)2"/>
      <sheetName val="A_Current_Data3"/>
      <sheetName val="A_Previous_Data3"/>
      <sheetName val="Q_Current_Data3"/>
      <sheetName val="Q_Previous_Data3"/>
      <sheetName val="Weights_Data3"/>
      <sheetName val="Compare_(Non-Euro)3"/>
      <sheetName val="Annual_(Non-Euro)3"/>
      <sheetName val="Quarterly_(Non-Euro)3"/>
      <sheetName val="Weights_(Non-Euro)3"/>
      <sheetName val="A_Current_Data_(Non-Euro)3"/>
      <sheetName val="A_Previous_Data_(Non-Euro)3"/>
      <sheetName val="Q_Current_Data_(Non-Euro)3"/>
      <sheetName val="Q_Previous_Data_(Non-Euro)3"/>
      <sheetName val="Weights_Data_(Non-Euro)3"/>
      <sheetName val="NFA-input"/>
      <sheetName val="A_Current_Data4"/>
      <sheetName val="A_Previous_Data4"/>
      <sheetName val="Q_Current_Data4"/>
      <sheetName val="Q_Previous_Data4"/>
      <sheetName val="Weights_Data4"/>
      <sheetName val="Compare_(Non-Euro)4"/>
      <sheetName val="Annual_(Non-Euro)4"/>
      <sheetName val="Quarterly_(Non-Euro)4"/>
      <sheetName val="Weights_(Non-Euro)4"/>
      <sheetName val="A_Current_Data_(Non-Euro)4"/>
      <sheetName val="A_Previous_Data_(Non-Euro)4"/>
      <sheetName val="Q_Current_Data_(Non-Euro)4"/>
      <sheetName val="Q_Previous_Data_(Non-Euro)4"/>
      <sheetName val="Weights_Data_(Non-Euro)4"/>
      <sheetName val="WE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0">
          <cell r="D60" t="str">
            <v>W2005PREPRELIM</v>
          </cell>
        </row>
        <row r="61">
          <cell r="D61" t="str">
            <v>10/13/2004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0">
          <cell r="D60" t="str">
            <v>W2005PREPRELIM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5"/>
      <sheetName val="6"/>
      <sheetName val="7"/>
      <sheetName val="8"/>
      <sheetName val="9"/>
      <sheetName val="10"/>
      <sheetName val="13"/>
      <sheetName val="14"/>
      <sheetName val="15"/>
      <sheetName val="16"/>
      <sheetName val="17"/>
      <sheetName val="18"/>
      <sheetName val="19"/>
      <sheetName val="21"/>
      <sheetName val="22"/>
      <sheetName val="23"/>
      <sheetName val="24"/>
      <sheetName val="26"/>
      <sheetName val="27"/>
      <sheetName val="28"/>
      <sheetName val="WEO"/>
      <sheetName val="Table 60"/>
      <sheetName val="DropDownMenus"/>
    </sheetNames>
    <sheetDataSet>
      <sheetData sheetId="0" refreshError="1">
        <row r="1">
          <cell r="A1" t="str">
            <v>Table 4.  Zambia:  Gross Domestic Product by Sector of Origin at Current Prices, 1994-99</v>
          </cell>
        </row>
      </sheetData>
      <sheetData sheetId="1" refreshError="1">
        <row r="1">
          <cell r="A1" t="str">
            <v>Table 5.  Zambia:  Marketed Production of Selected Agricultural Crops, 1993/94 - 1998/99 1 /</v>
          </cell>
        </row>
      </sheetData>
      <sheetData sheetId="2" refreshError="1">
        <row r="1">
          <cell r="A1" t="str">
            <v>Table 6.  Zambia:  Index of Industrial Production, 1990-99</v>
          </cell>
        </row>
      </sheetData>
      <sheetData sheetId="3" refreshError="1">
        <row r="1">
          <cell r="A1" t="str">
            <v>Table 7.  Zambia:   Volume of Mineral Production, 1983-99</v>
          </cell>
        </row>
      </sheetData>
      <sheetData sheetId="4" refreshError="1">
        <row r="1">
          <cell r="A1" t="str">
            <v>Table 8.  Zambia:  Zambia Consolidated Copper Mines Ltd. (ZCCM) Consolidated Profit and Loss Account,</v>
          </cell>
        </row>
      </sheetData>
      <sheetData sheetId="5" refreshError="1">
        <row r="1">
          <cell r="A1" t="str">
            <v>Table 9.  Zambia:  Paid Employment by Economic Sector, 1994-99</v>
          </cell>
        </row>
      </sheetData>
      <sheetData sheetId="6" refreshError="1">
        <row r="1">
          <cell r="A1" t="str">
            <v>Table 10.  Zambia:  Index of Retail Prices, 1990-99</v>
          </cell>
        </row>
      </sheetData>
      <sheetData sheetId="7" refreshError="1">
        <row r="1">
          <cell r="A1" t="str">
            <v>Table 13. Zambia: Selected Exchange Rate Indicators, 1994: Q1-1999:Q4</v>
          </cell>
        </row>
      </sheetData>
      <sheetData sheetId="8" refreshError="1"/>
      <sheetData sheetId="9" refreshError="1"/>
      <sheetData sheetId="10" refreshError="1"/>
      <sheetData sheetId="11" refreshError="1">
        <row r="1">
          <cell r="A1" t="str">
            <v>Table 17.  Zambia:  Foreign Trade Volume and Unit Value, 1990-99</v>
          </cell>
        </row>
      </sheetData>
      <sheetData sheetId="12" refreshError="1">
        <row r="1">
          <cell r="A1" t="str">
            <v xml:space="preserve">Table 18.  Zambia: External Debt, 1994-99  1/ </v>
          </cell>
        </row>
      </sheetData>
      <sheetData sheetId="13" refreshError="1">
        <row r="1">
          <cell r="A1" t="str">
            <v>Table 19.  Zambia:   Scheduled External Debt Service Payments, 1994-99</v>
          </cell>
        </row>
      </sheetData>
      <sheetData sheetId="14" refreshError="1"/>
      <sheetData sheetId="15" refreshError="1">
        <row r="1">
          <cell r="A1" t="str">
            <v>Table 22.  Zambia:  Central Government Expenditures, 1994-99</v>
          </cell>
        </row>
      </sheetData>
      <sheetData sheetId="16" refreshError="1">
        <row r="1">
          <cell r="A1" t="str">
            <v>Table 23. Zambia: Expenditures by Functional Classification (Domestic Budget), 1994-99 1 /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A1" t="str">
            <v>Table 28.  Zambia:  Structure of Interest Rates, 1994-99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put_external"/>
      <sheetName val="Inp_Outp_debt"/>
      <sheetName val="SR_Table_Baseline"/>
      <sheetName val="SR_Table_Stress"/>
      <sheetName val="Baseline"/>
      <sheetName val="A1_historical"/>
      <sheetName val="A2_financing"/>
      <sheetName val="B1_GDP"/>
      <sheetName val="B2_exports"/>
      <sheetName val="B3_deflator"/>
      <sheetName val="B4_non-debt flows"/>
      <sheetName val="B5_Combo"/>
      <sheetName val="B6_30%depr"/>
      <sheetName val="NPV_base"/>
      <sheetName val="NPV Stress"/>
      <sheetName val="NPV Stress_A2"/>
      <sheetName val="Data chart"/>
      <sheetName val="Figure"/>
      <sheetName val="ControlSheet"/>
      <sheetName val="A Current Data"/>
      <sheetName val="E"/>
      <sheetName val="Work sheet"/>
      <sheetName val="18"/>
      <sheetName val="13"/>
      <sheetName val="7"/>
      <sheetName val="9"/>
      <sheetName val="5"/>
      <sheetName val="10"/>
      <sheetName val="6"/>
      <sheetName val="19"/>
      <sheetName val="22"/>
      <sheetName val="23"/>
      <sheetName val="8"/>
      <sheetName val="4"/>
      <sheetName val="28"/>
      <sheetName val="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 Calculator"/>
    </sheetNames>
    <sheetDataSet>
      <sheetData sheetId="0">
        <row r="1">
          <cell r="A1" t="str">
            <v>SIMPLE LOAN CALCULATOR</v>
          </cell>
        </row>
        <row r="3">
          <cell r="A3" t="str">
            <v>LOAN VALUES</v>
          </cell>
        </row>
        <row r="4">
          <cell r="A4" t="str">
            <v>Loan amount</v>
          </cell>
        </row>
        <row r="5">
          <cell r="A5" t="str">
            <v>Annual interest rate</v>
          </cell>
          <cell r="G5">
            <v>84</v>
          </cell>
        </row>
        <row r="6">
          <cell r="A6" t="str">
            <v>Loan period in years</v>
          </cell>
        </row>
        <row r="7">
          <cell r="A7" t="str">
            <v>Start date of loan</v>
          </cell>
        </row>
        <row r="9">
          <cell r="A9" t="str">
            <v>PMT NO.</v>
          </cell>
          <cell r="B9" t="str">
            <v>PAYMENT DATE</v>
          </cell>
          <cell r="C9" t="str">
            <v>BEGINNING BALANCE</v>
          </cell>
          <cell r="D9" t="str">
            <v>PAYMENT</v>
          </cell>
          <cell r="E9" t="str">
            <v>PRINCIPAL</v>
          </cell>
          <cell r="F9" t="str">
            <v>INTEREST</v>
          </cell>
          <cell r="G9" t="str">
            <v>ENDING BALANCE</v>
          </cell>
        </row>
        <row r="10">
          <cell r="A10">
            <v>1</v>
          </cell>
        </row>
        <row r="11">
          <cell r="A11">
            <v>2</v>
          </cell>
        </row>
        <row r="12">
          <cell r="A12">
            <v>3</v>
          </cell>
        </row>
        <row r="13">
          <cell r="A13">
            <v>4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10</v>
          </cell>
        </row>
        <row r="20">
          <cell r="A20">
            <v>11</v>
          </cell>
        </row>
        <row r="21">
          <cell r="A21">
            <v>12</v>
          </cell>
        </row>
        <row r="22">
          <cell r="A22">
            <v>13</v>
          </cell>
        </row>
        <row r="23">
          <cell r="A23">
            <v>14</v>
          </cell>
        </row>
        <row r="24">
          <cell r="A24">
            <v>15</v>
          </cell>
        </row>
        <row r="25">
          <cell r="A25">
            <v>16</v>
          </cell>
        </row>
        <row r="26">
          <cell r="A26">
            <v>17</v>
          </cell>
        </row>
        <row r="27">
          <cell r="A27">
            <v>18</v>
          </cell>
        </row>
        <row r="28">
          <cell r="A28">
            <v>19</v>
          </cell>
        </row>
        <row r="29">
          <cell r="A29">
            <v>20</v>
          </cell>
        </row>
        <row r="30">
          <cell r="A30">
            <v>21</v>
          </cell>
        </row>
        <row r="31">
          <cell r="A31">
            <v>22</v>
          </cell>
        </row>
        <row r="32">
          <cell r="A32">
            <v>23</v>
          </cell>
        </row>
        <row r="33">
          <cell r="A33">
            <v>24</v>
          </cell>
        </row>
        <row r="34">
          <cell r="A34">
            <v>25</v>
          </cell>
        </row>
        <row r="35">
          <cell r="A35">
            <v>26</v>
          </cell>
        </row>
        <row r="36">
          <cell r="A36">
            <v>27</v>
          </cell>
        </row>
        <row r="37">
          <cell r="A37">
            <v>28</v>
          </cell>
        </row>
        <row r="38">
          <cell r="A38">
            <v>29</v>
          </cell>
        </row>
        <row r="39">
          <cell r="A39">
            <v>30</v>
          </cell>
        </row>
        <row r="40">
          <cell r="A40">
            <v>31</v>
          </cell>
        </row>
        <row r="41">
          <cell r="A41">
            <v>32</v>
          </cell>
        </row>
        <row r="42">
          <cell r="A42">
            <v>33</v>
          </cell>
        </row>
        <row r="43">
          <cell r="A43">
            <v>34</v>
          </cell>
        </row>
        <row r="44">
          <cell r="A44">
            <v>35</v>
          </cell>
        </row>
        <row r="45">
          <cell r="A45">
            <v>36</v>
          </cell>
        </row>
        <row r="46">
          <cell r="A46">
            <v>37</v>
          </cell>
        </row>
        <row r="47">
          <cell r="A47">
            <v>38</v>
          </cell>
        </row>
        <row r="48">
          <cell r="A48">
            <v>39</v>
          </cell>
        </row>
        <row r="49">
          <cell r="A49">
            <v>40</v>
          </cell>
        </row>
        <row r="50">
          <cell r="A50">
            <v>41</v>
          </cell>
        </row>
        <row r="51">
          <cell r="A51">
            <v>42</v>
          </cell>
        </row>
        <row r="52">
          <cell r="A52">
            <v>43</v>
          </cell>
        </row>
        <row r="53">
          <cell r="A53">
            <v>44</v>
          </cell>
        </row>
        <row r="54">
          <cell r="A54">
            <v>45</v>
          </cell>
        </row>
        <row r="55">
          <cell r="A55">
            <v>46</v>
          </cell>
        </row>
        <row r="56">
          <cell r="A56">
            <v>47</v>
          </cell>
        </row>
        <row r="57">
          <cell r="A57">
            <v>48</v>
          </cell>
        </row>
        <row r="58">
          <cell r="A58">
            <v>49</v>
          </cell>
        </row>
        <row r="59">
          <cell r="A59">
            <v>50</v>
          </cell>
        </row>
        <row r="60">
          <cell r="A60">
            <v>51</v>
          </cell>
        </row>
        <row r="61">
          <cell r="A61">
            <v>52</v>
          </cell>
        </row>
        <row r="62">
          <cell r="A62">
            <v>53</v>
          </cell>
        </row>
        <row r="63">
          <cell r="A63">
            <v>54</v>
          </cell>
        </row>
        <row r="64">
          <cell r="A64">
            <v>55</v>
          </cell>
        </row>
        <row r="65">
          <cell r="A65">
            <v>56</v>
          </cell>
        </row>
        <row r="66">
          <cell r="A66">
            <v>57</v>
          </cell>
        </row>
        <row r="67">
          <cell r="A67">
            <v>58</v>
          </cell>
        </row>
        <row r="68">
          <cell r="A68">
            <v>59</v>
          </cell>
        </row>
        <row r="69">
          <cell r="A69">
            <v>60</v>
          </cell>
        </row>
        <row r="70">
          <cell r="A70">
            <v>61</v>
          </cell>
        </row>
        <row r="71">
          <cell r="A71">
            <v>62</v>
          </cell>
        </row>
        <row r="72">
          <cell r="A72">
            <v>63</v>
          </cell>
        </row>
        <row r="73">
          <cell r="A73">
            <v>64</v>
          </cell>
        </row>
        <row r="74">
          <cell r="A74">
            <v>65</v>
          </cell>
        </row>
        <row r="75">
          <cell r="A75">
            <v>66</v>
          </cell>
        </row>
        <row r="76">
          <cell r="A76">
            <v>67</v>
          </cell>
        </row>
        <row r="77">
          <cell r="A77">
            <v>68</v>
          </cell>
        </row>
        <row r="78">
          <cell r="A78">
            <v>69</v>
          </cell>
        </row>
        <row r="79">
          <cell r="A79">
            <v>70</v>
          </cell>
        </row>
        <row r="80">
          <cell r="A80">
            <v>71</v>
          </cell>
        </row>
        <row r="81">
          <cell r="A81">
            <v>72</v>
          </cell>
        </row>
        <row r="82">
          <cell r="A82">
            <v>73</v>
          </cell>
        </row>
        <row r="83">
          <cell r="A83">
            <v>74</v>
          </cell>
        </row>
        <row r="84">
          <cell r="A84">
            <v>75</v>
          </cell>
        </row>
        <row r="85">
          <cell r="A85">
            <v>76</v>
          </cell>
        </row>
        <row r="86">
          <cell r="A86">
            <v>77</v>
          </cell>
        </row>
        <row r="87">
          <cell r="A87">
            <v>78</v>
          </cell>
        </row>
        <row r="88">
          <cell r="A88">
            <v>79</v>
          </cell>
        </row>
        <row r="89">
          <cell r="A89">
            <v>80</v>
          </cell>
        </row>
        <row r="90">
          <cell r="A90">
            <v>81</v>
          </cell>
        </row>
        <row r="91">
          <cell r="A91">
            <v>82</v>
          </cell>
        </row>
        <row r="92">
          <cell r="A92">
            <v>83</v>
          </cell>
        </row>
        <row r="93">
          <cell r="A93">
            <v>84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0">
          <cell r="A120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0</v>
          </cell>
        </row>
        <row r="128">
          <cell r="A128">
            <v>0</v>
          </cell>
        </row>
        <row r="129">
          <cell r="A129">
            <v>0</v>
          </cell>
        </row>
        <row r="130">
          <cell r="A130">
            <v>0</v>
          </cell>
        </row>
        <row r="131">
          <cell r="A131">
            <v>0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0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0">
          <cell r="A140">
            <v>0</v>
          </cell>
        </row>
        <row r="141">
          <cell r="A141">
            <v>0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0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0</v>
          </cell>
        </row>
        <row r="148">
          <cell r="A148">
            <v>0</v>
          </cell>
        </row>
        <row r="149">
          <cell r="A149">
            <v>0</v>
          </cell>
        </row>
        <row r="150">
          <cell r="A150">
            <v>0</v>
          </cell>
        </row>
        <row r="151">
          <cell r="A151">
            <v>0</v>
          </cell>
        </row>
        <row r="152">
          <cell r="A152">
            <v>0</v>
          </cell>
        </row>
        <row r="153">
          <cell r="A153">
            <v>0</v>
          </cell>
        </row>
        <row r="154">
          <cell r="A154">
            <v>0</v>
          </cell>
        </row>
        <row r="155">
          <cell r="A155">
            <v>0</v>
          </cell>
        </row>
        <row r="156">
          <cell r="A156">
            <v>0</v>
          </cell>
        </row>
        <row r="157">
          <cell r="A157">
            <v>0</v>
          </cell>
        </row>
        <row r="158">
          <cell r="A158">
            <v>0</v>
          </cell>
        </row>
        <row r="159">
          <cell r="A159">
            <v>0</v>
          </cell>
        </row>
        <row r="160">
          <cell r="A160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0</v>
          </cell>
        </row>
        <row r="169">
          <cell r="A169">
            <v>0</v>
          </cell>
        </row>
        <row r="170">
          <cell r="A170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4">
          <cell r="A174">
            <v>0</v>
          </cell>
        </row>
        <row r="175">
          <cell r="A175">
            <v>0</v>
          </cell>
        </row>
        <row r="176">
          <cell r="A176">
            <v>0</v>
          </cell>
        </row>
        <row r="177">
          <cell r="A177">
            <v>0</v>
          </cell>
        </row>
        <row r="178">
          <cell r="A178">
            <v>0</v>
          </cell>
        </row>
        <row r="179">
          <cell r="A179">
            <v>0</v>
          </cell>
        </row>
        <row r="180">
          <cell r="A180">
            <v>0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0">
          <cell r="A190">
            <v>0</v>
          </cell>
        </row>
        <row r="191">
          <cell r="A191">
            <v>0</v>
          </cell>
        </row>
        <row r="192">
          <cell r="A192">
            <v>0</v>
          </cell>
        </row>
        <row r="193">
          <cell r="A193">
            <v>0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0</v>
          </cell>
        </row>
        <row r="198">
          <cell r="A198">
            <v>0</v>
          </cell>
        </row>
        <row r="199">
          <cell r="A199">
            <v>0</v>
          </cell>
        </row>
        <row r="200">
          <cell r="A200">
            <v>0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0</v>
          </cell>
        </row>
        <row r="208">
          <cell r="A208">
            <v>0</v>
          </cell>
        </row>
        <row r="209">
          <cell r="A209">
            <v>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0</v>
          </cell>
        </row>
        <row r="213">
          <cell r="A213">
            <v>0</v>
          </cell>
        </row>
        <row r="214">
          <cell r="A214">
            <v>0</v>
          </cell>
        </row>
        <row r="215">
          <cell r="A215">
            <v>0</v>
          </cell>
        </row>
        <row r="216">
          <cell r="A216">
            <v>0</v>
          </cell>
        </row>
        <row r="217">
          <cell r="A217">
            <v>0</v>
          </cell>
        </row>
        <row r="218">
          <cell r="A218">
            <v>0</v>
          </cell>
        </row>
        <row r="219">
          <cell r="A219">
            <v>0</v>
          </cell>
        </row>
        <row r="220">
          <cell r="A220">
            <v>0</v>
          </cell>
        </row>
        <row r="221">
          <cell r="A221">
            <v>0</v>
          </cell>
        </row>
        <row r="222">
          <cell r="A222">
            <v>0</v>
          </cell>
        </row>
        <row r="223">
          <cell r="A223">
            <v>0</v>
          </cell>
        </row>
        <row r="224">
          <cell r="A224">
            <v>0</v>
          </cell>
        </row>
        <row r="225">
          <cell r="A225">
            <v>0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0</v>
          </cell>
        </row>
        <row r="234">
          <cell r="A234">
            <v>0</v>
          </cell>
        </row>
        <row r="235">
          <cell r="A235">
            <v>0</v>
          </cell>
        </row>
        <row r="236">
          <cell r="A236">
            <v>0</v>
          </cell>
        </row>
        <row r="237">
          <cell r="A237">
            <v>0</v>
          </cell>
        </row>
        <row r="238">
          <cell r="A238">
            <v>0</v>
          </cell>
        </row>
        <row r="239">
          <cell r="A239">
            <v>0</v>
          </cell>
        </row>
        <row r="240">
          <cell r="A240">
            <v>0</v>
          </cell>
        </row>
        <row r="241">
          <cell r="A241">
            <v>0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0</v>
          </cell>
        </row>
        <row r="245">
          <cell r="A245">
            <v>0</v>
          </cell>
        </row>
        <row r="246">
          <cell r="A246">
            <v>0</v>
          </cell>
        </row>
        <row r="247">
          <cell r="A247">
            <v>0</v>
          </cell>
        </row>
        <row r="248">
          <cell r="A248">
            <v>0</v>
          </cell>
        </row>
        <row r="249">
          <cell r="A249">
            <v>0</v>
          </cell>
        </row>
        <row r="250">
          <cell r="A250">
            <v>0</v>
          </cell>
        </row>
        <row r="251">
          <cell r="A251">
            <v>0</v>
          </cell>
        </row>
        <row r="252">
          <cell r="A252">
            <v>0</v>
          </cell>
        </row>
        <row r="253">
          <cell r="A253">
            <v>0</v>
          </cell>
        </row>
        <row r="254">
          <cell r="A254">
            <v>0</v>
          </cell>
        </row>
        <row r="255">
          <cell r="A255">
            <v>0</v>
          </cell>
        </row>
        <row r="256">
          <cell r="A256">
            <v>0</v>
          </cell>
        </row>
        <row r="257">
          <cell r="A257">
            <v>0</v>
          </cell>
        </row>
        <row r="258">
          <cell r="A258">
            <v>0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>
            <v>0</v>
          </cell>
        </row>
        <row r="263">
          <cell r="A263">
            <v>0</v>
          </cell>
        </row>
        <row r="264">
          <cell r="A264">
            <v>0</v>
          </cell>
        </row>
        <row r="265">
          <cell r="A265">
            <v>0</v>
          </cell>
        </row>
        <row r="266">
          <cell r="A266">
            <v>0</v>
          </cell>
        </row>
        <row r="267">
          <cell r="A267">
            <v>0</v>
          </cell>
        </row>
        <row r="268">
          <cell r="A268">
            <v>0</v>
          </cell>
        </row>
        <row r="269">
          <cell r="A269">
            <v>0</v>
          </cell>
        </row>
        <row r="270">
          <cell r="A270">
            <v>0</v>
          </cell>
        </row>
        <row r="271">
          <cell r="A271">
            <v>0</v>
          </cell>
        </row>
        <row r="272">
          <cell r="A272">
            <v>0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0</v>
          </cell>
        </row>
        <row r="276">
          <cell r="A276">
            <v>0</v>
          </cell>
        </row>
        <row r="277">
          <cell r="A277">
            <v>0</v>
          </cell>
        </row>
        <row r="278">
          <cell r="A278">
            <v>0</v>
          </cell>
        </row>
        <row r="279">
          <cell r="A279">
            <v>0</v>
          </cell>
        </row>
        <row r="280">
          <cell r="A280">
            <v>0</v>
          </cell>
        </row>
        <row r="281">
          <cell r="A281">
            <v>0</v>
          </cell>
        </row>
        <row r="282">
          <cell r="A282">
            <v>0</v>
          </cell>
        </row>
        <row r="283">
          <cell r="A283">
            <v>0</v>
          </cell>
        </row>
        <row r="284">
          <cell r="A284">
            <v>0</v>
          </cell>
        </row>
        <row r="285">
          <cell r="A285">
            <v>0</v>
          </cell>
        </row>
        <row r="286">
          <cell r="A286">
            <v>0</v>
          </cell>
        </row>
        <row r="287">
          <cell r="A287">
            <v>0</v>
          </cell>
        </row>
        <row r="288">
          <cell r="A288">
            <v>0</v>
          </cell>
        </row>
        <row r="289">
          <cell r="A289">
            <v>0</v>
          </cell>
        </row>
        <row r="290">
          <cell r="A290">
            <v>0</v>
          </cell>
        </row>
        <row r="291">
          <cell r="A291">
            <v>0</v>
          </cell>
        </row>
        <row r="292">
          <cell r="A292">
            <v>0</v>
          </cell>
        </row>
        <row r="293">
          <cell r="A293">
            <v>0</v>
          </cell>
        </row>
        <row r="294">
          <cell r="A294">
            <v>0</v>
          </cell>
        </row>
        <row r="295">
          <cell r="A295">
            <v>0</v>
          </cell>
        </row>
        <row r="296">
          <cell r="A296">
            <v>0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0</v>
          </cell>
        </row>
        <row r="302">
          <cell r="A302">
            <v>0</v>
          </cell>
        </row>
        <row r="303">
          <cell r="A303">
            <v>0</v>
          </cell>
        </row>
        <row r="304">
          <cell r="A304">
            <v>0</v>
          </cell>
        </row>
        <row r="305">
          <cell r="A305">
            <v>0</v>
          </cell>
        </row>
        <row r="306">
          <cell r="A306">
            <v>0</v>
          </cell>
        </row>
        <row r="307">
          <cell r="A307">
            <v>0</v>
          </cell>
        </row>
        <row r="308">
          <cell r="A308">
            <v>0</v>
          </cell>
        </row>
        <row r="309">
          <cell r="A309">
            <v>0</v>
          </cell>
        </row>
        <row r="310">
          <cell r="A310">
            <v>0</v>
          </cell>
        </row>
        <row r="311">
          <cell r="A311">
            <v>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0</v>
          </cell>
        </row>
        <row r="316">
          <cell r="A316">
            <v>0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0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0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>
            <v>0</v>
          </cell>
        </row>
        <row r="331">
          <cell r="A331">
            <v>0</v>
          </cell>
        </row>
        <row r="332">
          <cell r="A332">
            <v>0</v>
          </cell>
        </row>
        <row r="333">
          <cell r="A333">
            <v>0</v>
          </cell>
        </row>
        <row r="334">
          <cell r="A334">
            <v>0</v>
          </cell>
        </row>
        <row r="335">
          <cell r="A335">
            <v>0</v>
          </cell>
        </row>
        <row r="336">
          <cell r="A336">
            <v>0</v>
          </cell>
        </row>
        <row r="337">
          <cell r="A337">
            <v>0</v>
          </cell>
        </row>
        <row r="338">
          <cell r="A338">
            <v>0</v>
          </cell>
        </row>
        <row r="339">
          <cell r="A339">
            <v>0</v>
          </cell>
        </row>
        <row r="340">
          <cell r="A340">
            <v>0</v>
          </cell>
        </row>
        <row r="341">
          <cell r="A341">
            <v>0</v>
          </cell>
        </row>
        <row r="342">
          <cell r="A342">
            <v>0</v>
          </cell>
        </row>
        <row r="343">
          <cell r="A343">
            <v>0</v>
          </cell>
        </row>
        <row r="344">
          <cell r="A344">
            <v>0</v>
          </cell>
        </row>
        <row r="345">
          <cell r="A345">
            <v>0</v>
          </cell>
        </row>
        <row r="346">
          <cell r="A346">
            <v>0</v>
          </cell>
        </row>
        <row r="347">
          <cell r="A347">
            <v>0</v>
          </cell>
        </row>
        <row r="348">
          <cell r="A348">
            <v>0</v>
          </cell>
        </row>
        <row r="349">
          <cell r="A349">
            <v>0</v>
          </cell>
        </row>
        <row r="350">
          <cell r="A350">
            <v>0</v>
          </cell>
        </row>
        <row r="351">
          <cell r="A351">
            <v>0</v>
          </cell>
        </row>
        <row r="352">
          <cell r="A352">
            <v>0</v>
          </cell>
        </row>
        <row r="353">
          <cell r="A353">
            <v>0</v>
          </cell>
        </row>
        <row r="354">
          <cell r="A354">
            <v>0</v>
          </cell>
        </row>
        <row r="355">
          <cell r="A355">
            <v>0</v>
          </cell>
        </row>
        <row r="356">
          <cell r="A356">
            <v>0</v>
          </cell>
        </row>
        <row r="357">
          <cell r="A357">
            <v>0</v>
          </cell>
        </row>
        <row r="358">
          <cell r="A358">
            <v>0</v>
          </cell>
        </row>
        <row r="359">
          <cell r="A359">
            <v>0</v>
          </cell>
        </row>
        <row r="360">
          <cell r="A360">
            <v>0</v>
          </cell>
        </row>
        <row r="361">
          <cell r="A361">
            <v>0</v>
          </cell>
        </row>
        <row r="362">
          <cell r="A362">
            <v>0</v>
          </cell>
        </row>
        <row r="363">
          <cell r="A363">
            <v>0</v>
          </cell>
        </row>
        <row r="364">
          <cell r="A364">
            <v>0</v>
          </cell>
        </row>
        <row r="365">
          <cell r="A365">
            <v>0</v>
          </cell>
        </row>
        <row r="366">
          <cell r="A366">
            <v>0</v>
          </cell>
        </row>
        <row r="367">
          <cell r="A367">
            <v>0</v>
          </cell>
        </row>
        <row r="368">
          <cell r="A368">
            <v>0</v>
          </cell>
        </row>
        <row r="369">
          <cell r="A36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ign page"/>
      <sheetName val="Sign page 2"/>
      <sheetName val="Index"/>
      <sheetName val="Report"/>
      <sheetName val="Dashboard"/>
      <sheetName val="Income"/>
      <sheetName val="Month on Month"/>
      <sheetName val="Collection costs &amp; notes"/>
      <sheetName val="Direct Costs"/>
      <sheetName val="Secretariat Costs"/>
      <sheetName val="balsheet"/>
      <sheetName val="Collection Efficiency"/>
      <sheetName val="Departments"/>
      <sheetName val="Staff"/>
      <sheetName val="Disbursement TOTAL"/>
      <sheetName val="Benchmark"/>
      <sheetName val="Bank Loans1"/>
      <sheetName val="D. History 1"/>
      <sheetName val="D. History 2"/>
      <sheetName val="Supporting Schedules 2017"/>
      <sheetName val="Disbursement Periodic"/>
      <sheetName val="BS.Notes "/>
      <sheetName val="Depr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2">
          <cell r="B12" t="str">
            <v>PMT NO.</v>
          </cell>
          <cell r="C12" t="str">
            <v>PAYMENT DATE</v>
          </cell>
          <cell r="D12" t="str">
            <v>BEGINNING BALANCE</v>
          </cell>
          <cell r="E12" t="str">
            <v>PAYMENT</v>
          </cell>
          <cell r="F12" t="str">
            <v>PRINCIPAL</v>
          </cell>
          <cell r="G12" t="str">
            <v>INTEREST</v>
          </cell>
          <cell r="H12" t="str">
            <v>ENDING BALANCE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Map"/>
      <sheetName val="WEO"/>
      <sheetName val="Macro"/>
      <sheetName val="Fiscal"/>
      <sheetName val="Debt-service"/>
      <sheetName val="Assump"/>
      <sheetName val="Main"/>
      <sheetName val="Quarterly"/>
      <sheetName val="Exports"/>
      <sheetName val="Imports"/>
      <sheetName val="Indices"/>
      <sheetName val="Services"/>
      <sheetName val="Capital"/>
      <sheetName val="Debt"/>
      <sheetName val="CaPBud"/>
      <sheetName val="Module"/>
      <sheetName val="18"/>
      <sheetName val="13"/>
      <sheetName val="7"/>
      <sheetName val="9"/>
      <sheetName val="5"/>
      <sheetName val="10"/>
      <sheetName val="6"/>
      <sheetName val="19"/>
      <sheetName val="22"/>
      <sheetName val="23"/>
      <sheetName val="8"/>
      <sheetName val="4"/>
      <sheetName val="28"/>
      <sheetName val="17"/>
      <sheetName val="RBZ-former"/>
      <sheetName val="NPV_base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Zimbabwe: Balance of Payments (this sheet is transfered to the appropriate file and edited.)</v>
          </cell>
        </row>
        <row r="4">
          <cell r="B4" t="str">
            <v>1985</v>
          </cell>
          <cell r="C4" t="str">
            <v>1986</v>
          </cell>
          <cell r="D4" t="str">
            <v>1987</v>
          </cell>
          <cell r="E4" t="str">
            <v>1988</v>
          </cell>
          <cell r="F4" t="str">
            <v>1989</v>
          </cell>
          <cell r="G4" t="str">
            <v>1990</v>
          </cell>
          <cell r="H4" t="str">
            <v>1991</v>
          </cell>
          <cell r="I4" t="str">
            <v>1992</v>
          </cell>
          <cell r="J4" t="str">
            <v>1993</v>
          </cell>
          <cell r="K4" t="str">
            <v>1994</v>
          </cell>
          <cell r="L4" t="str">
            <v>1995</v>
          </cell>
          <cell r="M4" t="str">
            <v>1996</v>
          </cell>
          <cell r="N4" t="str">
            <v>1997</v>
          </cell>
          <cell r="O4" t="str">
            <v>1998</v>
          </cell>
          <cell r="P4" t="str">
            <v>1999</v>
          </cell>
          <cell r="Q4" t="str">
            <v>2000</v>
          </cell>
        </row>
        <row r="5">
          <cell r="G5">
            <v>0</v>
          </cell>
          <cell r="H5">
            <v>0</v>
          </cell>
          <cell r="I5">
            <v>0</v>
          </cell>
          <cell r="J5">
            <v>0</v>
          </cell>
          <cell r="N5" t="str">
            <v>Est.</v>
          </cell>
          <cell r="O5" t="str">
            <v>Prog.</v>
          </cell>
        </row>
        <row r="7">
          <cell r="O7" t="str">
            <v>(In millions of U.S. dollars)</v>
          </cell>
        </row>
        <row r="9">
          <cell r="A9" t="str">
            <v>Current account (excluding official transfers)</v>
          </cell>
          <cell r="B9">
            <v>-154</v>
          </cell>
          <cell r="C9">
            <v>-51</v>
          </cell>
          <cell r="D9">
            <v>-1</v>
          </cell>
          <cell r="E9">
            <v>51</v>
          </cell>
          <cell r="F9">
            <v>-79</v>
          </cell>
          <cell r="G9">
            <v>-257</v>
          </cell>
          <cell r="H9">
            <v>-547</v>
          </cell>
          <cell r="I9">
            <v>-842</v>
          </cell>
          <cell r="J9">
            <v>-311</v>
          </cell>
          <cell r="K9">
            <v>-318</v>
          </cell>
          <cell r="L9">
            <v>-368</v>
          </cell>
          <cell r="M9">
            <v>-179</v>
          </cell>
          <cell r="N9">
            <v>-793</v>
          </cell>
          <cell r="O9">
            <v>-378.81028904512038</v>
          </cell>
          <cell r="P9">
            <v>-307.04597396226893</v>
          </cell>
          <cell r="Q9">
            <v>-227.27259247846382</v>
          </cell>
        </row>
        <row r="10">
          <cell r="A10" t="str">
            <v xml:space="preserve">   Trade balance</v>
          </cell>
          <cell r="B10">
            <v>202</v>
          </cell>
          <cell r="C10">
            <v>312</v>
          </cell>
          <cell r="D10">
            <v>382</v>
          </cell>
          <cell r="E10">
            <v>502</v>
          </cell>
          <cell r="F10">
            <v>369</v>
          </cell>
          <cell r="G10">
            <v>242</v>
          </cell>
          <cell r="H10">
            <v>85</v>
          </cell>
          <cell r="I10">
            <v>-251</v>
          </cell>
          <cell r="J10">
            <v>98</v>
          </cell>
          <cell r="K10">
            <v>169</v>
          </cell>
          <cell r="L10">
            <v>89</v>
          </cell>
          <cell r="M10">
            <v>249</v>
          </cell>
          <cell r="N10">
            <v>-198</v>
          </cell>
          <cell r="O10">
            <v>137.67340000000013</v>
          </cell>
          <cell r="P10">
            <v>168.45239999999922</v>
          </cell>
          <cell r="Q10">
            <v>242.58249999999953</v>
          </cell>
        </row>
        <row r="11">
          <cell r="A11" t="str">
            <v xml:space="preserve">      Exports, f.o.b.</v>
          </cell>
          <cell r="B11">
            <v>1124</v>
          </cell>
          <cell r="C11">
            <v>1325</v>
          </cell>
          <cell r="D11">
            <v>1455</v>
          </cell>
          <cell r="E11">
            <v>1668</v>
          </cell>
          <cell r="F11">
            <v>1692</v>
          </cell>
          <cell r="G11">
            <v>1753</v>
          </cell>
          <cell r="H11">
            <v>1785</v>
          </cell>
          <cell r="I11">
            <v>1530</v>
          </cell>
          <cell r="J11">
            <v>1610</v>
          </cell>
          <cell r="K11">
            <v>1947</v>
          </cell>
          <cell r="L11">
            <v>2216</v>
          </cell>
          <cell r="M11">
            <v>2496</v>
          </cell>
          <cell r="N11">
            <v>2486</v>
          </cell>
          <cell r="O11">
            <v>2761.2733999999996</v>
          </cell>
          <cell r="P11">
            <v>2965.0523999999996</v>
          </cell>
          <cell r="Q11">
            <v>3231.5824999999995</v>
          </cell>
        </row>
        <row r="12">
          <cell r="A12" t="str">
            <v xml:space="preserve">      Imports, f.o.b.</v>
          </cell>
          <cell r="B12">
            <v>-922</v>
          </cell>
          <cell r="C12">
            <v>-1013</v>
          </cell>
          <cell r="D12">
            <v>-1073</v>
          </cell>
          <cell r="E12">
            <v>-1166</v>
          </cell>
          <cell r="F12">
            <v>-1323</v>
          </cell>
          <cell r="G12">
            <v>-1511</v>
          </cell>
          <cell r="H12">
            <v>-1700</v>
          </cell>
          <cell r="I12">
            <v>-1781</v>
          </cell>
          <cell r="J12">
            <v>-1512</v>
          </cell>
          <cell r="K12">
            <v>-1778</v>
          </cell>
          <cell r="L12">
            <v>-2128</v>
          </cell>
          <cell r="M12">
            <v>-2247</v>
          </cell>
          <cell r="N12">
            <v>-2684</v>
          </cell>
          <cell r="O12">
            <v>-2623.5999999999995</v>
          </cell>
          <cell r="P12">
            <v>-2796.6000000000004</v>
          </cell>
          <cell r="Q12">
            <v>-2989</v>
          </cell>
        </row>
        <row r="14">
          <cell r="A14" t="str">
            <v xml:space="preserve">   Nonfactor services</v>
          </cell>
          <cell r="B14">
            <v>-185</v>
          </cell>
          <cell r="C14">
            <v>-152</v>
          </cell>
          <cell r="D14">
            <v>-159</v>
          </cell>
          <cell r="E14">
            <v>-198</v>
          </cell>
          <cell r="F14">
            <v>-214</v>
          </cell>
          <cell r="G14">
            <v>-225</v>
          </cell>
          <cell r="H14">
            <v>-330</v>
          </cell>
          <cell r="I14">
            <v>-351</v>
          </cell>
          <cell r="J14">
            <v>-187</v>
          </cell>
          <cell r="K14">
            <v>-277</v>
          </cell>
          <cell r="L14">
            <v>-252</v>
          </cell>
          <cell r="M14">
            <v>-259</v>
          </cell>
          <cell r="N14">
            <v>-312</v>
          </cell>
          <cell r="O14">
            <v>-277.99932335067615</v>
          </cell>
          <cell r="P14">
            <v>-245.24851935802167</v>
          </cell>
          <cell r="Q14">
            <v>-194.99050818157718</v>
          </cell>
        </row>
        <row r="15">
          <cell r="A15" t="str">
            <v xml:space="preserve">      Receipts</v>
          </cell>
          <cell r="B15">
            <v>105</v>
          </cell>
          <cell r="C15">
            <v>139</v>
          </cell>
          <cell r="D15">
            <v>151</v>
          </cell>
          <cell r="E15">
            <v>181</v>
          </cell>
          <cell r="F15">
            <v>240</v>
          </cell>
          <cell r="G15">
            <v>265</v>
          </cell>
          <cell r="H15">
            <v>271</v>
          </cell>
          <cell r="I15">
            <v>305</v>
          </cell>
          <cell r="J15">
            <v>369</v>
          </cell>
          <cell r="K15">
            <v>416</v>
          </cell>
          <cell r="L15">
            <v>502</v>
          </cell>
          <cell r="M15">
            <v>612</v>
          </cell>
          <cell r="N15">
            <v>661</v>
          </cell>
          <cell r="O15">
            <v>687.37235225556537</v>
          </cell>
          <cell r="P15">
            <v>753.38618763492514</v>
          </cell>
          <cell r="Q15">
            <v>824.78540349903847</v>
          </cell>
        </row>
        <row r="16">
          <cell r="A16" t="str">
            <v xml:space="preserve">      Payments</v>
          </cell>
          <cell r="B16">
            <v>-289</v>
          </cell>
          <cell r="C16">
            <v>-291</v>
          </cell>
          <cell r="D16">
            <v>-309</v>
          </cell>
          <cell r="E16">
            <v>-380</v>
          </cell>
          <cell r="F16">
            <v>-454</v>
          </cell>
          <cell r="G16">
            <v>-490</v>
          </cell>
          <cell r="H16">
            <v>-601</v>
          </cell>
          <cell r="I16">
            <v>-656</v>
          </cell>
          <cell r="J16">
            <v>-556</v>
          </cell>
          <cell r="K16">
            <v>-693</v>
          </cell>
          <cell r="L16">
            <v>-754</v>
          </cell>
          <cell r="M16">
            <v>-871</v>
          </cell>
          <cell r="N16">
            <v>-973</v>
          </cell>
          <cell r="O16">
            <v>-965.37167560624152</v>
          </cell>
          <cell r="P16">
            <v>-998.6347069929468</v>
          </cell>
          <cell r="Q16">
            <v>-1019.7759116806156</v>
          </cell>
        </row>
        <row r="18">
          <cell r="A18" t="str">
            <v xml:space="preserve">   Investment income</v>
          </cell>
          <cell r="B18">
            <v>-126</v>
          </cell>
          <cell r="C18">
            <v>-185</v>
          </cell>
          <cell r="D18">
            <v>-213</v>
          </cell>
          <cell r="E18">
            <v>-240</v>
          </cell>
          <cell r="F18">
            <v>-214</v>
          </cell>
          <cell r="G18">
            <v>-272</v>
          </cell>
          <cell r="H18">
            <v>-304</v>
          </cell>
          <cell r="I18">
            <v>-280</v>
          </cell>
          <cell r="J18">
            <v>-248</v>
          </cell>
          <cell r="K18">
            <v>-296</v>
          </cell>
          <cell r="L18">
            <v>-325</v>
          </cell>
          <cell r="M18">
            <v>-319</v>
          </cell>
          <cell r="N18">
            <v>-409</v>
          </cell>
          <cell r="O18">
            <v>-366.48436569444436</v>
          </cell>
          <cell r="P18">
            <v>-362.24985460424648</v>
          </cell>
          <cell r="Q18">
            <v>-409.86458429688616</v>
          </cell>
        </row>
        <row r="19">
          <cell r="A19" t="str">
            <v xml:space="preserve">      Interest</v>
          </cell>
          <cell r="B19">
            <v>-148</v>
          </cell>
          <cell r="C19">
            <v>-141</v>
          </cell>
          <cell r="D19">
            <v>-148</v>
          </cell>
          <cell r="E19">
            <v>-150</v>
          </cell>
          <cell r="F19">
            <v>-136</v>
          </cell>
          <cell r="G19">
            <v>-165</v>
          </cell>
          <cell r="H19">
            <v>-195</v>
          </cell>
          <cell r="I19">
            <v>-194</v>
          </cell>
          <cell r="J19">
            <v>-184</v>
          </cell>
          <cell r="K19">
            <v>-177</v>
          </cell>
          <cell r="L19">
            <v>-150</v>
          </cell>
          <cell r="M19">
            <v>-144</v>
          </cell>
          <cell r="N19">
            <v>-151</v>
          </cell>
          <cell r="O19">
            <v>-146.67436569444442</v>
          </cell>
          <cell r="P19">
            <v>-120.29985460424652</v>
          </cell>
          <cell r="Q19">
            <v>-118.32458429688621</v>
          </cell>
        </row>
        <row r="20">
          <cell r="A20" t="str">
            <v xml:space="preserve">         Receipts</v>
          </cell>
          <cell r="B20">
            <v>13</v>
          </cell>
          <cell r="C20">
            <v>14</v>
          </cell>
          <cell r="D20">
            <v>14</v>
          </cell>
          <cell r="E20">
            <v>16</v>
          </cell>
          <cell r="F20">
            <v>25</v>
          </cell>
          <cell r="G20">
            <v>22</v>
          </cell>
          <cell r="H20">
            <v>26</v>
          </cell>
          <cell r="I20">
            <v>25</v>
          </cell>
          <cell r="J20">
            <v>32</v>
          </cell>
          <cell r="K20">
            <v>27</v>
          </cell>
          <cell r="L20">
            <v>40</v>
          </cell>
          <cell r="M20">
            <v>34</v>
          </cell>
          <cell r="N20">
            <v>33</v>
          </cell>
          <cell r="O20">
            <v>25.205295</v>
          </cell>
          <cell r="P20">
            <v>39.787414139980605</v>
          </cell>
          <cell r="Q20">
            <v>50.376633992123274</v>
          </cell>
        </row>
        <row r="21">
          <cell r="A21" t="str">
            <v xml:space="preserve">         Payment</v>
          </cell>
          <cell r="B21">
            <v>-161</v>
          </cell>
          <cell r="C21">
            <v>-156</v>
          </cell>
          <cell r="D21">
            <v>-162</v>
          </cell>
          <cell r="E21">
            <v>-166</v>
          </cell>
          <cell r="F21">
            <v>-161</v>
          </cell>
          <cell r="G21">
            <v>-187</v>
          </cell>
          <cell r="H21">
            <v>-221</v>
          </cell>
          <cell r="I21">
            <v>-219</v>
          </cell>
          <cell r="J21">
            <v>-216</v>
          </cell>
          <cell r="K21">
            <v>-204</v>
          </cell>
          <cell r="L21">
            <v>-191</v>
          </cell>
          <cell r="M21">
            <v>-178</v>
          </cell>
          <cell r="N21">
            <v>-184</v>
          </cell>
          <cell r="O21">
            <v>-171.87966069444442</v>
          </cell>
          <cell r="P21">
            <v>-160.08726874422712</v>
          </cell>
          <cell r="Q21">
            <v>-168.70121828900949</v>
          </cell>
        </row>
        <row r="22">
          <cell r="A22" t="str">
            <v xml:space="preserve">      Other</v>
          </cell>
          <cell r="B22">
            <v>22</v>
          </cell>
          <cell r="C22">
            <v>-44</v>
          </cell>
          <cell r="D22">
            <v>-65</v>
          </cell>
          <cell r="E22">
            <v>-90</v>
          </cell>
          <cell r="F22">
            <v>-78</v>
          </cell>
          <cell r="G22">
            <v>-107</v>
          </cell>
          <cell r="H22">
            <v>-109</v>
          </cell>
          <cell r="I22">
            <v>-86</v>
          </cell>
          <cell r="J22">
            <v>-64</v>
          </cell>
          <cell r="K22">
            <v>-119</v>
          </cell>
          <cell r="L22">
            <v>-175</v>
          </cell>
          <cell r="M22">
            <v>-175</v>
          </cell>
          <cell r="N22">
            <v>-258</v>
          </cell>
          <cell r="O22">
            <v>-219.80999999999997</v>
          </cell>
          <cell r="P22">
            <v>-241.95</v>
          </cell>
          <cell r="Q22">
            <v>-291.53999999999996</v>
          </cell>
        </row>
        <row r="23">
          <cell r="A23" t="str">
            <v xml:space="preserve">   Private transfers</v>
          </cell>
          <cell r="B23">
            <v>-45</v>
          </cell>
          <cell r="C23">
            <v>-26</v>
          </cell>
          <cell r="D23">
            <v>-11</v>
          </cell>
          <cell r="E23">
            <v>-13</v>
          </cell>
          <cell r="F23">
            <v>-20</v>
          </cell>
          <cell r="G23">
            <v>-2</v>
          </cell>
          <cell r="H23">
            <v>2</v>
          </cell>
          <cell r="I23">
            <v>40</v>
          </cell>
          <cell r="J23">
            <v>26</v>
          </cell>
          <cell r="K23">
            <v>86</v>
          </cell>
          <cell r="L23">
            <v>120</v>
          </cell>
          <cell r="M23">
            <v>149</v>
          </cell>
          <cell r="N23">
            <v>126</v>
          </cell>
          <cell r="O23">
            <v>128</v>
          </cell>
          <cell r="P23">
            <v>132</v>
          </cell>
          <cell r="Q23">
            <v>135</v>
          </cell>
        </row>
        <row r="25">
          <cell r="A25" t="str">
            <v>Capital account (including official transfers)</v>
          </cell>
          <cell r="B25">
            <v>229</v>
          </cell>
          <cell r="C25">
            <v>161</v>
          </cell>
          <cell r="D25">
            <v>149</v>
          </cell>
          <cell r="E25">
            <v>116</v>
          </cell>
          <cell r="F25">
            <v>126</v>
          </cell>
          <cell r="G25">
            <v>258</v>
          </cell>
          <cell r="H25">
            <v>533</v>
          </cell>
          <cell r="I25">
            <v>645.4</v>
          </cell>
          <cell r="J25">
            <v>535.20000000000005</v>
          </cell>
          <cell r="K25">
            <v>264</v>
          </cell>
          <cell r="L25">
            <v>481</v>
          </cell>
          <cell r="M25">
            <v>87</v>
          </cell>
          <cell r="N25">
            <v>130</v>
          </cell>
          <cell r="O25">
            <v>277.14756944444446</v>
          </cell>
          <cell r="P25">
            <v>286.30990220048898</v>
          </cell>
          <cell r="Q25">
            <v>410.08988561107765</v>
          </cell>
        </row>
        <row r="26">
          <cell r="A26" t="str">
            <v xml:space="preserve">   Official transfers</v>
          </cell>
          <cell r="B26">
            <v>55</v>
          </cell>
          <cell r="C26">
            <v>58</v>
          </cell>
          <cell r="D26">
            <v>80</v>
          </cell>
          <cell r="E26">
            <v>66</v>
          </cell>
          <cell r="F26">
            <v>79</v>
          </cell>
          <cell r="G26">
            <v>108</v>
          </cell>
          <cell r="H26">
            <v>95</v>
          </cell>
          <cell r="I26">
            <v>242</v>
          </cell>
          <cell r="J26">
            <v>173</v>
          </cell>
          <cell r="K26">
            <v>181</v>
          </cell>
          <cell r="L26">
            <v>167</v>
          </cell>
          <cell r="M26">
            <v>85</v>
          </cell>
          <cell r="N26">
            <v>85</v>
          </cell>
          <cell r="O26">
            <v>119</v>
          </cell>
          <cell r="P26">
            <v>105.1</v>
          </cell>
          <cell r="Q26">
            <v>105.1</v>
          </cell>
        </row>
        <row r="27">
          <cell r="A27" t="str">
            <v xml:space="preserve">   Direct investment</v>
          </cell>
          <cell r="B27">
            <v>3</v>
          </cell>
          <cell r="C27">
            <v>9</v>
          </cell>
          <cell r="D27">
            <v>-31</v>
          </cell>
          <cell r="E27">
            <v>4</v>
          </cell>
          <cell r="F27">
            <v>-10</v>
          </cell>
          <cell r="G27">
            <v>-12</v>
          </cell>
          <cell r="H27">
            <v>3</v>
          </cell>
          <cell r="I27">
            <v>15</v>
          </cell>
          <cell r="J27">
            <v>32</v>
          </cell>
          <cell r="K27">
            <v>30</v>
          </cell>
          <cell r="L27">
            <v>98</v>
          </cell>
          <cell r="M27">
            <v>35</v>
          </cell>
          <cell r="N27">
            <v>75</v>
          </cell>
          <cell r="O27">
            <v>92.800000000000011</v>
          </cell>
          <cell r="P27">
            <v>135</v>
          </cell>
          <cell r="Q27">
            <v>162</v>
          </cell>
        </row>
        <row r="28">
          <cell r="A28" t="str">
            <v xml:space="preserve">   Portfolio investment</v>
          </cell>
          <cell r="B28" t="str">
            <v>...</v>
          </cell>
          <cell r="C28" t="str">
            <v>...</v>
          </cell>
          <cell r="D28" t="str">
            <v>...</v>
          </cell>
          <cell r="E28">
            <v>-61</v>
          </cell>
          <cell r="F28">
            <v>-37</v>
          </cell>
          <cell r="G28">
            <v>-22</v>
          </cell>
          <cell r="H28">
            <v>7</v>
          </cell>
          <cell r="I28">
            <v>-9</v>
          </cell>
          <cell r="J28">
            <v>-5</v>
          </cell>
          <cell r="K28">
            <v>50</v>
          </cell>
          <cell r="L28">
            <v>64</v>
          </cell>
          <cell r="M28">
            <v>-3</v>
          </cell>
          <cell r="N28">
            <v>37</v>
          </cell>
          <cell r="O28">
            <v>50.6</v>
          </cell>
          <cell r="P28">
            <v>78</v>
          </cell>
          <cell r="Q28">
            <v>87</v>
          </cell>
        </row>
        <row r="29">
          <cell r="A29" t="str">
            <v xml:space="preserve">   Long-term capital</v>
          </cell>
          <cell r="B29">
            <v>95</v>
          </cell>
          <cell r="C29">
            <v>65</v>
          </cell>
          <cell r="D29">
            <v>98</v>
          </cell>
          <cell r="E29">
            <v>93</v>
          </cell>
          <cell r="F29">
            <v>91</v>
          </cell>
          <cell r="G29">
            <v>169</v>
          </cell>
          <cell r="H29">
            <v>284</v>
          </cell>
          <cell r="I29">
            <v>466</v>
          </cell>
          <cell r="J29">
            <v>246</v>
          </cell>
          <cell r="K29">
            <v>69</v>
          </cell>
          <cell r="L29">
            <v>135</v>
          </cell>
          <cell r="M29">
            <v>67</v>
          </cell>
          <cell r="N29">
            <v>50</v>
          </cell>
          <cell r="O29">
            <v>-55.252430555555584</v>
          </cell>
          <cell r="P29">
            <v>18.209902200488983</v>
          </cell>
          <cell r="Q29">
            <v>55.989885611077653</v>
          </cell>
        </row>
        <row r="30">
          <cell r="A30" t="str">
            <v xml:space="preserve">    Government</v>
          </cell>
          <cell r="B30" t="str">
            <v>...</v>
          </cell>
          <cell r="C30">
            <v>50</v>
          </cell>
          <cell r="D30">
            <v>122</v>
          </cell>
          <cell r="E30">
            <v>129</v>
          </cell>
          <cell r="F30">
            <v>42</v>
          </cell>
          <cell r="G30">
            <v>29</v>
          </cell>
          <cell r="H30">
            <v>188</v>
          </cell>
          <cell r="I30">
            <v>434</v>
          </cell>
          <cell r="J30">
            <v>223</v>
          </cell>
          <cell r="K30">
            <v>49</v>
          </cell>
          <cell r="L30">
            <v>59</v>
          </cell>
          <cell r="M30">
            <v>47</v>
          </cell>
          <cell r="N30">
            <v>10</v>
          </cell>
          <cell r="O30">
            <v>-81.252430555555577</v>
          </cell>
          <cell r="P30">
            <v>-10.690097799511022</v>
          </cell>
          <cell r="Q30">
            <v>35.289885611077636</v>
          </cell>
        </row>
        <row r="31">
          <cell r="A31" t="str">
            <v xml:space="preserve">    Public enterprises</v>
          </cell>
          <cell r="B31" t="str">
            <v>...</v>
          </cell>
          <cell r="C31">
            <v>12</v>
          </cell>
          <cell r="D31">
            <v>-21</v>
          </cell>
          <cell r="E31">
            <v>-57</v>
          </cell>
          <cell r="F31">
            <v>29</v>
          </cell>
          <cell r="G31">
            <v>62</v>
          </cell>
          <cell r="H31">
            <v>12</v>
          </cell>
          <cell r="I31">
            <v>11</v>
          </cell>
          <cell r="J31">
            <v>1</v>
          </cell>
          <cell r="K31">
            <v>36</v>
          </cell>
          <cell r="L31">
            <v>29</v>
          </cell>
          <cell r="M31">
            <v>0</v>
          </cell>
          <cell r="N31">
            <v>5</v>
          </cell>
          <cell r="O31">
            <v>53.999999999999979</v>
          </cell>
          <cell r="P31">
            <v>39.700000000000003</v>
          </cell>
          <cell r="Q31">
            <v>37.300000000000004</v>
          </cell>
        </row>
        <row r="32">
          <cell r="A32" t="str">
            <v xml:space="preserve">    Private sector</v>
          </cell>
          <cell r="B32" t="str">
            <v>...</v>
          </cell>
          <cell r="C32">
            <v>3</v>
          </cell>
          <cell r="D32">
            <v>-2</v>
          </cell>
          <cell r="E32">
            <v>21</v>
          </cell>
          <cell r="F32">
            <v>21</v>
          </cell>
          <cell r="G32">
            <v>79</v>
          </cell>
          <cell r="H32">
            <v>84</v>
          </cell>
          <cell r="I32">
            <v>21</v>
          </cell>
          <cell r="J32">
            <v>22</v>
          </cell>
          <cell r="K32">
            <v>-16</v>
          </cell>
          <cell r="L32">
            <v>47</v>
          </cell>
          <cell r="M32">
            <v>20</v>
          </cell>
          <cell r="N32">
            <v>35</v>
          </cell>
          <cell r="O32">
            <v>-27.999999999999986</v>
          </cell>
          <cell r="P32">
            <v>-10.799999999999997</v>
          </cell>
          <cell r="Q32">
            <v>-16.599999999999994</v>
          </cell>
        </row>
        <row r="33">
          <cell r="A33" t="str">
            <v xml:space="preserve">   Short-term capital</v>
          </cell>
          <cell r="B33">
            <v>75</v>
          </cell>
          <cell r="C33">
            <v>28</v>
          </cell>
          <cell r="D33">
            <v>2</v>
          </cell>
          <cell r="E33">
            <v>14</v>
          </cell>
          <cell r="F33">
            <v>3</v>
          </cell>
          <cell r="G33">
            <v>15</v>
          </cell>
          <cell r="H33">
            <v>143</v>
          </cell>
          <cell r="I33">
            <v>-69.599999999999994</v>
          </cell>
          <cell r="J33">
            <v>90.199999999999989</v>
          </cell>
          <cell r="K33">
            <v>-66</v>
          </cell>
          <cell r="L33">
            <v>18</v>
          </cell>
          <cell r="M33">
            <v>-97</v>
          </cell>
          <cell r="N33">
            <v>-117</v>
          </cell>
          <cell r="O33">
            <v>70</v>
          </cell>
          <cell r="P33">
            <v>-50</v>
          </cell>
          <cell r="Q33">
            <v>0</v>
          </cell>
        </row>
        <row r="35">
          <cell r="A35" t="str">
            <v>Errors and omissions</v>
          </cell>
          <cell r="B35">
            <v>25</v>
          </cell>
          <cell r="C35">
            <v>-94</v>
          </cell>
          <cell r="D35">
            <v>-33</v>
          </cell>
          <cell r="E35">
            <v>-67</v>
          </cell>
          <cell r="F35">
            <v>-120</v>
          </cell>
          <cell r="G35">
            <v>-18</v>
          </cell>
          <cell r="H35">
            <v>-111</v>
          </cell>
          <cell r="I35">
            <v>26</v>
          </cell>
          <cell r="J35">
            <v>-17</v>
          </cell>
          <cell r="K35">
            <v>69</v>
          </cell>
          <cell r="L35">
            <v>142</v>
          </cell>
          <cell r="M35">
            <v>50</v>
          </cell>
          <cell r="N35">
            <v>-91</v>
          </cell>
          <cell r="O35">
            <v>0</v>
          </cell>
          <cell r="P35">
            <v>0</v>
          </cell>
          <cell r="Q35">
            <v>0</v>
          </cell>
        </row>
        <row r="37">
          <cell r="A37" t="str">
            <v>Overall balance</v>
          </cell>
          <cell r="B37">
            <v>100</v>
          </cell>
          <cell r="C37">
            <v>16</v>
          </cell>
          <cell r="D37">
            <v>115</v>
          </cell>
          <cell r="E37">
            <v>100</v>
          </cell>
          <cell r="F37">
            <v>-73</v>
          </cell>
          <cell r="G37">
            <v>-19</v>
          </cell>
          <cell r="H37">
            <v>-126</v>
          </cell>
          <cell r="I37">
            <v>-170.60000000000002</v>
          </cell>
          <cell r="J37">
            <v>207.20000000000005</v>
          </cell>
          <cell r="K37">
            <v>17</v>
          </cell>
          <cell r="L37">
            <v>255</v>
          </cell>
          <cell r="M37">
            <v>-43</v>
          </cell>
          <cell r="N37">
            <v>-754</v>
          </cell>
          <cell r="O37">
            <v>-101.66271960067593</v>
          </cell>
          <cell r="P37">
            <v>-20.736071761779954</v>
          </cell>
          <cell r="Q37">
            <v>182.81729313261383</v>
          </cell>
        </row>
        <row r="39">
          <cell r="A39" t="str">
            <v>Financing</v>
          </cell>
          <cell r="B39">
            <v>-100</v>
          </cell>
          <cell r="C39">
            <v>-16</v>
          </cell>
          <cell r="D39">
            <v>-115</v>
          </cell>
          <cell r="E39">
            <v>-100</v>
          </cell>
          <cell r="F39">
            <v>73</v>
          </cell>
          <cell r="G39">
            <v>19</v>
          </cell>
          <cell r="H39">
            <v>126</v>
          </cell>
          <cell r="I39">
            <v>170.60000000000002</v>
          </cell>
          <cell r="J39">
            <v>-207.20000000000005</v>
          </cell>
          <cell r="K39">
            <v>-17</v>
          </cell>
          <cell r="L39">
            <v>-255</v>
          </cell>
          <cell r="M39">
            <v>43</v>
          </cell>
          <cell r="N39">
            <v>754</v>
          </cell>
          <cell r="O39">
            <v>101.66271960067593</v>
          </cell>
          <cell r="P39">
            <v>20.736071761779954</v>
          </cell>
          <cell r="Q39">
            <v>-182.81729313261383</v>
          </cell>
        </row>
        <row r="40">
          <cell r="A40" t="str">
            <v xml:space="preserve">   Gross official reserves (- : increase)</v>
          </cell>
          <cell r="B40">
            <v>-69.699999999999989</v>
          </cell>
          <cell r="C40">
            <v>10</v>
          </cell>
          <cell r="D40">
            <v>-37</v>
          </cell>
          <cell r="E40">
            <v>26</v>
          </cell>
          <cell r="F40">
            <v>78</v>
          </cell>
          <cell r="G40">
            <v>-30</v>
          </cell>
          <cell r="H40">
            <v>-78</v>
          </cell>
          <cell r="I40">
            <v>-16</v>
          </cell>
          <cell r="J40">
            <v>-207</v>
          </cell>
          <cell r="K40">
            <v>11</v>
          </cell>
          <cell r="L40">
            <v>-296</v>
          </cell>
          <cell r="M40">
            <v>45</v>
          </cell>
          <cell r="N40">
            <v>558.1</v>
          </cell>
          <cell r="O40">
            <v>-266.71589175332412</v>
          </cell>
          <cell r="P40">
            <v>-199.51730202422004</v>
          </cell>
          <cell r="Q40">
            <v>-381.88846646594715</v>
          </cell>
        </row>
        <row r="41">
          <cell r="A41" t="str">
            <v xml:space="preserve">   Net use of Fund resources</v>
          </cell>
          <cell r="B41">
            <v>8</v>
          </cell>
          <cell r="C41">
            <v>-30</v>
          </cell>
          <cell r="D41">
            <v>-77</v>
          </cell>
          <cell r="E41">
            <v>-73</v>
          </cell>
          <cell r="F41">
            <v>-36</v>
          </cell>
          <cell r="G41">
            <v>-22</v>
          </cell>
          <cell r="H41">
            <v>-5</v>
          </cell>
          <cell r="I41">
            <v>226</v>
          </cell>
          <cell r="J41">
            <v>67</v>
          </cell>
          <cell r="K41">
            <v>74</v>
          </cell>
          <cell r="L41">
            <v>77</v>
          </cell>
          <cell r="M41">
            <v>-9</v>
          </cell>
          <cell r="N41">
            <v>-27</v>
          </cell>
          <cell r="O41">
            <v>93.378611354000043</v>
          </cell>
          <cell r="P41">
            <v>-25.786156214000009</v>
          </cell>
          <cell r="Q41">
            <v>-74.318880000000007</v>
          </cell>
        </row>
        <row r="42">
          <cell r="A42" t="str">
            <v xml:space="preserve">      Drawings</v>
          </cell>
          <cell r="B42">
            <v>8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226</v>
          </cell>
          <cell r="J42">
            <v>67</v>
          </cell>
          <cell r="K42">
            <v>74</v>
          </cell>
          <cell r="L42">
            <v>77</v>
          </cell>
          <cell r="M42">
            <v>0</v>
          </cell>
          <cell r="N42">
            <v>0</v>
          </cell>
          <cell r="O42">
            <v>141.52008000000004</v>
          </cell>
          <cell r="P42">
            <v>35.484540000000003</v>
          </cell>
          <cell r="Q42">
            <v>0</v>
          </cell>
        </row>
        <row r="43">
          <cell r="A43" t="str">
            <v xml:space="preserve">      Repayments</v>
          </cell>
          <cell r="B43">
            <v>0</v>
          </cell>
          <cell r="C43">
            <v>-30</v>
          </cell>
          <cell r="D43">
            <v>-77</v>
          </cell>
          <cell r="E43">
            <v>-73</v>
          </cell>
          <cell r="F43">
            <v>-36</v>
          </cell>
          <cell r="G43">
            <v>-22</v>
          </cell>
          <cell r="H43">
            <v>-5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-9</v>
          </cell>
          <cell r="N43">
            <v>-27</v>
          </cell>
          <cell r="O43">
            <v>-48.141468646</v>
          </cell>
          <cell r="P43">
            <v>-61.270696214000012</v>
          </cell>
          <cell r="Q43">
            <v>-74.318880000000007</v>
          </cell>
        </row>
        <row r="44">
          <cell r="A44" t="str">
            <v xml:space="preserve">   Other short-term liabilities (net) </v>
          </cell>
          <cell r="B44">
            <v>-38</v>
          </cell>
          <cell r="C44">
            <v>4</v>
          </cell>
          <cell r="D44">
            <v>-1</v>
          </cell>
          <cell r="E44">
            <v>-53</v>
          </cell>
          <cell r="F44">
            <v>31</v>
          </cell>
          <cell r="G44">
            <v>71</v>
          </cell>
          <cell r="H44">
            <v>209</v>
          </cell>
          <cell r="I44">
            <v>-39</v>
          </cell>
          <cell r="J44">
            <v>-67</v>
          </cell>
          <cell r="K44">
            <v>-102</v>
          </cell>
          <cell r="L44">
            <v>-36</v>
          </cell>
          <cell r="M44">
            <v>7</v>
          </cell>
          <cell r="N44">
            <v>224</v>
          </cell>
          <cell r="O44">
            <v>-15</v>
          </cell>
          <cell r="P44">
            <v>-104.5</v>
          </cell>
          <cell r="Q44">
            <v>-69.666666666666671</v>
          </cell>
        </row>
        <row r="45">
          <cell r="A45" t="str">
            <v xml:space="preserve">   Undefined finances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-290</v>
          </cell>
          <cell r="P45">
            <v>-350.53953000000001</v>
          </cell>
          <cell r="Q45">
            <v>-343.05671999999998</v>
          </cell>
        </row>
        <row r="47">
          <cell r="A47" t="str">
            <v xml:space="preserve">   Possible source of financing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290</v>
          </cell>
          <cell r="P47">
            <v>350.53953000000001</v>
          </cell>
          <cell r="Q47">
            <v>343.05671999999998</v>
          </cell>
        </row>
        <row r="48">
          <cell r="A48" t="str">
            <v xml:space="preserve">      IMF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100.53953</v>
          </cell>
          <cell r="Q48">
            <v>103.05671999999998</v>
          </cell>
        </row>
        <row r="49">
          <cell r="A49" t="str">
            <v xml:space="preserve">      Other donors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290</v>
          </cell>
          <cell r="P49">
            <v>250</v>
          </cell>
          <cell r="Q49">
            <v>240</v>
          </cell>
        </row>
        <row r="51">
          <cell r="A51" t="str">
            <v>Memorandum items:</v>
          </cell>
        </row>
        <row r="53">
          <cell r="A53" t="str">
            <v xml:space="preserve">   Gross official reserves 1/</v>
          </cell>
          <cell r="B53">
            <v>336</v>
          </cell>
          <cell r="C53">
            <v>326</v>
          </cell>
          <cell r="D53">
            <v>363</v>
          </cell>
          <cell r="E53">
            <v>337</v>
          </cell>
          <cell r="F53">
            <v>259</v>
          </cell>
          <cell r="G53">
            <v>289</v>
          </cell>
          <cell r="H53">
            <v>367</v>
          </cell>
          <cell r="I53">
            <v>383</v>
          </cell>
          <cell r="J53">
            <v>590</v>
          </cell>
          <cell r="K53">
            <v>579</v>
          </cell>
          <cell r="L53">
            <v>875</v>
          </cell>
          <cell r="M53">
            <v>830</v>
          </cell>
          <cell r="N53">
            <v>271.89999999999998</v>
          </cell>
          <cell r="O53">
            <v>538.61589175332415</v>
          </cell>
          <cell r="P53">
            <v>738.13319377754419</v>
          </cell>
          <cell r="Q53">
            <v>1120.0216602434914</v>
          </cell>
        </row>
        <row r="54">
          <cell r="A54" t="str">
            <v xml:space="preserve">      (In months of goods and services imports)</v>
          </cell>
          <cell r="B54">
            <v>2.9387755102040818</v>
          </cell>
          <cell r="C54">
            <v>2.6010638297872339</v>
          </cell>
          <cell r="D54">
            <v>2.707271597265382</v>
          </cell>
          <cell r="E54">
            <v>2.2441731409544952</v>
          </cell>
          <cell r="F54">
            <v>1.5416666666666667</v>
          </cell>
          <cell r="G54">
            <v>1.5111111111111111</v>
          </cell>
          <cell r="H54">
            <v>1.6738882554161916</v>
          </cell>
          <cell r="I54">
            <v>1.6761487964989059</v>
          </cell>
          <cell r="J54">
            <v>3.0153321976149918</v>
          </cell>
          <cell r="K54">
            <v>2.4867573371510376</v>
          </cell>
          <cell r="L54">
            <v>3.2327586206896548</v>
          </cell>
          <cell r="M54">
            <v>2.8694900605012963</v>
          </cell>
          <cell r="N54">
            <v>0.79599902415223223</v>
          </cell>
          <cell r="O54">
            <v>1.6236977112568083</v>
          </cell>
          <cell r="P54">
            <v>2.1103226992515429</v>
          </cell>
          <cell r="Q54">
            <v>3.0074308359192274</v>
          </cell>
        </row>
        <row r="55">
          <cell r="A55" t="str">
            <v xml:space="preserve">  Net international reserves</v>
          </cell>
          <cell r="B55">
            <v>26</v>
          </cell>
          <cell r="C55">
            <v>40</v>
          </cell>
          <cell r="D55">
            <v>170</v>
          </cell>
          <cell r="E55">
            <v>237</v>
          </cell>
          <cell r="F55">
            <v>202</v>
          </cell>
          <cell r="G55">
            <v>171</v>
          </cell>
          <cell r="H55">
            <v>43</v>
          </cell>
          <cell r="I55">
            <v>-70</v>
          </cell>
          <cell r="J55">
            <v>127</v>
          </cell>
          <cell r="K55">
            <v>140</v>
          </cell>
          <cell r="L55">
            <v>377</v>
          </cell>
          <cell r="M55">
            <v>365.1</v>
          </cell>
          <cell r="N55">
            <v>-363.80000000000007</v>
          </cell>
          <cell r="O55">
            <v>-175.46271960067588</v>
          </cell>
          <cell r="P55">
            <v>53.801208637544164</v>
          </cell>
          <cell r="Q55">
            <v>476.61850177015799</v>
          </cell>
        </row>
        <row r="56">
          <cell r="A56" t="str">
            <v xml:space="preserve">  Exports/GDP </v>
          </cell>
          <cell r="B56">
            <v>19.915734472088101</v>
          </cell>
          <cell r="C56">
            <v>21.292608880679531</v>
          </cell>
          <cell r="D56">
            <v>21.57985287138111</v>
          </cell>
          <cell r="E56">
            <v>21.301335356193952</v>
          </cell>
          <cell r="F56">
            <v>20.421812291488106</v>
          </cell>
          <cell r="G56">
            <v>19.965151528438835</v>
          </cell>
          <cell r="H56">
            <v>20.657261760639138</v>
          </cell>
          <cell r="I56">
            <v>22.662806938836017</v>
          </cell>
          <cell r="J56">
            <v>24.530288774063777</v>
          </cell>
          <cell r="K56">
            <v>28.114262079245044</v>
          </cell>
          <cell r="L56">
            <v>28.829239509770225</v>
          </cell>
          <cell r="M56">
            <v>28.93252878647516</v>
          </cell>
          <cell r="N56">
            <v>28.70989612842304</v>
          </cell>
          <cell r="O56">
            <v>36.988220427906967</v>
          </cell>
          <cell r="P56">
            <v>32.468713028112447</v>
          </cell>
          <cell r="Q56">
            <v>32.103220888157892</v>
          </cell>
        </row>
        <row r="57">
          <cell r="A57" t="str">
            <v xml:space="preserve">  Imports/GDP</v>
          </cell>
          <cell r="B57">
            <v>16.336572227104295</v>
          </cell>
          <cell r="C57">
            <v>16.278802110285557</v>
          </cell>
          <cell r="D57">
            <v>15.914214523018511</v>
          </cell>
          <cell r="E57">
            <v>14.890501813742297</v>
          </cell>
          <cell r="F57">
            <v>15.968119185365701</v>
          </cell>
          <cell r="G57">
            <v>17.208981152008604</v>
          </cell>
          <cell r="H57">
            <v>19.673582629180128</v>
          </cell>
          <cell r="I57">
            <v>26.380692260174477</v>
          </cell>
          <cell r="J57">
            <v>23.037140761729461</v>
          </cell>
          <cell r="K57">
            <v>25.673938354852439</v>
          </cell>
          <cell r="L57">
            <v>27.684396063533868</v>
          </cell>
          <cell r="M57">
            <v>26.046230842632085</v>
          </cell>
          <cell r="N57">
            <v>30.996525023607173</v>
          </cell>
          <cell r="O57">
            <v>35.144037209302319</v>
          </cell>
          <cell r="P57">
            <v>30.624080321285142</v>
          </cell>
          <cell r="Q57">
            <v>29.693355263157894</v>
          </cell>
        </row>
        <row r="58">
          <cell r="A58" t="str">
            <v xml:space="preserve">   Current account balance (In percent of GDP)</v>
          </cell>
          <cell r="B58">
            <v>-2.7286682461757716</v>
          </cell>
          <cell r="C58">
            <v>-0.81956456823747625</v>
          </cell>
          <cell r="D58">
            <v>-1.4831514000949217E-2</v>
          </cell>
          <cell r="E58">
            <v>0.65129982204190151</v>
          </cell>
          <cell r="F58">
            <v>-0.95350069209666699</v>
          </cell>
          <cell r="G58">
            <v>-2.92700738323376</v>
          </cell>
          <cell r="H58">
            <v>-6.3302645283303125</v>
          </cell>
          <cell r="I58">
            <v>-12.471949962418252</v>
          </cell>
          <cell r="J58">
            <v>-4.7384595085303323</v>
          </cell>
          <cell r="K58">
            <v>-4.5918517417565097</v>
          </cell>
          <cell r="L58">
            <v>-4.7875271388066087</v>
          </cell>
          <cell r="M58">
            <v>-2.0748888833249413</v>
          </cell>
          <cell r="N58">
            <v>-9.1580642115203013</v>
          </cell>
          <cell r="O58">
            <v>-5.0742959648834729</v>
          </cell>
          <cell r="P58">
            <v>-3.3622972784623291</v>
          </cell>
          <cell r="Q58">
            <v>-2.2577737805426339</v>
          </cell>
        </row>
        <row r="59">
          <cell r="A59" t="str">
            <v xml:space="preserve">   Current account balance (incl. Official transfer)</v>
          </cell>
          <cell r="B59">
            <v>-1.7541438725415675</v>
          </cell>
          <cell r="C59">
            <v>0.11248925446396733</v>
          </cell>
          <cell r="D59">
            <v>1.1716896060749882</v>
          </cell>
          <cell r="E59">
            <v>1.4941584152725975</v>
          </cell>
          <cell r="F59">
            <v>0</v>
          </cell>
          <cell r="G59">
            <v>-1.6969809342483666</v>
          </cell>
          <cell r="H59">
            <v>-5.2308584402290697</v>
          </cell>
          <cell r="I59">
            <v>-8.8873752701317716</v>
          </cell>
          <cell r="J59">
            <v>-2.1025961806340381</v>
          </cell>
          <cell r="K59">
            <v>-1.9782505931466725</v>
          </cell>
          <cell r="L59">
            <v>-2.6149265078807833</v>
          </cell>
          <cell r="M59">
            <v>-1.0896064526957792</v>
          </cell>
          <cell r="N59">
            <v>-8.1764305949008484</v>
          </cell>
          <cell r="O59">
            <v>-3.4802494532555661</v>
          </cell>
          <cell r="P59">
            <v>-2.2114030348210973</v>
          </cell>
          <cell r="Q59">
            <v>-1.2136882542268448</v>
          </cell>
        </row>
        <row r="60">
          <cell r="A60" t="str">
            <v xml:space="preserve">  External debt service ($ml)</v>
          </cell>
          <cell r="B60" t="str">
            <v>...</v>
          </cell>
          <cell r="C60">
            <v>353</v>
          </cell>
          <cell r="D60">
            <v>437</v>
          </cell>
          <cell r="E60">
            <v>454</v>
          </cell>
          <cell r="F60">
            <v>417</v>
          </cell>
          <cell r="G60">
            <v>439</v>
          </cell>
          <cell r="H60">
            <v>453</v>
          </cell>
          <cell r="I60">
            <v>517</v>
          </cell>
          <cell r="J60">
            <v>576</v>
          </cell>
          <cell r="K60">
            <v>578</v>
          </cell>
          <cell r="L60">
            <v>537</v>
          </cell>
          <cell r="M60">
            <v>551</v>
          </cell>
          <cell r="N60">
            <v>556</v>
          </cell>
          <cell r="O60">
            <v>602.12112934044444</v>
          </cell>
          <cell r="P60">
            <v>579.35796495822717</v>
          </cell>
          <cell r="Q60">
            <v>572.02009828900952</v>
          </cell>
        </row>
        <row r="61">
          <cell r="A61" t="str">
            <v xml:space="preserve">      as percent of exports of g&amp;s</v>
          </cell>
          <cell r="B61" t="str">
            <v>...</v>
          </cell>
          <cell r="C61">
            <v>24.311294765840223</v>
          </cell>
          <cell r="D61">
            <v>27.1597265382225</v>
          </cell>
          <cell r="E61">
            <v>24.514038876889849</v>
          </cell>
          <cell r="F61">
            <v>21.528136293236965</v>
          </cell>
          <cell r="G61">
            <v>21.540726202158979</v>
          </cell>
          <cell r="H61">
            <v>21.737044145873323</v>
          </cell>
          <cell r="I61">
            <v>27.210526315789473</v>
          </cell>
          <cell r="J61">
            <v>28.276877761413843</v>
          </cell>
          <cell r="K61">
            <v>23.344103392568659</v>
          </cell>
          <cell r="L61">
            <v>18.658790826963166</v>
          </cell>
          <cell r="M61">
            <v>16.742631419021574</v>
          </cell>
          <cell r="N61">
            <v>16.817906836055656</v>
          </cell>
          <cell r="O61">
            <v>16.716991386948983</v>
          </cell>
          <cell r="P61">
            <v>14.892655714446837</v>
          </cell>
          <cell r="Q61">
            <v>13.485491481939615</v>
          </cell>
        </row>
        <row r="62">
          <cell r="A62" t="str">
            <v xml:space="preserve">  External debt</v>
          </cell>
          <cell r="B62">
            <v>2435.9060885746867</v>
          </cell>
          <cell r="C62">
            <v>2554.1925578411251</v>
          </cell>
          <cell r="D62">
            <v>2832.2104867502849</v>
          </cell>
          <cell r="E62">
            <v>2590.6746645381986</v>
          </cell>
          <cell r="F62">
            <v>2651.4061664766255</v>
          </cell>
          <cell r="G62">
            <v>2872</v>
          </cell>
          <cell r="H62">
            <v>3438</v>
          </cell>
          <cell r="I62">
            <v>4033.3375999999998</v>
          </cell>
          <cell r="J62">
            <v>4254.18</v>
          </cell>
          <cell r="K62">
            <v>4569.74</v>
          </cell>
          <cell r="L62">
            <v>4641.2700000000004</v>
          </cell>
          <cell r="M62">
            <v>4582.70964</v>
          </cell>
          <cell r="N62">
            <v>4478.9748099999997</v>
          </cell>
          <cell r="O62">
            <v>4775.5338007984446</v>
          </cell>
          <cell r="P62">
            <v>4994.9150567889337</v>
          </cell>
          <cell r="Q62">
            <v>5263.5671991120107</v>
          </cell>
        </row>
        <row r="63">
          <cell r="A63" t="str">
            <v xml:space="preserve">      as percent of GDP</v>
          </cell>
          <cell r="B63">
            <v>43.16090645818165</v>
          </cell>
          <cell r="C63">
            <v>41.0456023698517</v>
          </cell>
          <cell r="D63">
            <v>42.005969487872044</v>
          </cell>
          <cell r="E63">
            <v>33.084430352591994</v>
          </cell>
          <cell r="F63">
            <v>32.001488794491557</v>
          </cell>
          <cell r="G63">
            <v>32.709592235981937</v>
          </cell>
          <cell r="H63">
            <v>39.786927693600752</v>
          </cell>
          <cell r="I63">
            <v>59.742974737221054</v>
          </cell>
          <cell r="J63">
            <v>64.817555215432705</v>
          </cell>
          <cell r="K63">
            <v>65.986064711869162</v>
          </cell>
          <cell r="L63">
            <v>60.38099479219823</v>
          </cell>
          <cell r="M63">
            <v>53.120744623139913</v>
          </cell>
          <cell r="N63">
            <v>51.726026370443812</v>
          </cell>
          <cell r="O63">
            <v>63.96994114557917</v>
          </cell>
          <cell r="P63">
            <v>54.696660193485243</v>
          </cell>
          <cell r="Q63">
            <v>52.289384675389059</v>
          </cell>
        </row>
        <row r="64">
          <cell r="A64" t="str">
            <v xml:space="preserve">  GDP in US$</v>
          </cell>
          <cell r="B64">
            <v>5643.7787999999991</v>
          </cell>
          <cell r="C64">
            <v>6222.8166000000001</v>
          </cell>
          <cell r="D64">
            <v>6742.4</v>
          </cell>
          <cell r="E64">
            <v>7830.4950000000008</v>
          </cell>
          <cell r="F64">
            <v>8285.2587999999996</v>
          </cell>
          <cell r="G64">
            <v>8780.2990000000009</v>
          </cell>
          <cell r="H64">
            <v>8641.0290999999997</v>
          </cell>
          <cell r="I64">
            <v>6751.1495999999997</v>
          </cell>
          <cell r="J64">
            <v>6563.3144999999995</v>
          </cell>
          <cell r="K64">
            <v>6925.3107000000009</v>
          </cell>
          <cell r="L64">
            <v>7686.6405000000004</v>
          </cell>
          <cell r="M64">
            <v>8626.9679999999989</v>
          </cell>
          <cell r="N64">
            <v>8659.0351594439908</v>
          </cell>
          <cell r="O64">
            <v>7465.2777777777774</v>
          </cell>
          <cell r="P64">
            <v>9132.0293398533013</v>
          </cell>
          <cell r="Q64">
            <v>10066.225165562913</v>
          </cell>
        </row>
        <row r="67">
          <cell r="A67" t="str">
            <v>Sources: Zimbabwean authorities; and staff estimates and projections.</v>
          </cell>
        </row>
        <row r="69">
          <cell r="A69" t="str">
            <v>1/ Gold valued at full market prices.</v>
          </cell>
        </row>
        <row r="71">
          <cell r="A71" t="str">
            <v>Zimbabwe:  External sector indicators</v>
          </cell>
        </row>
        <row r="73">
          <cell r="A73">
            <v>35876.544586805554</v>
          </cell>
          <cell r="B73" t="str">
            <v>1985</v>
          </cell>
          <cell r="C73" t="str">
            <v>1986</v>
          </cell>
          <cell r="D73" t="str">
            <v>1987</v>
          </cell>
          <cell r="E73" t="str">
            <v>1988</v>
          </cell>
          <cell r="F73" t="str">
            <v>1989</v>
          </cell>
          <cell r="G73" t="str">
            <v>1990</v>
          </cell>
          <cell r="H73" t="str">
            <v>1991</v>
          </cell>
          <cell r="I73" t="str">
            <v>1992</v>
          </cell>
          <cell r="J73" t="str">
            <v>1993</v>
          </cell>
          <cell r="K73" t="str">
            <v>1994</v>
          </cell>
          <cell r="L73" t="str">
            <v>1995</v>
          </cell>
          <cell r="M73" t="str">
            <v>1996</v>
          </cell>
          <cell r="N73" t="str">
            <v>1997</v>
          </cell>
          <cell r="O73" t="str">
            <v>1998</v>
          </cell>
          <cell r="P73" t="str">
            <v>1999</v>
          </cell>
          <cell r="Q73" t="str">
            <v>2000</v>
          </cell>
        </row>
        <row r="75">
          <cell r="A75" t="str">
            <v>External trade indices</v>
          </cell>
        </row>
        <row r="76">
          <cell r="A76" t="str">
            <v xml:space="preserve">  Exports</v>
          </cell>
        </row>
        <row r="77">
          <cell r="A77" t="str">
            <v xml:space="preserve">    Price</v>
          </cell>
          <cell r="B77">
            <v>57.14077541947794</v>
          </cell>
          <cell r="C77">
            <v>61.684075247031359</v>
          </cell>
          <cell r="D77">
            <v>66.71366606033861</v>
          </cell>
          <cell r="E77">
            <v>87.831848698933698</v>
          </cell>
          <cell r="F77">
            <v>93.026305260794032</v>
          </cell>
          <cell r="G77">
            <v>100</v>
          </cell>
          <cell r="H77">
            <v>107.44306581666353</v>
          </cell>
          <cell r="I77">
            <v>101.02951524034482</v>
          </cell>
          <cell r="J77">
            <v>90.52983374837784</v>
          </cell>
          <cell r="K77">
            <v>97.74357667884091</v>
          </cell>
          <cell r="L77">
            <v>109.93867031924407</v>
          </cell>
          <cell r="M77">
            <v>116.07531731552974</v>
          </cell>
          <cell r="N77">
            <v>111.05546302765099</v>
          </cell>
          <cell r="O77">
            <v>105.56395687579048</v>
          </cell>
          <cell r="P77">
            <v>107.32645633426716</v>
          </cell>
          <cell r="Q77">
            <v>110.02974935059844</v>
          </cell>
        </row>
        <row r="78">
          <cell r="A78" t="str">
            <v xml:space="preserve">    Volume</v>
          </cell>
          <cell r="B78">
            <v>112.21173193004178</v>
          </cell>
          <cell r="C78">
            <v>122.53521126760563</v>
          </cell>
          <cell r="D78">
            <v>124.4131455399061</v>
          </cell>
          <cell r="E78">
            <v>108.33333333333333</v>
          </cell>
          <cell r="F78">
            <v>103.75586854460094</v>
          </cell>
          <cell r="G78">
            <v>100</v>
          </cell>
          <cell r="H78">
            <v>92.727442498328699</v>
          </cell>
          <cell r="I78">
            <v>86.569453982093947</v>
          </cell>
          <cell r="J78">
            <v>101.46894712514093</v>
          </cell>
          <cell r="K78">
            <v>113.6307330881594</v>
          </cell>
          <cell r="L78">
            <v>114.99436369355101</v>
          </cell>
          <cell r="M78">
            <v>122.67051388854232</v>
          </cell>
          <cell r="N78">
            <v>127.74056935901599</v>
          </cell>
          <cell r="O78">
            <v>149.2147764344553</v>
          </cell>
          <cell r="P78">
            <v>157.59544705739668</v>
          </cell>
          <cell r="Q78">
            <v>167.54181191744075</v>
          </cell>
        </row>
        <row r="80">
          <cell r="A80" t="str">
            <v xml:space="preserve">  Imports</v>
          </cell>
        </row>
        <row r="81">
          <cell r="A81" t="str">
            <v xml:space="preserve">    Price</v>
          </cell>
          <cell r="B81">
            <v>70.822467636089215</v>
          </cell>
          <cell r="C81">
            <v>81.13924676979407</v>
          </cell>
          <cell r="D81">
            <v>91.231432458268969</v>
          </cell>
          <cell r="E81">
            <v>94.992236904021951</v>
          </cell>
          <cell r="F81">
            <v>96.009730505785683</v>
          </cell>
          <cell r="G81">
            <v>100</v>
          </cell>
          <cell r="H81">
            <v>97.554347310710554</v>
          </cell>
          <cell r="I81">
            <v>98.67683150499613</v>
          </cell>
          <cell r="J81">
            <v>93.601237226759153</v>
          </cell>
          <cell r="K81">
            <v>96.535798701263289</v>
          </cell>
          <cell r="L81">
            <v>101.50776594395118</v>
          </cell>
          <cell r="M81">
            <v>95.884275093665906</v>
          </cell>
          <cell r="N81">
            <v>92.366408873398584</v>
          </cell>
          <cell r="O81">
            <v>90.765063875111878</v>
          </cell>
          <cell r="P81">
            <v>91.949264593949309</v>
          </cell>
          <cell r="Q81">
            <v>93.080640328733452</v>
          </cell>
        </row>
        <row r="82">
          <cell r="A82" t="str">
            <v xml:space="preserve">    Volume</v>
          </cell>
          <cell r="B82">
            <v>86.157958942109104</v>
          </cell>
          <cell r="C82">
            <v>82.625482625482633</v>
          </cell>
          <cell r="D82">
            <v>77.837837837837839</v>
          </cell>
          <cell r="E82">
            <v>81.235521235521233</v>
          </cell>
          <cell r="F82">
            <v>91.196911196911188</v>
          </cell>
          <cell r="G82">
            <v>100</v>
          </cell>
          <cell r="H82">
            <v>115.32881493099336</v>
          </cell>
          <cell r="I82">
            <v>119.44947882426018</v>
          </cell>
          <cell r="J82">
            <v>106.90690027359555</v>
          </cell>
          <cell r="K82">
            <v>121.8930371173097</v>
          </cell>
          <cell r="L82">
            <v>138.74198051234532</v>
          </cell>
          <cell r="M82">
            <v>155.09265078752745</v>
          </cell>
          <cell r="N82">
            <v>192.31093890829166</v>
          </cell>
          <cell r="O82">
            <v>191.29976665106477</v>
          </cell>
          <cell r="P82">
            <v>201.28788140765414</v>
          </cell>
          <cell r="Q82">
            <v>212.52111629753819</v>
          </cell>
        </row>
        <row r="84">
          <cell r="A84" t="str">
            <v xml:space="preserve">  Terms of trade</v>
          </cell>
          <cell r="B84">
            <v>80.681706422723607</v>
          </cell>
          <cell r="C84">
            <v>76.022489365768493</v>
          </cell>
          <cell r="D84">
            <v>73.125746535718093</v>
          </cell>
          <cell r="E84">
            <v>92.462133287457007</v>
          </cell>
          <cell r="F84">
            <v>96.89258033610264</v>
          </cell>
          <cell r="G84">
            <v>100</v>
          </cell>
          <cell r="H84">
            <v>110.13662515157567</v>
          </cell>
          <cell r="I84">
            <v>102.38423113051576</v>
          </cell>
          <cell r="J84">
            <v>96.718629401296795</v>
          </cell>
          <cell r="K84">
            <v>101.25111926749078</v>
          </cell>
          <cell r="L84">
            <v>108.30567424757247</v>
          </cell>
          <cell r="M84">
            <v>121.05772005069646</v>
          </cell>
          <cell r="N84">
            <v>120.23360481608462</v>
          </cell>
          <cell r="O84">
            <v>116.30461365734412</v>
          </cell>
          <cell r="P84">
            <v>116.72356142077263</v>
          </cell>
          <cell r="Q84">
            <v>118.20905932963687</v>
          </cell>
        </row>
        <row r="85">
          <cell r="A85" t="str">
            <v xml:space="preserve">   %change</v>
          </cell>
          <cell r="B85" t="str">
            <v>...</v>
          </cell>
          <cell r="C85">
            <v>-5.7748122387789147E-2</v>
          </cell>
          <cell r="D85">
            <v>-3.8103761850170947E-2</v>
          </cell>
          <cell r="E85">
            <v>0.26442652099687081</v>
          </cell>
          <cell r="F85">
            <v>4.7916340356021658E-2</v>
          </cell>
          <cell r="G85">
            <v>3.2070770053994835E-2</v>
          </cell>
          <cell r="H85">
            <v>0.10136625151575673</v>
          </cell>
          <cell r="I85">
            <v>-7.0388882993197455E-2</v>
          </cell>
          <cell r="J85">
            <v>-5.533666333828946E-2</v>
          </cell>
          <cell r="K85">
            <v>4.6862635401791808E-2</v>
          </cell>
          <cell r="L85">
            <v>6.9673846878122614E-2</v>
          </cell>
          <cell r="M85">
            <v>0.1177412530942239</v>
          </cell>
          <cell r="N85">
            <v>-6.807622300062488E-3</v>
          </cell>
          <cell r="O85">
            <v>-3.2677978546434505E-2</v>
          </cell>
          <cell r="P85">
            <v>3.6021594522708256E-3</v>
          </cell>
          <cell r="Q85">
            <v>1.2726632830446505E-2</v>
          </cell>
        </row>
        <row r="87">
          <cell r="A87" t="str">
            <v>Ex rate (Z$/US$)--eop</v>
          </cell>
          <cell r="B87">
            <v>1.6412276382734285</v>
          </cell>
          <cell r="C87">
            <v>1.6781339150864238</v>
          </cell>
          <cell r="D87">
            <v>1.6630633627141196</v>
          </cell>
          <cell r="E87">
            <v>1.9428793471925392</v>
          </cell>
          <cell r="F87">
            <v>2.2701475595913734</v>
          </cell>
          <cell r="G87">
            <v>2.6364355391510674</v>
          </cell>
          <cell r="H87">
            <v>5.0075112669003508</v>
          </cell>
          <cell r="I87">
            <v>5.3106744556558683</v>
          </cell>
          <cell r="J87">
            <v>6.7521944632005395</v>
          </cell>
          <cell r="K87">
            <v>8.3402835696413682</v>
          </cell>
          <cell r="L87">
            <v>9.3109000000000002</v>
          </cell>
          <cell r="M87">
            <v>10.8</v>
          </cell>
          <cell r="N87">
            <v>18.5</v>
          </cell>
          <cell r="O87">
            <v>16.2</v>
          </cell>
          <cell r="P87">
            <v>16.5</v>
          </cell>
          <cell r="Q87">
            <v>16.7</v>
          </cell>
        </row>
        <row r="90">
          <cell r="A90" t="str">
            <v>Data Check and Transfer Table</v>
          </cell>
        </row>
        <row r="92">
          <cell r="B92">
            <v>1985</v>
          </cell>
          <cell r="C92">
            <v>1986</v>
          </cell>
          <cell r="D92">
            <v>1987</v>
          </cell>
          <cell r="E92">
            <v>1988</v>
          </cell>
          <cell r="F92">
            <v>1989</v>
          </cell>
          <cell r="G92" t="str">
            <v>1990</v>
          </cell>
          <cell r="H92" t="str">
            <v>1991</v>
          </cell>
          <cell r="I92" t="str">
            <v>1992</v>
          </cell>
          <cell r="J92" t="str">
            <v>1993</v>
          </cell>
          <cell r="K92" t="str">
            <v>1994</v>
          </cell>
          <cell r="L92" t="str">
            <v>1995</v>
          </cell>
          <cell r="M92" t="str">
            <v>1996</v>
          </cell>
          <cell r="N92" t="str">
            <v>1997</v>
          </cell>
          <cell r="O92" t="str">
            <v>1998</v>
          </cell>
          <cell r="P92" t="str">
            <v>1999</v>
          </cell>
          <cell r="Q92" t="str">
            <v>2000</v>
          </cell>
        </row>
        <row r="94">
          <cell r="A94" t="str">
            <v>Fiscal data:</v>
          </cell>
        </row>
        <row r="95">
          <cell r="A95" t="str">
            <v xml:space="preserve">  Foreign grants (official transfer)</v>
          </cell>
          <cell r="B95">
            <v>55</v>
          </cell>
          <cell r="C95">
            <v>58</v>
          </cell>
          <cell r="D95">
            <v>80</v>
          </cell>
          <cell r="E95">
            <v>66</v>
          </cell>
          <cell r="F95">
            <v>79</v>
          </cell>
          <cell r="G95">
            <v>108</v>
          </cell>
          <cell r="H95">
            <v>95</v>
          </cell>
          <cell r="I95">
            <v>242</v>
          </cell>
          <cell r="J95">
            <v>173</v>
          </cell>
          <cell r="K95">
            <v>181</v>
          </cell>
          <cell r="L95">
            <v>167</v>
          </cell>
          <cell r="M95">
            <v>85</v>
          </cell>
          <cell r="N95">
            <v>85</v>
          </cell>
          <cell r="O95">
            <v>119</v>
          </cell>
          <cell r="P95">
            <v>105.1</v>
          </cell>
          <cell r="Q95">
            <v>105.1</v>
          </cell>
        </row>
        <row r="96">
          <cell r="A96" t="str">
            <v xml:space="preserve">   o/w bop support</v>
          </cell>
          <cell r="B96">
            <v>46.75</v>
          </cell>
          <cell r="C96">
            <v>49.3</v>
          </cell>
          <cell r="D96">
            <v>68</v>
          </cell>
          <cell r="E96">
            <v>56.1</v>
          </cell>
          <cell r="F96">
            <v>67.149999999999991</v>
          </cell>
          <cell r="G96">
            <v>91.8</v>
          </cell>
          <cell r="H96">
            <v>80.75</v>
          </cell>
          <cell r="I96">
            <v>205.7</v>
          </cell>
          <cell r="J96">
            <v>147.04999999999998</v>
          </cell>
          <cell r="K96">
            <v>153.85</v>
          </cell>
          <cell r="L96">
            <v>141.94999999999999</v>
          </cell>
          <cell r="M96">
            <v>72.25</v>
          </cell>
          <cell r="N96">
            <v>72.25</v>
          </cell>
          <cell r="O96">
            <v>101.14999999999999</v>
          </cell>
          <cell r="P96">
            <v>89.334999999999994</v>
          </cell>
          <cell r="Q96">
            <v>89.334999999999994</v>
          </cell>
        </row>
        <row r="97">
          <cell r="A97" t="str">
            <v xml:space="preserve">  Government loan disbursements</v>
          </cell>
          <cell r="B97" t="str">
            <v>...</v>
          </cell>
          <cell r="C97">
            <v>130</v>
          </cell>
          <cell r="D97">
            <v>215</v>
          </cell>
          <cell r="E97">
            <v>232</v>
          </cell>
          <cell r="F97">
            <v>149</v>
          </cell>
          <cell r="G97">
            <v>164</v>
          </cell>
          <cell r="H97">
            <v>318</v>
          </cell>
          <cell r="I97">
            <v>593</v>
          </cell>
          <cell r="J97">
            <v>437</v>
          </cell>
          <cell r="K97">
            <v>267</v>
          </cell>
          <cell r="L97">
            <v>247</v>
          </cell>
          <cell r="M97">
            <v>252</v>
          </cell>
          <cell r="N97">
            <v>200</v>
          </cell>
          <cell r="O97">
            <v>130.14756944444443</v>
          </cell>
          <cell r="P97">
            <v>190.80990220048901</v>
          </cell>
          <cell r="Q97">
            <v>238.78988561107766</v>
          </cell>
        </row>
        <row r="98">
          <cell r="A98" t="str">
            <v xml:space="preserve">   o/w bop support</v>
          </cell>
          <cell r="B98" t="str">
            <v>...</v>
          </cell>
          <cell r="C98">
            <v>65</v>
          </cell>
          <cell r="D98">
            <v>107.5</v>
          </cell>
          <cell r="E98">
            <v>116</v>
          </cell>
          <cell r="F98">
            <v>74.5</v>
          </cell>
          <cell r="G98">
            <v>82</v>
          </cell>
          <cell r="H98">
            <v>159</v>
          </cell>
          <cell r="I98">
            <v>296.5</v>
          </cell>
          <cell r="J98">
            <v>218.5</v>
          </cell>
          <cell r="K98">
            <v>133.5</v>
          </cell>
          <cell r="L98">
            <v>123.5</v>
          </cell>
          <cell r="M98">
            <v>126</v>
          </cell>
          <cell r="N98">
            <v>100</v>
          </cell>
          <cell r="O98">
            <v>65.073784722222214</v>
          </cell>
          <cell r="P98">
            <v>95.404951100244503</v>
          </cell>
          <cell r="Q98">
            <v>119.39494280553883</v>
          </cell>
        </row>
        <row r="99">
          <cell r="A99" t="str">
            <v xml:space="preserve">  Government repayments</v>
          </cell>
          <cell r="B99" t="str">
            <v>...</v>
          </cell>
          <cell r="C99">
            <v>80</v>
          </cell>
          <cell r="D99">
            <v>93</v>
          </cell>
          <cell r="E99">
            <v>103</v>
          </cell>
          <cell r="F99">
            <v>107</v>
          </cell>
          <cell r="G99">
            <v>135</v>
          </cell>
          <cell r="H99">
            <v>130</v>
          </cell>
          <cell r="I99">
            <v>159</v>
          </cell>
          <cell r="J99">
            <v>214</v>
          </cell>
          <cell r="K99">
            <v>218</v>
          </cell>
          <cell r="L99">
            <v>188</v>
          </cell>
          <cell r="M99">
            <v>205</v>
          </cell>
          <cell r="N99">
            <v>190</v>
          </cell>
          <cell r="O99">
            <v>211.4</v>
          </cell>
          <cell r="P99">
            <v>201.50000000000003</v>
          </cell>
          <cell r="Q99">
            <v>203.50000000000003</v>
          </cell>
        </row>
        <row r="100">
          <cell r="A100" t="str">
            <v xml:space="preserve">  Foreign interest payments</v>
          </cell>
          <cell r="B100">
            <v>161</v>
          </cell>
          <cell r="C100">
            <v>156</v>
          </cell>
          <cell r="D100">
            <v>162</v>
          </cell>
          <cell r="E100">
            <v>166</v>
          </cell>
          <cell r="F100">
            <v>161</v>
          </cell>
          <cell r="G100">
            <v>187</v>
          </cell>
          <cell r="H100">
            <v>221</v>
          </cell>
          <cell r="I100">
            <v>219</v>
          </cell>
          <cell r="J100">
            <v>216</v>
          </cell>
          <cell r="K100">
            <v>204</v>
          </cell>
          <cell r="L100">
            <v>191</v>
          </cell>
          <cell r="M100">
            <v>178</v>
          </cell>
          <cell r="N100">
            <v>184</v>
          </cell>
          <cell r="O100">
            <v>171.87966069444442</v>
          </cell>
          <cell r="P100">
            <v>160.08726874422712</v>
          </cell>
          <cell r="Q100">
            <v>168.70121828900949</v>
          </cell>
        </row>
        <row r="101">
          <cell r="A101" t="str">
            <v xml:space="preserve">  Non-drought imports</v>
          </cell>
          <cell r="B101" t="str">
            <v>...</v>
          </cell>
          <cell r="C101" t="str">
            <v>...</v>
          </cell>
          <cell r="D101">
            <v>1072.8242</v>
          </cell>
          <cell r="E101">
            <v>1166.1105</v>
          </cell>
          <cell r="F101">
            <v>1322.8</v>
          </cell>
          <cell r="G101">
            <v>1511.5</v>
          </cell>
          <cell r="H101">
            <v>1700</v>
          </cell>
          <cell r="I101">
            <v>1398.4</v>
          </cell>
          <cell r="J101">
            <v>1274.8999999999999</v>
          </cell>
          <cell r="K101">
            <v>1768.1000000000001</v>
          </cell>
          <cell r="L101">
            <v>2084.5</v>
          </cell>
          <cell r="M101">
            <v>2247.3000000000002</v>
          </cell>
          <cell r="N101">
            <v>2660.2</v>
          </cell>
          <cell r="O101">
            <v>2623.5999999999995</v>
          </cell>
          <cell r="P101">
            <v>2796.6000000000004</v>
          </cell>
          <cell r="Q101">
            <v>2989</v>
          </cell>
        </row>
        <row r="102">
          <cell r="A102" t="str">
            <v xml:space="preserve">   o/w Petroleum imports</v>
          </cell>
          <cell r="B102" t="str">
            <v>...</v>
          </cell>
          <cell r="C102" t="str">
            <v>...</v>
          </cell>
          <cell r="D102">
            <v>200</v>
          </cell>
          <cell r="E102">
            <v>200</v>
          </cell>
          <cell r="F102">
            <v>200</v>
          </cell>
          <cell r="G102">
            <v>237.66979270830518</v>
          </cell>
          <cell r="H102">
            <v>238.1</v>
          </cell>
          <cell r="I102">
            <v>193.87427553442623</v>
          </cell>
          <cell r="J102">
            <v>208</v>
          </cell>
          <cell r="K102">
            <v>149.69999999999999</v>
          </cell>
          <cell r="L102">
            <v>175.9</v>
          </cell>
          <cell r="M102">
            <v>221.5</v>
          </cell>
          <cell r="N102">
            <v>252.8</v>
          </cell>
          <cell r="O102">
            <v>248.2</v>
          </cell>
          <cell r="P102">
            <v>268.10000000000002</v>
          </cell>
          <cell r="Q102">
            <v>289.5</v>
          </cell>
        </row>
        <row r="104">
          <cell r="A104" t="str">
            <v>Monetary data:</v>
          </cell>
        </row>
        <row r="105">
          <cell r="A105" t="str">
            <v xml:space="preserve">  Gross foreign assets - Monetary authorities</v>
          </cell>
        </row>
        <row r="106">
          <cell r="A106" t="str">
            <v xml:space="preserve">  Gross reserves</v>
          </cell>
          <cell r="B106">
            <v>336</v>
          </cell>
          <cell r="C106">
            <v>326</v>
          </cell>
          <cell r="D106">
            <v>363</v>
          </cell>
          <cell r="E106">
            <v>337</v>
          </cell>
          <cell r="F106">
            <v>259</v>
          </cell>
          <cell r="G106">
            <v>289</v>
          </cell>
          <cell r="H106">
            <v>367</v>
          </cell>
          <cell r="I106">
            <v>383</v>
          </cell>
          <cell r="J106">
            <v>590</v>
          </cell>
          <cell r="K106">
            <v>579</v>
          </cell>
          <cell r="L106">
            <v>875</v>
          </cell>
          <cell r="M106">
            <v>830</v>
          </cell>
          <cell r="N106">
            <v>271.89999999999998</v>
          </cell>
          <cell r="O106">
            <v>538.61589175332415</v>
          </cell>
          <cell r="P106">
            <v>738.13319377754419</v>
          </cell>
          <cell r="Q106">
            <v>1120.0216602434914</v>
          </cell>
        </row>
        <row r="107">
          <cell r="A107" t="str">
            <v xml:space="preserve">  Foreign liabilities</v>
          </cell>
          <cell r="B107">
            <v>310</v>
          </cell>
          <cell r="C107">
            <v>286</v>
          </cell>
          <cell r="D107">
            <v>193</v>
          </cell>
          <cell r="E107">
            <v>100</v>
          </cell>
          <cell r="F107">
            <v>57</v>
          </cell>
          <cell r="G107">
            <v>118</v>
          </cell>
          <cell r="H107">
            <v>324</v>
          </cell>
          <cell r="I107">
            <v>453</v>
          </cell>
          <cell r="J107">
            <v>463</v>
          </cell>
          <cell r="K107">
            <v>439</v>
          </cell>
          <cell r="L107">
            <v>498</v>
          </cell>
          <cell r="M107">
            <v>464.9</v>
          </cell>
          <cell r="N107">
            <v>635.70000000000005</v>
          </cell>
          <cell r="O107">
            <v>714.07861135400003</v>
          </cell>
          <cell r="P107">
            <v>684.33198514000003</v>
          </cell>
          <cell r="Q107">
            <v>643.40315847333341</v>
          </cell>
        </row>
        <row r="108">
          <cell r="A108" t="str">
            <v xml:space="preserve">  Net international reserves</v>
          </cell>
          <cell r="B108">
            <v>26</v>
          </cell>
          <cell r="C108">
            <v>40</v>
          </cell>
          <cell r="D108">
            <v>170</v>
          </cell>
          <cell r="E108">
            <v>237</v>
          </cell>
          <cell r="F108">
            <v>202</v>
          </cell>
          <cell r="G108">
            <v>171</v>
          </cell>
          <cell r="H108">
            <v>43</v>
          </cell>
          <cell r="I108">
            <v>-70</v>
          </cell>
          <cell r="J108">
            <v>127</v>
          </cell>
          <cell r="K108">
            <v>140</v>
          </cell>
          <cell r="L108">
            <v>377</v>
          </cell>
          <cell r="M108">
            <v>365.1</v>
          </cell>
          <cell r="N108">
            <v>-363.80000000000007</v>
          </cell>
          <cell r="O108">
            <v>-175.46271960067588</v>
          </cell>
          <cell r="P108">
            <v>53.801208637544164</v>
          </cell>
          <cell r="Q108">
            <v>476.61850177015799</v>
          </cell>
        </row>
        <row r="109">
          <cell r="A109" t="str">
            <v xml:space="preserve">  DMBs NFA</v>
          </cell>
          <cell r="B109" t="str">
            <v>...</v>
          </cell>
          <cell r="C109" t="str">
            <v>...</v>
          </cell>
          <cell r="D109" t="str">
            <v>...</v>
          </cell>
          <cell r="E109" t="str">
            <v>...</v>
          </cell>
          <cell r="F109" t="str">
            <v>...</v>
          </cell>
          <cell r="G109" t="str">
            <v>...</v>
          </cell>
          <cell r="H109" t="str">
            <v>...</v>
          </cell>
          <cell r="I109" t="str">
            <v>...</v>
          </cell>
          <cell r="J109" t="str">
            <v>...</v>
          </cell>
          <cell r="K109" t="str">
            <v>...</v>
          </cell>
          <cell r="L109">
            <v>-539</v>
          </cell>
          <cell r="M109">
            <v>-528.1</v>
          </cell>
          <cell r="N109">
            <v>-307.38</v>
          </cell>
          <cell r="O109">
            <v>-377.38</v>
          </cell>
          <cell r="P109">
            <v>-327.38</v>
          </cell>
          <cell r="Q109">
            <v>-327.38</v>
          </cell>
        </row>
        <row r="111">
          <cell r="A111" t="str">
            <v>Real sector:</v>
          </cell>
        </row>
        <row r="112">
          <cell r="A112" t="str">
            <v xml:space="preserve">  Exports of G&amp;NFS</v>
          </cell>
          <cell r="B112">
            <v>1229</v>
          </cell>
          <cell r="C112">
            <v>1464</v>
          </cell>
          <cell r="D112">
            <v>1606</v>
          </cell>
          <cell r="E112">
            <v>1849</v>
          </cell>
          <cell r="F112">
            <v>1932</v>
          </cell>
          <cell r="G112">
            <v>2018</v>
          </cell>
          <cell r="H112">
            <v>2056</v>
          </cell>
          <cell r="I112">
            <v>1835</v>
          </cell>
          <cell r="J112">
            <v>1979</v>
          </cell>
          <cell r="K112">
            <v>2363</v>
          </cell>
          <cell r="L112">
            <v>2718</v>
          </cell>
          <cell r="M112">
            <v>3108</v>
          </cell>
          <cell r="N112">
            <v>3147</v>
          </cell>
          <cell r="O112">
            <v>3448.6457522555647</v>
          </cell>
          <cell r="P112">
            <v>3718.4385876349247</v>
          </cell>
          <cell r="Q112">
            <v>4056.3679034990382</v>
          </cell>
        </row>
        <row r="113">
          <cell r="A113" t="str">
            <v xml:space="preserve">  Imports of G&amp;NFS</v>
          </cell>
          <cell r="B113">
            <v>1211</v>
          </cell>
          <cell r="C113">
            <v>1304</v>
          </cell>
          <cell r="D113">
            <v>1382</v>
          </cell>
          <cell r="E113">
            <v>1546</v>
          </cell>
          <cell r="F113">
            <v>1777</v>
          </cell>
          <cell r="G113">
            <v>2001</v>
          </cell>
          <cell r="H113">
            <v>2301</v>
          </cell>
          <cell r="I113">
            <v>2437</v>
          </cell>
          <cell r="J113">
            <v>2068</v>
          </cell>
          <cell r="K113">
            <v>2471</v>
          </cell>
          <cell r="L113">
            <v>2882</v>
          </cell>
          <cell r="M113">
            <v>3118</v>
          </cell>
          <cell r="N113">
            <v>3657</v>
          </cell>
          <cell r="O113">
            <v>3588.9716756062408</v>
          </cell>
          <cell r="P113">
            <v>3795.2347069929474</v>
          </cell>
          <cell r="Q113">
            <v>4008.7759116806155</v>
          </cell>
        </row>
        <row r="114">
          <cell r="A114" t="str">
            <v xml:space="preserve">  Factor services, net</v>
          </cell>
          <cell r="B114">
            <v>-126</v>
          </cell>
          <cell r="C114">
            <v>-185</v>
          </cell>
          <cell r="D114">
            <v>-213</v>
          </cell>
          <cell r="E114">
            <v>-240</v>
          </cell>
          <cell r="F114">
            <v>-214</v>
          </cell>
          <cell r="G114">
            <v>-272</v>
          </cell>
          <cell r="H114">
            <v>-304</v>
          </cell>
          <cell r="I114">
            <v>-280</v>
          </cell>
          <cell r="J114">
            <v>-248</v>
          </cell>
          <cell r="K114">
            <v>-296</v>
          </cell>
          <cell r="L114">
            <v>-325</v>
          </cell>
          <cell r="M114">
            <v>-319</v>
          </cell>
          <cell r="N114">
            <v>-409</v>
          </cell>
          <cell r="O114">
            <v>-366.48436569444436</v>
          </cell>
          <cell r="P114">
            <v>-362.24985460424648</v>
          </cell>
          <cell r="Q114">
            <v>-409.86458429688616</v>
          </cell>
        </row>
        <row r="115">
          <cell r="A115" t="str">
            <v xml:space="preserve">  Private transfers</v>
          </cell>
          <cell r="B115">
            <v>-45</v>
          </cell>
          <cell r="C115">
            <v>-26</v>
          </cell>
          <cell r="D115">
            <v>-11</v>
          </cell>
          <cell r="E115">
            <v>-13</v>
          </cell>
          <cell r="F115">
            <v>-20</v>
          </cell>
          <cell r="G115">
            <v>-2</v>
          </cell>
          <cell r="H115">
            <v>2</v>
          </cell>
          <cell r="I115">
            <v>40</v>
          </cell>
          <cell r="J115">
            <v>26</v>
          </cell>
          <cell r="K115">
            <v>86</v>
          </cell>
          <cell r="L115">
            <v>120</v>
          </cell>
          <cell r="M115">
            <v>149</v>
          </cell>
          <cell r="N115">
            <v>126</v>
          </cell>
          <cell r="O115">
            <v>128</v>
          </cell>
          <cell r="P115">
            <v>132</v>
          </cell>
          <cell r="Q115">
            <v>135</v>
          </cell>
        </row>
        <row r="116">
          <cell r="A116" t="str">
            <v xml:space="preserve">  Import unit value, index</v>
          </cell>
          <cell r="B116">
            <v>70.822467636089215</v>
          </cell>
          <cell r="C116">
            <v>81.13924676979407</v>
          </cell>
          <cell r="D116">
            <v>91.231432458268969</v>
          </cell>
          <cell r="E116">
            <v>94.992236904021951</v>
          </cell>
          <cell r="F116">
            <v>96.009730505785683</v>
          </cell>
          <cell r="G116">
            <v>100</v>
          </cell>
          <cell r="H116">
            <v>97.554347310710554</v>
          </cell>
          <cell r="I116">
            <v>98.67683150499613</v>
          </cell>
          <cell r="J116">
            <v>93.601237226759153</v>
          </cell>
          <cell r="K116">
            <v>96.535798701263289</v>
          </cell>
          <cell r="L116">
            <v>101.50776594395118</v>
          </cell>
          <cell r="M116">
            <v>95.884275093665906</v>
          </cell>
          <cell r="N116">
            <v>92.366408873398584</v>
          </cell>
          <cell r="O116">
            <v>90.765063875111878</v>
          </cell>
          <cell r="P116">
            <v>91.949264593949309</v>
          </cell>
          <cell r="Q116">
            <v>93.080640328733452</v>
          </cell>
        </row>
        <row r="117">
          <cell r="A117" t="str">
            <v xml:space="preserve">  Export unit value, index</v>
          </cell>
          <cell r="B117">
            <v>57.14077541947794</v>
          </cell>
          <cell r="C117">
            <v>61.684075247031359</v>
          </cell>
          <cell r="D117">
            <v>66.71366606033861</v>
          </cell>
          <cell r="E117">
            <v>87.831848698933698</v>
          </cell>
          <cell r="F117">
            <v>93.026305260794032</v>
          </cell>
          <cell r="G117">
            <v>100</v>
          </cell>
          <cell r="H117">
            <v>107.44306581666353</v>
          </cell>
          <cell r="I117">
            <v>101.02951524034482</v>
          </cell>
          <cell r="J117">
            <v>90.52983374837784</v>
          </cell>
          <cell r="K117">
            <v>97.74357667884091</v>
          </cell>
          <cell r="L117">
            <v>109.93867031924407</v>
          </cell>
          <cell r="M117">
            <v>116.07531731552974</v>
          </cell>
          <cell r="N117">
            <v>111.05546302765099</v>
          </cell>
          <cell r="O117">
            <v>105.56395687579048</v>
          </cell>
          <cell r="P117">
            <v>107.32645633426716</v>
          </cell>
          <cell r="Q117">
            <v>110.02974935059844</v>
          </cell>
        </row>
        <row r="118">
          <cell r="A118" t="str">
            <v>-</v>
          </cell>
          <cell r="B118" t="str">
            <v>-</v>
          </cell>
          <cell r="C118" t="str">
            <v>-</v>
          </cell>
          <cell r="D118" t="str">
            <v>-</v>
          </cell>
          <cell r="E118" t="str">
            <v>-</v>
          </cell>
          <cell r="F118" t="str">
            <v>-</v>
          </cell>
          <cell r="G118" t="str">
            <v>-</v>
          </cell>
          <cell r="H118" t="str">
            <v>-</v>
          </cell>
          <cell r="I118" t="str">
            <v>-</v>
          </cell>
          <cell r="J118" t="str">
            <v>-</v>
          </cell>
          <cell r="K118" t="str">
            <v>-</v>
          </cell>
          <cell r="L118" t="str">
            <v>-</v>
          </cell>
          <cell r="M118" t="str">
            <v>-</v>
          </cell>
          <cell r="N118" t="str">
            <v>-</v>
          </cell>
          <cell r="O118" t="str">
            <v>-</v>
          </cell>
          <cell r="P118" t="str">
            <v>-</v>
          </cell>
          <cell r="Q118" t="str">
            <v>-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view="pageBreakPreview" topLeftCell="A31" zoomScaleSheetLayoutView="100" workbookViewId="0">
      <selection activeCell="F29" sqref="F29"/>
    </sheetView>
  </sheetViews>
  <sheetFormatPr defaultRowHeight="12.75" x14ac:dyDescent="0.2"/>
  <cols>
    <col min="3" max="3" width="17.5703125" customWidth="1"/>
    <col min="8" max="8" width="11.140625" customWidth="1"/>
  </cols>
  <sheetData>
    <row r="1" spans="1:4" x14ac:dyDescent="0.2">
      <c r="A1" t="s">
        <v>0</v>
      </c>
    </row>
    <row r="10" spans="1:4" ht="15" x14ac:dyDescent="0.2">
      <c r="D10" s="1" t="s">
        <v>1</v>
      </c>
    </row>
    <row r="19" spans="1:8" ht="17.25" customHeight="1" x14ac:dyDescent="0.2"/>
    <row r="20" spans="1:8" ht="36.75" customHeight="1" x14ac:dyDescent="0.4">
      <c r="A20" s="289" t="s">
        <v>2</v>
      </c>
      <c r="B20" s="289"/>
      <c r="C20" s="289"/>
      <c r="D20" s="289"/>
      <c r="E20" s="289"/>
      <c r="F20" s="289"/>
      <c r="G20" s="289"/>
      <c r="H20" s="289"/>
    </row>
    <row r="21" spans="1:8" ht="30.75" customHeight="1" x14ac:dyDescent="0.4">
      <c r="A21" s="2"/>
      <c r="B21" s="2"/>
      <c r="C21" s="2"/>
      <c r="D21" s="2"/>
      <c r="E21" s="2"/>
      <c r="F21" s="2"/>
      <c r="G21" s="2"/>
      <c r="H21" s="2"/>
    </row>
    <row r="25" spans="1:8" ht="15.75" customHeight="1" x14ac:dyDescent="0.2"/>
    <row r="26" spans="1:8" ht="23.25" customHeight="1" x14ac:dyDescent="0.35">
      <c r="A26" s="290" t="s">
        <v>212</v>
      </c>
      <c r="B26" s="290"/>
      <c r="C26" s="290"/>
      <c r="D26" s="290"/>
      <c r="E26" s="290"/>
      <c r="F26" s="290"/>
      <c r="G26" s="290"/>
      <c r="H26" s="290"/>
    </row>
    <row r="27" spans="1:8" x14ac:dyDescent="0.2">
      <c r="D27" t="s">
        <v>3</v>
      </c>
    </row>
    <row r="31" spans="1:8" ht="21" customHeight="1" x14ac:dyDescent="0.2"/>
    <row r="33" spans="1:8" ht="15" customHeight="1" x14ac:dyDescent="0.2">
      <c r="A33" s="291" t="s">
        <v>4</v>
      </c>
      <c r="B33" s="291"/>
      <c r="C33" s="291"/>
      <c r="D33" s="291"/>
      <c r="E33" s="291"/>
      <c r="F33" s="291"/>
      <c r="G33" s="291"/>
      <c r="H33" s="291"/>
    </row>
    <row r="34" spans="1:8" ht="15" customHeight="1" x14ac:dyDescent="0.2">
      <c r="A34" s="291" t="s">
        <v>213</v>
      </c>
      <c r="B34" s="291"/>
      <c r="C34" s="291"/>
      <c r="D34" s="291"/>
      <c r="E34" s="291"/>
      <c r="F34" s="291"/>
      <c r="G34" s="291"/>
      <c r="H34" s="291"/>
    </row>
    <row r="43" spans="1:8" ht="12.75" customHeight="1" x14ac:dyDescent="0.2">
      <c r="A43" s="292"/>
      <c r="B43" s="292"/>
      <c r="C43" s="292"/>
      <c r="D43" s="292"/>
      <c r="E43" s="292"/>
      <c r="F43" s="292"/>
      <c r="G43" s="292"/>
      <c r="H43" s="292"/>
    </row>
    <row r="44" spans="1:8" ht="12.75" customHeight="1" x14ac:dyDescent="0.2">
      <c r="A44" s="288"/>
      <c r="B44" s="288"/>
      <c r="C44" s="288"/>
      <c r="D44" s="288"/>
      <c r="E44" s="288"/>
      <c r="F44" s="288"/>
      <c r="G44" s="288"/>
      <c r="H44" s="288"/>
    </row>
    <row r="47" spans="1:8" ht="23.25" customHeight="1" x14ac:dyDescent="0.2"/>
    <row r="48" spans="1:8" x14ac:dyDescent="0.2">
      <c r="B48" s="3"/>
    </row>
  </sheetData>
  <mergeCells count="6">
    <mergeCell ref="A44:H44"/>
    <mergeCell ref="A20:H20"/>
    <mergeCell ref="A26:H26"/>
    <mergeCell ref="A33:H33"/>
    <mergeCell ref="A34:H34"/>
    <mergeCell ref="A43:H43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47"/>
  <sheetViews>
    <sheetView view="pageBreakPreview" zoomScale="60" workbookViewId="0">
      <selection activeCell="N31" sqref="N31"/>
    </sheetView>
  </sheetViews>
  <sheetFormatPr defaultRowHeight="12.75" x14ac:dyDescent="0.2"/>
  <cols>
    <col min="8" max="8" width="11.140625" customWidth="1"/>
  </cols>
  <sheetData>
    <row r="14" spans="1:9" ht="15" customHeight="1" x14ac:dyDescent="0.2"/>
    <row r="16" spans="1:9" ht="21.75" x14ac:dyDescent="0.3">
      <c r="A16" s="316" t="s">
        <v>29</v>
      </c>
      <c r="B16" s="316"/>
      <c r="C16" s="316"/>
      <c r="D16" s="316"/>
      <c r="E16" s="316"/>
      <c r="F16" s="316"/>
      <c r="G16" s="316"/>
      <c r="H16" s="316"/>
      <c r="I16" s="316"/>
    </row>
    <row r="17" spans="1:9" ht="18" customHeight="1" x14ac:dyDescent="0.2"/>
    <row r="18" spans="1:9" ht="21.75" x14ac:dyDescent="0.3">
      <c r="A18" s="316" t="s">
        <v>30</v>
      </c>
      <c r="B18" s="316"/>
      <c r="C18" s="316"/>
      <c r="D18" s="316"/>
      <c r="E18" s="316"/>
      <c r="F18" s="316"/>
      <c r="G18" s="316"/>
      <c r="H18" s="316"/>
      <c r="I18" s="316"/>
    </row>
    <row r="19" spans="1:9" ht="27" customHeight="1" x14ac:dyDescent="0.3">
      <c r="A19" s="317" t="s">
        <v>204</v>
      </c>
      <c r="B19" s="317"/>
      <c r="C19" s="317"/>
      <c r="D19" s="317"/>
      <c r="E19" s="317"/>
      <c r="F19" s="317"/>
      <c r="G19" s="317"/>
      <c r="H19" s="317"/>
      <c r="I19" s="317"/>
    </row>
    <row r="25" spans="1:9" ht="22.5" customHeight="1" x14ac:dyDescent="0.2"/>
    <row r="31" spans="1:9" ht="21" customHeight="1" x14ac:dyDescent="0.2"/>
    <row r="47" ht="23.25" customHeight="1" x14ac:dyDescent="0.2"/>
  </sheetData>
  <mergeCells count="3">
    <mergeCell ref="A16:I16"/>
    <mergeCell ref="A18:I18"/>
    <mergeCell ref="A19:I19"/>
  </mergeCells>
  <pageMargins left="0.75" right="0.75" top="1" bottom="1" header="0.5" footer="0.5"/>
  <pageSetup paperSize="9" firstPageNumber="15" orientation="portrait" useFirstPageNumber="1" r:id="rId1"/>
  <headerFooter alignWithMargins="0">
    <oddFooter>&amp;C&amp;"Arial,Bold"&amp;14&amp;P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view="pageBreakPreview" zoomScale="91" zoomScaleNormal="100" zoomScaleSheetLayoutView="91" workbookViewId="0">
      <selection activeCell="N31" sqref="N31"/>
    </sheetView>
  </sheetViews>
  <sheetFormatPr defaultRowHeight="12.75" x14ac:dyDescent="0.2"/>
  <cols>
    <col min="1" max="1" width="25.140625" customWidth="1"/>
    <col min="2" max="2" width="26.140625" customWidth="1"/>
    <col min="3" max="3" width="25.140625" customWidth="1"/>
  </cols>
  <sheetData>
    <row r="2" spans="1:8" ht="23.25" x14ac:dyDescent="0.35">
      <c r="A2" s="290" t="s">
        <v>14</v>
      </c>
      <c r="B2" s="290"/>
      <c r="C2" s="290"/>
      <c r="D2" s="290"/>
      <c r="E2" s="290"/>
      <c r="F2" s="290"/>
      <c r="G2" s="290"/>
      <c r="H2" s="290"/>
    </row>
    <row r="5" spans="1:8" ht="23.25" x14ac:dyDescent="0.35">
      <c r="A5" s="290" t="s">
        <v>34</v>
      </c>
      <c r="B5" s="290"/>
      <c r="C5" s="290"/>
      <c r="D5" s="290"/>
      <c r="E5" s="290"/>
      <c r="F5" s="290"/>
      <c r="G5" s="290"/>
      <c r="H5" s="290"/>
    </row>
    <row r="6" spans="1:8" ht="23.25" x14ac:dyDescent="0.35">
      <c r="A6" s="290" t="s">
        <v>205</v>
      </c>
      <c r="B6" s="290"/>
      <c r="C6" s="290"/>
      <c r="D6" s="290"/>
      <c r="E6" s="290"/>
      <c r="F6" s="290"/>
      <c r="G6" s="290"/>
      <c r="H6" s="290"/>
    </row>
    <row r="9" spans="1:8" ht="23.25" x14ac:dyDescent="0.35">
      <c r="A9" s="290" t="s">
        <v>35</v>
      </c>
      <c r="B9" s="290"/>
      <c r="C9" s="290"/>
      <c r="D9" s="290"/>
      <c r="E9" s="290"/>
      <c r="F9" s="290"/>
      <c r="G9" s="290"/>
      <c r="H9" s="290"/>
    </row>
    <row r="12" spans="1:8" ht="15" x14ac:dyDescent="0.25">
      <c r="A12" s="10"/>
      <c r="B12" s="10"/>
      <c r="C12" s="10"/>
      <c r="D12" s="10"/>
      <c r="E12" s="10"/>
      <c r="F12" s="10"/>
      <c r="G12" s="4"/>
      <c r="H12" s="4" t="s">
        <v>6</v>
      </c>
    </row>
    <row r="13" spans="1:8" ht="15" x14ac:dyDescent="0.25">
      <c r="A13" s="10"/>
      <c r="B13" s="10"/>
      <c r="C13" s="10"/>
      <c r="D13" s="10"/>
      <c r="E13" s="10"/>
      <c r="F13" s="10"/>
      <c r="G13" s="4"/>
      <c r="H13" s="4" t="s">
        <v>7</v>
      </c>
    </row>
    <row r="14" spans="1:8" ht="15" x14ac:dyDescent="0.25">
      <c r="A14" s="10"/>
      <c r="B14" s="10"/>
      <c r="C14" s="10"/>
      <c r="D14" s="10" t="s">
        <v>20</v>
      </c>
      <c r="E14" s="10"/>
      <c r="F14" s="10"/>
      <c r="G14" s="10"/>
      <c r="H14" s="10"/>
    </row>
    <row r="15" spans="1:8" ht="15" x14ac:dyDescent="0.25">
      <c r="A15" s="10"/>
      <c r="B15" s="10"/>
      <c r="C15" s="10"/>
      <c r="D15" s="10"/>
      <c r="E15" s="10"/>
      <c r="F15" s="10"/>
      <c r="G15" s="10"/>
      <c r="H15" s="10"/>
    </row>
    <row r="16" spans="1:8" ht="15" x14ac:dyDescent="0.25">
      <c r="A16" s="10" t="s">
        <v>36</v>
      </c>
      <c r="B16" s="10"/>
      <c r="C16" s="10"/>
      <c r="D16" s="10"/>
      <c r="E16" s="10"/>
      <c r="F16" s="10"/>
      <c r="G16" s="4"/>
      <c r="H16" s="11">
        <v>21</v>
      </c>
    </row>
    <row r="17" spans="1:8" ht="15" x14ac:dyDescent="0.25">
      <c r="A17" s="10"/>
      <c r="B17" s="10"/>
      <c r="C17" s="10"/>
      <c r="D17" s="10"/>
      <c r="E17" s="10"/>
      <c r="F17" s="10"/>
      <c r="G17" s="4"/>
      <c r="H17" s="10"/>
    </row>
    <row r="18" spans="1:8" ht="15" x14ac:dyDescent="0.25">
      <c r="A18" s="10" t="s">
        <v>37</v>
      </c>
      <c r="B18" s="10"/>
      <c r="C18" s="10"/>
      <c r="D18" s="10"/>
      <c r="E18" s="10"/>
      <c r="F18" s="10"/>
      <c r="G18" s="4"/>
      <c r="H18" s="11">
        <v>29</v>
      </c>
    </row>
    <row r="19" spans="1:8" ht="15" x14ac:dyDescent="0.25">
      <c r="A19" s="10"/>
      <c r="B19" s="10"/>
      <c r="C19" s="10"/>
      <c r="D19" s="10"/>
      <c r="E19" s="10"/>
      <c r="F19" s="10"/>
      <c r="G19" s="4"/>
      <c r="H19" s="11"/>
    </row>
    <row r="20" spans="1:8" x14ac:dyDescent="0.2">
      <c r="A20" s="16"/>
      <c r="B20" s="16"/>
      <c r="C20" s="16"/>
      <c r="D20" s="16"/>
      <c r="E20" s="16"/>
      <c r="F20" s="16"/>
      <c r="G20" s="16"/>
      <c r="H20" s="16"/>
    </row>
  </sheetData>
  <mergeCells count="4">
    <mergeCell ref="A2:H2"/>
    <mergeCell ref="A5:H5"/>
    <mergeCell ref="A9:H9"/>
    <mergeCell ref="A6:H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headerFooter>
    <oddFooter>&amp;C&amp;16&amp;P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N31" sqref="N31"/>
    </sheetView>
  </sheetViews>
  <sheetFormatPr defaultRowHeight="12.75" x14ac:dyDescent="0.2"/>
  <cols>
    <col min="2" max="2" width="28.7109375" customWidth="1"/>
    <col min="4" max="4" width="25.85546875" customWidth="1"/>
  </cols>
  <sheetData>
    <row r="2" spans="1:8" ht="23.25" x14ac:dyDescent="0.35">
      <c r="A2" s="290" t="s">
        <v>17</v>
      </c>
      <c r="B2" s="290"/>
      <c r="C2" s="290"/>
      <c r="D2" s="290"/>
      <c r="E2" s="290"/>
      <c r="F2" s="290"/>
      <c r="G2" s="290"/>
      <c r="H2" s="290"/>
    </row>
    <row r="5" spans="1:8" ht="23.25" x14ac:dyDescent="0.35">
      <c r="A5" s="290" t="s">
        <v>38</v>
      </c>
      <c r="B5" s="290"/>
      <c r="C5" s="290"/>
      <c r="D5" s="290"/>
      <c r="E5" s="290"/>
      <c r="F5" s="290"/>
      <c r="G5" s="290"/>
      <c r="H5" s="290"/>
    </row>
    <row r="6" spans="1:8" ht="23.25" x14ac:dyDescent="0.35">
      <c r="A6" s="290"/>
      <c r="B6" s="290"/>
      <c r="C6" s="290"/>
      <c r="D6" s="290"/>
      <c r="E6" s="290"/>
      <c r="F6" s="290"/>
      <c r="G6" s="290"/>
      <c r="H6" s="290"/>
    </row>
    <row r="9" spans="1:8" ht="23.25" x14ac:dyDescent="0.35">
      <c r="A9" s="290" t="s">
        <v>35</v>
      </c>
      <c r="B9" s="290"/>
      <c r="C9" s="290"/>
      <c r="D9" s="290"/>
      <c r="E9" s="290"/>
      <c r="F9" s="290"/>
      <c r="G9" s="290"/>
      <c r="H9" s="290"/>
    </row>
    <row r="12" spans="1:8" ht="15" x14ac:dyDescent="0.25">
      <c r="A12" s="10"/>
      <c r="B12" s="10"/>
      <c r="C12" s="10"/>
      <c r="D12" s="10"/>
      <c r="E12" s="10"/>
      <c r="F12" s="10"/>
      <c r="G12" s="4"/>
      <c r="H12" s="4" t="s">
        <v>6</v>
      </c>
    </row>
    <row r="13" spans="1:8" ht="15" x14ac:dyDescent="0.25">
      <c r="A13" s="10"/>
      <c r="B13" s="10"/>
      <c r="C13" s="10"/>
      <c r="D13" s="10"/>
      <c r="E13" s="10"/>
      <c r="F13" s="10"/>
      <c r="G13" s="4"/>
      <c r="H13" s="4" t="s">
        <v>7</v>
      </c>
    </row>
    <row r="14" spans="1:8" ht="15" x14ac:dyDescent="0.25">
      <c r="A14" s="10"/>
      <c r="B14" s="10"/>
      <c r="C14" s="10"/>
      <c r="D14" s="10"/>
      <c r="E14" s="10"/>
      <c r="F14" s="10"/>
      <c r="G14" s="10"/>
      <c r="H14" s="10"/>
    </row>
    <row r="15" spans="1:8" ht="15" x14ac:dyDescent="0.25">
      <c r="A15" s="10"/>
      <c r="B15" s="10"/>
      <c r="C15" s="10"/>
      <c r="D15" s="10"/>
      <c r="E15" s="10"/>
      <c r="F15" s="10"/>
      <c r="G15" s="10"/>
      <c r="H15" s="10"/>
    </row>
    <row r="16" spans="1:8" ht="15" x14ac:dyDescent="0.25">
      <c r="A16" s="10" t="s">
        <v>39</v>
      </c>
      <c r="B16" s="10"/>
      <c r="C16" s="10"/>
      <c r="D16" s="10"/>
      <c r="E16" s="10"/>
      <c r="F16" s="10"/>
      <c r="G16" s="4"/>
      <c r="H16" s="11">
        <v>314</v>
      </c>
    </row>
    <row r="17" spans="1:8" ht="39" customHeight="1" x14ac:dyDescent="0.25">
      <c r="A17" s="10"/>
      <c r="B17" s="10"/>
      <c r="C17" s="10"/>
      <c r="D17" s="10"/>
      <c r="E17" s="10"/>
      <c r="F17" s="10"/>
      <c r="G17" s="4"/>
      <c r="H17" s="10"/>
    </row>
    <row r="18" spans="1:8" ht="15" x14ac:dyDescent="0.25">
      <c r="A18" s="10" t="s">
        <v>40</v>
      </c>
      <c r="C18" s="10"/>
      <c r="D18" s="10"/>
      <c r="E18" s="10"/>
      <c r="F18" s="10"/>
      <c r="G18" s="4"/>
      <c r="H18" s="11">
        <v>331</v>
      </c>
    </row>
  </sheetData>
  <mergeCells count="4">
    <mergeCell ref="A2:H2"/>
    <mergeCell ref="A5:H5"/>
    <mergeCell ref="A6:H6"/>
    <mergeCell ref="A9:H9"/>
  </mergeCells>
  <pageMargins left="0.70866141732283472" right="0.70866141732283472" top="0.74803149606299213" bottom="0.74803149606299213" header="0.31496062992125984" footer="0.31496062992125984"/>
  <pageSetup paperSize="9" firstPageNumber="312" orientation="landscape" useFirstPageNumber="1" r:id="rId1"/>
  <headerFooter>
    <oddFooter>&amp;C&amp;16&amp;P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66"/>
  <sheetViews>
    <sheetView view="pageBreakPreview" topLeftCell="A22" zoomScale="75" workbookViewId="0">
      <selection activeCell="J51" sqref="J51"/>
    </sheetView>
  </sheetViews>
  <sheetFormatPr defaultRowHeight="12.75" x14ac:dyDescent="0.2"/>
  <cols>
    <col min="1" max="1" width="14.140625" customWidth="1"/>
    <col min="7" max="7" width="11.28515625" customWidth="1"/>
    <col min="8" max="8" width="11.140625" style="14" customWidth="1"/>
    <col min="9" max="9" width="8.140625" style="15" customWidth="1"/>
    <col min="10" max="10" width="9.5703125" customWidth="1"/>
  </cols>
  <sheetData>
    <row r="6" spans="1:9" ht="23.25" x14ac:dyDescent="0.35">
      <c r="A6" s="290" t="s">
        <v>5</v>
      </c>
      <c r="B6" s="290"/>
      <c r="C6" s="290"/>
      <c r="D6" s="290"/>
      <c r="E6" s="290"/>
      <c r="F6" s="290"/>
      <c r="G6" s="290"/>
      <c r="H6" s="290"/>
      <c r="I6" s="290"/>
    </row>
    <row r="9" spans="1:9" ht="15" x14ac:dyDescent="0.25">
      <c r="H9" s="4"/>
      <c r="I9" s="4" t="s">
        <v>6</v>
      </c>
    </row>
    <row r="10" spans="1:9" ht="15" x14ac:dyDescent="0.25">
      <c r="H10" s="4"/>
      <c r="I10" s="4" t="s">
        <v>7</v>
      </c>
    </row>
    <row r="12" spans="1:9" s="9" customFormat="1" ht="16.5" x14ac:dyDescent="0.25">
      <c r="A12" s="5" t="s">
        <v>8</v>
      </c>
      <c r="B12" s="6"/>
      <c r="C12" s="5" t="s">
        <v>223</v>
      </c>
      <c r="D12" s="5"/>
      <c r="E12" s="5"/>
      <c r="F12" s="5"/>
      <c r="G12" s="5"/>
      <c r="H12" s="7"/>
      <c r="I12" s="8"/>
    </row>
    <row r="13" spans="1:9" s="9" customFormat="1" ht="16.5" x14ac:dyDescent="0.25">
      <c r="A13" s="5"/>
      <c r="B13" s="6"/>
      <c r="C13" s="5"/>
      <c r="D13" s="5"/>
      <c r="E13" s="5"/>
      <c r="F13" s="5"/>
      <c r="G13" s="5"/>
      <c r="H13" s="7"/>
      <c r="I13" s="8"/>
    </row>
    <row r="14" spans="1:9" s="13" customFormat="1" ht="15" x14ac:dyDescent="0.25">
      <c r="A14" s="10"/>
      <c r="B14" s="10" t="s">
        <v>224</v>
      </c>
      <c r="C14" s="10"/>
      <c r="D14" s="10"/>
      <c r="E14" s="10"/>
      <c r="F14" s="10"/>
      <c r="G14" s="4"/>
      <c r="H14" s="11"/>
      <c r="I14" s="12"/>
    </row>
    <row r="15" spans="1:9" s="13" customFormat="1" ht="15" customHeight="1" x14ac:dyDescent="0.25">
      <c r="A15" s="10"/>
      <c r="B15" s="10"/>
      <c r="C15" s="10"/>
      <c r="D15" s="10"/>
      <c r="E15" s="10"/>
      <c r="F15" s="10"/>
      <c r="G15" s="4"/>
      <c r="H15" s="4"/>
      <c r="I15" s="12"/>
    </row>
    <row r="16" spans="1:9" s="13" customFormat="1" ht="15" x14ac:dyDescent="0.25">
      <c r="A16" s="10"/>
      <c r="B16" s="10" t="s">
        <v>10</v>
      </c>
      <c r="C16" s="10"/>
      <c r="D16" s="10"/>
      <c r="E16" s="10"/>
      <c r="F16" s="10"/>
      <c r="G16" s="4"/>
      <c r="H16" s="11"/>
      <c r="I16" s="12"/>
    </row>
    <row r="17" spans="1:9" s="13" customFormat="1" ht="26.25" customHeight="1" x14ac:dyDescent="0.25">
      <c r="A17" s="10"/>
      <c r="B17" s="10" t="s">
        <v>11</v>
      </c>
      <c r="C17" s="10"/>
      <c r="D17" s="10"/>
      <c r="E17" s="10"/>
      <c r="F17" s="10"/>
      <c r="G17" s="4"/>
      <c r="H17" s="11"/>
      <c r="I17" s="12"/>
    </row>
    <row r="18" spans="1:9" s="13" customFormat="1" ht="15" x14ac:dyDescent="0.25">
      <c r="A18" s="10"/>
      <c r="B18" s="10"/>
      <c r="C18" s="10"/>
      <c r="D18" s="10"/>
      <c r="E18" s="10"/>
      <c r="F18" s="10"/>
      <c r="G18" s="4"/>
      <c r="H18" s="4"/>
      <c r="I18" s="12"/>
    </row>
    <row r="19" spans="1:9" s="13" customFormat="1" ht="15" x14ac:dyDescent="0.25">
      <c r="A19" s="10"/>
      <c r="B19" s="10"/>
      <c r="C19" s="10"/>
      <c r="D19" s="10" t="s">
        <v>12</v>
      </c>
      <c r="E19" s="10"/>
      <c r="F19" s="10"/>
      <c r="G19" s="4"/>
      <c r="H19" s="4"/>
      <c r="I19" s="12"/>
    </row>
    <row r="20" spans="1:9" s="13" customFormat="1" ht="15" x14ac:dyDescent="0.25">
      <c r="A20" s="10"/>
      <c r="B20" s="10"/>
      <c r="C20" s="10"/>
      <c r="D20" s="10"/>
      <c r="E20" s="10"/>
      <c r="F20" s="10"/>
      <c r="G20" s="4"/>
      <c r="H20" s="4"/>
      <c r="I20" s="12"/>
    </row>
    <row r="21" spans="1:9" s="13" customFormat="1" ht="15" x14ac:dyDescent="0.25">
      <c r="A21" s="10"/>
      <c r="B21" s="10" t="s">
        <v>13</v>
      </c>
      <c r="C21" s="10"/>
      <c r="D21" s="10"/>
      <c r="E21" s="10"/>
      <c r="F21" s="10"/>
      <c r="G21" s="4"/>
      <c r="H21" s="11"/>
      <c r="I21" s="12"/>
    </row>
    <row r="22" spans="1:9" s="13" customFormat="1" ht="15" customHeight="1" x14ac:dyDescent="0.25">
      <c r="A22" s="10"/>
      <c r="B22" s="10"/>
      <c r="C22" s="10"/>
      <c r="D22" s="10"/>
      <c r="E22" s="10"/>
      <c r="F22" s="10"/>
      <c r="G22" s="4"/>
      <c r="H22" s="4"/>
      <c r="I22" s="12"/>
    </row>
    <row r="23" spans="1:9" s="13" customFormat="1" ht="15" x14ac:dyDescent="0.25">
      <c r="A23" s="10"/>
      <c r="B23" s="10" t="s">
        <v>225</v>
      </c>
      <c r="C23" s="10"/>
      <c r="D23" s="10"/>
      <c r="E23" s="10"/>
      <c r="F23" s="10"/>
      <c r="G23" s="4"/>
      <c r="H23" s="11"/>
      <c r="I23" s="12"/>
    </row>
    <row r="24" spans="1:9" s="9" customFormat="1" ht="16.5" x14ac:dyDescent="0.25">
      <c r="A24" s="5"/>
      <c r="B24" s="6"/>
      <c r="C24" s="5"/>
      <c r="D24" s="5"/>
      <c r="E24" s="5"/>
      <c r="F24" s="5"/>
      <c r="G24" s="5"/>
      <c r="H24" s="7"/>
      <c r="I24" s="8"/>
    </row>
    <row r="25" spans="1:9" s="9" customFormat="1" ht="16.5" x14ac:dyDescent="0.25">
      <c r="A25" s="5"/>
      <c r="B25" s="6"/>
      <c r="C25" s="5"/>
      <c r="D25" s="5"/>
      <c r="E25" s="5"/>
      <c r="F25" s="5"/>
      <c r="G25" s="5"/>
      <c r="H25" s="7"/>
      <c r="I25" s="7"/>
    </row>
    <row r="26" spans="1:9" s="9" customFormat="1" ht="17.25" customHeight="1" x14ac:dyDescent="0.25">
      <c r="A26" s="5" t="s">
        <v>14</v>
      </c>
      <c r="B26" s="6"/>
      <c r="C26" s="5" t="s">
        <v>226</v>
      </c>
      <c r="D26" s="5"/>
      <c r="E26" s="5"/>
      <c r="F26" s="5"/>
      <c r="G26" s="5"/>
      <c r="H26" s="7"/>
      <c r="I26" s="8"/>
    </row>
    <row r="27" spans="1:9" s="9" customFormat="1" ht="17.25" customHeight="1" x14ac:dyDescent="0.25">
      <c r="A27" s="5"/>
      <c r="B27" s="6"/>
      <c r="C27" s="5"/>
      <c r="D27" s="5"/>
      <c r="E27" s="5"/>
      <c r="F27" s="5"/>
      <c r="G27" s="5"/>
      <c r="H27" s="7"/>
      <c r="I27" s="8"/>
    </row>
    <row r="28" spans="1:9" s="9" customFormat="1" ht="17.25" customHeight="1" x14ac:dyDescent="0.25">
      <c r="B28" s="5" t="s">
        <v>15</v>
      </c>
      <c r="D28" s="5"/>
      <c r="E28" s="5"/>
      <c r="F28" s="5"/>
      <c r="G28" s="5"/>
      <c r="H28" s="7"/>
      <c r="I28" s="8"/>
    </row>
    <row r="29" spans="1:9" s="9" customFormat="1" ht="17.25" customHeight="1" x14ac:dyDescent="0.25">
      <c r="A29" s="5"/>
      <c r="B29" s="6"/>
      <c r="C29" s="5"/>
      <c r="D29" s="5"/>
      <c r="E29" s="5"/>
      <c r="F29" s="5"/>
      <c r="G29" s="5"/>
      <c r="H29" s="7"/>
      <c r="I29" s="8"/>
    </row>
    <row r="30" spans="1:9" s="9" customFormat="1" ht="17.25" customHeight="1" x14ac:dyDescent="0.25">
      <c r="B30" s="5" t="s">
        <v>16</v>
      </c>
      <c r="C30" s="5"/>
      <c r="D30" s="5"/>
      <c r="E30" s="5"/>
      <c r="F30" s="5"/>
      <c r="G30" s="5"/>
      <c r="H30" s="7"/>
      <c r="I30" s="8"/>
    </row>
    <row r="31" spans="1:9" s="9" customFormat="1" ht="17.25" customHeight="1" x14ac:dyDescent="0.25">
      <c r="A31" s="5"/>
      <c r="B31" s="6"/>
      <c r="C31" s="5"/>
      <c r="D31" s="5"/>
      <c r="E31" s="5"/>
      <c r="F31" s="5"/>
      <c r="G31" s="5"/>
      <c r="H31" s="7"/>
      <c r="I31" s="8"/>
    </row>
    <row r="32" spans="1:9" s="9" customFormat="1" ht="17.25" customHeight="1" x14ac:dyDescent="0.25">
      <c r="B32" s="5"/>
      <c r="C32" s="5"/>
      <c r="D32" s="5"/>
      <c r="E32" s="5"/>
      <c r="F32" s="5"/>
      <c r="G32" s="5"/>
      <c r="H32" s="7"/>
      <c r="I32" s="8"/>
    </row>
    <row r="33" spans="1:9" s="9" customFormat="1" ht="17.25" customHeight="1" x14ac:dyDescent="0.25">
      <c r="A33" s="5"/>
      <c r="B33" s="6"/>
      <c r="C33" s="5"/>
      <c r="D33" s="5"/>
      <c r="E33" s="5"/>
      <c r="F33" s="5"/>
      <c r="G33" s="5"/>
      <c r="H33" s="7"/>
      <c r="I33" s="8"/>
    </row>
    <row r="34" spans="1:9" s="9" customFormat="1" ht="17.25" customHeight="1" x14ac:dyDescent="0.25">
      <c r="A34" s="5"/>
      <c r="B34" s="6"/>
      <c r="C34" s="5"/>
      <c r="D34" s="5"/>
      <c r="E34" s="5"/>
      <c r="F34" s="5"/>
      <c r="G34" s="5"/>
      <c r="H34" s="7"/>
      <c r="I34" s="8"/>
    </row>
    <row r="35" spans="1:9" s="9" customFormat="1" ht="17.25" customHeight="1" x14ac:dyDescent="0.25">
      <c r="A35" s="5" t="s">
        <v>17</v>
      </c>
      <c r="B35" s="6"/>
      <c r="C35" s="5" t="s">
        <v>18</v>
      </c>
      <c r="D35" s="5"/>
      <c r="E35" s="5"/>
      <c r="F35" s="5"/>
      <c r="G35" s="5"/>
      <c r="H35" s="7"/>
      <c r="I35" s="8"/>
    </row>
    <row r="36" spans="1:9" s="9" customFormat="1" ht="17.25" customHeight="1" x14ac:dyDescent="0.25">
      <c r="B36" s="5"/>
      <c r="C36" s="5"/>
      <c r="D36" s="5"/>
      <c r="E36" s="5"/>
      <c r="F36" s="5"/>
      <c r="G36" s="5"/>
      <c r="H36" s="7"/>
      <c r="I36" s="8"/>
    </row>
    <row r="37" spans="1:9" s="9" customFormat="1" ht="17.25" customHeight="1" x14ac:dyDescent="0.25">
      <c r="B37" s="5" t="s">
        <v>32</v>
      </c>
      <c r="C37" s="5"/>
      <c r="D37" s="5"/>
      <c r="E37" s="5"/>
      <c r="F37" s="5"/>
      <c r="G37" s="5"/>
      <c r="H37" s="7"/>
      <c r="I37" s="8"/>
    </row>
    <row r="38" spans="1:9" s="9" customFormat="1" ht="17.25" customHeight="1" x14ac:dyDescent="0.25">
      <c r="B38" s="5" t="s">
        <v>33</v>
      </c>
      <c r="C38" s="5"/>
      <c r="D38" s="5"/>
      <c r="E38" s="5"/>
      <c r="F38" s="5"/>
      <c r="G38" s="5"/>
      <c r="H38" s="7"/>
      <c r="I38" s="8"/>
    </row>
    <row r="39" spans="1:9" s="9" customFormat="1" ht="17.25" customHeight="1" x14ac:dyDescent="0.25">
      <c r="A39" s="5"/>
      <c r="B39" s="6"/>
      <c r="C39" s="5"/>
      <c r="D39" s="5"/>
      <c r="E39" s="5"/>
      <c r="F39" s="5"/>
      <c r="G39" s="5"/>
      <c r="H39" s="5"/>
      <c r="I39" s="8"/>
    </row>
    <row r="40" spans="1:9" s="9" customFormat="1" ht="17.25" customHeight="1" x14ac:dyDescent="0.25">
      <c r="A40" s="5"/>
      <c r="B40" s="6"/>
      <c r="C40" s="5"/>
      <c r="D40" s="5"/>
      <c r="E40" s="5"/>
      <c r="F40" s="5"/>
      <c r="G40" s="5"/>
      <c r="H40" s="5"/>
      <c r="I40" s="8"/>
    </row>
    <row r="41" spans="1:9" s="9" customFormat="1" ht="16.5" x14ac:dyDescent="0.25">
      <c r="A41" s="5"/>
      <c r="B41" s="6"/>
      <c r="C41" s="5"/>
      <c r="D41" s="5"/>
      <c r="E41" s="5"/>
      <c r="F41" s="5"/>
      <c r="G41" s="5"/>
      <c r="H41" s="5"/>
      <c r="I41" s="7"/>
    </row>
    <row r="42" spans="1:9" s="9" customFormat="1" ht="16.5" x14ac:dyDescent="0.25">
      <c r="A42" s="5"/>
      <c r="B42" s="6"/>
      <c r="D42" s="5"/>
      <c r="E42" s="5"/>
      <c r="F42" s="5"/>
      <c r="G42" s="5"/>
      <c r="H42" s="5"/>
      <c r="I42" s="8"/>
    </row>
    <row r="45" spans="1:9" ht="13.5" customHeight="1" x14ac:dyDescent="0.2"/>
    <row r="51" ht="14.25" customHeight="1" x14ac:dyDescent="0.2"/>
    <row r="66" ht="23.25" customHeight="1" x14ac:dyDescent="0.2"/>
  </sheetData>
  <mergeCells count="1">
    <mergeCell ref="A6:I6"/>
  </mergeCells>
  <pageMargins left="0.75" right="0.75" top="1" bottom="1" header="0.5" footer="0.5"/>
  <pageSetup paperSize="9" scale="96" orientation="portrait" r:id="rId1"/>
  <headerFooter alignWithMargins="0">
    <oddFooter>&amp;C&amp;"Arial,Bold"&amp;14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L46"/>
  <sheetViews>
    <sheetView showGridLines="0" view="pageBreakPreview" zoomScaleSheetLayoutView="100" workbookViewId="0">
      <pane xSplit="1" ySplit="9" topLeftCell="C37" activePane="bottomRight" state="frozen"/>
      <selection pane="topRight" activeCell="B1" sqref="B1"/>
      <selection pane="bottomLeft" activeCell="A10" sqref="A10"/>
      <selection pane="bottomRight" activeCell="E15" sqref="E15"/>
    </sheetView>
  </sheetViews>
  <sheetFormatPr defaultColWidth="9.140625" defaultRowHeight="17.25" x14ac:dyDescent="0.3"/>
  <cols>
    <col min="1" max="1" width="43.85546875" style="17" customWidth="1"/>
    <col min="2" max="2" width="25.7109375" style="17" customWidth="1"/>
    <col min="3" max="3" width="26.42578125" style="17" customWidth="1"/>
    <col min="4" max="4" width="31.42578125" style="17" customWidth="1"/>
    <col min="5" max="5" width="26.5703125" style="17" customWidth="1"/>
    <col min="6" max="6" width="30.7109375" style="17" customWidth="1"/>
    <col min="7" max="7" width="26.28515625" style="17" customWidth="1"/>
    <col min="8" max="8" width="21.28515625" style="39" customWidth="1"/>
    <col min="9" max="9" width="14.28515625" style="17" customWidth="1"/>
    <col min="10" max="10" width="15" style="17" customWidth="1"/>
    <col min="11" max="16384" width="9.140625" style="17"/>
  </cols>
  <sheetData>
    <row r="1" spans="1:8" ht="15.75" customHeight="1" x14ac:dyDescent="0.3">
      <c r="A1" s="224"/>
      <c r="B1" s="225"/>
      <c r="C1" s="225"/>
      <c r="D1" s="225"/>
      <c r="E1" s="225"/>
      <c r="F1" s="225"/>
      <c r="G1" s="226"/>
    </row>
    <row r="2" spans="1:8" ht="19.5" customHeight="1" x14ac:dyDescent="0.35">
      <c r="A2" s="295" t="s">
        <v>41</v>
      </c>
      <c r="B2" s="296"/>
      <c r="C2" s="296"/>
      <c r="D2" s="296"/>
      <c r="E2" s="296"/>
      <c r="F2" s="296"/>
      <c r="G2" s="297"/>
    </row>
    <row r="3" spans="1:8" ht="21.75" customHeight="1" x14ac:dyDescent="0.35">
      <c r="A3" s="298" t="s">
        <v>236</v>
      </c>
      <c r="B3" s="299"/>
      <c r="C3" s="299"/>
      <c r="D3" s="299"/>
      <c r="E3" s="299"/>
      <c r="F3" s="299"/>
      <c r="G3" s="300"/>
    </row>
    <row r="4" spans="1:8" ht="14.25" customHeight="1" x14ac:dyDescent="0.3">
      <c r="A4" s="227"/>
      <c r="B4" s="42"/>
      <c r="C4" s="42"/>
      <c r="D4" s="42"/>
      <c r="E4" s="42"/>
      <c r="F4" s="42"/>
      <c r="G4" s="228"/>
    </row>
    <row r="5" spans="1:8" ht="14.25" customHeight="1" thickBot="1" x14ac:dyDescent="0.35">
      <c r="A5" s="229"/>
      <c r="B5" s="18"/>
      <c r="C5" s="18"/>
      <c r="D5" s="18"/>
      <c r="E5" s="18"/>
      <c r="F5" s="18"/>
      <c r="G5" s="230"/>
    </row>
    <row r="6" spans="1:8" ht="28.5" customHeight="1" thickBot="1" x14ac:dyDescent="0.35">
      <c r="A6" s="255"/>
      <c r="B6" s="244">
        <v>2020</v>
      </c>
      <c r="C6" s="19">
        <v>2021</v>
      </c>
      <c r="D6" s="19">
        <v>2021</v>
      </c>
      <c r="E6" s="19">
        <v>2021</v>
      </c>
      <c r="F6" s="19">
        <v>2022</v>
      </c>
      <c r="G6" s="231">
        <v>2023</v>
      </c>
    </row>
    <row r="7" spans="1:8" ht="78" customHeight="1" x14ac:dyDescent="0.3">
      <c r="A7" s="232"/>
      <c r="B7" s="245" t="s">
        <v>206</v>
      </c>
      <c r="C7" s="20" t="s">
        <v>108</v>
      </c>
      <c r="D7" s="20" t="s">
        <v>109</v>
      </c>
      <c r="E7" s="20" t="s">
        <v>110</v>
      </c>
      <c r="F7" s="20" t="s">
        <v>111</v>
      </c>
      <c r="G7" s="233" t="s">
        <v>111</v>
      </c>
    </row>
    <row r="8" spans="1:8" ht="18" customHeight="1" x14ac:dyDescent="0.3">
      <c r="A8" s="256"/>
      <c r="B8" s="246" t="s">
        <v>112</v>
      </c>
      <c r="C8" s="21" t="s">
        <v>112</v>
      </c>
      <c r="D8" s="21" t="s">
        <v>112</v>
      </c>
      <c r="E8" s="21" t="s">
        <v>112</v>
      </c>
      <c r="F8" s="21" t="s">
        <v>112</v>
      </c>
      <c r="G8" s="234" t="s">
        <v>112</v>
      </c>
    </row>
    <row r="9" spans="1:8" ht="19.5" customHeight="1" thickBot="1" x14ac:dyDescent="0.35">
      <c r="A9" s="257"/>
      <c r="B9" s="247" t="s">
        <v>201</v>
      </c>
      <c r="C9" s="22" t="s">
        <v>201</v>
      </c>
      <c r="D9" s="22" t="s">
        <v>201</v>
      </c>
      <c r="E9" s="22" t="s">
        <v>201</v>
      </c>
      <c r="F9" s="22" t="s">
        <v>201</v>
      </c>
      <c r="G9" s="235" t="s">
        <v>201</v>
      </c>
    </row>
    <row r="10" spans="1:8" ht="8.25" customHeight="1" thickTop="1" x14ac:dyDescent="0.3">
      <c r="A10" s="258"/>
      <c r="B10" s="248"/>
      <c r="C10" s="23"/>
      <c r="D10" s="24"/>
      <c r="E10" s="25"/>
      <c r="F10" s="25"/>
      <c r="G10" s="236"/>
    </row>
    <row r="11" spans="1:8" ht="18.75" customHeight="1" x14ac:dyDescent="0.3">
      <c r="A11" s="259" t="s">
        <v>42</v>
      </c>
      <c r="B11" s="249">
        <f>B12+B14</f>
        <v>60747836563.508911</v>
      </c>
      <c r="C11" s="249">
        <f t="shared" ref="C11:G11" si="0">C12+C14</f>
        <v>390803852981</v>
      </c>
      <c r="D11" s="249">
        <f>D12+D14+D13</f>
        <v>74069920000</v>
      </c>
      <c r="E11" s="249">
        <f>E12+E14+E13</f>
        <v>464873772981</v>
      </c>
      <c r="F11" s="249">
        <f t="shared" si="0"/>
        <v>512434201873.99994</v>
      </c>
      <c r="G11" s="249">
        <f t="shared" si="0"/>
        <v>632639509820</v>
      </c>
    </row>
    <row r="12" spans="1:8" ht="18.75" customHeight="1" x14ac:dyDescent="0.3">
      <c r="A12" s="260" t="s">
        <v>193</v>
      </c>
      <c r="B12" s="248">
        <f>'revenue Table III '!B9</f>
        <v>56526502609.947151</v>
      </c>
      <c r="C12" s="23">
        <f>'revenue Table III '!C9</f>
        <v>387396199404.17706</v>
      </c>
      <c r="D12" s="23">
        <f>'revenue Table III '!D9</f>
        <v>1528735000</v>
      </c>
      <c r="E12" s="23">
        <f>+C12+D12</f>
        <v>388924934404.17706</v>
      </c>
      <c r="F12" s="23">
        <f>'revenue Table III '!F9</f>
        <v>508511549688.42047</v>
      </c>
      <c r="G12" s="238">
        <f>'revenue Table III '!G9</f>
        <v>626651873693.13892</v>
      </c>
      <c r="H12" s="41"/>
    </row>
    <row r="13" spans="1:8" ht="15" customHeight="1" x14ac:dyDescent="0.3">
      <c r="A13" s="258" t="s">
        <v>150</v>
      </c>
      <c r="B13" s="248">
        <f>'revenue Table III '!B49</f>
        <v>0</v>
      </c>
      <c r="C13" s="248">
        <f>'revenue Table III '!C49</f>
        <v>0</v>
      </c>
      <c r="D13" s="248">
        <f>'revenue Table III '!D49</f>
        <v>55473540000</v>
      </c>
      <c r="E13" s="23">
        <f>+C13+D13</f>
        <v>55473540000</v>
      </c>
      <c r="F13" s="248">
        <f>'revenue Table III '!F49</f>
        <v>0</v>
      </c>
      <c r="G13" s="248">
        <f>'revenue Table III '!G49</f>
        <v>0</v>
      </c>
      <c r="H13" s="17"/>
    </row>
    <row r="14" spans="1:8" ht="18.75" customHeight="1" x14ac:dyDescent="0.3">
      <c r="A14" s="232" t="s">
        <v>151</v>
      </c>
      <c r="B14" s="248">
        <f>'revenue Table III '!B52</f>
        <v>4221333953.5617571</v>
      </c>
      <c r="C14" s="23">
        <f>'revenue Table III '!C52</f>
        <v>3407653576.822916</v>
      </c>
      <c r="D14" s="23">
        <f>'revenue Table III '!D52</f>
        <v>17067645000</v>
      </c>
      <c r="E14" s="23">
        <f t="shared" ref="E14" si="1">+C14+D14</f>
        <v>20475298576.822914</v>
      </c>
      <c r="F14" s="23">
        <f>'revenue Table III '!F52</f>
        <v>3922652185.5794563</v>
      </c>
      <c r="G14" s="238">
        <f>'revenue Table III '!G52</f>
        <v>5987636126.8610888</v>
      </c>
    </row>
    <row r="15" spans="1:8" ht="15.75" customHeight="1" x14ac:dyDescent="0.3">
      <c r="A15" s="261"/>
      <c r="B15" s="248"/>
      <c r="C15" s="23"/>
      <c r="D15" s="23"/>
      <c r="E15" s="27"/>
      <c r="F15" s="23"/>
      <c r="G15" s="238"/>
    </row>
    <row r="16" spans="1:8" ht="18.75" customHeight="1" x14ac:dyDescent="0.3">
      <c r="A16" s="262" t="s">
        <v>181</v>
      </c>
      <c r="B16" s="248"/>
      <c r="C16" s="23" t="s">
        <v>0</v>
      </c>
      <c r="D16" s="23"/>
      <c r="E16" s="27"/>
      <c r="F16" s="23"/>
      <c r="G16" s="238" t="s">
        <v>0</v>
      </c>
    </row>
    <row r="17" spans="1:12" ht="18.75" customHeight="1" x14ac:dyDescent="0.3">
      <c r="A17" s="263" t="s">
        <v>179</v>
      </c>
      <c r="B17" s="249">
        <f>SUM(B18:B19)</f>
        <v>61916611000</v>
      </c>
      <c r="C17" s="26">
        <f t="shared" ref="C17:G17" si="2">SUM(C18:C19)</f>
        <v>411937300000</v>
      </c>
      <c r="D17" s="26">
        <f t="shared" si="2"/>
        <v>70591523000</v>
      </c>
      <c r="E17" s="26">
        <f t="shared" si="2"/>
        <v>482528823000</v>
      </c>
      <c r="F17" s="26">
        <f t="shared" si="2"/>
        <v>547371000000</v>
      </c>
      <c r="G17" s="237">
        <f t="shared" si="2"/>
        <v>678600000000</v>
      </c>
      <c r="H17" s="41"/>
    </row>
    <row r="18" spans="1:12" ht="18.75" customHeight="1" x14ac:dyDescent="0.3">
      <c r="A18" s="258" t="s">
        <v>183</v>
      </c>
      <c r="B18" s="248">
        <f>'expenditure Table IV'!B10</f>
        <v>40540922000</v>
      </c>
      <c r="C18" s="23">
        <f>'expenditure Table IV'!C10</f>
        <v>290021000000</v>
      </c>
      <c r="D18" s="23">
        <f>'expenditure Table IV'!D10</f>
        <v>5890504000</v>
      </c>
      <c r="E18" s="23">
        <f t="shared" ref="E18:E19" si="3">+C18+D18</f>
        <v>295911504000</v>
      </c>
      <c r="F18" s="23">
        <f>'expenditure Table IV'!F10</f>
        <v>387798000000</v>
      </c>
      <c r="G18" s="238">
        <f>'expenditure Table IV'!G10</f>
        <v>486499000000</v>
      </c>
    </row>
    <row r="19" spans="1:12" ht="18.75" customHeight="1" x14ac:dyDescent="0.3">
      <c r="A19" s="258" t="s">
        <v>182</v>
      </c>
      <c r="B19" s="248">
        <f>'expenditure Table IV'!B21</f>
        <v>21375689000</v>
      </c>
      <c r="C19" s="23">
        <f>'expenditure Table IV'!C21</f>
        <v>121916300000</v>
      </c>
      <c r="D19" s="23">
        <f>'expenditure Table IV'!D21</f>
        <v>64701019000</v>
      </c>
      <c r="E19" s="23">
        <f t="shared" si="3"/>
        <v>186617319000</v>
      </c>
      <c r="F19" s="23">
        <f>'expenditure Table IV'!F21</f>
        <v>159573000000</v>
      </c>
      <c r="G19" s="238">
        <f>'expenditure Table IV'!G21</f>
        <v>192101000000</v>
      </c>
    </row>
    <row r="20" spans="1:12" s="123" customFormat="1" ht="18.75" customHeight="1" x14ac:dyDescent="0.3">
      <c r="A20" s="264"/>
      <c r="B20" s="250"/>
      <c r="C20" s="124"/>
      <c r="D20" s="124"/>
      <c r="E20" s="125"/>
      <c r="F20" s="124"/>
      <c r="G20" s="239"/>
      <c r="H20" s="122"/>
    </row>
    <row r="21" spans="1:12" ht="9.75" customHeight="1" x14ac:dyDescent="0.3">
      <c r="A21" s="258"/>
      <c r="B21" s="250"/>
      <c r="C21" s="124"/>
      <c r="D21" s="124"/>
      <c r="E21" s="125"/>
      <c r="F21" s="124"/>
      <c r="G21" s="240"/>
    </row>
    <row r="22" spans="1:12" ht="19.5" thickBot="1" x14ac:dyDescent="0.35">
      <c r="A22" s="241" t="s">
        <v>184</v>
      </c>
      <c r="B22" s="251">
        <f t="shared" ref="B22:G22" si="4">+B11-B17</f>
        <v>-1168774436.4910889</v>
      </c>
      <c r="C22" s="29">
        <f t="shared" si="4"/>
        <v>-21133447019</v>
      </c>
      <c r="D22" s="29">
        <f t="shared" si="4"/>
        <v>3478397000</v>
      </c>
      <c r="E22" s="29">
        <f t="shared" si="4"/>
        <v>-17655050019</v>
      </c>
      <c r="F22" s="29">
        <f t="shared" si="4"/>
        <v>-34936798126.000061</v>
      </c>
      <c r="G22" s="242">
        <f t="shared" si="4"/>
        <v>-45960490180</v>
      </c>
      <c r="H22" s="41"/>
    </row>
    <row r="23" spans="1:12" ht="15.75" customHeight="1" thickTop="1" x14ac:dyDescent="0.3">
      <c r="A23" s="258"/>
      <c r="B23" s="252"/>
      <c r="C23" s="31"/>
      <c r="D23" s="23"/>
      <c r="E23" s="23"/>
      <c r="F23" s="31"/>
      <c r="G23" s="243"/>
      <c r="H23" s="41"/>
    </row>
    <row r="24" spans="1:12" ht="18.75" customHeight="1" x14ac:dyDescent="0.3">
      <c r="A24" s="263" t="s">
        <v>185</v>
      </c>
      <c r="B24" s="253">
        <f t="shared" ref="B24:G24" si="5">B25+B26</f>
        <v>3697195000</v>
      </c>
      <c r="C24" s="32">
        <f t="shared" si="5"/>
        <v>9680000000</v>
      </c>
      <c r="D24" s="32">
        <f>D25+D26</f>
        <v>35400000</v>
      </c>
      <c r="E24" s="32">
        <f t="shared" si="5"/>
        <v>9715400000</v>
      </c>
      <c r="F24" s="32">
        <f t="shared" si="5"/>
        <v>12573000000</v>
      </c>
      <c r="G24" s="32">
        <f t="shared" si="5"/>
        <v>15199000000</v>
      </c>
    </row>
    <row r="25" spans="1:12" ht="25.5" customHeight="1" x14ac:dyDescent="0.3">
      <c r="A25" s="258" t="s">
        <v>172</v>
      </c>
      <c r="B25" s="166">
        <f>+'expenditure Table IV'!B30</f>
        <v>3697195000</v>
      </c>
      <c r="C25" s="30">
        <f>+'expenditure Table IV'!C30</f>
        <v>9680000000</v>
      </c>
      <c r="D25" s="30">
        <f>+'expenditure Table IV'!D30</f>
        <v>35400000</v>
      </c>
      <c r="E25" s="26">
        <f>C25+D25</f>
        <v>9715400000</v>
      </c>
      <c r="F25" s="30">
        <f>+'expenditure Table IV'!F30</f>
        <v>12573000000</v>
      </c>
      <c r="G25" s="30">
        <f>+'expenditure Table IV'!G30</f>
        <v>15199000000</v>
      </c>
    </row>
    <row r="26" spans="1:12" ht="18.75" customHeight="1" x14ac:dyDescent="0.3">
      <c r="A26" s="258" t="s">
        <v>175</v>
      </c>
      <c r="B26" s="252"/>
      <c r="C26" s="30"/>
      <c r="D26" s="23"/>
      <c r="E26" s="26"/>
      <c r="F26" s="23"/>
      <c r="G26" s="238"/>
    </row>
    <row r="27" spans="1:12" ht="26.25" customHeight="1" x14ac:dyDescent="0.3">
      <c r="A27" s="283"/>
      <c r="B27" s="252"/>
      <c r="C27" s="32"/>
      <c r="D27" s="23"/>
      <c r="E27" s="23"/>
      <c r="F27" s="23"/>
      <c r="G27" s="238"/>
    </row>
    <row r="28" spans="1:12" s="28" customFormat="1" ht="21" customHeight="1" x14ac:dyDescent="0.3">
      <c r="A28" s="263" t="s">
        <v>186</v>
      </c>
      <c r="B28" s="253">
        <f>B29</f>
        <v>4865969436</v>
      </c>
      <c r="C28" s="253">
        <f t="shared" ref="C28:G28" si="6">C29</f>
        <v>30813447019</v>
      </c>
      <c r="D28" s="253">
        <f t="shared" si="6"/>
        <v>-3442997000</v>
      </c>
      <c r="E28" s="253">
        <f t="shared" si="6"/>
        <v>27370450019</v>
      </c>
      <c r="F28" s="253">
        <f t="shared" si="6"/>
        <v>47509798126</v>
      </c>
      <c r="G28" s="253">
        <f t="shared" si="6"/>
        <v>61159490180</v>
      </c>
      <c r="H28" s="126"/>
    </row>
    <row r="29" spans="1:12" s="28" customFormat="1" ht="18.75" customHeight="1" x14ac:dyDescent="0.3">
      <c r="A29" s="263" t="s">
        <v>172</v>
      </c>
      <c r="B29" s="253">
        <f>+B31+B32-B33</f>
        <v>4865969436</v>
      </c>
      <c r="C29" s="253">
        <f t="shared" ref="C29:G29" si="7">+C31+C32-C33</f>
        <v>30813447019</v>
      </c>
      <c r="D29" s="253">
        <f t="shared" si="7"/>
        <v>-3442997000</v>
      </c>
      <c r="E29" s="253">
        <f t="shared" si="7"/>
        <v>27370450019</v>
      </c>
      <c r="F29" s="253">
        <f t="shared" si="7"/>
        <v>47509798126</v>
      </c>
      <c r="G29" s="253">
        <f t="shared" si="7"/>
        <v>61159490180</v>
      </c>
      <c r="H29" s="126"/>
    </row>
    <row r="30" spans="1:12" ht="18.600000000000001" customHeight="1" x14ac:dyDescent="0.3">
      <c r="A30" s="265"/>
      <c r="C30" s="30"/>
      <c r="D30" s="30"/>
      <c r="E30" s="30"/>
      <c r="F30" s="30"/>
      <c r="G30" s="238"/>
    </row>
    <row r="31" spans="1:12" ht="18.75" customHeight="1" x14ac:dyDescent="0.3">
      <c r="A31" s="258" t="s">
        <v>217</v>
      </c>
      <c r="B31" s="252">
        <f>'expenditure Table IV'!B38</f>
        <v>9800307436</v>
      </c>
      <c r="C31" s="30">
        <f>'expenditure Table IV'!C38</f>
        <v>38537447019</v>
      </c>
      <c r="D31" s="30"/>
      <c r="E31" s="30">
        <f t="shared" ref="E31:E32" si="8">+C31+D31</f>
        <v>38537447019</v>
      </c>
      <c r="F31" s="30">
        <f>'expenditure Table IV'!F38</f>
        <v>52187798126</v>
      </c>
      <c r="G31" s="238">
        <f>'expenditure Table IV'!G38</f>
        <v>64995490180</v>
      </c>
      <c r="H31" s="41"/>
    </row>
    <row r="32" spans="1:12" ht="18.75" customHeight="1" x14ac:dyDescent="0.3">
      <c r="B32" s="252"/>
      <c r="C32" s="32"/>
      <c r="D32" s="32">
        <f>'expenditure Table IV'!D37</f>
        <v>-3442997000</v>
      </c>
      <c r="E32" s="30">
        <f t="shared" si="8"/>
        <v>-3442997000</v>
      </c>
      <c r="F32" s="32"/>
      <c r="G32" s="237"/>
      <c r="H32" s="40"/>
      <c r="I32" s="28"/>
      <c r="J32" s="28"/>
      <c r="K32" s="28"/>
      <c r="L32" s="28"/>
    </row>
    <row r="33" spans="1:8" ht="18.75" customHeight="1" x14ac:dyDescent="0.3">
      <c r="A33" s="263" t="s">
        <v>194</v>
      </c>
      <c r="B33" s="252">
        <f>B34+B35</f>
        <v>4934338000</v>
      </c>
      <c r="C33" s="252">
        <f t="shared" ref="C33:G33" si="9">C34+C35</f>
        <v>7724000000</v>
      </c>
      <c r="D33" s="252"/>
      <c r="E33" s="252">
        <f t="shared" si="9"/>
        <v>7724000000</v>
      </c>
      <c r="F33" s="252">
        <f t="shared" si="9"/>
        <v>4678000000</v>
      </c>
      <c r="G33" s="252">
        <f t="shared" si="9"/>
        <v>3836000000</v>
      </c>
      <c r="H33" s="41"/>
    </row>
    <row r="34" spans="1:8" ht="18.75" customHeight="1" x14ac:dyDescent="0.3">
      <c r="A34" s="258" t="s">
        <v>98</v>
      </c>
      <c r="B34" s="252"/>
      <c r="C34" s="30"/>
      <c r="D34" s="30"/>
      <c r="E34" s="30"/>
      <c r="F34" s="30"/>
      <c r="G34" s="238"/>
    </row>
    <row r="35" spans="1:8" ht="18.75" customHeight="1" x14ac:dyDescent="0.3">
      <c r="A35" s="266" t="s">
        <v>195</v>
      </c>
      <c r="B35" s="252">
        <f>'expenditure Table IV'!B41</f>
        <v>4934338000</v>
      </c>
      <c r="C35" s="252">
        <f>'expenditure Table IV'!C41</f>
        <v>7724000000</v>
      </c>
      <c r="D35" s="252"/>
      <c r="E35" s="252">
        <f>'expenditure Table IV'!E41</f>
        <v>7724000000</v>
      </c>
      <c r="F35" s="252">
        <f>'expenditure Table IV'!F41</f>
        <v>4678000000</v>
      </c>
      <c r="G35" s="252">
        <f>'expenditure Table IV'!G41</f>
        <v>3836000000</v>
      </c>
      <c r="H35" s="41"/>
    </row>
    <row r="37" spans="1:8" ht="18.75" customHeight="1" x14ac:dyDescent="0.3">
      <c r="A37" s="258"/>
      <c r="B37" s="252"/>
      <c r="C37" s="30"/>
      <c r="D37" s="30"/>
      <c r="E37" s="23"/>
      <c r="F37" s="30"/>
      <c r="G37" s="238"/>
      <c r="H37" s="41"/>
    </row>
    <row r="38" spans="1:8" ht="19.5" thickBot="1" x14ac:dyDescent="0.35">
      <c r="A38" s="267" t="s">
        <v>43</v>
      </c>
      <c r="B38" s="254">
        <f t="shared" ref="B38:G38" si="10">+-B24+B28</f>
        <v>1168774436</v>
      </c>
      <c r="C38" s="254">
        <f t="shared" si="10"/>
        <v>21133447019</v>
      </c>
      <c r="D38" s="254">
        <f t="shared" si="10"/>
        <v>-3478397000</v>
      </c>
      <c r="E38" s="254">
        <f t="shared" si="10"/>
        <v>17655050019</v>
      </c>
      <c r="F38" s="254">
        <f t="shared" si="10"/>
        <v>34936798126</v>
      </c>
      <c r="G38" s="254">
        <f t="shared" si="10"/>
        <v>45960490180</v>
      </c>
    </row>
    <row r="39" spans="1:8" ht="23.25" customHeight="1" x14ac:dyDescent="0.3">
      <c r="A39" s="34" t="s">
        <v>0</v>
      </c>
      <c r="B39" s="35"/>
      <c r="C39" s="35">
        <f>+C22+C38</f>
        <v>0</v>
      </c>
      <c r="D39" s="35">
        <f>+D22+D38</f>
        <v>0</v>
      </c>
      <c r="E39" s="35">
        <f>+E22+E38</f>
        <v>0</v>
      </c>
      <c r="F39" s="35">
        <f>+F22+F38</f>
        <v>-6.103515625E-5</v>
      </c>
      <c r="G39" s="35">
        <f>+G22+G38</f>
        <v>0</v>
      </c>
    </row>
    <row r="40" spans="1:8" ht="23.25" customHeight="1" x14ac:dyDescent="0.3">
      <c r="A40" s="34"/>
      <c r="B40" s="36"/>
      <c r="C40" s="36"/>
      <c r="D40" s="36"/>
      <c r="E40" s="36"/>
      <c r="F40" s="36"/>
      <c r="G40" s="36"/>
    </row>
    <row r="41" spans="1:8" ht="23.25" customHeight="1" x14ac:dyDescent="0.3">
      <c r="A41" s="34"/>
      <c r="B41" s="36"/>
      <c r="C41" s="36"/>
      <c r="D41" s="36"/>
      <c r="E41" s="36"/>
      <c r="F41" s="36"/>
      <c r="G41" s="36"/>
    </row>
    <row r="42" spans="1:8" ht="18.75" x14ac:dyDescent="0.3">
      <c r="A42" s="37"/>
      <c r="B42" s="37"/>
      <c r="C42" s="293"/>
      <c r="D42" s="294"/>
      <c r="E42" s="37"/>
      <c r="F42" s="37"/>
      <c r="G42" s="37"/>
    </row>
    <row r="43" spans="1:8" x14ac:dyDescent="0.3">
      <c r="C43" s="33"/>
      <c r="D43" s="33"/>
    </row>
    <row r="44" spans="1:8" x14ac:dyDescent="0.3">
      <c r="B44" s="38"/>
      <c r="C44" s="38"/>
      <c r="D44" s="38"/>
      <c r="E44" s="38"/>
      <c r="F44" s="38"/>
      <c r="G44" s="38"/>
    </row>
    <row r="45" spans="1:8" x14ac:dyDescent="0.3">
      <c r="B45" s="38"/>
      <c r="C45" s="38"/>
      <c r="D45" s="38"/>
      <c r="E45" s="38"/>
      <c r="F45" s="38"/>
      <c r="G45" s="38"/>
    </row>
    <row r="46" spans="1:8" x14ac:dyDescent="0.3">
      <c r="B46" s="38"/>
      <c r="C46" s="38"/>
      <c r="D46" s="38"/>
      <c r="E46" s="38"/>
      <c r="F46" s="38"/>
      <c r="G46" s="38"/>
    </row>
  </sheetData>
  <mergeCells count="3">
    <mergeCell ref="C42:D42"/>
    <mergeCell ref="A2:G2"/>
    <mergeCell ref="A3:G3"/>
  </mergeCells>
  <printOptions horizontalCentered="1" gridLinesSet="0"/>
  <pageMargins left="0.27559055118110237" right="0.31496062992125984" top="0.59055118110236227" bottom="0.23622047244094491" header="0.23622047244094491" footer="0.43307086614173229"/>
  <pageSetup paperSize="9" scale="68" firstPageNumber="9" orientation="landscape" useFirstPageNumber="1" r:id="rId1"/>
  <headerFooter scaleWithDoc="0">
    <oddFooter xml:space="preserve">&amp;C&amp;"Century Schoolbook,Bold"&amp;14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"/>
  <sheetViews>
    <sheetView view="pageBreakPreview" topLeftCell="A43" zoomScaleSheetLayoutView="100" workbookViewId="0">
      <selection activeCell="D12" sqref="D12"/>
    </sheetView>
  </sheetViews>
  <sheetFormatPr defaultRowHeight="12.75" x14ac:dyDescent="0.2"/>
  <cols>
    <col min="3" max="3" width="15.7109375" customWidth="1"/>
    <col min="8" max="8" width="11.140625" customWidth="1"/>
  </cols>
  <sheetData>
    <row r="3" spans="1:8" ht="23.25" x14ac:dyDescent="0.35">
      <c r="A3" s="290" t="s">
        <v>8</v>
      </c>
      <c r="B3" s="290"/>
      <c r="C3" s="290"/>
      <c r="D3" s="290"/>
      <c r="E3" s="290"/>
      <c r="F3" s="290"/>
      <c r="G3" s="290"/>
      <c r="H3" s="290"/>
    </row>
    <row r="6" spans="1:8" ht="23.25" x14ac:dyDescent="0.35">
      <c r="A6" s="290" t="s">
        <v>9</v>
      </c>
      <c r="B6" s="290"/>
      <c r="C6" s="290"/>
      <c r="D6" s="290"/>
      <c r="E6" s="290"/>
      <c r="F6" s="290"/>
      <c r="G6" s="290"/>
      <c r="H6" s="290"/>
    </row>
    <row r="9" spans="1:8" ht="23.25" x14ac:dyDescent="0.35">
      <c r="A9" s="290" t="s">
        <v>19</v>
      </c>
      <c r="B9" s="290"/>
      <c r="C9" s="290"/>
      <c r="D9" s="290"/>
      <c r="E9" s="290"/>
      <c r="F9" s="290"/>
      <c r="G9" s="290"/>
      <c r="H9" s="290"/>
    </row>
    <row r="12" spans="1:8" s="13" customFormat="1" ht="15" x14ac:dyDescent="0.25">
      <c r="A12" s="10"/>
      <c r="B12" s="10"/>
      <c r="C12" s="10"/>
      <c r="D12" s="10"/>
      <c r="E12" s="10"/>
      <c r="F12" s="10"/>
      <c r="G12" s="4"/>
      <c r="H12" s="4" t="s">
        <v>6</v>
      </c>
    </row>
    <row r="13" spans="1:8" s="13" customFormat="1" ht="15" x14ac:dyDescent="0.25">
      <c r="A13" s="10"/>
      <c r="B13" s="10"/>
      <c r="C13" s="10"/>
      <c r="D13" s="10"/>
      <c r="E13" s="10"/>
      <c r="F13" s="10"/>
      <c r="G13" s="4"/>
      <c r="H13" s="4" t="s">
        <v>7</v>
      </c>
    </row>
    <row r="14" spans="1:8" s="13" customFormat="1" ht="15" customHeight="1" x14ac:dyDescent="0.25">
      <c r="A14" s="10"/>
      <c r="B14" s="10"/>
      <c r="C14" s="10"/>
      <c r="D14" s="10"/>
      <c r="E14" s="10"/>
      <c r="F14" s="10"/>
      <c r="G14" s="10"/>
      <c r="H14" s="10"/>
    </row>
    <row r="15" spans="1:8" s="13" customFormat="1" ht="15" x14ac:dyDescent="0.25">
      <c r="A15" s="10" t="s">
        <v>21</v>
      </c>
      <c r="B15" s="10"/>
      <c r="C15" s="10"/>
      <c r="D15" s="10"/>
      <c r="E15" s="10"/>
      <c r="F15" s="10"/>
      <c r="G15" s="4"/>
      <c r="H15" s="11"/>
    </row>
    <row r="16" spans="1:8" s="13" customFormat="1" ht="15" customHeight="1" x14ac:dyDescent="0.25">
      <c r="A16" s="10"/>
      <c r="B16" s="10"/>
      <c r="C16" s="10"/>
      <c r="D16" s="10"/>
      <c r="E16" s="10"/>
      <c r="F16" s="10"/>
      <c r="G16" s="4"/>
      <c r="H16" s="10"/>
    </row>
    <row r="17" spans="1:8" s="13" customFormat="1" ht="15" x14ac:dyDescent="0.25">
      <c r="A17" s="10" t="s">
        <v>22</v>
      </c>
      <c r="B17" s="10"/>
      <c r="C17" s="10"/>
      <c r="D17" s="10"/>
      <c r="E17" s="10"/>
      <c r="F17" s="10"/>
      <c r="G17" s="4"/>
      <c r="H17" s="11"/>
    </row>
    <row r="18" spans="1:8" s="13" customFormat="1" ht="26.25" customHeight="1" x14ac:dyDescent="0.25">
      <c r="A18" s="10" t="s">
        <v>23</v>
      </c>
      <c r="B18" s="10"/>
      <c r="C18" s="10"/>
      <c r="D18" s="10"/>
      <c r="E18" s="10"/>
      <c r="F18" s="10"/>
      <c r="G18" s="4"/>
      <c r="H18" s="11"/>
    </row>
    <row r="19" spans="1:8" s="13" customFormat="1" ht="15" x14ac:dyDescent="0.25">
      <c r="A19" s="10"/>
      <c r="B19" s="10"/>
      <c r="C19" s="10"/>
      <c r="D19" s="10"/>
      <c r="E19" s="10"/>
      <c r="F19" s="10"/>
      <c r="G19" s="4"/>
      <c r="H19" s="10"/>
    </row>
    <row r="20" spans="1:8" s="13" customFormat="1" ht="15" x14ac:dyDescent="0.25">
      <c r="A20" s="10"/>
      <c r="B20" s="10"/>
      <c r="C20" s="10"/>
      <c r="D20" s="10" t="s">
        <v>12</v>
      </c>
      <c r="E20" s="10"/>
      <c r="F20" s="10"/>
      <c r="G20" s="4"/>
      <c r="H20" s="10"/>
    </row>
    <row r="21" spans="1:8" s="13" customFormat="1" ht="15" x14ac:dyDescent="0.25">
      <c r="A21" s="10"/>
      <c r="B21" s="10"/>
      <c r="C21" s="10"/>
      <c r="D21" s="10"/>
      <c r="E21" s="10"/>
      <c r="F21" s="10"/>
      <c r="G21" s="4"/>
      <c r="H21" s="10"/>
    </row>
    <row r="22" spans="1:8" s="13" customFormat="1" ht="21" customHeight="1" x14ac:dyDescent="0.25">
      <c r="A22" s="10" t="s">
        <v>24</v>
      </c>
      <c r="B22" s="10"/>
      <c r="C22" s="10"/>
      <c r="D22" s="10"/>
      <c r="E22" s="10"/>
      <c r="F22" s="10"/>
      <c r="G22" s="4"/>
      <c r="H22" s="10"/>
    </row>
    <row r="23" spans="1:8" s="13" customFormat="1" ht="15" x14ac:dyDescent="0.25">
      <c r="A23" s="10"/>
      <c r="B23" s="10"/>
      <c r="C23" s="10"/>
      <c r="D23" s="10"/>
      <c r="E23" s="10"/>
      <c r="F23" s="10"/>
      <c r="G23" s="4"/>
      <c r="H23" s="10"/>
    </row>
    <row r="24" spans="1:8" s="13" customFormat="1" ht="15" x14ac:dyDescent="0.25">
      <c r="A24" s="10"/>
      <c r="B24" s="10" t="s">
        <v>25</v>
      </c>
      <c r="C24" s="10"/>
      <c r="D24" s="10"/>
      <c r="E24" s="10"/>
      <c r="F24" s="10"/>
      <c r="G24" s="4"/>
      <c r="H24" s="11"/>
    </row>
    <row r="25" spans="1:8" s="13" customFormat="1" ht="14.25" customHeight="1" x14ac:dyDescent="0.25">
      <c r="A25" s="10"/>
      <c r="B25" s="10"/>
      <c r="C25" s="10"/>
      <c r="D25" s="10"/>
      <c r="E25" s="10"/>
      <c r="F25" s="10"/>
      <c r="G25" s="4"/>
      <c r="H25" s="10"/>
    </row>
    <row r="26" spans="1:8" s="13" customFormat="1" ht="15" x14ac:dyDescent="0.25">
      <c r="A26" s="10"/>
      <c r="B26" s="10" t="s">
        <v>26</v>
      </c>
      <c r="C26" s="10"/>
      <c r="D26" s="10"/>
      <c r="E26" s="10"/>
      <c r="F26" s="10"/>
      <c r="G26" s="4"/>
      <c r="H26" s="11"/>
    </row>
    <row r="27" spans="1:8" x14ac:dyDescent="0.2">
      <c r="A27" s="16"/>
      <c r="B27" s="16"/>
      <c r="C27" s="16"/>
      <c r="D27" s="16"/>
      <c r="E27" s="16"/>
      <c r="F27" s="16"/>
      <c r="G27" s="16"/>
      <c r="H27" s="16"/>
    </row>
    <row r="28" spans="1:8" x14ac:dyDescent="0.2">
      <c r="A28" s="16"/>
      <c r="B28" s="16"/>
      <c r="C28" s="16"/>
      <c r="D28" s="16"/>
      <c r="E28" s="16"/>
      <c r="F28" s="16"/>
      <c r="G28" s="16"/>
      <c r="H28" s="16"/>
    </row>
    <row r="29" spans="1:8" x14ac:dyDescent="0.2">
      <c r="A29" s="16"/>
      <c r="B29" s="16"/>
      <c r="C29" s="16"/>
      <c r="D29" s="16"/>
      <c r="E29" s="16"/>
      <c r="F29" s="16"/>
      <c r="G29" s="16"/>
      <c r="H29" s="16"/>
    </row>
    <row r="30" spans="1:8" x14ac:dyDescent="0.2">
      <c r="A30" s="16"/>
      <c r="B30" s="16"/>
      <c r="C30" s="16"/>
      <c r="D30" s="16"/>
      <c r="E30" s="16"/>
      <c r="F30" s="16"/>
      <c r="G30" s="16"/>
      <c r="H30" s="16"/>
    </row>
    <row r="36" ht="23.25" customHeight="1" x14ac:dyDescent="0.2"/>
  </sheetData>
  <mergeCells count="3">
    <mergeCell ref="A3:H3"/>
    <mergeCell ref="A6:H6"/>
    <mergeCell ref="A9:H9"/>
  </mergeCells>
  <pageMargins left="0.75" right="0.75" top="1" bottom="1" header="0.5" footer="0.5"/>
  <pageSetup paperSize="9" firstPageNumber="3" orientation="portrait" useFirstPageNumber="1" r:id="rId1"/>
  <headerFooter alignWithMargins="0">
    <oddFooter>&amp;C&amp;"Arial,Bold"&amp;14 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6"/>
  <sheetViews>
    <sheetView showGridLines="0" view="pageBreakPreview" topLeftCell="B1" zoomScaleSheetLayoutView="100" workbookViewId="0">
      <pane xSplit="1" ySplit="8" topLeftCell="E17" activePane="bottomRight" state="frozen"/>
      <selection activeCell="B1" sqref="B1"/>
      <selection pane="topRight" activeCell="C1" sqref="C1"/>
      <selection pane="bottomLeft" activeCell="B9" sqref="B9"/>
      <selection pane="bottomRight" activeCell="E6" sqref="E6"/>
    </sheetView>
  </sheetViews>
  <sheetFormatPr defaultColWidth="9.140625" defaultRowHeight="17.25" x14ac:dyDescent="0.3"/>
  <cols>
    <col min="1" max="1" width="5.140625" style="17" customWidth="1"/>
    <col min="2" max="2" width="48.42578125" style="17" customWidth="1"/>
    <col min="3" max="3" width="28.85546875" style="17" customWidth="1"/>
    <col min="4" max="4" width="30.7109375" style="17" customWidth="1"/>
    <col min="5" max="6" width="25.7109375" style="17" customWidth="1"/>
    <col min="7" max="7" width="25.140625" style="61" customWidth="1"/>
    <col min="8" max="8" width="25.5703125" style="38" customWidth="1"/>
    <col min="9" max="9" width="30.28515625" style="39" customWidth="1"/>
    <col min="10" max="16384" width="9.140625" style="17"/>
  </cols>
  <sheetData>
    <row r="1" spans="1:9" ht="7.5" customHeight="1" thickBot="1" x14ac:dyDescent="0.35">
      <c r="G1" s="17"/>
      <c r="H1" s="17"/>
    </row>
    <row r="2" spans="1:9" ht="15" customHeight="1" x14ac:dyDescent="0.3">
      <c r="A2" s="304" t="s">
        <v>44</v>
      </c>
      <c r="B2" s="305"/>
      <c r="C2" s="305"/>
      <c r="D2" s="305"/>
      <c r="E2" s="305"/>
      <c r="F2" s="305"/>
      <c r="G2" s="305"/>
      <c r="H2" s="306"/>
    </row>
    <row r="3" spans="1:9" ht="15" customHeight="1" x14ac:dyDescent="0.3">
      <c r="A3" s="301" t="s">
        <v>237</v>
      </c>
      <c r="B3" s="302"/>
      <c r="C3" s="302"/>
      <c r="D3" s="302"/>
      <c r="E3" s="302"/>
      <c r="F3" s="302"/>
      <c r="G3" s="302"/>
      <c r="H3" s="303"/>
    </row>
    <row r="4" spans="1:9" ht="8.25" customHeight="1" thickBot="1" x14ac:dyDescent="0.35">
      <c r="A4" s="154"/>
      <c r="B4" s="54"/>
      <c r="C4" s="55"/>
      <c r="D4" s="55"/>
      <c r="E4" s="53"/>
      <c r="F4" s="53"/>
      <c r="G4" s="53"/>
      <c r="H4" s="155"/>
    </row>
    <row r="5" spans="1:9" ht="15" customHeight="1" thickBot="1" x14ac:dyDescent="0.35">
      <c r="A5" s="156"/>
      <c r="B5" s="56"/>
      <c r="C5" s="57">
        <v>2020</v>
      </c>
      <c r="D5" s="57">
        <v>2021</v>
      </c>
      <c r="E5" s="57">
        <v>2021</v>
      </c>
      <c r="F5" s="57">
        <v>2021</v>
      </c>
      <c r="G5" s="57">
        <v>2022</v>
      </c>
      <c r="H5" s="157">
        <v>2023</v>
      </c>
    </row>
    <row r="6" spans="1:9" ht="52.5" customHeight="1" x14ac:dyDescent="0.3">
      <c r="A6" s="158"/>
      <c r="B6" s="58"/>
      <c r="C6" s="59" t="s">
        <v>107</v>
      </c>
      <c r="D6" s="59" t="s">
        <v>108</v>
      </c>
      <c r="E6" s="59" t="s">
        <v>242</v>
      </c>
      <c r="F6" s="60" t="s">
        <v>110</v>
      </c>
      <c r="G6" s="59" t="s">
        <v>111</v>
      </c>
      <c r="H6" s="159" t="s">
        <v>111</v>
      </c>
    </row>
    <row r="7" spans="1:9" ht="15.75" customHeight="1" x14ac:dyDescent="0.3">
      <c r="A7" s="158"/>
      <c r="B7" s="84"/>
      <c r="C7" s="85" t="s">
        <v>112</v>
      </c>
      <c r="D7" s="82" t="s">
        <v>112</v>
      </c>
      <c r="E7" s="82" t="s">
        <v>112</v>
      </c>
      <c r="F7" s="82" t="s">
        <v>112</v>
      </c>
      <c r="G7" s="82" t="s">
        <v>112</v>
      </c>
      <c r="H7" s="160" t="s">
        <v>112</v>
      </c>
    </row>
    <row r="8" spans="1:9" ht="18" customHeight="1" thickBot="1" x14ac:dyDescent="0.35">
      <c r="A8" s="161"/>
      <c r="B8" s="40"/>
      <c r="C8" s="83" t="s">
        <v>201</v>
      </c>
      <c r="D8" s="83" t="s">
        <v>201</v>
      </c>
      <c r="E8" s="83" t="s">
        <v>201</v>
      </c>
      <c r="F8" s="83" t="s">
        <v>201</v>
      </c>
      <c r="G8" s="83" t="s">
        <v>201</v>
      </c>
      <c r="H8" s="162" t="s">
        <v>201</v>
      </c>
    </row>
    <row r="9" spans="1:9" s="28" customFormat="1" ht="18" thickTop="1" x14ac:dyDescent="0.3">
      <c r="A9" s="163"/>
      <c r="B9" s="141" t="s">
        <v>45</v>
      </c>
      <c r="C9" s="136">
        <f t="shared" ref="C9:H9" si="0">SUM(C10:C21)</f>
        <v>11481622000</v>
      </c>
      <c r="D9" s="63">
        <f t="shared" si="0"/>
        <v>60827000000</v>
      </c>
      <c r="E9" s="63"/>
      <c r="F9" s="64">
        <f t="shared" si="0"/>
        <v>60827000000</v>
      </c>
      <c r="G9" s="65">
        <f t="shared" si="0"/>
        <v>74145000000</v>
      </c>
      <c r="H9" s="164">
        <f t="shared" si="0"/>
        <v>85825000000</v>
      </c>
      <c r="I9" s="134"/>
    </row>
    <row r="10" spans="1:9" x14ac:dyDescent="0.3">
      <c r="A10" s="165" t="s">
        <v>46</v>
      </c>
      <c r="B10" s="142" t="s">
        <v>47</v>
      </c>
      <c r="C10" s="166">
        <f>+'[16]Cons. &amp; Stats Appropriation'!$D$4</f>
        <v>5200000</v>
      </c>
      <c r="D10" s="66">
        <f>+'[16]Cons. &amp; Stats Appropriation'!$F$4</f>
        <v>27000000</v>
      </c>
      <c r="E10" s="61"/>
      <c r="F10" s="67">
        <f>+D10+E10</f>
        <v>27000000</v>
      </c>
      <c r="G10" s="61">
        <f>+'[16]Cons. &amp; Stats Appropriation'!$G$4</f>
        <v>35000000</v>
      </c>
      <c r="H10" s="167">
        <f>+'[16]Cons. &amp; Stats Appropriation'!$H$4</f>
        <v>40000000</v>
      </c>
      <c r="I10" s="67"/>
    </row>
    <row r="11" spans="1:9" x14ac:dyDescent="0.3">
      <c r="A11" s="165" t="s">
        <v>48</v>
      </c>
      <c r="B11" s="142" t="s">
        <v>49</v>
      </c>
      <c r="C11" s="166">
        <f>+'[16]Cons. &amp; Stats Appropriation'!$D$6</f>
        <v>2600000</v>
      </c>
      <c r="D11" s="66">
        <f>+'[16]Cons. &amp; Stats Appropriation'!$F$6</f>
        <v>4000000</v>
      </c>
      <c r="E11" s="61"/>
      <c r="F11" s="67">
        <f t="shared" ref="F11:F23" si="1">+D11+E11</f>
        <v>4000000</v>
      </c>
      <c r="G11" s="61">
        <f>+'[16]Cons. &amp; Stats Appropriation'!$G$6</f>
        <v>7000000</v>
      </c>
      <c r="H11" s="167">
        <f>+'[16]Cons. &amp; Stats Appropriation'!$H$6</f>
        <v>10000000</v>
      </c>
      <c r="I11" s="67"/>
    </row>
    <row r="12" spans="1:9" x14ac:dyDescent="0.3">
      <c r="A12" s="165" t="s">
        <v>50</v>
      </c>
      <c r="B12" s="143" t="s">
        <v>51</v>
      </c>
      <c r="C12" s="166">
        <f>+'[16]Cons. &amp; Stats Appropriation'!$D$8</f>
        <v>1300000</v>
      </c>
      <c r="D12" s="66">
        <f>+'[16]Cons. &amp; Stats Appropriation'!$F$8</f>
        <v>3000000</v>
      </c>
      <c r="E12" s="61"/>
      <c r="F12" s="67">
        <f t="shared" si="1"/>
        <v>3000000</v>
      </c>
      <c r="G12" s="61">
        <f>+'[16]Cons. &amp; Stats Appropriation'!$G$8</f>
        <v>4000000</v>
      </c>
      <c r="H12" s="167">
        <f>+'[16]Cons. &amp; Stats Appropriation'!$H$8</f>
        <v>5000000</v>
      </c>
      <c r="I12" s="67"/>
    </row>
    <row r="13" spans="1:9" x14ac:dyDescent="0.3">
      <c r="A13" s="165" t="s">
        <v>52</v>
      </c>
      <c r="B13" s="142" t="s">
        <v>53</v>
      </c>
      <c r="C13" s="166">
        <f>+'[16]Cons. &amp; Stats Appropriation'!$D$12</f>
        <v>5603822000</v>
      </c>
      <c r="D13" s="66">
        <f>+'[16]Cons. &amp; Stats Appropriation'!$F$12</f>
        <v>9208000000</v>
      </c>
      <c r="E13" s="61"/>
      <c r="F13" s="67">
        <f t="shared" si="1"/>
        <v>9208000000</v>
      </c>
      <c r="G13" s="61">
        <f>+'[16]Cons. &amp; Stats Appropriation'!$G$12</f>
        <v>5988000000</v>
      </c>
      <c r="H13" s="167">
        <f>+'[16]Cons. &amp; Stats Appropriation'!$H$12</f>
        <v>4948000000</v>
      </c>
      <c r="I13" s="67"/>
    </row>
    <row r="14" spans="1:9" x14ac:dyDescent="0.3">
      <c r="A14" s="165" t="s">
        <v>54</v>
      </c>
      <c r="B14" s="142" t="s">
        <v>55</v>
      </c>
      <c r="C14" s="166">
        <f>+'[16]Cons. &amp; Stats Appropriation'!$D$21</f>
        <v>1300000</v>
      </c>
      <c r="D14" s="66">
        <f>+'[16]Cons. &amp; Stats Appropriation'!$F$21</f>
        <v>1000000</v>
      </c>
      <c r="E14" s="61"/>
      <c r="F14" s="67">
        <f t="shared" si="1"/>
        <v>1000000</v>
      </c>
      <c r="G14" s="61">
        <f>+'[16]Cons. &amp; Stats Appropriation'!$G$21</f>
        <v>1000000</v>
      </c>
      <c r="H14" s="167">
        <f>+'[16]Cons. &amp; Stats Appropriation'!$H$21</f>
        <v>2000000</v>
      </c>
      <c r="I14" s="76"/>
    </row>
    <row r="15" spans="1:9" x14ac:dyDescent="0.3">
      <c r="A15" s="165" t="s">
        <v>56</v>
      </c>
      <c r="B15" s="142" t="s">
        <v>210</v>
      </c>
      <c r="C15" s="166">
        <f>+'[16]Cons. &amp; Stats Appropriation'!$D$23</f>
        <v>2932000000</v>
      </c>
      <c r="D15" s="66">
        <f>+'[16]Cons. &amp; Stats Appropriation'!$F$23</f>
        <v>19540000000</v>
      </c>
      <c r="E15" s="68"/>
      <c r="F15" s="67">
        <f t="shared" si="1"/>
        <v>19540000000</v>
      </c>
      <c r="G15" s="61">
        <f>+'[16]Cons. &amp; Stats Appropriation'!$G$23-136000000</f>
        <v>25622000000</v>
      </c>
      <c r="H15" s="167">
        <f>+'[16]Cons. &amp; Stats Appropriation'!$H$23-168000000</f>
        <v>31632000000</v>
      </c>
      <c r="I15" s="67"/>
    </row>
    <row r="16" spans="1:9" x14ac:dyDescent="0.3">
      <c r="A16" s="165" t="s">
        <v>57</v>
      </c>
      <c r="B16" s="142" t="s">
        <v>58</v>
      </c>
      <c r="C16" s="166">
        <f>+'[16]Cons. &amp; Stats Appropriation'!$D$26</f>
        <v>2600000</v>
      </c>
      <c r="D16" s="66">
        <f>+'[16]Cons. &amp; Stats Appropriation'!$F$26</f>
        <v>8000000</v>
      </c>
      <c r="E16" s="68"/>
      <c r="F16" s="67">
        <f t="shared" si="1"/>
        <v>8000000</v>
      </c>
      <c r="G16" s="61">
        <f>+'[16]Cons. &amp; Stats Appropriation'!$G$26</f>
        <v>10000000</v>
      </c>
      <c r="H16" s="167">
        <f>+'[16]Cons. &amp; Stats Appropriation'!$H$26</f>
        <v>12000000</v>
      </c>
      <c r="I16" s="67"/>
    </row>
    <row r="17" spans="1:9" x14ac:dyDescent="0.3">
      <c r="A17" s="165" t="s">
        <v>59</v>
      </c>
      <c r="B17" s="142" t="s">
        <v>60</v>
      </c>
      <c r="C17" s="166">
        <f>+'[16]Cons. &amp; Stats Appropriation'!$D$28</f>
        <v>37700000</v>
      </c>
      <c r="D17" s="69">
        <f>+'[16]Cons. &amp; Stats Appropriation'!$F$28</f>
        <v>114000000</v>
      </c>
      <c r="E17" s="61"/>
      <c r="F17" s="67">
        <f t="shared" si="1"/>
        <v>114000000</v>
      </c>
      <c r="G17" s="61">
        <f>+'[16]Cons. &amp; Stats Appropriation'!$G$28</f>
        <v>146000000</v>
      </c>
      <c r="H17" s="167">
        <f>+'[16]Cons. &amp; Stats Appropriation'!$H$28</f>
        <v>169000000</v>
      </c>
      <c r="I17" s="67"/>
    </row>
    <row r="18" spans="1:9" x14ac:dyDescent="0.3">
      <c r="A18" s="165" t="s">
        <v>61</v>
      </c>
      <c r="B18" s="142" t="s">
        <v>62</v>
      </c>
      <c r="C18" s="166">
        <f>+'[16]Cons. &amp; Stats Appropriation'!$D$43</f>
        <v>57200000</v>
      </c>
      <c r="D18" s="69">
        <f>+'[16]Cons. &amp; Stats Appropriation'!$F$43</f>
        <v>398000000</v>
      </c>
      <c r="E18" s="61"/>
      <c r="F18" s="67">
        <f t="shared" si="1"/>
        <v>398000000</v>
      </c>
      <c r="G18" s="61">
        <f>+'[16]Cons. &amp; Stats Appropriation'!$G$43</f>
        <v>508000000</v>
      </c>
      <c r="H18" s="167">
        <f>+'[16]Cons. &amp; Stats Appropriation'!$H$43</f>
        <v>588000000</v>
      </c>
      <c r="I18" s="67"/>
    </row>
    <row r="19" spans="1:9" x14ac:dyDescent="0.3">
      <c r="A19" s="165" t="s">
        <v>63</v>
      </c>
      <c r="B19" s="142" t="s">
        <v>64</v>
      </c>
      <c r="C19" s="166">
        <f>+'[16]Cons. &amp; Stats Appropriation'!$D$31</f>
        <v>2814500000</v>
      </c>
      <c r="D19" s="69">
        <f>+'[16]Cons. &amp; Stats Appropriation'!$F$31</f>
        <v>30624000000</v>
      </c>
      <c r="E19" s="61"/>
      <c r="F19" s="67">
        <f t="shared" si="1"/>
        <v>30624000000</v>
      </c>
      <c r="G19" s="61">
        <f>+'[16]Cons. &amp; Stats Appropriation'!$G$31</f>
        <v>40675000000</v>
      </c>
      <c r="H19" s="167">
        <f>+'[16]Cons. &amp; Stats Appropriation'!$H$31</f>
        <v>47089000000</v>
      </c>
      <c r="I19" s="67"/>
    </row>
    <row r="20" spans="1:9" x14ac:dyDescent="0.3">
      <c r="A20" s="165" t="s">
        <v>65</v>
      </c>
      <c r="B20" s="142" t="s">
        <v>66</v>
      </c>
      <c r="C20" s="166">
        <f>+'[16]Cons. &amp; Stats Appropriation'!$D$10</f>
        <v>22100000</v>
      </c>
      <c r="D20" s="69">
        <f>+'[16]Cons. &amp; Stats Appropriation'!$F$10</f>
        <v>898000000</v>
      </c>
      <c r="E20" s="61"/>
      <c r="F20" s="67">
        <f t="shared" si="1"/>
        <v>898000000</v>
      </c>
      <c r="G20" s="61">
        <f>+'[16]Cons. &amp; Stats Appropriation'!$G$10</f>
        <v>1146000000</v>
      </c>
      <c r="H20" s="167">
        <f>+'[16]Cons. &amp; Stats Appropriation'!$H$10</f>
        <v>1327000000</v>
      </c>
      <c r="I20" s="67"/>
    </row>
    <row r="21" spans="1:9" ht="15.75" customHeight="1" x14ac:dyDescent="0.3">
      <c r="A21" s="165" t="s">
        <v>67</v>
      </c>
      <c r="B21" s="142" t="s">
        <v>68</v>
      </c>
      <c r="C21" s="166">
        <f>+'[16]Cons. &amp; Stats Appropriation'!$D$45</f>
        <v>1300000</v>
      </c>
      <c r="D21" s="69">
        <f>+'[16]Cons. &amp; Stats Appropriation'!$F$45</f>
        <v>2000000</v>
      </c>
      <c r="E21" s="61"/>
      <c r="F21" s="67">
        <f t="shared" si="1"/>
        <v>2000000</v>
      </c>
      <c r="G21" s="61">
        <f>+'[16]Cons. &amp; Stats Appropriation'!$G$45</f>
        <v>3000000</v>
      </c>
      <c r="H21" s="167">
        <f>+'[16]Cons. &amp; Stats Appropriation'!$H$45</f>
        <v>3000000</v>
      </c>
      <c r="I21" s="67"/>
    </row>
    <row r="22" spans="1:9" ht="17.25" customHeight="1" x14ac:dyDescent="0.3">
      <c r="A22" s="158"/>
      <c r="B22" s="142"/>
      <c r="C22" s="137"/>
      <c r="D22" s="65"/>
      <c r="E22" s="61"/>
      <c r="F22" s="70"/>
      <c r="H22" s="167"/>
    </row>
    <row r="23" spans="1:9" x14ac:dyDescent="0.3">
      <c r="A23" s="158"/>
      <c r="B23" s="144" t="s">
        <v>69</v>
      </c>
      <c r="C23" s="138">
        <f>SUM(C24:C58)</f>
        <v>59066522000</v>
      </c>
      <c r="D23" s="71">
        <f>SUM(D24:D58)</f>
        <v>368514300000</v>
      </c>
      <c r="E23" s="71">
        <f>SUM(E24:E58)</f>
        <v>70626923000</v>
      </c>
      <c r="F23" s="72">
        <f t="shared" si="1"/>
        <v>439141223000</v>
      </c>
      <c r="G23" s="65">
        <f>SUM(G24:G58)</f>
        <v>490477000000</v>
      </c>
      <c r="H23" s="164">
        <f>SUM(H24:H58)</f>
        <v>611810000000</v>
      </c>
    </row>
    <row r="24" spans="1:9" x14ac:dyDescent="0.3">
      <c r="A24" s="165">
        <v>1</v>
      </c>
      <c r="B24" s="145" t="s">
        <v>47</v>
      </c>
      <c r="C24" s="139">
        <f>+'[16]ADMIN CLASSIFICATION - VOTES'!$E$4</f>
        <v>2614476300</v>
      </c>
      <c r="D24" s="61">
        <f>+'[16]ADMIN CLASSIFICATION - VOTES'!$L$4</f>
        <v>14260000000</v>
      </c>
      <c r="E24" s="61">
        <f>+[17]Sheet1!$D$25</f>
        <v>1440000000</v>
      </c>
      <c r="F24" s="73">
        <f t="shared" ref="F24:F58" si="2">+D24+E24</f>
        <v>15700000000</v>
      </c>
      <c r="G24" s="61">
        <f>+'[16]ADMIN CLASSIFICATION - VOTES'!$M$4</f>
        <v>18223000000</v>
      </c>
      <c r="H24" s="167">
        <f>+'[16]ADMIN CLASSIFICATION - VOTES'!$N$4</f>
        <v>21264000000</v>
      </c>
    </row>
    <row r="25" spans="1:9" x14ac:dyDescent="0.3">
      <c r="A25" s="165">
        <v>2</v>
      </c>
      <c r="B25" s="145" t="s">
        <v>49</v>
      </c>
      <c r="C25" s="139">
        <f>+'[16]ADMIN CLASSIFICATION - VOTES'!$E$5</f>
        <v>1869495000</v>
      </c>
      <c r="D25" s="61">
        <f>+'[16]ADMIN CLASSIFICATION - VOTES'!$L$5</f>
        <v>7186000000</v>
      </c>
      <c r="E25" s="61"/>
      <c r="F25" s="73">
        <f t="shared" si="2"/>
        <v>7186000000</v>
      </c>
      <c r="G25" s="61">
        <f>+'[16]ADMIN CLASSIFICATION - VOTES'!$M$5</f>
        <v>9075000000</v>
      </c>
      <c r="H25" s="167">
        <f>+'[16]ADMIN CLASSIFICATION - VOTES'!$N$5</f>
        <v>10392000000</v>
      </c>
    </row>
    <row r="26" spans="1:9" x14ac:dyDescent="0.3">
      <c r="A26" s="165">
        <v>3</v>
      </c>
      <c r="B26" s="145" t="s">
        <v>70</v>
      </c>
      <c r="C26" s="139">
        <f>+'[16]ADMIN CLASSIFICATION - VOTES'!$E$6</f>
        <v>2370969000</v>
      </c>
      <c r="D26" s="61">
        <f>+'[16]ADMIN CLASSIFICATION - VOTES'!$L$6</f>
        <v>6929000000</v>
      </c>
      <c r="E26" s="61"/>
      <c r="F26" s="73">
        <f t="shared" si="2"/>
        <v>6929000000</v>
      </c>
      <c r="G26" s="61">
        <f>+'[16]ADMIN CLASSIFICATION - VOTES'!$M$6</f>
        <v>8624000000</v>
      </c>
      <c r="H26" s="167">
        <f>+'[16]ADMIN CLASSIFICATION - VOTES'!$N$6</f>
        <v>11684000000</v>
      </c>
    </row>
    <row r="27" spans="1:9" ht="16.5" customHeight="1" x14ac:dyDescent="0.3">
      <c r="A27" s="165">
        <v>4</v>
      </c>
      <c r="B27" s="146" t="s">
        <v>66</v>
      </c>
      <c r="C27" s="139">
        <f>+'[16]ADMIN CLASSIFICATION - VOTES'!$E$7</f>
        <v>3141896000</v>
      </c>
      <c r="D27" s="61">
        <f>+'[16]ADMIN CLASSIFICATION - VOTES'!$L$7</f>
        <v>23754000000</v>
      </c>
      <c r="E27" s="61"/>
      <c r="F27" s="73">
        <f t="shared" si="2"/>
        <v>23754000000</v>
      </c>
      <c r="G27" s="61">
        <f>+'[16]ADMIN CLASSIFICATION - VOTES'!$M$7</f>
        <v>30006905000</v>
      </c>
      <c r="H27" s="167">
        <f>+'[16]ADMIN CLASSIFICATION - VOTES'!$N$7</f>
        <v>34321000000</v>
      </c>
    </row>
    <row r="28" spans="1:9" ht="15.75" customHeight="1" x14ac:dyDescent="0.3">
      <c r="A28" s="165">
        <v>5</v>
      </c>
      <c r="B28" s="147" t="s">
        <v>53</v>
      </c>
      <c r="C28" s="139">
        <f>+'[16]ADMIN CLASSIFICATION - VOTES'!$E$8</f>
        <v>3254374700</v>
      </c>
      <c r="D28" s="61">
        <f>+'[16]ADMIN CLASSIFICATION - VOTES'!$L$8+8009100000</f>
        <v>29336100000</v>
      </c>
      <c r="E28" s="61"/>
      <c r="F28" s="73">
        <f>+D28+E28</f>
        <v>29336100000</v>
      </c>
      <c r="G28" s="61">
        <f>+'[16]ADMIN CLASSIFICATION - VOTES'!$M$8+26301095000</f>
        <v>50234095000</v>
      </c>
      <c r="H28" s="167">
        <f>+'[16]ADMIN CLASSIFICATION - VOTES'!$N$8+57607000000</f>
        <v>85572000000</v>
      </c>
    </row>
    <row r="29" spans="1:9" s="75" customFormat="1" x14ac:dyDescent="0.3">
      <c r="A29" s="165">
        <v>6</v>
      </c>
      <c r="B29" s="145" t="s">
        <v>55</v>
      </c>
      <c r="C29" s="140">
        <f>+'[16]ADMIN CLASSIFICATION - VOTES'!$E$9</f>
        <v>171930000</v>
      </c>
      <c r="D29" s="74">
        <f>+'[16]ADMIN CLASSIFICATION - VOTES'!$L$9</f>
        <v>1199000000</v>
      </c>
      <c r="E29" s="74">
        <f>+[17]Sheet1!$D$30</f>
        <v>75000000</v>
      </c>
      <c r="F29" s="73">
        <f t="shared" si="2"/>
        <v>1274000000</v>
      </c>
      <c r="G29" s="74">
        <f>+'[16]ADMIN CLASSIFICATION - VOTES'!$M$9</f>
        <v>1532000000</v>
      </c>
      <c r="H29" s="168">
        <f>+'[16]ADMIN CLASSIFICATION - VOTES'!$N$9</f>
        <v>1782000000</v>
      </c>
      <c r="I29" s="86"/>
    </row>
    <row r="30" spans="1:9" x14ac:dyDescent="0.3">
      <c r="A30" s="165">
        <v>7</v>
      </c>
      <c r="B30" s="148" t="s">
        <v>71</v>
      </c>
      <c r="C30" s="140">
        <f>+'[16]ADMIN CLASSIFICATION - VOTES'!$E$10</f>
        <v>368013000</v>
      </c>
      <c r="D30" s="61">
        <f>+'[16]ADMIN CLASSIFICATION - VOTES'!$L$10</f>
        <v>2345000000</v>
      </c>
      <c r="E30" s="61">
        <f>+[17]Sheet1!$D$31</f>
        <v>328896000</v>
      </c>
      <c r="F30" s="73">
        <f t="shared" si="2"/>
        <v>2673896000</v>
      </c>
      <c r="G30" s="61">
        <f>+'[16]ADMIN CLASSIFICATION - VOTES'!$M$10</f>
        <v>3449000000</v>
      </c>
      <c r="H30" s="167">
        <f>+'[16]ADMIN CLASSIFICATION - VOTES'!$N$10</f>
        <v>4131000000</v>
      </c>
    </row>
    <row r="31" spans="1:9" x14ac:dyDescent="0.3">
      <c r="A31" s="165">
        <v>8</v>
      </c>
      <c r="B31" s="145" t="s">
        <v>72</v>
      </c>
      <c r="C31" s="139">
        <f>+'[16]ADMIN CLASSIFICATION - VOTES'!$E$11</f>
        <v>11358459000</v>
      </c>
      <c r="D31" s="61">
        <f>+'[16]ADMIN CLASSIFICATION - VOTES'!$L$11</f>
        <v>46259000000</v>
      </c>
      <c r="E31" s="61">
        <f>+[17]Sheet1!$D$32</f>
        <v>4160000</v>
      </c>
      <c r="F31" s="73">
        <f t="shared" si="2"/>
        <v>46263160000</v>
      </c>
      <c r="G31" s="61">
        <f>+'[16]ADMIN CLASSIFICATION - VOTES'!$M$11</f>
        <v>62836000000</v>
      </c>
      <c r="H31" s="167">
        <f>+'[16]ADMIN CLASSIFICATION - VOTES'!$N$11</f>
        <v>74297000000</v>
      </c>
    </row>
    <row r="32" spans="1:9" x14ac:dyDescent="0.3">
      <c r="A32" s="165">
        <v>9</v>
      </c>
      <c r="B32" s="145" t="s">
        <v>73</v>
      </c>
      <c r="C32" s="139">
        <f>+'[16]ADMIN CLASSIFICATION - VOTES'!$E$12</f>
        <v>353725000</v>
      </c>
      <c r="D32" s="61">
        <f>+'[16]ADMIN CLASSIFICATION - VOTES'!$L$12</f>
        <v>1399000000</v>
      </c>
      <c r="E32" s="61"/>
      <c r="F32" s="73">
        <f t="shared" si="2"/>
        <v>1399000000</v>
      </c>
      <c r="G32" s="61">
        <f>+'[16]ADMIN CLASSIFICATION - VOTES'!$M$12</f>
        <v>1789000000</v>
      </c>
      <c r="H32" s="167">
        <f>+'[16]ADMIN CLASSIFICATION - VOTES'!$N$12</f>
        <v>2085000000</v>
      </c>
    </row>
    <row r="33" spans="1:9" x14ac:dyDescent="0.3">
      <c r="A33" s="165">
        <v>10</v>
      </c>
      <c r="B33" s="145" t="s">
        <v>74</v>
      </c>
      <c r="C33" s="139">
        <f>+'[16]ADMIN CLASSIFICATION - VOTES'!$E$13</f>
        <v>615376000</v>
      </c>
      <c r="D33" s="61">
        <f>+'[16]ADMIN CLASSIFICATION - VOTES'!$L$13</f>
        <v>1786600000</v>
      </c>
      <c r="E33" s="61">
        <f>+[17]Sheet1!$D$34</f>
        <v>1727651000</v>
      </c>
      <c r="F33" s="73">
        <f t="shared" si="2"/>
        <v>3514251000</v>
      </c>
      <c r="G33" s="61">
        <f>+'[16]ADMIN CLASSIFICATION - VOTES'!$M$13</f>
        <v>2304000000</v>
      </c>
      <c r="H33" s="167">
        <f>+'[16]ADMIN CLASSIFICATION - VOTES'!$N$13</f>
        <v>2718000000</v>
      </c>
    </row>
    <row r="34" spans="1:9" x14ac:dyDescent="0.3">
      <c r="A34" s="165">
        <v>11</v>
      </c>
      <c r="B34" s="148" t="s">
        <v>75</v>
      </c>
      <c r="C34" s="139">
        <f>+'[16]ADMIN CLASSIFICATION - VOTES'!$E$14</f>
        <v>3224178000</v>
      </c>
      <c r="D34" s="61">
        <f>+'[16]ADMIN CLASSIFICATION - VOTES'!$L$14</f>
        <v>30064400000</v>
      </c>
      <c r="E34" s="61">
        <f>+[17]Sheet1!$D$35+9825000000</f>
        <v>15862465000</v>
      </c>
      <c r="F34" s="73">
        <f t="shared" si="2"/>
        <v>45926865000</v>
      </c>
      <c r="G34" s="61">
        <f>+'[16]ADMIN CLASSIFICATION - VOTES'!$M$14</f>
        <v>39859000000</v>
      </c>
      <c r="H34" s="167">
        <f>+'[16]ADMIN CLASSIFICATION - VOTES'!$N$14</f>
        <v>47786000000</v>
      </c>
    </row>
    <row r="35" spans="1:9" x14ac:dyDescent="0.3">
      <c r="A35" s="165">
        <v>12</v>
      </c>
      <c r="B35" s="145" t="s">
        <v>76</v>
      </c>
      <c r="C35" s="139">
        <f>+'[16]ADMIN CLASSIFICATION - VOTES'!$E$15</f>
        <v>1385435000</v>
      </c>
      <c r="D35" s="61">
        <f>+'[16]ADMIN CLASSIFICATION - VOTES'!$L$15</f>
        <v>8640000000</v>
      </c>
      <c r="E35" s="61"/>
      <c r="F35" s="73">
        <f t="shared" si="2"/>
        <v>8640000000</v>
      </c>
      <c r="G35" s="61">
        <f>+'[16]ADMIN CLASSIFICATION - VOTES'!$M$15</f>
        <v>11292000000</v>
      </c>
      <c r="H35" s="167">
        <f>+'[16]ADMIN CLASSIFICATION - VOTES'!$N$15</f>
        <v>12920000000</v>
      </c>
    </row>
    <row r="36" spans="1:9" x14ac:dyDescent="0.3">
      <c r="A36" s="165">
        <v>13</v>
      </c>
      <c r="B36" s="145" t="s">
        <v>214</v>
      </c>
      <c r="C36" s="139">
        <f>+'[16]ADMIN CLASSIFICATION - VOTES'!$E$16</f>
        <v>1779784000</v>
      </c>
      <c r="D36" s="61">
        <f>+'[16]ADMIN CLASSIFICATION - VOTES'!$L$16</f>
        <v>10069700000</v>
      </c>
      <c r="E36" s="61"/>
      <c r="F36" s="73">
        <f t="shared" si="2"/>
        <v>10069700000</v>
      </c>
      <c r="G36" s="61">
        <f>+'[16]ADMIN CLASSIFICATION - VOTES'!$M$16</f>
        <v>13107000000</v>
      </c>
      <c r="H36" s="167">
        <f>+'[16]ADMIN CLASSIFICATION - VOTES'!$N$16</f>
        <v>17019000000</v>
      </c>
    </row>
    <row r="37" spans="1:9" x14ac:dyDescent="0.3">
      <c r="A37" s="165">
        <v>14</v>
      </c>
      <c r="B37" s="145" t="s">
        <v>77</v>
      </c>
      <c r="C37" s="139">
        <f>+'[16]ADMIN CLASSIFICATION - VOTES'!$E$17</f>
        <v>6644317000</v>
      </c>
      <c r="D37" s="61">
        <f>+'[16]ADMIN CLASSIFICATION - VOTES'!$L$17</f>
        <v>54705000000</v>
      </c>
      <c r="E37" s="61"/>
      <c r="F37" s="73">
        <f t="shared" si="2"/>
        <v>54705000000</v>
      </c>
      <c r="G37" s="61">
        <f>+'[16]ADMIN CLASSIFICATION - VOTES'!$M$17</f>
        <v>70675000000</v>
      </c>
      <c r="H37" s="167">
        <f>+'[16]ADMIN CLASSIFICATION - VOTES'!$N$17</f>
        <v>86167000000</v>
      </c>
    </row>
    <row r="38" spans="1:9" x14ac:dyDescent="0.3">
      <c r="A38" s="165">
        <v>15</v>
      </c>
      <c r="B38" s="145" t="s">
        <v>78</v>
      </c>
      <c r="C38" s="139">
        <f>+'[16]ADMIN CLASSIFICATION - VOTES'!$E$18</f>
        <v>8676223000</v>
      </c>
      <c r="D38" s="61">
        <f>+'[16]ADMIN CLASSIFICATION - VOTES'!$L$18</f>
        <v>55221000000</v>
      </c>
      <c r="E38" s="61">
        <f>+[17]Sheet1!$D$39</f>
        <v>429202000</v>
      </c>
      <c r="F38" s="73">
        <f t="shared" si="2"/>
        <v>55650202000</v>
      </c>
      <c r="G38" s="61">
        <f>+'[16]ADMIN CLASSIFICATION - VOTES'!$M$18</f>
        <v>71038000000</v>
      </c>
      <c r="H38" s="167">
        <f>+'[16]ADMIN CLASSIFICATION - VOTES'!$N$18</f>
        <v>81990000000</v>
      </c>
    </row>
    <row r="39" spans="1:9" x14ac:dyDescent="0.3">
      <c r="A39" s="165">
        <v>16</v>
      </c>
      <c r="B39" s="147" t="s">
        <v>79</v>
      </c>
      <c r="C39" s="139">
        <f>+'[16]ADMIN CLASSIFICATION - VOTES'!$E$19</f>
        <v>2890889000</v>
      </c>
      <c r="D39" s="61">
        <f>+'[16]ADMIN CLASSIFICATION - VOTES'!$L$19</f>
        <v>14368000000</v>
      </c>
      <c r="E39" s="61">
        <f>+[17]Sheet1!$D$40</f>
        <v>1170834000</v>
      </c>
      <c r="F39" s="73">
        <f t="shared" si="2"/>
        <v>15538834000</v>
      </c>
      <c r="G39" s="61">
        <f>+'[16]ADMIN CLASSIFICATION - VOTES'!$M$19</f>
        <v>18422000000</v>
      </c>
      <c r="H39" s="167">
        <f>+'[16]ADMIN CLASSIFICATION - VOTES'!$N$19</f>
        <v>22518000000</v>
      </c>
    </row>
    <row r="40" spans="1:9" s="75" customFormat="1" x14ac:dyDescent="0.3">
      <c r="A40" s="165">
        <v>17</v>
      </c>
      <c r="B40" s="145" t="s">
        <v>80</v>
      </c>
      <c r="C40" s="139">
        <f>+'[16]ADMIN CLASSIFICATION - VOTES'!$E$20</f>
        <v>503976000</v>
      </c>
      <c r="D40" s="61">
        <f>+'[16]ADMIN CLASSIFICATION - VOTES'!$L$20</f>
        <v>2157000000</v>
      </c>
      <c r="E40" s="74"/>
      <c r="F40" s="73">
        <f t="shared" si="2"/>
        <v>2157000000</v>
      </c>
      <c r="G40" s="74">
        <f>+'[16]ADMIN CLASSIFICATION - VOTES'!$M$20</f>
        <v>2787000000</v>
      </c>
      <c r="H40" s="168">
        <f>+'[16]ADMIN CLASSIFICATION - VOTES'!$N$20</f>
        <v>3291000000</v>
      </c>
      <c r="I40" s="86"/>
    </row>
    <row r="41" spans="1:9" x14ac:dyDescent="0.3">
      <c r="A41" s="165">
        <v>18</v>
      </c>
      <c r="B41" s="145" t="s">
        <v>81</v>
      </c>
      <c r="C41" s="139">
        <f>+'[16]ADMIN CLASSIFICATION - VOTES'!$E$21</f>
        <v>2833964000</v>
      </c>
      <c r="D41" s="61">
        <f>+'[16]ADMIN CLASSIFICATION - VOTES'!$L$21</f>
        <v>23556600000</v>
      </c>
      <c r="E41" s="61"/>
      <c r="F41" s="73">
        <f t="shared" si="2"/>
        <v>23556600000</v>
      </c>
      <c r="G41" s="61">
        <f>+'[16]ADMIN CLASSIFICATION - VOTES'!$M$21</f>
        <v>30032000000</v>
      </c>
      <c r="H41" s="167">
        <f>+'[16]ADMIN CLASSIFICATION - VOTES'!$N$21</f>
        <v>34763000000</v>
      </c>
    </row>
    <row r="42" spans="1:9" x14ac:dyDescent="0.3">
      <c r="A42" s="165">
        <v>19</v>
      </c>
      <c r="B42" s="145" t="s">
        <v>82</v>
      </c>
      <c r="C42" s="140">
        <f>+'[16]ADMIN CLASSIFICATION - VOTES'!$E$22</f>
        <v>845513000</v>
      </c>
      <c r="D42" s="61">
        <f>+'[16]ADMIN CLASSIFICATION - VOTES'!$L$22</f>
        <v>7340000000</v>
      </c>
      <c r="E42" s="61">
        <f>+[17]Sheet1!$D$43</f>
        <v>10898000</v>
      </c>
      <c r="F42" s="73">
        <f t="shared" si="2"/>
        <v>7350898000</v>
      </c>
      <c r="G42" s="61">
        <f>+'[16]ADMIN CLASSIFICATION - VOTES'!$M$22</f>
        <v>9073000000</v>
      </c>
      <c r="H42" s="167">
        <f>+'[16]ADMIN CLASSIFICATION - VOTES'!$N$22</f>
        <v>10458000000</v>
      </c>
    </row>
    <row r="43" spans="1:9" x14ac:dyDescent="0.3">
      <c r="A43" s="165">
        <v>20</v>
      </c>
      <c r="B43" s="145" t="s">
        <v>83</v>
      </c>
      <c r="C43" s="139">
        <f>+'[16]ADMIN CLASSIFICATION - VOTES'!$E$23</f>
        <v>409799000</v>
      </c>
      <c r="D43" s="61">
        <f>+'[16]ADMIN CLASSIFICATION - VOTES'!$L$23</f>
        <v>1479000000</v>
      </c>
      <c r="E43" s="61"/>
      <c r="F43" s="73">
        <f t="shared" si="2"/>
        <v>1479000000</v>
      </c>
      <c r="G43" s="61">
        <f>+'[16]ADMIN CLASSIFICATION - VOTES'!$M$23</f>
        <v>1916000000</v>
      </c>
      <c r="H43" s="167">
        <f>+'[16]ADMIN CLASSIFICATION - VOTES'!$N$23</f>
        <v>2274000000</v>
      </c>
    </row>
    <row r="44" spans="1:9" x14ac:dyDescent="0.3">
      <c r="A44" s="165">
        <v>21</v>
      </c>
      <c r="B44" s="145" t="s">
        <v>84</v>
      </c>
      <c r="C44" s="139">
        <f>+'[16]ADMIN CLASSIFICATION - VOTES'!$E$24</f>
        <v>330187000</v>
      </c>
      <c r="D44" s="61">
        <f>+'[16]ADMIN CLASSIFICATION - VOTES'!$L$24</f>
        <v>3447000000</v>
      </c>
      <c r="E44" s="61"/>
      <c r="F44" s="73">
        <f t="shared" si="2"/>
        <v>3447000000</v>
      </c>
      <c r="G44" s="61">
        <f>+'[16]ADMIN CLASSIFICATION - VOTES'!$M$24</f>
        <v>4403000000</v>
      </c>
      <c r="H44" s="167">
        <f>+'[16]ADMIN CLASSIFICATION - VOTES'!$N$24</f>
        <v>5116000000</v>
      </c>
    </row>
    <row r="45" spans="1:9" ht="16.5" customHeight="1" x14ac:dyDescent="0.3">
      <c r="A45" s="165">
        <v>22</v>
      </c>
      <c r="B45" s="145" t="s">
        <v>85</v>
      </c>
      <c r="C45" s="139">
        <f>+'[16]ADMIN CLASSIFICATION - VOTES'!$E$25</f>
        <v>525804000</v>
      </c>
      <c r="D45" s="61">
        <f>+'[16]ADMIN CLASSIFICATION - VOTES'!$L$25</f>
        <v>1641000000</v>
      </c>
      <c r="E45" s="61">
        <f>+[17]Sheet1!$D$45+44730170000</f>
        <v>47685944000</v>
      </c>
      <c r="F45" s="73">
        <f t="shared" si="2"/>
        <v>49326944000</v>
      </c>
      <c r="G45" s="61">
        <f>+'[16]ADMIN CLASSIFICATION - VOTES'!$M$25</f>
        <v>2136000000</v>
      </c>
      <c r="H45" s="167">
        <f>+'[16]ADMIN CLASSIFICATION - VOTES'!$N$25</f>
        <v>2552000000</v>
      </c>
    </row>
    <row r="46" spans="1:9" x14ac:dyDescent="0.3">
      <c r="A46" s="165">
        <v>23</v>
      </c>
      <c r="B46" s="145" t="s">
        <v>86</v>
      </c>
      <c r="C46" s="139">
        <f>+'[16]ADMIN CLASSIFICATION - VOTES'!$E$26</f>
        <v>120660000</v>
      </c>
      <c r="D46" s="61">
        <f>+'[16]ADMIN CLASSIFICATION - VOTES'!$L$26</f>
        <v>1972000000</v>
      </c>
      <c r="E46" s="61">
        <f>+[17]Sheet1!$D$47+918370000</f>
        <v>1691193000</v>
      </c>
      <c r="F46" s="73">
        <f t="shared" si="2"/>
        <v>3663193000</v>
      </c>
      <c r="G46" s="61">
        <f>+'[16]ADMIN CLASSIFICATION - VOTES'!$M$26</f>
        <v>2570000000</v>
      </c>
      <c r="H46" s="167">
        <f>+'[16]ADMIN CLASSIFICATION - VOTES'!$N$26</f>
        <v>3076000000</v>
      </c>
    </row>
    <row r="47" spans="1:9" x14ac:dyDescent="0.3">
      <c r="A47" s="165">
        <v>24</v>
      </c>
      <c r="B47" s="145" t="s">
        <v>215</v>
      </c>
      <c r="C47" s="139">
        <f>+'[16]ADMIN CLASSIFICATION - VOTES'!$E$27</f>
        <v>262570000</v>
      </c>
      <c r="D47" s="61">
        <f>+'[16]ADMIN CLASSIFICATION - VOTES'!$L$27</f>
        <v>2801000000</v>
      </c>
      <c r="E47" s="61">
        <f>+[17]Sheet1!$D$48</f>
        <v>186350000</v>
      </c>
      <c r="F47" s="73">
        <f t="shared" si="2"/>
        <v>2987350000</v>
      </c>
      <c r="G47" s="61">
        <f>+'[16]ADMIN CLASSIFICATION - VOTES'!$M$27</f>
        <v>2993000000</v>
      </c>
      <c r="H47" s="167">
        <f>+'[16]ADMIN CLASSIFICATION - VOTES'!$N$27</f>
        <v>3575000000</v>
      </c>
    </row>
    <row r="48" spans="1:9" x14ac:dyDescent="0.3">
      <c r="A48" s="165">
        <v>25</v>
      </c>
      <c r="B48" s="145" t="s">
        <v>216</v>
      </c>
      <c r="C48" s="139">
        <f>+'[16]ADMIN CLASSIFICATION - VOTES'!$E$28</f>
        <v>328070000</v>
      </c>
      <c r="D48" s="61">
        <f>+'[16]ADMIN CLASSIFICATION - VOTES'!$L$28</f>
        <v>2487000000</v>
      </c>
      <c r="E48" s="61"/>
      <c r="F48" s="73">
        <f t="shared" si="2"/>
        <v>2487000000</v>
      </c>
      <c r="G48" s="61">
        <f>+'[16]ADMIN CLASSIFICATION - VOTES'!$M$28</f>
        <v>3170000000</v>
      </c>
      <c r="H48" s="167">
        <f>+'[16]ADMIN CLASSIFICATION - VOTES'!$N$28</f>
        <v>3673000000</v>
      </c>
    </row>
    <row r="49" spans="1:9" x14ac:dyDescent="0.3">
      <c r="A49" s="165">
        <v>26</v>
      </c>
      <c r="B49" s="145" t="s">
        <v>64</v>
      </c>
      <c r="C49" s="139">
        <f>1240982000+'[18]ADMIN CLASSIFICATION - VOTES'!$E$44</f>
        <v>1530542000</v>
      </c>
      <c r="D49" s="61">
        <f>+'[16]ADMIN CLASSIFICATION - VOTES'!$L$29</f>
        <v>9004000000</v>
      </c>
      <c r="E49" s="61"/>
      <c r="F49" s="73">
        <f t="shared" si="2"/>
        <v>9004000000</v>
      </c>
      <c r="G49" s="61">
        <f>+'[16]ADMIN CLASSIFICATION - VOTES'!$M$29</f>
        <v>11500000000</v>
      </c>
      <c r="H49" s="167">
        <f>+'[16]ADMIN CLASSIFICATION - VOTES'!$N$29</f>
        <v>13331000000</v>
      </c>
    </row>
    <row r="50" spans="1:9" x14ac:dyDescent="0.3">
      <c r="A50" s="165">
        <v>27</v>
      </c>
      <c r="B50" s="145" t="s">
        <v>62</v>
      </c>
      <c r="C50" s="139">
        <f>+'[16]ADMIN CLASSIFICATION - VOTES'!$E$30</f>
        <v>25200000</v>
      </c>
      <c r="D50" s="61">
        <f>+'[16]ADMIN CLASSIFICATION - VOTES'!$L$30</f>
        <v>317000000</v>
      </c>
      <c r="E50" s="61"/>
      <c r="F50" s="73">
        <f t="shared" si="2"/>
        <v>317000000</v>
      </c>
      <c r="G50" s="61">
        <f>+'[16]ADMIN CLASSIFICATION - VOTES'!$M$30</f>
        <v>404000000</v>
      </c>
      <c r="H50" s="167">
        <f>+'[16]ADMIN CLASSIFICATION - VOTES'!$N$30</f>
        <v>469000000</v>
      </c>
    </row>
    <row r="51" spans="1:9" x14ac:dyDescent="0.3">
      <c r="A51" s="165">
        <v>28</v>
      </c>
      <c r="B51" s="145" t="s">
        <v>87</v>
      </c>
      <c r="C51" s="139">
        <f>+'[16]ADMIN CLASSIFICATION - VOTES'!$E$31</f>
        <v>26680000</v>
      </c>
      <c r="D51" s="61">
        <f>+'[16]ADMIN CLASSIFICATION - VOTES'!$L$31</f>
        <v>148000000</v>
      </c>
      <c r="E51" s="61"/>
      <c r="F51" s="73">
        <f t="shared" si="2"/>
        <v>148000000</v>
      </c>
      <c r="G51" s="61">
        <f>+'[16]ADMIN CLASSIFICATION - VOTES'!$M$31</f>
        <v>192000000</v>
      </c>
      <c r="H51" s="167">
        <f>+'[16]ADMIN CLASSIFICATION - VOTES'!$N$31</f>
        <v>225000000</v>
      </c>
    </row>
    <row r="52" spans="1:9" x14ac:dyDescent="0.3">
      <c r="A52" s="165">
        <v>29</v>
      </c>
      <c r="B52" s="145" t="s">
        <v>88</v>
      </c>
      <c r="C52" s="139">
        <f>+'[16]ADMIN CLASSIFICATION - VOTES'!$E$32</f>
        <v>31200000</v>
      </c>
      <c r="D52" s="61">
        <f>+'[16]ADMIN CLASSIFICATION - VOTES'!$L$32</f>
        <v>133000000</v>
      </c>
      <c r="E52" s="61"/>
      <c r="F52" s="73">
        <f t="shared" si="2"/>
        <v>133000000</v>
      </c>
      <c r="G52" s="61">
        <f>+'[16]ADMIN CLASSIFICATION - VOTES'!$M$32</f>
        <v>171000000</v>
      </c>
      <c r="H52" s="167">
        <f>+'[16]ADMIN CLASSIFICATION - VOTES'!$N$32</f>
        <v>200000000</v>
      </c>
    </row>
    <row r="53" spans="1:9" x14ac:dyDescent="0.3">
      <c r="A53" s="165">
        <v>30</v>
      </c>
      <c r="B53" s="145" t="s">
        <v>68</v>
      </c>
      <c r="C53" s="139">
        <f>+'[16]ADMIN CLASSIFICATION - VOTES'!$E$33</f>
        <v>207167000</v>
      </c>
      <c r="D53" s="61">
        <f>+'[16]ADMIN CLASSIFICATION - VOTES'!$L$33</f>
        <v>610000000</v>
      </c>
      <c r="E53" s="61"/>
      <c r="F53" s="73">
        <f t="shared" si="2"/>
        <v>610000000</v>
      </c>
      <c r="G53" s="61">
        <f>'[16]ADMIN CLASSIFICATION - VOTES'!$M$33</f>
        <v>781000000</v>
      </c>
      <c r="H53" s="167">
        <f>+'[16]ADMIN CLASSIFICATION - VOTES'!$N$33</f>
        <v>913000000</v>
      </c>
    </row>
    <row r="54" spans="1:9" x14ac:dyDescent="0.3">
      <c r="A54" s="165">
        <v>31</v>
      </c>
      <c r="B54" s="145" t="s">
        <v>89</v>
      </c>
      <c r="C54" s="139">
        <f>+'[16]ADMIN CLASSIFICATION - VOTES'!$E$34</f>
        <v>71550000</v>
      </c>
      <c r="D54" s="61">
        <f>+'[16]ADMIN CLASSIFICATION - VOTES'!$L$34</f>
        <v>317000000</v>
      </c>
      <c r="E54" s="61"/>
      <c r="F54" s="73">
        <f t="shared" si="2"/>
        <v>317000000</v>
      </c>
      <c r="G54" s="61">
        <f>+'[16]ADMIN CLASSIFICATION - VOTES'!$M$34</f>
        <v>407000000</v>
      </c>
      <c r="H54" s="167">
        <f>+'[16]ADMIN CLASSIFICATION - VOTES'!$N$34</f>
        <v>476000000</v>
      </c>
    </row>
    <row r="55" spans="1:9" x14ac:dyDescent="0.3">
      <c r="A55" s="165">
        <v>32</v>
      </c>
      <c r="B55" s="145" t="s">
        <v>90</v>
      </c>
      <c r="C55" s="139">
        <f>+'[16]ADMIN CLASSIFICATION - VOTES'!$E$35</f>
        <v>91200000</v>
      </c>
      <c r="D55" s="61">
        <f>+'[16]ADMIN CLASSIFICATION - VOTES'!$L$35</f>
        <v>2320900000</v>
      </c>
      <c r="E55" s="61"/>
      <c r="F55" s="73">
        <f t="shared" si="2"/>
        <v>2320900000</v>
      </c>
      <c r="G55" s="61">
        <f>+'[16]ADMIN CLASSIFICATION - VOTES'!$M$35</f>
        <v>3886000000</v>
      </c>
      <c r="H55" s="167">
        <f>+'[16]ADMIN CLASSIFICATION - VOTES'!$N$35</f>
        <v>9353000000</v>
      </c>
    </row>
    <row r="56" spans="1:9" x14ac:dyDescent="0.3">
      <c r="A56" s="165">
        <v>33</v>
      </c>
      <c r="B56" s="145" t="s">
        <v>91</v>
      </c>
      <c r="C56" s="139">
        <f>+'[16]ADMIN CLASSIFICATION - VOTES'!$E$36</f>
        <v>25900000</v>
      </c>
      <c r="D56" s="61">
        <f>+'[16]ADMIN CLASSIFICATION - VOTES'!$L$36</f>
        <v>153000000</v>
      </c>
      <c r="E56" s="61"/>
      <c r="F56" s="73">
        <f t="shared" si="2"/>
        <v>153000000</v>
      </c>
      <c r="G56" s="61">
        <f>+'[16]ADMIN CLASSIFICATION - VOTES'!$M$36</f>
        <v>197000000</v>
      </c>
      <c r="H56" s="167">
        <f>+'[16]ADMIN CLASSIFICATION - VOTES'!$N$36</f>
        <v>232000000</v>
      </c>
    </row>
    <row r="57" spans="1:9" x14ac:dyDescent="0.3">
      <c r="A57" s="165">
        <v>34</v>
      </c>
      <c r="B57" s="145" t="s">
        <v>92</v>
      </c>
      <c r="C57" s="139">
        <f>+'[16]ADMIN CLASSIFICATION - VOTES'!$E$37</f>
        <v>163100000</v>
      </c>
      <c r="D57" s="61">
        <f>+'[16]ADMIN CLASSIFICATION - VOTES'!$L$37</f>
        <v>934000000</v>
      </c>
      <c r="E57" s="61"/>
      <c r="F57" s="73">
        <f t="shared" si="2"/>
        <v>934000000</v>
      </c>
      <c r="G57" s="61">
        <f>+'[16]ADMIN CLASSIFICATION - VOTES'!$M$37</f>
        <v>1165000000</v>
      </c>
      <c r="H57" s="167">
        <f>+'[16]ADMIN CLASSIFICATION - VOTES'!$N$37</f>
        <v>917000000</v>
      </c>
    </row>
    <row r="58" spans="1:9" x14ac:dyDescent="0.3">
      <c r="A58" s="165">
        <v>35</v>
      </c>
      <c r="B58" s="149" t="s">
        <v>93</v>
      </c>
      <c r="C58" s="139">
        <f>+'[16]ADMIN CLASSIFICATION - VOTES'!$E$38</f>
        <v>13900000</v>
      </c>
      <c r="D58" s="61">
        <f>+'[16]ADMIN CLASSIFICATION - VOTES'!$L$38</f>
        <v>175000000</v>
      </c>
      <c r="E58" s="61">
        <f>+[17]Sheet1!$D$59</f>
        <v>14330000</v>
      </c>
      <c r="F58" s="73">
        <f t="shared" si="2"/>
        <v>189330000</v>
      </c>
      <c r="G58" s="61">
        <f>+'[16]ADMIN CLASSIFICATION - VOTES'!$M$38</f>
        <v>228000000</v>
      </c>
      <c r="H58" s="167">
        <f>+'[16]ADMIN CLASSIFICATION - VOTES'!$N$38</f>
        <v>270000000</v>
      </c>
    </row>
    <row r="59" spans="1:9" ht="18" thickBot="1" x14ac:dyDescent="0.35">
      <c r="A59" s="154"/>
      <c r="B59" s="169" t="s">
        <v>94</v>
      </c>
      <c r="C59" s="170">
        <f>+C9+C23</f>
        <v>70548144000</v>
      </c>
      <c r="D59" s="170">
        <f t="shared" ref="D59:H59" si="3">+D9+D23</f>
        <v>429341300000</v>
      </c>
      <c r="E59" s="170">
        <f t="shared" si="3"/>
        <v>70626923000</v>
      </c>
      <c r="F59" s="171">
        <f>+F9+F23</f>
        <v>499968223000</v>
      </c>
      <c r="G59" s="171">
        <f t="shared" si="3"/>
        <v>564622000000</v>
      </c>
      <c r="H59" s="172">
        <f t="shared" si="3"/>
        <v>697635000000</v>
      </c>
      <c r="I59" s="76"/>
    </row>
    <row r="60" spans="1:9" x14ac:dyDescent="0.3">
      <c r="B60" s="28"/>
      <c r="C60" s="77"/>
      <c r="D60" s="77"/>
      <c r="E60" s="77"/>
      <c r="F60" s="77"/>
      <c r="G60" s="77"/>
      <c r="H60" s="77"/>
      <c r="I60" s="76"/>
    </row>
    <row r="61" spans="1:9" x14ac:dyDescent="0.3">
      <c r="A61" s="28"/>
      <c r="C61" s="38"/>
      <c r="D61" s="38"/>
      <c r="E61" s="38"/>
      <c r="F61" s="38"/>
      <c r="G61" s="38"/>
    </row>
    <row r="62" spans="1:9" x14ac:dyDescent="0.3">
      <c r="C62" s="33"/>
      <c r="D62" s="78"/>
      <c r="F62" s="62"/>
    </row>
    <row r="63" spans="1:9" x14ac:dyDescent="0.3">
      <c r="C63" s="33"/>
      <c r="D63" s="78"/>
      <c r="E63" s="33"/>
      <c r="F63" s="33"/>
    </row>
    <row r="64" spans="1:9" x14ac:dyDescent="0.3">
      <c r="C64" s="62"/>
      <c r="D64" s="78"/>
      <c r="F64" s="278"/>
    </row>
    <row r="65" spans="3:5" x14ac:dyDescent="0.3">
      <c r="C65" s="62"/>
      <c r="D65" s="78"/>
      <c r="E65" s="79"/>
    </row>
    <row r="66" spans="3:5" x14ac:dyDescent="0.3">
      <c r="D66" s="80"/>
    </row>
    <row r="67" spans="3:5" x14ac:dyDescent="0.3">
      <c r="D67" s="33"/>
    </row>
    <row r="69" spans="3:5" x14ac:dyDescent="0.3">
      <c r="D69" s="38"/>
    </row>
    <row r="70" spans="3:5" x14ac:dyDescent="0.3">
      <c r="D70" s="38"/>
    </row>
    <row r="71" spans="3:5" x14ac:dyDescent="0.3">
      <c r="D71" s="38"/>
    </row>
    <row r="72" spans="3:5" x14ac:dyDescent="0.3">
      <c r="D72" s="38"/>
    </row>
    <row r="74" spans="3:5" x14ac:dyDescent="0.3">
      <c r="D74" s="33"/>
    </row>
    <row r="75" spans="3:5" x14ac:dyDescent="0.3">
      <c r="D75" s="81"/>
    </row>
    <row r="76" spans="3:5" x14ac:dyDescent="0.3">
      <c r="D76" s="81"/>
    </row>
  </sheetData>
  <mergeCells count="2">
    <mergeCell ref="A3:H3"/>
    <mergeCell ref="A2:H2"/>
  </mergeCells>
  <pageMargins left="0.31496062992125984" right="0.39370078740157483" top="0.47244094488188981" bottom="0.78740157480314965" header="0.19685039370078741" footer="0.43307086614173229"/>
  <pageSetup paperSize="9" scale="46" orientation="landscape" r:id="rId1"/>
  <headerFooter alignWithMargins="0">
    <oddFooter>&amp;C&amp;"Arial,Bold"&amp;14 &amp;18 11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70"/>
  <sheetViews>
    <sheetView showGridLines="0" showRuler="0" view="pageBreakPreview" zoomScale="110" zoomScaleNormal="80" zoomScaleSheetLayoutView="110" workbookViewId="0">
      <pane xSplit="1" ySplit="8" topLeftCell="B43" activePane="bottomRight" state="frozen"/>
      <selection pane="topRight" activeCell="B1" sqref="B1"/>
      <selection pane="bottomLeft" activeCell="A9" sqref="A9"/>
      <selection pane="bottomRight" activeCell="D64" sqref="D64"/>
    </sheetView>
  </sheetViews>
  <sheetFormatPr defaultColWidth="9.140625" defaultRowHeight="15.75" x14ac:dyDescent="0.25"/>
  <cols>
    <col min="1" max="1" width="54.85546875" style="45" customWidth="1"/>
    <col min="2" max="2" width="25.7109375" style="114" customWidth="1"/>
    <col min="3" max="3" width="26.140625" style="44" customWidth="1"/>
    <col min="4" max="4" width="20.42578125" style="45" customWidth="1"/>
    <col min="5" max="5" width="25" style="45" customWidth="1"/>
    <col min="6" max="6" width="25.42578125" style="45" customWidth="1"/>
    <col min="7" max="7" width="25.7109375" style="44" customWidth="1"/>
    <col min="8" max="8" width="14.28515625" style="46" customWidth="1"/>
    <col min="9" max="9" width="15" style="45" customWidth="1"/>
    <col min="10" max="16384" width="9.140625" style="45"/>
  </cols>
  <sheetData>
    <row r="1" spans="1:8" ht="8.25" customHeight="1" thickBot="1" x14ac:dyDescent="0.3"/>
    <row r="2" spans="1:8" ht="15.75" customHeight="1" x14ac:dyDescent="0.3">
      <c r="A2" s="307" t="s">
        <v>95</v>
      </c>
      <c r="B2" s="308"/>
      <c r="C2" s="308"/>
      <c r="D2" s="308"/>
      <c r="E2" s="308"/>
      <c r="F2" s="308"/>
      <c r="G2" s="309"/>
    </row>
    <row r="3" spans="1:8" ht="15" customHeight="1" x14ac:dyDescent="0.3">
      <c r="A3" s="310" t="s">
        <v>238</v>
      </c>
      <c r="B3" s="311"/>
      <c r="C3" s="311"/>
      <c r="D3" s="311"/>
      <c r="E3" s="311"/>
      <c r="F3" s="311"/>
      <c r="G3" s="312"/>
    </row>
    <row r="4" spans="1:8" ht="6.75" customHeight="1" thickBot="1" x14ac:dyDescent="0.3">
      <c r="A4" s="173"/>
      <c r="B4" s="115"/>
      <c r="C4" s="89"/>
      <c r="D4" s="89"/>
      <c r="E4" s="89"/>
      <c r="F4" s="52"/>
      <c r="G4" s="174"/>
    </row>
    <row r="5" spans="1:8" ht="16.5" customHeight="1" thickBot="1" x14ac:dyDescent="0.3">
      <c r="A5" s="173"/>
      <c r="B5" s="91">
        <v>2020</v>
      </c>
      <c r="C5" s="91">
        <v>2021</v>
      </c>
      <c r="D5" s="91">
        <v>2021</v>
      </c>
      <c r="E5" s="91">
        <v>2021</v>
      </c>
      <c r="F5" s="91">
        <v>2022</v>
      </c>
      <c r="G5" s="175">
        <v>2023</v>
      </c>
    </row>
    <row r="6" spans="1:8" ht="33.75" customHeight="1" x14ac:dyDescent="0.25">
      <c r="A6" s="176"/>
      <c r="B6" s="116" t="s">
        <v>114</v>
      </c>
      <c r="C6" s="90" t="s">
        <v>115</v>
      </c>
      <c r="D6" s="90" t="s">
        <v>109</v>
      </c>
      <c r="E6" s="90" t="s">
        <v>110</v>
      </c>
      <c r="F6" s="90" t="s">
        <v>113</v>
      </c>
      <c r="G6" s="177" t="s">
        <v>113</v>
      </c>
    </row>
    <row r="7" spans="1:8" ht="18" customHeight="1" x14ac:dyDescent="0.3">
      <c r="A7" s="178"/>
      <c r="B7" s="117" t="s">
        <v>112</v>
      </c>
      <c r="C7" s="92" t="s">
        <v>112</v>
      </c>
      <c r="D7" s="92" t="s">
        <v>112</v>
      </c>
      <c r="E7" s="92" t="s">
        <v>112</v>
      </c>
      <c r="F7" s="92" t="s">
        <v>112</v>
      </c>
      <c r="G7" s="179" t="s">
        <v>112</v>
      </c>
    </row>
    <row r="8" spans="1:8" ht="19.5" customHeight="1" thickBot="1" x14ac:dyDescent="0.35">
      <c r="A8" s="180"/>
      <c r="B8" s="118" t="s">
        <v>201</v>
      </c>
      <c r="C8" s="118" t="s">
        <v>201</v>
      </c>
      <c r="D8" s="118" t="s">
        <v>201</v>
      </c>
      <c r="E8" s="118" t="s">
        <v>201</v>
      </c>
      <c r="F8" s="118" t="s">
        <v>201</v>
      </c>
      <c r="G8" s="181" t="s">
        <v>201</v>
      </c>
    </row>
    <row r="9" spans="1:8" ht="19.5" thickTop="1" x14ac:dyDescent="0.3">
      <c r="A9" s="182" t="s">
        <v>118</v>
      </c>
      <c r="B9" s="119">
        <f>+B10+B21+B24+B46+B44</f>
        <v>56526502609.947151</v>
      </c>
      <c r="C9" s="119">
        <f>+C10+C21+C24+C46+C44</f>
        <v>387396199404.17706</v>
      </c>
      <c r="D9" s="119">
        <f>+D18</f>
        <v>1528735000</v>
      </c>
      <c r="E9" s="119">
        <f>+C9+D9</f>
        <v>388924934404.17706</v>
      </c>
      <c r="F9" s="119">
        <f>+F10+F21+F24+F46+F44</f>
        <v>508511549688.42047</v>
      </c>
      <c r="G9" s="119">
        <f>+G10+G21+G24+G46+G44</f>
        <v>626651873693.13892</v>
      </c>
    </row>
    <row r="10" spans="1:8" s="48" customFormat="1" ht="18.75" x14ac:dyDescent="0.3">
      <c r="A10" s="182" t="s">
        <v>119</v>
      </c>
      <c r="B10" s="119">
        <f t="shared" ref="B10" si="0">+B11+B12+B13</f>
        <v>13390832264.837009</v>
      </c>
      <c r="C10" s="119">
        <f t="shared" ref="C10:G10" si="1">+C11+C12+C13</f>
        <v>160299431107.23441</v>
      </c>
      <c r="D10" s="119"/>
      <c r="E10" s="119">
        <f t="shared" ref="E10:E66" si="2">+C10+D10</f>
        <v>160299431107.23441</v>
      </c>
      <c r="F10" s="119">
        <f t="shared" si="1"/>
        <v>217518320008.24783</v>
      </c>
      <c r="G10" s="119">
        <f t="shared" si="1"/>
        <v>272360901416.04187</v>
      </c>
      <c r="H10" s="94"/>
    </row>
    <row r="11" spans="1:8" ht="15" customHeight="1" x14ac:dyDescent="0.3">
      <c r="A11" s="184" t="s">
        <v>120</v>
      </c>
      <c r="B11" s="120">
        <f>+'[19]2021 BlueBook GFSM'!$D$7</f>
        <v>7200000000</v>
      </c>
      <c r="C11" s="120">
        <f>+'[19]2021 BlueBook GFSM'!$F$7</f>
        <v>72236865064.502457</v>
      </c>
      <c r="D11" s="120"/>
      <c r="E11" s="120">
        <f t="shared" si="2"/>
        <v>72236865064.502457</v>
      </c>
      <c r="F11" s="120">
        <f>+'[20]2021 BlueBook GFSM'!$G$7</f>
        <v>100603143408.34505</v>
      </c>
      <c r="G11" s="120">
        <f>+'[20]2021 BlueBook GFSM'!$H$7</f>
        <v>129205350427.20927</v>
      </c>
    </row>
    <row r="12" spans="1:8" ht="15" customHeight="1" x14ac:dyDescent="0.3">
      <c r="A12" s="184" t="s">
        <v>121</v>
      </c>
      <c r="B12" s="120">
        <f>+'[19]2021 BlueBook GFSM'!$D$8</f>
        <v>5320000000</v>
      </c>
      <c r="C12" s="120">
        <f>+'[19]2021 BlueBook GFSM'!$F$8</f>
        <v>73553926443.15802</v>
      </c>
      <c r="D12" s="120"/>
      <c r="E12" s="120">
        <f t="shared" si="2"/>
        <v>73553926443.15802</v>
      </c>
      <c r="F12" s="120">
        <f>+'[20]2021 BlueBook GFSM'!$G$8</f>
        <v>97781148848.185959</v>
      </c>
      <c r="G12" s="120">
        <f>+'[20]2021 BlueBook GFSM'!$H$8</f>
        <v>119872813049.78537</v>
      </c>
    </row>
    <row r="13" spans="1:8" s="48" customFormat="1" ht="15" customHeight="1" x14ac:dyDescent="0.3">
      <c r="A13" s="186" t="s">
        <v>122</v>
      </c>
      <c r="B13" s="119">
        <f>+B14+B16+B17+B15</f>
        <v>870832264.83700991</v>
      </c>
      <c r="C13" s="119">
        <f>+C14+C16+C17+C15</f>
        <v>14508639599.57394</v>
      </c>
      <c r="D13" s="119"/>
      <c r="E13" s="119">
        <f t="shared" si="2"/>
        <v>14508639599.57394</v>
      </c>
      <c r="F13" s="119">
        <f>+F14+F16+F17+F15</f>
        <v>19134027751.716839</v>
      </c>
      <c r="G13" s="119">
        <f>+G14+G16+G17+G15</f>
        <v>23282737939.047245</v>
      </c>
      <c r="H13" s="94"/>
    </row>
    <row r="14" spans="1:8" ht="15" customHeight="1" x14ac:dyDescent="0.3">
      <c r="A14" s="187" t="s">
        <v>123</v>
      </c>
      <c r="B14" s="120">
        <f>+'[19]2021 BlueBook GFSM'!$D$11</f>
        <v>279200325.54086655</v>
      </c>
      <c r="C14" s="120">
        <f>+'[19]2021 BlueBook GFSM'!$F$11</f>
        <v>1798901159.1339278</v>
      </c>
      <c r="D14" s="120"/>
      <c r="E14" s="120">
        <f t="shared" si="2"/>
        <v>1798901159.1339278</v>
      </c>
      <c r="F14" s="120">
        <f>+'[20]2021 BlueBook GFSM'!$G$11</f>
        <v>2277546628.0043449</v>
      </c>
      <c r="G14" s="120">
        <f>+'[20]2021 BlueBook GFSM'!$H$11</f>
        <v>2659154305.955092</v>
      </c>
    </row>
    <row r="15" spans="1:8" ht="15" customHeight="1" x14ac:dyDescent="0.3">
      <c r="A15" s="187" t="s">
        <v>227</v>
      </c>
      <c r="B15" s="120">
        <f>+'[19]2021 BlueBook GFSM'!$D$12</f>
        <v>65491434.386129141</v>
      </c>
      <c r="C15" s="120">
        <f>+'[19]2021 BlueBook GFSM'!$F$12</f>
        <v>421964469.4264769</v>
      </c>
      <c r="D15" s="120"/>
      <c r="E15" s="120">
        <f t="shared" si="2"/>
        <v>421964469.4264769</v>
      </c>
      <c r="F15" s="120">
        <f>+'[20]2021 BlueBook GFSM'!$G$12</f>
        <v>534239332.49484628</v>
      </c>
      <c r="G15" s="120">
        <f>+'[20]2021 BlueBook GFSM'!$H$12</f>
        <v>623752244.60674989</v>
      </c>
    </row>
    <row r="16" spans="1:8" ht="15" customHeight="1" x14ac:dyDescent="0.3">
      <c r="A16" s="187" t="s">
        <v>197</v>
      </c>
      <c r="B16" s="120">
        <f>+'[19]2021 BlueBook GFSM'!$D$13</f>
        <v>476270504.91001421</v>
      </c>
      <c r="C16" s="120">
        <f>+'[19]2021 BlueBook GFSM'!$F$13</f>
        <v>12237903971.013535</v>
      </c>
      <c r="D16" s="120"/>
      <c r="E16" s="120">
        <f t="shared" si="2"/>
        <v>12237903971.013535</v>
      </c>
      <c r="F16" s="120">
        <f>+'[20]2021 BlueBook GFSM'!$G$13</f>
        <v>16268829791.217646</v>
      </c>
      <c r="G16" s="120">
        <f>+'[20]2021 BlueBook GFSM'!$H$13</f>
        <v>19944441388.485401</v>
      </c>
    </row>
    <row r="17" spans="1:8" ht="18.75" x14ac:dyDescent="0.3">
      <c r="A17" s="187" t="s">
        <v>124</v>
      </c>
      <c r="B17" s="120">
        <f>+'[19]2021 BlueBook GFSM'!$D$22</f>
        <v>49870000</v>
      </c>
      <c r="C17" s="120">
        <f>+'[19]2021 BlueBook GFSM'!$F$22</f>
        <v>49870000</v>
      </c>
      <c r="D17" s="120"/>
      <c r="E17" s="120">
        <f t="shared" si="2"/>
        <v>49870000</v>
      </c>
      <c r="F17" s="120">
        <f>+'[20]2021 BlueBook GFSM'!$G$22</f>
        <v>53412000</v>
      </c>
      <c r="G17" s="120">
        <f>+'[20]2021 BlueBook GFSM'!$H$22</f>
        <v>55390000</v>
      </c>
    </row>
    <row r="18" spans="1:8" s="48" customFormat="1" ht="18.75" x14ac:dyDescent="0.3">
      <c r="A18" s="188" t="s">
        <v>198</v>
      </c>
      <c r="B18" s="119"/>
      <c r="C18" s="119"/>
      <c r="D18" s="119">
        <f t="shared" ref="D18:G18" si="3">SUM(D19:D20)</f>
        <v>1528735000</v>
      </c>
      <c r="E18" s="119">
        <f t="shared" si="2"/>
        <v>1528735000</v>
      </c>
      <c r="F18" s="119">
        <f t="shared" si="3"/>
        <v>0</v>
      </c>
      <c r="G18" s="119">
        <f t="shared" si="3"/>
        <v>0</v>
      </c>
      <c r="H18" s="94"/>
    </row>
    <row r="19" spans="1:8" ht="18.75" x14ac:dyDescent="0.3">
      <c r="A19" s="184" t="s">
        <v>199</v>
      </c>
      <c r="B19" s="120"/>
      <c r="C19" s="120"/>
      <c r="D19" s="120">
        <f>+'[21]Total Revenue Summary'!$B$5</f>
        <v>1200000000</v>
      </c>
      <c r="E19" s="120">
        <f t="shared" si="2"/>
        <v>1200000000</v>
      </c>
      <c r="F19" s="120"/>
      <c r="G19" s="120"/>
    </row>
    <row r="20" spans="1:8" ht="18.75" x14ac:dyDescent="0.3">
      <c r="A20" s="184" t="s">
        <v>200</v>
      </c>
      <c r="B20" s="120"/>
      <c r="C20" s="120"/>
      <c r="D20" s="120">
        <f>+'[21]Total Revenue Summary'!$B$4</f>
        <v>328735000</v>
      </c>
      <c r="E20" s="120">
        <f t="shared" si="2"/>
        <v>328735000</v>
      </c>
      <c r="F20" s="120"/>
      <c r="G20" s="120"/>
    </row>
    <row r="21" spans="1:8" s="48" customFormat="1" ht="18.75" x14ac:dyDescent="0.3">
      <c r="A21" s="182" t="s">
        <v>125</v>
      </c>
      <c r="B21" s="119"/>
      <c r="C21" s="119"/>
      <c r="D21" s="119"/>
      <c r="E21" s="119"/>
      <c r="F21" s="119"/>
      <c r="G21" s="119"/>
      <c r="H21" s="94"/>
    </row>
    <row r="22" spans="1:8" ht="18.75" x14ac:dyDescent="0.3">
      <c r="A22" s="184" t="s">
        <v>126</v>
      </c>
      <c r="B22" s="120"/>
      <c r="C22" s="120"/>
      <c r="D22" s="120"/>
      <c r="E22" s="119"/>
      <c r="F22" s="120"/>
      <c r="G22" s="120"/>
    </row>
    <row r="23" spans="1:8" ht="18.75" x14ac:dyDescent="0.3">
      <c r="A23" s="184" t="s">
        <v>127</v>
      </c>
      <c r="B23" s="120"/>
      <c r="C23" s="120"/>
      <c r="D23" s="120"/>
      <c r="E23" s="119"/>
      <c r="F23" s="120"/>
      <c r="G23" s="120"/>
    </row>
    <row r="24" spans="1:8" s="48" customFormat="1" ht="18.75" x14ac:dyDescent="0.3">
      <c r="A24" s="182" t="s">
        <v>128</v>
      </c>
      <c r="B24" s="119">
        <f t="shared" ref="B24" si="4">B25+B39+B41+B42+B37</f>
        <v>39437488242.162971</v>
      </c>
      <c r="C24" s="119">
        <f t="shared" ref="C24:G24" si="5">C25+C39+C41+C42+C37</f>
        <v>203539343595.20447</v>
      </c>
      <c r="D24" s="119"/>
      <c r="E24" s="119">
        <f t="shared" si="2"/>
        <v>203539343595.20447</v>
      </c>
      <c r="F24" s="119">
        <f t="shared" si="5"/>
        <v>261052152690.82864</v>
      </c>
      <c r="G24" s="119">
        <f t="shared" si="5"/>
        <v>317690010252.84595</v>
      </c>
      <c r="H24" s="94"/>
    </row>
    <row r="25" spans="1:8" s="48" customFormat="1" ht="18.75" customHeight="1" x14ac:dyDescent="0.3">
      <c r="A25" s="186" t="s">
        <v>129</v>
      </c>
      <c r="B25" s="119">
        <f>+B26+B27+B33+B34</f>
        <v>28757593215.95903</v>
      </c>
      <c r="C25" s="119">
        <f t="shared" ref="C25:G25" si="6">+C26+C27+C33+C34</f>
        <v>155671638382.88797</v>
      </c>
      <c r="D25" s="119"/>
      <c r="E25" s="119">
        <f t="shared" si="2"/>
        <v>155671638382.88797</v>
      </c>
      <c r="F25" s="119">
        <f t="shared" si="6"/>
        <v>201784865779.46588</v>
      </c>
      <c r="G25" s="119">
        <f t="shared" si="6"/>
        <v>241009797880.07782</v>
      </c>
      <c r="H25" s="94"/>
    </row>
    <row r="26" spans="1:8" ht="18.75" x14ac:dyDescent="0.3">
      <c r="A26" s="184" t="s">
        <v>130</v>
      </c>
      <c r="B26" s="120">
        <f>+'[19]2021 BlueBook GFSM'!$D$25</f>
        <v>15831308272.187111</v>
      </c>
      <c r="C26" s="120">
        <f>+'[19]2021 BlueBook GFSM'!$F$25</f>
        <v>100527945000.20575</v>
      </c>
      <c r="D26" s="120"/>
      <c r="E26" s="120">
        <f t="shared" si="2"/>
        <v>100527945000.20575</v>
      </c>
      <c r="F26" s="120">
        <f>+'[20]2021 BlueBook GFSM'!$G$25</f>
        <v>132862415809.49242</v>
      </c>
      <c r="G26" s="120">
        <f>+'[20]2021 BlueBook GFSM'!$H$25</f>
        <v>150677028559.76932</v>
      </c>
    </row>
    <row r="27" spans="1:8" s="48" customFormat="1" ht="18.75" x14ac:dyDescent="0.3">
      <c r="A27" s="186" t="s">
        <v>228</v>
      </c>
      <c r="B27" s="119">
        <f>+B28+B29+B30+B31+B32</f>
        <v>5787574313.4769487</v>
      </c>
      <c r="C27" s="119">
        <f t="shared" ref="C27:G27" si="7">+C28+C29+C30+C31+C32</f>
        <v>26034529443.045586</v>
      </c>
      <c r="D27" s="119"/>
      <c r="E27" s="119">
        <f t="shared" si="2"/>
        <v>26034529443.045586</v>
      </c>
      <c r="F27" s="119">
        <f t="shared" si="7"/>
        <v>31393102737.326771</v>
      </c>
      <c r="G27" s="119">
        <f t="shared" si="7"/>
        <v>44308124904.765953</v>
      </c>
      <c r="H27" s="94"/>
    </row>
    <row r="28" spans="1:8" ht="18.75" x14ac:dyDescent="0.3">
      <c r="A28" s="184" t="s">
        <v>230</v>
      </c>
      <c r="B28" s="120">
        <f>+'[19]2021 BlueBook GFSM'!$D$32</f>
        <v>2921202828.8000002</v>
      </c>
      <c r="C28" s="120">
        <f>+'[19]2021 BlueBook GFSM'!$F$32</f>
        <v>11511425317.310608</v>
      </c>
      <c r="D28" s="120"/>
      <c r="E28" s="120">
        <f t="shared" si="2"/>
        <v>11511425317.310608</v>
      </c>
      <c r="F28" s="120">
        <f>+'[20]2021 BlueBook GFSM'!$G$32</f>
        <v>12941589822.394947</v>
      </c>
      <c r="G28" s="120">
        <f>+'[20]2021 BlueBook GFSM'!$H$32</f>
        <v>23395313290.24157</v>
      </c>
    </row>
    <row r="29" spans="1:8" ht="20.25" customHeight="1" x14ac:dyDescent="0.3">
      <c r="A29" s="184" t="s">
        <v>231</v>
      </c>
      <c r="B29" s="120">
        <f>+'[19]2021 BlueBook GFSM'!$D$33</f>
        <v>507576651.95999998</v>
      </c>
      <c r="C29" s="120">
        <f>+'[19]2021 BlueBook GFSM'!$F$33</f>
        <v>4707573787.0734129</v>
      </c>
      <c r="D29" s="120"/>
      <c r="E29" s="120">
        <f t="shared" si="2"/>
        <v>4707573787.0734129</v>
      </c>
      <c r="F29" s="120">
        <f>+'[20]2021 BlueBook GFSM'!$G$33</f>
        <v>6195018969.8004408</v>
      </c>
      <c r="G29" s="120">
        <f>+'[20]2021 BlueBook GFSM'!$H$33</f>
        <v>6955034557.0235643</v>
      </c>
    </row>
    <row r="30" spans="1:8" ht="21.75" customHeight="1" x14ac:dyDescent="0.3">
      <c r="A30" s="184" t="s">
        <v>190</v>
      </c>
      <c r="B30" s="120">
        <f>+'[19]2021 BlueBook GFSM'!$D$34</f>
        <v>507576651.95999998</v>
      </c>
      <c r="C30" s="120">
        <f>+'[19]2021 BlueBook GFSM'!$F$34</f>
        <v>4707573787.0734129</v>
      </c>
      <c r="D30" s="120"/>
      <c r="E30" s="120">
        <f t="shared" si="2"/>
        <v>4707573787.0734129</v>
      </c>
      <c r="F30" s="120">
        <f>+'[20]2021 BlueBook GFSM'!$G$34</f>
        <v>6195018969.8004408</v>
      </c>
      <c r="G30" s="120">
        <f>+'[20]2021 BlueBook GFSM'!$H$34</f>
        <v>6955034557.0235643</v>
      </c>
    </row>
    <row r="31" spans="1:8" ht="18.75" x14ac:dyDescent="0.3">
      <c r="A31" s="184" t="s">
        <v>196</v>
      </c>
      <c r="B31" s="120">
        <f>+'[19]2021 BlueBook GFSM'!$D$31</f>
        <v>216000000</v>
      </c>
      <c r="C31" s="120">
        <f>+'[19]2021 BlueBook GFSM'!$F$31</f>
        <v>472738370.83119786</v>
      </c>
      <c r="D31" s="120"/>
      <c r="E31" s="120">
        <f t="shared" si="2"/>
        <v>472738370.83119786</v>
      </c>
      <c r="F31" s="120">
        <f>+'[20]2021 BlueBook GFSM'!$G$31</f>
        <v>529466975.33094162</v>
      </c>
      <c r="G31" s="120">
        <f>+'[20]2021 BlueBook GFSM'!$H$31</f>
        <v>607466500.47725594</v>
      </c>
    </row>
    <row r="32" spans="1:8" ht="18.75" x14ac:dyDescent="0.3">
      <c r="A32" s="184" t="s">
        <v>189</v>
      </c>
      <c r="B32" s="120">
        <f>+'[19]2021 BlueBook GFSM'!$D$35</f>
        <v>1635218180.7569485</v>
      </c>
      <c r="C32" s="120">
        <f>+'[19]2021 BlueBook GFSM'!$F$35</f>
        <v>4635218180.7569504</v>
      </c>
      <c r="D32" s="120"/>
      <c r="E32" s="120">
        <f t="shared" si="2"/>
        <v>4635218180.7569504</v>
      </c>
      <c r="F32" s="120">
        <f>+'[20]2021 BlueBook GFSM'!$G$35</f>
        <v>5532008000</v>
      </c>
      <c r="G32" s="120">
        <f>+'[20]2021 BlueBook GFSM'!$H$35</f>
        <v>6395276000</v>
      </c>
    </row>
    <row r="33" spans="1:8" s="48" customFormat="1" ht="18.75" x14ac:dyDescent="0.3">
      <c r="A33" s="186" t="s">
        <v>136</v>
      </c>
      <c r="B33" s="119"/>
      <c r="C33" s="119"/>
      <c r="D33" s="119"/>
      <c r="E33" s="119"/>
      <c r="F33" s="119"/>
      <c r="G33" s="119"/>
      <c r="H33" s="94"/>
    </row>
    <row r="34" spans="1:8" s="48" customFormat="1" ht="18.75" x14ac:dyDescent="0.3">
      <c r="A34" s="186" t="s">
        <v>137</v>
      </c>
      <c r="B34" s="119">
        <f>+'[19]2021 BlueBook GFSM'!$D$37</f>
        <v>7138710630.2949696</v>
      </c>
      <c r="C34" s="119">
        <f>+'[19]2021 BlueBook GFSM'!$F$37</f>
        <v>29109163939.63662</v>
      </c>
      <c r="D34" s="119"/>
      <c r="E34" s="119">
        <f t="shared" si="2"/>
        <v>29109163939.63662</v>
      </c>
      <c r="F34" s="119">
        <f>+'[20]2021 BlueBook GFSM'!$G$37</f>
        <v>37529347232.646698</v>
      </c>
      <c r="G34" s="119">
        <f>+'[20]2021 BlueBook GFSM'!$H$37</f>
        <v>46024644415.542542</v>
      </c>
      <c r="H34" s="94"/>
    </row>
    <row r="35" spans="1:8" ht="18.75" x14ac:dyDescent="0.3">
      <c r="A35" s="184" t="s">
        <v>138</v>
      </c>
      <c r="B35" s="120">
        <f>+'[19]2021 BlueBook GFSM'!$D$39</f>
        <v>7129350630.2949696</v>
      </c>
      <c r="C35" s="120">
        <f>+'[19]2021 BlueBook GFSM'!$F$39</f>
        <v>29069803939.63662</v>
      </c>
      <c r="D35" s="120"/>
      <c r="E35" s="120">
        <f t="shared" si="2"/>
        <v>29069803939.63662</v>
      </c>
      <c r="F35" s="120">
        <f>+'[20]2021 BlueBook GFSM'!$G$39</f>
        <v>37488007232.646698</v>
      </c>
      <c r="G35" s="120">
        <f>+'[20]2021 BlueBook GFSM'!$H$39</f>
        <v>45978798415.542542</v>
      </c>
    </row>
    <row r="36" spans="1:8" ht="18.75" x14ac:dyDescent="0.3">
      <c r="A36" s="184"/>
      <c r="B36" s="120"/>
      <c r="C36" s="120"/>
      <c r="D36" s="120"/>
      <c r="E36" s="119"/>
      <c r="F36" s="120"/>
      <c r="G36" s="120"/>
    </row>
    <row r="37" spans="1:8" s="48" customFormat="1" ht="15.75" customHeight="1" x14ac:dyDescent="0.3">
      <c r="A37" s="186" t="s">
        <v>139</v>
      </c>
      <c r="B37" s="119">
        <f>+'[19]2021 BlueBook GFSM'!$D$42</f>
        <v>10494267310.101212</v>
      </c>
      <c r="C37" s="119">
        <f>+'[19]2021 BlueBook GFSM'!$F$42</f>
        <v>45052387026.798141</v>
      </c>
      <c r="D37" s="119"/>
      <c r="E37" s="119">
        <f t="shared" si="2"/>
        <v>45052387026.798141</v>
      </c>
      <c r="F37" s="119">
        <f>+'[20]2021 BlueBook GFSM'!$G$42</f>
        <v>55725514778.616493</v>
      </c>
      <c r="G37" s="119">
        <f>+'[20]2021 BlueBook GFSM'!$H$42</f>
        <v>72568587004.780365</v>
      </c>
      <c r="H37" s="94"/>
    </row>
    <row r="38" spans="1:8" ht="19.5" customHeight="1" x14ac:dyDescent="0.3">
      <c r="A38" s="184" t="s">
        <v>140</v>
      </c>
      <c r="B38" s="120">
        <f>+'[19]2021 BlueBook GFSM'!$D$47</f>
        <v>9704845716</v>
      </c>
      <c r="C38" s="120">
        <f>+'[19]2021 BlueBook GFSM'!$F$47</f>
        <v>39707007534.752296</v>
      </c>
      <c r="D38" s="120"/>
      <c r="E38" s="120">
        <f t="shared" si="2"/>
        <v>39707007534.752296</v>
      </c>
      <c r="F38" s="120">
        <f>+'[20]2021 BlueBook GFSM'!$G$47</f>
        <v>47635084012.136497</v>
      </c>
      <c r="G38" s="120">
        <f>+'[20]2021 BlueBook GFSM'!$H$47</f>
        <v>62171090051.863403</v>
      </c>
    </row>
    <row r="39" spans="1:8" s="48" customFormat="1" ht="18.75" x14ac:dyDescent="0.3">
      <c r="A39" s="186" t="s">
        <v>141</v>
      </c>
      <c r="B39" s="49">
        <f>SUM(B40)</f>
        <v>165687716.10273027</v>
      </c>
      <c r="C39" s="49">
        <f t="shared" ref="C39:G39" si="8">+C40</f>
        <v>2655378185.518383</v>
      </c>
      <c r="D39" s="49"/>
      <c r="E39" s="119">
        <f t="shared" si="2"/>
        <v>2655378185.518383</v>
      </c>
      <c r="F39" s="49">
        <f t="shared" si="8"/>
        <v>3361912132.746274</v>
      </c>
      <c r="G39" s="49">
        <f t="shared" si="8"/>
        <v>3925167367.9877901</v>
      </c>
      <c r="H39" s="94"/>
    </row>
    <row r="40" spans="1:8" ht="18.75" x14ac:dyDescent="0.3">
      <c r="A40" s="184" t="s">
        <v>207</v>
      </c>
      <c r="B40" s="120">
        <f>+'[19]2021 BlueBook GFSM'!$D$61+68015000</f>
        <v>165687716.10273027</v>
      </c>
      <c r="C40" s="120">
        <f>+'[19]2021 BlueBook GFSM'!$F$61</f>
        <v>2655378185.518383</v>
      </c>
      <c r="D40" s="120"/>
      <c r="E40" s="120">
        <f t="shared" si="2"/>
        <v>2655378185.518383</v>
      </c>
      <c r="F40" s="120">
        <f>+'[20]2021 BlueBook GFSM'!$G$61</f>
        <v>3361912132.746274</v>
      </c>
      <c r="G40" s="120">
        <f>+'[20]2021 BlueBook GFSM'!$H$61</f>
        <v>3925167367.9877901</v>
      </c>
    </row>
    <row r="41" spans="1:8" s="48" customFormat="1" ht="18.75" x14ac:dyDescent="0.3">
      <c r="A41" s="186"/>
      <c r="B41" s="119"/>
      <c r="C41" s="119"/>
      <c r="D41" s="119"/>
      <c r="E41" s="119"/>
      <c r="F41" s="119"/>
      <c r="G41" s="119"/>
      <c r="H41" s="94"/>
    </row>
    <row r="42" spans="1:8" s="48" customFormat="1" ht="17.25" customHeight="1" x14ac:dyDescent="0.3">
      <c r="A42" s="186" t="s">
        <v>144</v>
      </c>
      <c r="B42" s="119">
        <f>+B43</f>
        <v>19940000</v>
      </c>
      <c r="C42" s="119">
        <f t="shared" ref="C42:G42" si="9">+C43</f>
        <v>159940000</v>
      </c>
      <c r="D42" s="119"/>
      <c r="E42" s="119">
        <f t="shared" si="9"/>
        <v>159940000</v>
      </c>
      <c r="F42" s="119">
        <f t="shared" si="9"/>
        <v>179860000</v>
      </c>
      <c r="G42" s="119">
        <f t="shared" si="9"/>
        <v>186458000</v>
      </c>
      <c r="H42" s="94"/>
    </row>
    <row r="43" spans="1:8" ht="18.75" x14ac:dyDescent="0.3">
      <c r="A43" s="184" t="s">
        <v>208</v>
      </c>
      <c r="B43" s="120">
        <f>+'[19]2021 BlueBook GFSM'!$D$51</f>
        <v>19940000</v>
      </c>
      <c r="C43" s="120">
        <f>+'[19]2021 BlueBook GFSM'!$F$51</f>
        <v>159940000</v>
      </c>
      <c r="D43" s="120"/>
      <c r="E43" s="120">
        <f t="shared" si="2"/>
        <v>159940000</v>
      </c>
      <c r="F43" s="120">
        <f>+'[20]2021 BlueBook GFSM'!$G$51</f>
        <v>179860000</v>
      </c>
      <c r="G43" s="120">
        <f>+'[20]2021 BlueBook GFSM'!$H$51</f>
        <v>186458000</v>
      </c>
    </row>
    <row r="44" spans="1:8" s="48" customFormat="1" ht="18.75" x14ac:dyDescent="0.3">
      <c r="A44" s="182" t="s">
        <v>146</v>
      </c>
      <c r="B44" s="119">
        <f>+B45</f>
        <v>3655277102.9471698</v>
      </c>
      <c r="C44" s="119">
        <f t="shared" ref="C44:G44" si="10">+C45</f>
        <v>23314519701.738201</v>
      </c>
      <c r="D44" s="119"/>
      <c r="E44" s="119">
        <f t="shared" si="10"/>
        <v>23314519701.738201</v>
      </c>
      <c r="F44" s="119">
        <f t="shared" si="10"/>
        <v>29695696989.344002</v>
      </c>
      <c r="G44" s="119">
        <f t="shared" si="10"/>
        <v>36352432024.251099</v>
      </c>
      <c r="H44" s="94"/>
    </row>
    <row r="45" spans="1:8" ht="18.75" x14ac:dyDescent="0.3">
      <c r="A45" s="184" t="s">
        <v>147</v>
      </c>
      <c r="B45" s="120">
        <f>+'[19]2021 BlueBook GFSM'!$D$64</f>
        <v>3655277102.9471698</v>
      </c>
      <c r="C45" s="120">
        <f>+'[19]2021 BlueBook GFSM'!$F$64</f>
        <v>23314519701.738201</v>
      </c>
      <c r="D45" s="120"/>
      <c r="E45" s="120">
        <f t="shared" si="2"/>
        <v>23314519701.738201</v>
      </c>
      <c r="F45" s="120">
        <f>+'[20]2021 BlueBook GFSM'!$G$64</f>
        <v>29695696989.344002</v>
      </c>
      <c r="G45" s="120">
        <f>+'[20]2021 BlueBook GFSM'!$H$64</f>
        <v>36352432024.251099</v>
      </c>
    </row>
    <row r="46" spans="1:8" s="48" customFormat="1" ht="18.75" x14ac:dyDescent="0.3">
      <c r="A46" s="182" t="s">
        <v>148</v>
      </c>
      <c r="B46" s="119">
        <f>+B47</f>
        <v>42905000</v>
      </c>
      <c r="C46" s="119">
        <f t="shared" ref="C46:G46" si="11">+C47</f>
        <v>242905000</v>
      </c>
      <c r="D46" s="119"/>
      <c r="E46" s="119">
        <f t="shared" si="2"/>
        <v>242905000</v>
      </c>
      <c r="F46" s="119">
        <f t="shared" si="11"/>
        <v>245380000</v>
      </c>
      <c r="G46" s="119">
        <f t="shared" si="11"/>
        <v>248530000</v>
      </c>
      <c r="H46" s="94"/>
    </row>
    <row r="47" spans="1:8" ht="17.25" customHeight="1" x14ac:dyDescent="0.3">
      <c r="A47" s="184" t="s">
        <v>149</v>
      </c>
      <c r="B47" s="120">
        <f>+'[19]2021 BlueBook GFSM'!$D$70</f>
        <v>42905000</v>
      </c>
      <c r="C47" s="120">
        <f>+'[19]2021 BlueBook GFSM'!$F$70</f>
        <v>242905000</v>
      </c>
      <c r="D47" s="120"/>
      <c r="E47" s="120">
        <f t="shared" si="2"/>
        <v>242905000</v>
      </c>
      <c r="F47" s="120">
        <f>+'[20]2021 BlueBook GFSM'!$G$70</f>
        <v>245380000</v>
      </c>
      <c r="G47" s="120">
        <f>+'[20]2021 BlueBook GFSM'!$H$70</f>
        <v>248530000</v>
      </c>
    </row>
    <row r="48" spans="1:8" s="48" customFormat="1" ht="18.75" x14ac:dyDescent="0.3">
      <c r="A48" s="182" t="s">
        <v>150</v>
      </c>
      <c r="B48" s="119">
        <f>+B49+B50+B51</f>
        <v>0</v>
      </c>
      <c r="C48" s="119">
        <f t="shared" ref="C48:G48" si="12">+C49+C50+C51</f>
        <v>0</v>
      </c>
      <c r="D48" s="119">
        <f t="shared" si="12"/>
        <v>55473540000</v>
      </c>
      <c r="E48" s="119">
        <f t="shared" si="12"/>
        <v>0</v>
      </c>
      <c r="F48" s="119">
        <f t="shared" si="12"/>
        <v>0</v>
      </c>
      <c r="G48" s="119">
        <f t="shared" si="12"/>
        <v>0</v>
      </c>
    </row>
    <row r="49" spans="1:8" ht="18.75" x14ac:dyDescent="0.3">
      <c r="A49" s="287" t="s">
        <v>243</v>
      </c>
      <c r="B49" s="120"/>
      <c r="C49" s="120"/>
      <c r="D49" s="120">
        <v>55473540000</v>
      </c>
      <c r="E49" s="120"/>
      <c r="F49" s="120"/>
      <c r="G49" s="120"/>
      <c r="H49" s="45"/>
    </row>
    <row r="50" spans="1:8" ht="18.75" x14ac:dyDescent="0.3">
      <c r="A50" s="287" t="s">
        <v>244</v>
      </c>
      <c r="B50" s="120"/>
      <c r="C50" s="120"/>
      <c r="D50" s="120"/>
      <c r="E50" s="120"/>
      <c r="F50" s="120"/>
      <c r="G50" s="120"/>
      <c r="H50" s="45"/>
    </row>
    <row r="51" spans="1:8" ht="18.75" x14ac:dyDescent="0.3">
      <c r="A51" s="287" t="s">
        <v>245</v>
      </c>
      <c r="B51" s="120">
        <v>0</v>
      </c>
      <c r="C51" s="120">
        <v>0</v>
      </c>
      <c r="D51" s="120">
        <v>0</v>
      </c>
      <c r="E51" s="120">
        <v>0</v>
      </c>
      <c r="F51" s="120">
        <v>0</v>
      </c>
      <c r="G51" s="120">
        <v>0</v>
      </c>
      <c r="H51" s="45"/>
    </row>
    <row r="52" spans="1:8" s="48" customFormat="1" ht="18.75" x14ac:dyDescent="0.3">
      <c r="A52" s="182" t="s">
        <v>151</v>
      </c>
      <c r="B52" s="119">
        <f>+B53+B60+B66+B67</f>
        <v>4221333953.5617571</v>
      </c>
      <c r="C52" s="119">
        <f t="shared" ref="C52:G52" si="13">+C53+C60+C66+C67</f>
        <v>3407653576.822916</v>
      </c>
      <c r="D52" s="119">
        <f t="shared" si="13"/>
        <v>17067645000</v>
      </c>
      <c r="E52" s="119">
        <f t="shared" si="2"/>
        <v>20475298576.822914</v>
      </c>
      <c r="F52" s="119">
        <f t="shared" si="13"/>
        <v>3922652185.5794563</v>
      </c>
      <c r="G52" s="119">
        <f t="shared" si="13"/>
        <v>5987636126.8610888</v>
      </c>
      <c r="H52" s="94"/>
    </row>
    <row r="53" spans="1:8" s="48" customFormat="1" ht="18.75" x14ac:dyDescent="0.3">
      <c r="A53" s="182" t="s">
        <v>152</v>
      </c>
      <c r="B53" s="119">
        <f>SUM(B54:B59)</f>
        <v>728139058.70153069</v>
      </c>
      <c r="C53" s="119">
        <f t="shared" ref="C53:G53" si="14">SUM(C54:C59)</f>
        <v>530270426.2264784</v>
      </c>
      <c r="D53" s="119"/>
      <c r="E53" s="119">
        <f t="shared" si="2"/>
        <v>530270426.2264784</v>
      </c>
      <c r="F53" s="119">
        <f t="shared" si="14"/>
        <v>663155796.76806343</v>
      </c>
      <c r="G53" s="119">
        <f t="shared" si="14"/>
        <v>1012257885.4322599</v>
      </c>
      <c r="H53" s="94"/>
    </row>
    <row r="54" spans="1:8" ht="18.75" x14ac:dyDescent="0.3">
      <c r="A54" s="184" t="s">
        <v>153</v>
      </c>
      <c r="B54" s="120">
        <f>+'[19]2021 BlueBook GFSM'!$D$80+50754000</f>
        <v>340404515.44183815</v>
      </c>
      <c r="C54" s="120">
        <f>+'[19]2021 BlueBook GFSM'!$F$80</f>
        <v>3941955.0096607707</v>
      </c>
      <c r="D54" s="120"/>
      <c r="E54" s="120">
        <f t="shared" si="2"/>
        <v>3941955.0096607707</v>
      </c>
      <c r="F54" s="120">
        <f>+'[20]2021 BlueBook GFSM'!$G$80</f>
        <v>4537708.3114860738</v>
      </c>
      <c r="G54" s="120">
        <f>+'[20]2021 BlueBook GFSM'!$H$80</f>
        <v>6926473.4508530367</v>
      </c>
    </row>
    <row r="55" spans="1:8" ht="18.75" x14ac:dyDescent="0.3">
      <c r="A55" s="184" t="s">
        <v>154</v>
      </c>
      <c r="B55" s="120">
        <f>+'[19]2021 BlueBook GFSM'!$D$84</f>
        <v>83527125.383227751</v>
      </c>
      <c r="C55" s="120">
        <f>+'[19]2021 BlueBook GFSM'!$F$84</f>
        <v>1220808.991023856</v>
      </c>
      <c r="D55" s="120"/>
      <c r="E55" s="120">
        <f t="shared" si="2"/>
        <v>1220808.991023856</v>
      </c>
      <c r="F55" s="120">
        <f>+'[20]2021 BlueBook GFSM'!$G$84</f>
        <v>1405311.6009009453</v>
      </c>
      <c r="G55" s="120">
        <f>+'[20]2021 BlueBook GFSM'!$H$84</f>
        <v>2145103.3926480822</v>
      </c>
    </row>
    <row r="56" spans="1:8" ht="18.75" x14ac:dyDescent="0.3">
      <c r="A56" s="184" t="s">
        <v>155</v>
      </c>
      <c r="B56" s="120"/>
      <c r="C56" s="120">
        <f>+'[19]2021 BlueBook GFSM'!$F$85</f>
        <v>13018613.01435977</v>
      </c>
      <c r="D56" s="120"/>
      <c r="E56" s="120">
        <f t="shared" si="2"/>
        <v>13018613.01435977</v>
      </c>
      <c r="F56" s="120">
        <f>+'[20]2021 BlueBook GFSM'!$G$85</f>
        <v>14986134.629772151</v>
      </c>
      <c r="G56" s="120">
        <f>+'[20]2021 BlueBook GFSM'!$H$85</f>
        <v>22875217.294439066</v>
      </c>
    </row>
    <row r="57" spans="1:8" ht="18.75" x14ac:dyDescent="0.3">
      <c r="A57" s="184" t="s">
        <v>156</v>
      </c>
      <c r="B57" s="120"/>
      <c r="C57" s="120"/>
      <c r="D57" s="120"/>
      <c r="E57" s="120"/>
      <c r="F57" s="120"/>
      <c r="G57" s="120"/>
    </row>
    <row r="58" spans="1:8" ht="18.75" x14ac:dyDescent="0.3">
      <c r="A58" s="184" t="s">
        <v>157</v>
      </c>
      <c r="B58" s="120">
        <f>+'[19]2021 BlueBook GFSM'!$D$87+187000000</f>
        <v>304207417.87646472</v>
      </c>
      <c r="C58" s="120">
        <f>+'[19]2021 BlueBook GFSM'!$F$87</f>
        <v>512089049.21143401</v>
      </c>
      <c r="D58" s="120"/>
      <c r="E58" s="120">
        <f t="shared" si="2"/>
        <v>512089049.21143401</v>
      </c>
      <c r="F58" s="120">
        <f>+'[20]2021 BlueBook GFSM'!$G$87</f>
        <v>642226642.22590423</v>
      </c>
      <c r="G58" s="120">
        <f>+'[20]2021 BlueBook GFSM'!$H$87</f>
        <v>980311091.29431975</v>
      </c>
    </row>
    <row r="59" spans="1:8" ht="18.75" x14ac:dyDescent="0.3">
      <c r="A59" s="184" t="s">
        <v>158</v>
      </c>
      <c r="B59" s="120"/>
      <c r="C59" s="120"/>
      <c r="D59" s="120"/>
      <c r="E59" s="119"/>
      <c r="F59" s="120"/>
      <c r="G59" s="120"/>
    </row>
    <row r="60" spans="1:8" s="48" customFormat="1" ht="18.75" x14ac:dyDescent="0.3">
      <c r="A60" s="182" t="s">
        <v>159</v>
      </c>
      <c r="B60" s="119">
        <f>SUM(B61:B65)</f>
        <v>3429782638.5707769</v>
      </c>
      <c r="C60" s="119">
        <f>SUM(C61:C65)</f>
        <v>2242713651.4645677</v>
      </c>
      <c r="D60" s="119">
        <f>SUM(D61:D65)</f>
        <v>16771530000</v>
      </c>
      <c r="E60" s="119">
        <f t="shared" si="2"/>
        <v>19014243651.464569</v>
      </c>
      <c r="F60" s="119">
        <f>SUM(F61:F65)</f>
        <v>2581658175.8787227</v>
      </c>
      <c r="G60" s="119">
        <f>SUM(G61:G65)</f>
        <v>3940708742.2969618</v>
      </c>
      <c r="H60" s="94"/>
    </row>
    <row r="61" spans="1:8" ht="18.75" x14ac:dyDescent="0.3">
      <c r="A61" s="184" t="s">
        <v>209</v>
      </c>
      <c r="B61" s="120">
        <f>+'[19]2021 BlueBook GFSM'!$D$91+26102000</f>
        <v>156660285.82078385</v>
      </c>
      <c r="C61" s="120"/>
      <c r="D61" s="120">
        <f>+'[21]Total Revenue Summary'!$B$6</f>
        <v>1044136000</v>
      </c>
      <c r="E61" s="120">
        <f t="shared" si="2"/>
        <v>1044136000</v>
      </c>
      <c r="F61" s="120"/>
      <c r="G61" s="120"/>
    </row>
    <row r="62" spans="1:8" ht="18.75" x14ac:dyDescent="0.3">
      <c r="A62" s="184" t="s">
        <v>229</v>
      </c>
      <c r="B62" s="120">
        <f>+'[19]2021 BlueBook GFSM'!$D$110</f>
        <v>442272087.26909173</v>
      </c>
      <c r="C62" s="120">
        <f>+'[20]2021 BlueBook GFSM'!$F$92</f>
        <v>1314867275.7205253</v>
      </c>
      <c r="D62" s="120">
        <f>+'[21]Total Revenue Summary'!$B$76</f>
        <v>811397000</v>
      </c>
      <c r="E62" s="120">
        <f t="shared" si="2"/>
        <v>2126264275.7205253</v>
      </c>
      <c r="F62" s="120">
        <f>+'[20]2021 BlueBook GFSM'!$G$92</f>
        <v>1835901850.2546885</v>
      </c>
      <c r="G62" s="120">
        <f>+'[20]2021 BlueBook GFSM'!$H$92</f>
        <v>2802367307.4441457</v>
      </c>
    </row>
    <row r="63" spans="1:8" ht="18.75" x14ac:dyDescent="0.3">
      <c r="A63" s="184" t="s">
        <v>161</v>
      </c>
      <c r="B63" s="120">
        <f>+'[19]2021 BlueBook GFSM'!$D$94+1699422000</f>
        <v>2731390203.6278806</v>
      </c>
      <c r="C63" s="120">
        <f>+'[20]2021 BlueBook GFSM'!$F$93</f>
        <v>906737038.58038402</v>
      </c>
      <c r="D63" s="120">
        <f>+'[21]Total Revenue Summary'!$B$12</f>
        <v>14911107000</v>
      </c>
      <c r="E63" s="120">
        <f t="shared" si="2"/>
        <v>15817844038.580383</v>
      </c>
      <c r="F63" s="120">
        <f>+'[20]2021 BlueBook GFSM'!$G$93</f>
        <v>721456704.12588406</v>
      </c>
      <c r="G63" s="120">
        <f>+'[20]2021 BlueBook GFSM'!$H$93</f>
        <v>1101249874.17522</v>
      </c>
    </row>
    <row r="64" spans="1:8" ht="18.75" x14ac:dyDescent="0.3">
      <c r="A64" s="184" t="s">
        <v>162</v>
      </c>
      <c r="B64" s="120">
        <f>+'[19]2021 BlueBook GFSM'!$D$109+64702000</f>
        <v>99460061.853020579</v>
      </c>
      <c r="C64" s="120">
        <f>+'[19]2021 BlueBook GFSM'!$F$109</f>
        <v>21109337.163658507</v>
      </c>
      <c r="D64" s="120">
        <f>+'[21]Total Revenue Summary'!$B$92</f>
        <v>4890000</v>
      </c>
      <c r="E64" s="120">
        <f t="shared" si="2"/>
        <v>25999337.163658507</v>
      </c>
      <c r="F64" s="120">
        <f>+'[20]2021 BlueBook GFSM'!$G$108</f>
        <v>24299621.498150531</v>
      </c>
      <c r="G64" s="120">
        <f>+'[20]2021 BlueBook GFSM'!$H$108</f>
        <v>37091560.677595995</v>
      </c>
    </row>
    <row r="65" spans="1:8" ht="18.75" x14ac:dyDescent="0.3">
      <c r="A65" s="184" t="s">
        <v>163</v>
      </c>
      <c r="B65" s="120"/>
      <c r="C65" s="120"/>
      <c r="D65" s="120"/>
      <c r="E65" s="119"/>
      <c r="F65" s="120"/>
      <c r="G65" s="120"/>
    </row>
    <row r="66" spans="1:8" s="48" customFormat="1" ht="18.75" x14ac:dyDescent="0.3">
      <c r="A66" s="182" t="s">
        <v>164</v>
      </c>
      <c r="B66" s="119">
        <f>+'[19]2021 BlueBook GFSM'!$D$111+10871000</f>
        <v>63412256.289449707</v>
      </c>
      <c r="C66" s="119">
        <f>+'[20]2021 BlueBook GFSM'!$F$110</f>
        <v>634669499.13187003</v>
      </c>
      <c r="D66" s="119">
        <f>+'[21]Total Revenue Summary'!$B$101+'[21]Total Revenue Summary'!$B$118</f>
        <v>296115000</v>
      </c>
      <c r="E66" s="119">
        <f t="shared" si="2"/>
        <v>930784499.13187003</v>
      </c>
      <c r="F66" s="119">
        <f>+'[20]2021 BlueBook GFSM'!$G$110</f>
        <v>677838212.93266988</v>
      </c>
      <c r="G66" s="119">
        <f>+'[20]2021 BlueBook GFSM'!$H$110</f>
        <v>1034669499.1318671</v>
      </c>
      <c r="H66" s="94"/>
    </row>
    <row r="67" spans="1:8" s="48" customFormat="1" ht="18.75" x14ac:dyDescent="0.3">
      <c r="A67" s="182" t="s">
        <v>165</v>
      </c>
      <c r="B67" s="121"/>
      <c r="C67" s="121"/>
      <c r="D67" s="121"/>
      <c r="E67" s="119"/>
      <c r="F67" s="121"/>
      <c r="G67" s="121"/>
      <c r="H67" s="94"/>
    </row>
    <row r="68" spans="1:8" ht="16.5" thickBot="1" x14ac:dyDescent="0.3">
      <c r="A68" s="189"/>
      <c r="B68" s="190">
        <f>+B9+B52</f>
        <v>60747836563.508911</v>
      </c>
      <c r="C68" s="190">
        <f t="shared" ref="C68:G68" si="15">+C9+C52</f>
        <v>390803852981</v>
      </c>
      <c r="D68" s="190">
        <f>+D9+D52+D48</f>
        <v>74069920000</v>
      </c>
      <c r="E68" s="190">
        <f t="shared" si="15"/>
        <v>409400232981</v>
      </c>
      <c r="F68" s="190">
        <f t="shared" si="15"/>
        <v>512434201873.99994</v>
      </c>
      <c r="G68" s="190">
        <f t="shared" si="15"/>
        <v>632639509820</v>
      </c>
    </row>
    <row r="69" spans="1:8" x14ac:dyDescent="0.25">
      <c r="F69" s="127"/>
    </row>
    <row r="70" spans="1:8" x14ac:dyDescent="0.25">
      <c r="D70" s="127"/>
      <c r="F70" s="127"/>
    </row>
  </sheetData>
  <mergeCells count="2">
    <mergeCell ref="A2:G2"/>
    <mergeCell ref="A3:G3"/>
  </mergeCells>
  <printOptions gridLinesSet="0"/>
  <pageMargins left="0.39370078740157483" right="0.27559055118110237" top="0.70866141732283472" bottom="0.15748031496062992" header="0.19685039370078741" footer="0.31496062992125984"/>
  <pageSetup scale="4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L59"/>
  <sheetViews>
    <sheetView showGridLines="0" view="pageBreakPreview" zoomScale="110" zoomScaleNormal="80" zoomScaleSheetLayoutView="110" workbookViewId="0">
      <pane xSplit="1" ySplit="8" topLeftCell="B42" activePane="bottomRight" state="frozen"/>
      <selection pane="topRight" activeCell="B1" sqref="B1"/>
      <selection pane="bottomLeft" activeCell="A9" sqref="A9"/>
      <selection pane="bottomRight" activeCell="D45" sqref="D45"/>
    </sheetView>
  </sheetViews>
  <sheetFormatPr defaultColWidth="9.140625" defaultRowHeight="15.75" x14ac:dyDescent="0.25"/>
  <cols>
    <col min="1" max="1" width="39.85546875" style="45" customWidth="1"/>
    <col min="2" max="2" width="29.85546875" style="45" customWidth="1"/>
    <col min="3" max="3" width="30.140625" style="45" customWidth="1"/>
    <col min="4" max="5" width="30.5703125" style="45" customWidth="1"/>
    <col min="6" max="6" width="30.140625" style="44" customWidth="1"/>
    <col min="7" max="7" width="35.42578125" style="44" customWidth="1"/>
    <col min="8" max="8" width="18.28515625" style="46" bestFit="1" customWidth="1"/>
    <col min="9" max="9" width="17.42578125" style="45" bestFit="1" customWidth="1"/>
    <col min="10" max="16384" width="9.140625" style="45"/>
  </cols>
  <sheetData>
    <row r="1" spans="1:9" ht="8.25" customHeight="1" x14ac:dyDescent="0.25">
      <c r="A1" s="191"/>
      <c r="B1" s="192"/>
      <c r="C1" s="193"/>
      <c r="D1" s="192"/>
      <c r="E1" s="192"/>
      <c r="F1" s="192"/>
      <c r="G1" s="194"/>
    </row>
    <row r="2" spans="1:9" ht="15.75" customHeight="1" x14ac:dyDescent="0.3">
      <c r="A2" s="313" t="s">
        <v>97</v>
      </c>
      <c r="B2" s="314"/>
      <c r="C2" s="314"/>
      <c r="D2" s="314"/>
      <c r="E2" s="314"/>
      <c r="F2" s="314"/>
      <c r="G2" s="315"/>
    </row>
    <row r="3" spans="1:9" ht="15" customHeight="1" x14ac:dyDescent="0.3">
      <c r="A3" s="310" t="s">
        <v>239</v>
      </c>
      <c r="B3" s="311"/>
      <c r="C3" s="311"/>
      <c r="D3" s="311"/>
      <c r="E3" s="311"/>
      <c r="F3" s="311"/>
      <c r="G3" s="312"/>
    </row>
    <row r="4" spans="1:9" ht="6.75" customHeight="1" thickBot="1" x14ac:dyDescent="0.3">
      <c r="A4" s="173"/>
      <c r="B4" s="89"/>
      <c r="C4" s="89"/>
      <c r="D4" s="89"/>
      <c r="E4" s="89"/>
      <c r="F4" s="52"/>
      <c r="G4" s="174"/>
    </row>
    <row r="5" spans="1:9" ht="16.5" customHeight="1" thickBot="1" x14ac:dyDescent="0.3">
      <c r="A5" s="173"/>
      <c r="B5" s="91">
        <v>2020</v>
      </c>
      <c r="C5" s="91">
        <v>2021</v>
      </c>
      <c r="D5" s="91">
        <v>2021</v>
      </c>
      <c r="E5" s="91">
        <v>2021</v>
      </c>
      <c r="F5" s="91">
        <v>2022</v>
      </c>
      <c r="G5" s="175">
        <v>2023</v>
      </c>
    </row>
    <row r="6" spans="1:9" ht="33.75" customHeight="1" x14ac:dyDescent="0.25">
      <c r="A6" s="176"/>
      <c r="B6" s="107" t="s">
        <v>114</v>
      </c>
      <c r="C6" s="107" t="s">
        <v>116</v>
      </c>
      <c r="D6" s="59" t="s">
        <v>242</v>
      </c>
      <c r="E6" s="107" t="s">
        <v>110</v>
      </c>
      <c r="F6" s="107" t="s">
        <v>211</v>
      </c>
      <c r="G6" s="195" t="s">
        <v>211</v>
      </c>
    </row>
    <row r="7" spans="1:9" ht="18" customHeight="1" x14ac:dyDescent="0.3">
      <c r="A7" s="178"/>
      <c r="B7" s="92" t="s">
        <v>112</v>
      </c>
      <c r="C7" s="92" t="s">
        <v>112</v>
      </c>
      <c r="D7" s="92" t="s">
        <v>112</v>
      </c>
      <c r="E7" s="92" t="s">
        <v>112</v>
      </c>
      <c r="F7" s="92" t="s">
        <v>112</v>
      </c>
      <c r="G7" s="179" t="s">
        <v>112</v>
      </c>
    </row>
    <row r="8" spans="1:9" ht="19.5" customHeight="1" thickBot="1" x14ac:dyDescent="0.35">
      <c r="A8" s="180"/>
      <c r="B8" s="93" t="s">
        <v>201</v>
      </c>
      <c r="C8" s="93" t="s">
        <v>201</v>
      </c>
      <c r="D8" s="93" t="s">
        <v>201</v>
      </c>
      <c r="E8" s="93" t="s">
        <v>201</v>
      </c>
      <c r="F8" s="93" t="s">
        <v>201</v>
      </c>
      <c r="G8" s="196" t="s">
        <v>201</v>
      </c>
      <c r="I8" s="135"/>
    </row>
    <row r="9" spans="1:9" ht="16.5" thickTop="1" x14ac:dyDescent="0.25">
      <c r="A9" s="197" t="s">
        <v>180</v>
      </c>
      <c r="B9" s="49">
        <f>B10+B21+B29</f>
        <v>65613806000</v>
      </c>
      <c r="C9" s="49">
        <f>C10+C21</f>
        <v>411937300000</v>
      </c>
      <c r="D9" s="49">
        <f>D10+D21</f>
        <v>70591523000</v>
      </c>
      <c r="E9" s="49">
        <f>C9+D9</f>
        <v>482528823000</v>
      </c>
      <c r="F9" s="49">
        <f>F10+F21</f>
        <v>547371000000</v>
      </c>
      <c r="G9" s="49">
        <f>G10+G21</f>
        <v>678600000000</v>
      </c>
      <c r="H9" s="113"/>
    </row>
    <row r="10" spans="1:9" x14ac:dyDescent="0.25">
      <c r="A10" s="197" t="s">
        <v>178</v>
      </c>
      <c r="B10" s="49">
        <f>+B11+B12+B13+B14+B17+B19+B18</f>
        <v>40540922000</v>
      </c>
      <c r="C10" s="49">
        <f>+C11+C12+C13+C14+C17+C18+C19</f>
        <v>290021000000</v>
      </c>
      <c r="D10" s="49">
        <f>+D11+D12+D13+D14+D17+D18+D19</f>
        <v>5890504000</v>
      </c>
      <c r="E10" s="49">
        <f>C10+D10</f>
        <v>295911504000</v>
      </c>
      <c r="F10" s="49">
        <f>+F11+F12+F13+F14+F17+F18+F19</f>
        <v>387798000000</v>
      </c>
      <c r="G10" s="183">
        <f>+G11+G12+G13+G14+G17+G18+G19</f>
        <v>486499000000</v>
      </c>
    </row>
    <row r="11" spans="1:9" ht="18.75" x14ac:dyDescent="0.3">
      <c r="A11" s="184" t="s">
        <v>166</v>
      </c>
      <c r="B11" s="43">
        <f>+'[18]CONSOLIDATED ECONOMIC '!$D$12+51851000</f>
        <v>12113727000</v>
      </c>
      <c r="C11" s="43">
        <f>+'[18]CONSOLIDATED ECONOMIC '!$E$12</f>
        <v>113338090000</v>
      </c>
      <c r="D11" s="43">
        <f>+'[22]Table IV'!$C$10</f>
        <v>1111591000</v>
      </c>
      <c r="E11" s="43">
        <f>C11+D11</f>
        <v>114449681000</v>
      </c>
      <c r="F11" s="43">
        <f>+'[18]CONSOLIDATED ECONOMIC '!$F$12</f>
        <v>143120100000</v>
      </c>
      <c r="G11" s="185">
        <f>+'[18]CONSOLIDATED ECONOMIC '!$G$12</f>
        <v>165695600000</v>
      </c>
      <c r="H11" s="113"/>
    </row>
    <row r="12" spans="1:9" s="95" customFormat="1" ht="18.75" x14ac:dyDescent="0.3">
      <c r="A12" s="184" t="s">
        <v>167</v>
      </c>
      <c r="B12" s="43">
        <f>+'[18]CONSOLIDATED ECONOMIC '!$D$19+1365073000</f>
        <v>11134522679</v>
      </c>
      <c r="C12" s="128">
        <f>+'[18]CONSOLIDATED ECONOMIC '!$E$19</f>
        <v>68410458000</v>
      </c>
      <c r="D12" s="51">
        <f>+'[22]Table IV'!$C$14</f>
        <v>4658925000</v>
      </c>
      <c r="E12" s="43">
        <f t="shared" ref="E12:E13" si="0">C12+D12</f>
        <v>73069383000</v>
      </c>
      <c r="F12" s="51">
        <f>+'[18]CONSOLIDATED ECONOMIC '!$F$19</f>
        <v>107215852000</v>
      </c>
      <c r="G12" s="198">
        <f>+'[18]CONSOLIDATED ECONOMIC '!$G$19</f>
        <v>158541126000</v>
      </c>
      <c r="H12" s="106"/>
    </row>
    <row r="13" spans="1:9" s="95" customFormat="1" ht="18.75" x14ac:dyDescent="0.3">
      <c r="A13" s="184" t="s">
        <v>31</v>
      </c>
      <c r="B13" s="43">
        <f>+'[18]CONSOLIDATED ECONOMIC '!$D$32</f>
        <v>704320000</v>
      </c>
      <c r="C13" s="43">
        <f>+'[18]CONSOLIDATED ECONOMIC '!$E$32</f>
        <v>1462000000</v>
      </c>
      <c r="D13" s="51"/>
      <c r="E13" s="43">
        <f t="shared" si="0"/>
        <v>1462000000</v>
      </c>
      <c r="F13" s="51">
        <f>+'[18]CONSOLIDATED ECONOMIC '!$F$32</f>
        <v>1282000000</v>
      </c>
      <c r="G13" s="198">
        <f>+'[18]CONSOLIDATED ECONOMIC '!$G$32</f>
        <v>1080000000</v>
      </c>
      <c r="H13" s="106"/>
    </row>
    <row r="14" spans="1:9" s="97" customFormat="1" ht="18.75" x14ac:dyDescent="0.3">
      <c r="A14" s="186" t="s">
        <v>150</v>
      </c>
      <c r="B14" s="49">
        <f>B15</f>
        <v>10967011000</v>
      </c>
      <c r="C14" s="49">
        <f>C15</f>
        <v>92119047000</v>
      </c>
      <c r="D14" s="49">
        <f>D15</f>
        <v>75210000</v>
      </c>
      <c r="E14" s="49">
        <f>C14+D14</f>
        <v>92194257000</v>
      </c>
      <c r="F14" s="49">
        <f>F15</f>
        <v>116703217000</v>
      </c>
      <c r="G14" s="183">
        <f>+'[18]CONSOLIDATED ECONOMIC '!$G$34</f>
        <v>137624833000</v>
      </c>
      <c r="H14" s="108"/>
    </row>
    <row r="15" spans="1:9" s="97" customFormat="1" ht="16.5" x14ac:dyDescent="0.25">
      <c r="A15" s="269" t="s">
        <v>218</v>
      </c>
      <c r="B15" s="49">
        <f>+'[18]CONSOLIDATED ECONOMIC '!$D$34+20913000</f>
        <v>10967011000</v>
      </c>
      <c r="C15" s="49">
        <f>+'[18]CONSOLIDATED ECONOMIC '!$E$34</f>
        <v>92119047000</v>
      </c>
      <c r="D15" s="87">
        <f>+'[22]Table IV'!$C$33</f>
        <v>75210000</v>
      </c>
      <c r="E15" s="49">
        <f>C15+D15</f>
        <v>92194257000</v>
      </c>
      <c r="F15" s="87">
        <f>+'[18]CONSOLIDATED ECONOMIC '!$F$34</f>
        <v>116703217000</v>
      </c>
      <c r="G15" s="199">
        <f>+'[18]CONSOLIDATED ECONOMIC '!$G$34</f>
        <v>137624833000</v>
      </c>
      <c r="H15" s="108"/>
    </row>
    <row r="16" spans="1:9" s="95" customFormat="1" ht="18.75" x14ac:dyDescent="0.3">
      <c r="A16" s="284" t="s">
        <v>202</v>
      </c>
      <c r="B16" s="51">
        <f>+'[18]CONSOLIDATED ECONOMIC '!$D$39</f>
        <v>2807986000</v>
      </c>
      <c r="C16" s="51"/>
      <c r="D16" s="51"/>
      <c r="E16" s="51"/>
      <c r="F16" s="51">
        <f>+'[18]CONSOLIDATED ECONOMIC '!$F$39</f>
        <v>35305900000</v>
      </c>
      <c r="G16" s="198">
        <f>+'[18]CONSOLIDATED ECONOMIC '!$G$39</f>
        <v>40865400000</v>
      </c>
      <c r="H16" s="106"/>
    </row>
    <row r="17" spans="1:11" s="95" customFormat="1" ht="18.75" x14ac:dyDescent="0.3">
      <c r="A17" s="184" t="s">
        <v>168</v>
      </c>
      <c r="B17" s="43">
        <f>+'[18]CONSOLIDATED ECONOMIC '!$D$45</f>
        <v>4659865000</v>
      </c>
      <c r="C17" s="43">
        <f>+'[18]CONSOLIDATED ECONOMIC '!$E$45</f>
        <v>12091405000</v>
      </c>
      <c r="D17" s="51">
        <f>+'[22]Table IV'!$C$37</f>
        <v>8320000</v>
      </c>
      <c r="E17" s="43">
        <f>C17+D17</f>
        <v>12099725000</v>
      </c>
      <c r="F17" s="51">
        <f>+'[18]CONSOLIDATED ECONOMIC '!$F$45</f>
        <v>15478409000</v>
      </c>
      <c r="G17" s="198">
        <f>+'[18]CONSOLIDATED ECONOMIC '!$G$45</f>
        <v>19118151000</v>
      </c>
      <c r="H17" s="104"/>
    </row>
    <row r="18" spans="1:11" s="95" customFormat="1" ht="18.75" x14ac:dyDescent="0.3">
      <c r="A18" s="184" t="s">
        <v>169</v>
      </c>
      <c r="B18" s="43">
        <f>+'[18]CONSOLIDATED ECONOMIC '!$D$43</f>
        <v>881901321</v>
      </c>
      <c r="C18" s="43">
        <f>+'[18]CONSOLIDATED ECONOMIC '!$E$43</f>
        <v>2600000000</v>
      </c>
      <c r="D18" s="51"/>
      <c r="E18" s="43">
        <f t="shared" ref="E18:E32" si="1">C18+D18</f>
        <v>2600000000</v>
      </c>
      <c r="F18" s="51">
        <f>+'[18]CONSOLIDATED ECONOMIC '!$F$43</f>
        <v>3998422000</v>
      </c>
      <c r="G18" s="198">
        <f>+'[18]CONSOLIDATED ECONOMIC '!$G$43</f>
        <v>4439290000</v>
      </c>
      <c r="H18" s="106"/>
    </row>
    <row r="19" spans="1:11" s="95" customFormat="1" ht="18.75" x14ac:dyDescent="0.3">
      <c r="A19" s="184" t="s">
        <v>170</v>
      </c>
      <c r="B19" s="43">
        <v>79575000</v>
      </c>
      <c r="C19" s="43"/>
      <c r="D19" s="51">
        <f>+'[22]Table IV'!$C$45</f>
        <v>36458000</v>
      </c>
      <c r="E19" s="43">
        <f t="shared" si="1"/>
        <v>36458000</v>
      </c>
      <c r="F19" s="51"/>
      <c r="G19" s="198"/>
      <c r="H19" s="106"/>
    </row>
    <row r="20" spans="1:11" s="95" customFormat="1" x14ac:dyDescent="0.25">
      <c r="A20" s="200"/>
      <c r="B20" s="43"/>
      <c r="C20" s="43"/>
      <c r="D20" s="51"/>
      <c r="E20" s="43"/>
      <c r="F20" s="51"/>
      <c r="G20" s="198"/>
      <c r="H20" s="106"/>
    </row>
    <row r="21" spans="1:11" s="97" customFormat="1" x14ac:dyDescent="0.25">
      <c r="A21" s="197" t="s">
        <v>171</v>
      </c>
      <c r="B21" s="49">
        <f>+B22+B24+B23+B25+B26+B27</f>
        <v>21375689000</v>
      </c>
      <c r="C21" s="49">
        <f>+C22+C23+C24+C25+C26+C27+C28</f>
        <v>121916300000</v>
      </c>
      <c r="D21" s="49">
        <f>SUM(D22:D26)</f>
        <v>64701019000</v>
      </c>
      <c r="E21" s="49">
        <f t="shared" si="1"/>
        <v>186617319000</v>
      </c>
      <c r="F21" s="49">
        <f>SUM(F22:F28)</f>
        <v>159573000000</v>
      </c>
      <c r="G21" s="49">
        <f>SUM(G22:G28)</f>
        <v>192101000000</v>
      </c>
      <c r="H21" s="108"/>
    </row>
    <row r="22" spans="1:11" s="274" customFormat="1" ht="19.5" customHeight="1" x14ac:dyDescent="0.25">
      <c r="A22" s="282" t="s">
        <v>219</v>
      </c>
      <c r="B22" s="43">
        <f>+'[18]CONSOLIDATED ECONOMIC '!$D$50+177621000</f>
        <v>8138638000</v>
      </c>
      <c r="C22" s="280">
        <f>+'[18]CONSOLIDATED ECONOMIC '!$E$50</f>
        <v>51455213400</v>
      </c>
      <c r="D22" s="280">
        <f>+'[22]Table IV'!$C$51</f>
        <v>7991230000</v>
      </c>
      <c r="E22" s="43">
        <f t="shared" si="1"/>
        <v>59446443400</v>
      </c>
      <c r="F22" s="43">
        <f>+'[18]CONSOLIDATED ECONOMIC '!$F$50</f>
        <v>68631000000</v>
      </c>
      <c r="G22" s="185">
        <f>+'[18]CONSOLIDATED ECONOMIC '!$G$50</f>
        <v>83299000000</v>
      </c>
      <c r="H22" s="272">
        <f t="shared" ref="H22:J22" si="2">+I89+I205</f>
        <v>0</v>
      </c>
      <c r="I22" s="272">
        <f t="shared" si="2"/>
        <v>0</v>
      </c>
      <c r="J22" s="272">
        <f t="shared" si="2"/>
        <v>0</v>
      </c>
      <c r="K22" s="273"/>
    </row>
    <row r="23" spans="1:11" s="274" customFormat="1" ht="19.5" customHeight="1" x14ac:dyDescent="0.25">
      <c r="A23" s="282" t="s">
        <v>220</v>
      </c>
      <c r="B23" s="270"/>
      <c r="C23" s="271">
        <v>0</v>
      </c>
      <c r="D23" s="280"/>
      <c r="E23" s="272"/>
      <c r="F23" s="272"/>
      <c r="G23" s="185"/>
      <c r="H23" s="272">
        <f t="shared" ref="H23:J24" si="3">I90+I207</f>
        <v>0</v>
      </c>
      <c r="I23" s="272">
        <f t="shared" si="3"/>
        <v>0</v>
      </c>
      <c r="J23" s="272">
        <f t="shared" si="3"/>
        <v>0</v>
      </c>
      <c r="K23" s="273"/>
    </row>
    <row r="24" spans="1:11" s="275" customFormat="1" ht="18" customHeight="1" x14ac:dyDescent="0.25">
      <c r="A24" s="282" t="s">
        <v>221</v>
      </c>
      <c r="B24" s="43">
        <f>+'[18]CONSOLIDATED ECONOMIC '!$D$51+195617000</f>
        <v>3587117000</v>
      </c>
      <c r="C24" s="280">
        <f>+'[18]CONSOLIDATED ECONOMIC '!$E$51</f>
        <v>25521607600</v>
      </c>
      <c r="D24" s="280">
        <f>+'[22]Table IV'!$C$56+918370000</f>
        <v>2044619000</v>
      </c>
      <c r="E24" s="43">
        <f t="shared" si="1"/>
        <v>27566226600</v>
      </c>
      <c r="F24" s="43">
        <f>+'[18]CONSOLIDATED ECONOMIC '!$F$51</f>
        <v>31395000000</v>
      </c>
      <c r="G24" s="185">
        <f>+'[18]CONSOLIDATED ECONOMIC '!$G$51</f>
        <v>38501000000</v>
      </c>
      <c r="H24" s="276">
        <f t="shared" si="3"/>
        <v>0</v>
      </c>
      <c r="I24" s="276">
        <f t="shared" si="3"/>
        <v>0</v>
      </c>
      <c r="J24" s="276">
        <f t="shared" si="3"/>
        <v>0</v>
      </c>
      <c r="K24" s="277"/>
    </row>
    <row r="25" spans="1:11" s="95" customFormat="1" ht="18.75" x14ac:dyDescent="0.3">
      <c r="A25" s="184" t="s">
        <v>232</v>
      </c>
      <c r="B25" s="43">
        <f>+'[18]CONSOLIDATED ECONOMIC '!$D$52+29942000</f>
        <v>142603000</v>
      </c>
      <c r="C25" s="43">
        <f>+'[18]CONSOLIDATED ECONOMIC '!$E$52</f>
        <v>1121862000</v>
      </c>
      <c r="D25" s="43"/>
      <c r="E25" s="43"/>
      <c r="F25" s="43">
        <f>+'[18]CONSOLIDATED ECONOMIC '!$F$52</f>
        <v>1889000000</v>
      </c>
      <c r="G25" s="185">
        <f>+'[18]CONSOLIDATED ECONOMIC '!$G$52</f>
        <v>2321000000</v>
      </c>
      <c r="H25" s="106"/>
    </row>
    <row r="26" spans="1:11" s="95" customFormat="1" ht="18.75" x14ac:dyDescent="0.3">
      <c r="A26" s="184" t="s">
        <v>233</v>
      </c>
      <c r="B26" s="43">
        <f>+'[18]CONSOLIDATED ECONOMIC '!$D$53</f>
        <v>9195311000</v>
      </c>
      <c r="C26" s="43">
        <f>+'[18]CONSOLIDATED ECONOMIC '!$E$53</f>
        <v>38808517000</v>
      </c>
      <c r="D26" s="280">
        <f>+'[22]Table IV'!$C$78+44730170000+9825000000</f>
        <v>54665170000</v>
      </c>
      <c r="E26" s="43">
        <f t="shared" si="1"/>
        <v>93473687000</v>
      </c>
      <c r="F26" s="43">
        <f>+'[18]CONSOLIDATED ECONOMIC '!$F$53</f>
        <v>56459000000</v>
      </c>
      <c r="G26" s="185">
        <f>+'[18]CONSOLIDATED ECONOMIC '!$G$53</f>
        <v>66425000000</v>
      </c>
      <c r="H26" s="106"/>
    </row>
    <row r="27" spans="1:11" s="95" customFormat="1" ht="18.75" x14ac:dyDescent="0.3">
      <c r="A27" s="184" t="s">
        <v>234</v>
      </c>
      <c r="B27" s="43">
        <f>+'[18]CONSOLIDATED ECONOMIC '!$D$54+2871000+4149000</f>
        <v>312020000</v>
      </c>
      <c r="C27" s="43">
        <f>+'[18]CONSOLIDATED ECONOMIC '!$E$54</f>
        <v>2000000000</v>
      </c>
      <c r="D27" s="43"/>
      <c r="E27" s="43">
        <f t="shared" si="1"/>
        <v>2000000000</v>
      </c>
      <c r="F27" s="43">
        <f>+'[18]CONSOLIDATED ECONOMIC '!$F$54</f>
        <v>1149000000</v>
      </c>
      <c r="G27" s="185">
        <f>+'[18]CONSOLIDATED ECONOMIC '!$G$54</f>
        <v>1495000000</v>
      </c>
      <c r="H27" s="106"/>
    </row>
    <row r="28" spans="1:11" s="95" customFormat="1" ht="18.75" x14ac:dyDescent="0.3">
      <c r="A28" s="184" t="s">
        <v>235</v>
      </c>
      <c r="B28" s="43"/>
      <c r="C28" s="43">
        <f>+'[18]CONSOLIDATED ECONOMIC '!$E$55</f>
        <v>3009100000</v>
      </c>
      <c r="D28" s="43"/>
      <c r="E28" s="43">
        <f t="shared" si="1"/>
        <v>3009100000</v>
      </c>
      <c r="F28" s="43">
        <f>+'[18]CONSOLIDATED ECONOMIC '!$F$55</f>
        <v>50000000</v>
      </c>
      <c r="G28" s="185">
        <f>+'[18]CONSOLIDATED ECONOMIC '!$G$55</f>
        <v>60000000</v>
      </c>
      <c r="H28" s="106"/>
    </row>
    <row r="29" spans="1:11" s="131" customFormat="1" ht="18.75" x14ac:dyDescent="0.3">
      <c r="A29" s="201" t="s">
        <v>203</v>
      </c>
      <c r="B29" s="129">
        <f>+B30</f>
        <v>3697195000</v>
      </c>
      <c r="C29" s="129">
        <f t="shared" ref="C29:G29" si="4">+C30</f>
        <v>9680000000</v>
      </c>
      <c r="D29" s="129">
        <f t="shared" si="4"/>
        <v>35400000</v>
      </c>
      <c r="E29" s="129">
        <f t="shared" si="4"/>
        <v>9715400000</v>
      </c>
      <c r="F29" s="129">
        <f t="shared" si="4"/>
        <v>12573000000</v>
      </c>
      <c r="G29" s="129">
        <f t="shared" si="4"/>
        <v>15199000000</v>
      </c>
      <c r="H29" s="130"/>
    </row>
    <row r="30" spans="1:11" s="131" customFormat="1" ht="18.75" x14ac:dyDescent="0.3">
      <c r="A30" s="201" t="s">
        <v>172</v>
      </c>
      <c r="B30" s="129">
        <f>SUM(B31:B33)</f>
        <v>3697195000</v>
      </c>
      <c r="C30" s="129">
        <f t="shared" ref="C30:G30" si="5">SUM(C31:C33)</f>
        <v>9680000000</v>
      </c>
      <c r="D30" s="129">
        <f t="shared" si="5"/>
        <v>35400000</v>
      </c>
      <c r="E30" s="49">
        <f t="shared" si="1"/>
        <v>9715400000</v>
      </c>
      <c r="F30" s="129">
        <f t="shared" si="5"/>
        <v>12573000000</v>
      </c>
      <c r="G30" s="202">
        <f t="shared" si="5"/>
        <v>15199000000</v>
      </c>
      <c r="H30" s="130"/>
    </row>
    <row r="31" spans="1:11" s="133" customFormat="1" ht="18.75" x14ac:dyDescent="0.3">
      <c r="A31" s="203" t="s">
        <v>98</v>
      </c>
      <c r="B31" s="43">
        <f>+'[18]CONSOLIDATED ECONOMIC '!$D$59+9217000</f>
        <v>2954218000</v>
      </c>
      <c r="C31" s="43">
        <f>+'[18]CONSOLIDATED ECONOMIC '!$E$59</f>
        <v>4889000000</v>
      </c>
      <c r="D31" s="128">
        <f>+'[22]Table IV'!$C$84</f>
        <v>35400000</v>
      </c>
      <c r="E31" s="43">
        <f t="shared" si="1"/>
        <v>4924400000</v>
      </c>
      <c r="F31" s="128">
        <f>+'[18]CONSOLIDATED ECONOMIC '!$F$59</f>
        <v>6213000000</v>
      </c>
      <c r="G31" s="204">
        <f>+'[18]CONSOLIDATED ECONOMIC '!$G$59</f>
        <v>7474000000</v>
      </c>
      <c r="H31" s="132"/>
    </row>
    <row r="32" spans="1:11" s="95" customFormat="1" ht="18.75" x14ac:dyDescent="0.3">
      <c r="A32" s="184" t="s">
        <v>174</v>
      </c>
      <c r="B32" s="43">
        <f>+'[18]CONSOLIDATED ECONOMIC '!$D$58+15777000</f>
        <v>742977000</v>
      </c>
      <c r="C32" s="96">
        <f>+'[18]CONSOLIDATED ECONOMIC '!$E$58</f>
        <v>4791000000</v>
      </c>
      <c r="D32" s="43"/>
      <c r="E32" s="43">
        <f t="shared" si="1"/>
        <v>4791000000</v>
      </c>
      <c r="F32" s="43">
        <f>+'[18]CONSOLIDATED ECONOMIC '!$F$58</f>
        <v>6360000000</v>
      </c>
      <c r="G32" s="185">
        <f>+'[18]CONSOLIDATED ECONOMIC '!$G$58</f>
        <v>7725000000</v>
      </c>
      <c r="H32" s="106"/>
    </row>
    <row r="33" spans="1:38" s="95" customFormat="1" ht="37.5" x14ac:dyDescent="0.3">
      <c r="A33" s="285" t="s">
        <v>222</v>
      </c>
      <c r="B33" s="43"/>
      <c r="C33" s="96"/>
      <c r="D33" s="43"/>
      <c r="E33" s="128"/>
      <c r="F33" s="43"/>
      <c r="G33" s="185"/>
      <c r="H33" s="106"/>
    </row>
    <row r="34" spans="1:38" s="95" customFormat="1" x14ac:dyDescent="0.25">
      <c r="A34" s="200"/>
      <c r="B34" s="43"/>
      <c r="C34" s="96"/>
      <c r="D34" s="51"/>
      <c r="E34" s="43"/>
      <c r="F34" s="51"/>
      <c r="G34" s="198"/>
      <c r="H34" s="106"/>
    </row>
    <row r="35" spans="1:38" s="97" customFormat="1" ht="18.75" x14ac:dyDescent="0.3">
      <c r="A35" s="205" t="s">
        <v>186</v>
      </c>
      <c r="B35" s="87">
        <f>B36+B42</f>
        <v>4865969436</v>
      </c>
      <c r="C35" s="87">
        <f>C36+C42</f>
        <v>38537447019</v>
      </c>
      <c r="D35" s="87">
        <f>D36+D42</f>
        <v>-3442997000</v>
      </c>
      <c r="E35" s="87"/>
      <c r="F35" s="87">
        <f>F36+F42</f>
        <v>52187798126</v>
      </c>
      <c r="G35" s="87">
        <f>G36+G42</f>
        <v>64995490180</v>
      </c>
      <c r="H35" s="108"/>
    </row>
    <row r="36" spans="1:38" s="97" customFormat="1" ht="18.75" x14ac:dyDescent="0.3">
      <c r="A36" s="205" t="s">
        <v>172</v>
      </c>
      <c r="B36" s="87">
        <f>B37+B38-B39</f>
        <v>4865969436</v>
      </c>
      <c r="C36" s="87">
        <f t="shared" ref="C36:G36" si="6">C37+C38-C39</f>
        <v>38537447019</v>
      </c>
      <c r="D36" s="87">
        <f t="shared" si="6"/>
        <v>-3442997000</v>
      </c>
      <c r="E36" s="87"/>
      <c r="F36" s="87">
        <f t="shared" si="6"/>
        <v>52187798126</v>
      </c>
      <c r="G36" s="87">
        <f t="shared" si="6"/>
        <v>64995490180</v>
      </c>
      <c r="H36" s="108"/>
    </row>
    <row r="37" spans="1:38" s="95" customFormat="1" ht="18.75" x14ac:dyDescent="0.3">
      <c r="A37" s="184" t="s">
        <v>173</v>
      </c>
      <c r="B37" s="128"/>
      <c r="C37" s="106"/>
      <c r="D37" s="51">
        <f>-(3442997000)</f>
        <v>-3442997000</v>
      </c>
      <c r="E37" s="51"/>
      <c r="F37" s="106"/>
      <c r="G37" s="198"/>
      <c r="H37" s="106"/>
    </row>
    <row r="38" spans="1:38" s="97" customFormat="1" ht="18.75" x14ac:dyDescent="0.3">
      <c r="A38" s="184" t="s">
        <v>176</v>
      </c>
      <c r="B38" s="128">
        <f>9913351436-113044000</f>
        <v>9800307436</v>
      </c>
      <c r="C38" s="87">
        <f>38537000000+447019</f>
        <v>38537447019</v>
      </c>
      <c r="D38" s="87"/>
      <c r="F38" s="49">
        <f>52188000000-201874</f>
        <v>52187798126</v>
      </c>
      <c r="G38" s="199">
        <f>64995000000+490180</f>
        <v>64995490180</v>
      </c>
      <c r="H38" s="108"/>
    </row>
    <row r="39" spans="1:38" s="97" customFormat="1" ht="18.75" x14ac:dyDescent="0.3">
      <c r="A39" s="184" t="s">
        <v>241</v>
      </c>
      <c r="B39" s="128">
        <f>+B40+B41</f>
        <v>4934338000</v>
      </c>
      <c r="C39" s="87"/>
      <c r="D39" s="87"/>
      <c r="F39" s="49"/>
      <c r="G39" s="199"/>
      <c r="H39" s="108"/>
    </row>
    <row r="40" spans="1:38" s="95" customFormat="1" ht="18.75" x14ac:dyDescent="0.3">
      <c r="A40" s="184" t="s">
        <v>98</v>
      </c>
      <c r="B40" s="51"/>
      <c r="C40" s="51"/>
      <c r="D40" s="51"/>
      <c r="E40" s="43"/>
      <c r="F40" s="51"/>
      <c r="G40" s="198"/>
      <c r="H40" s="104"/>
    </row>
    <row r="41" spans="1:38" s="95" customFormat="1" ht="18.75" x14ac:dyDescent="0.3">
      <c r="A41" s="184" t="s">
        <v>188</v>
      </c>
      <c r="B41" s="279">
        <f>+'[18]CONSOLIDATED ECONOMIC '!$D$62+41216000</f>
        <v>4934338000</v>
      </c>
      <c r="C41" s="279">
        <f>+'[18]CONSOLIDATED ECONOMIC '!$E$62</f>
        <v>7724000000</v>
      </c>
      <c r="D41" s="51"/>
      <c r="E41" s="43">
        <f t="shared" ref="E41" si="7">C41+D41</f>
        <v>7724000000</v>
      </c>
      <c r="F41" s="279">
        <f>+'[18]CONSOLIDATED ECONOMIC '!$F$62</f>
        <v>4678000000</v>
      </c>
      <c r="G41" s="281">
        <f>+'[18]CONSOLIDATED ECONOMIC '!$G$62</f>
        <v>3836000000</v>
      </c>
      <c r="H41" s="106"/>
    </row>
    <row r="42" spans="1:38" s="97" customFormat="1" ht="18.75" x14ac:dyDescent="0.3">
      <c r="A42" s="205" t="s">
        <v>177</v>
      </c>
      <c r="B42" s="87"/>
      <c r="C42" s="87"/>
      <c r="D42" s="87"/>
      <c r="E42" s="43"/>
      <c r="F42" s="87"/>
      <c r="G42" s="199"/>
      <c r="H42" s="108"/>
    </row>
    <row r="43" spans="1:38" s="95" customFormat="1" ht="18.75" x14ac:dyDescent="0.3">
      <c r="A43" s="184" t="s">
        <v>187</v>
      </c>
      <c r="B43" s="51"/>
      <c r="C43" s="96"/>
      <c r="D43" s="50"/>
      <c r="E43" s="43"/>
      <c r="F43" s="51"/>
      <c r="G43" s="198"/>
      <c r="H43" s="106"/>
    </row>
    <row r="44" spans="1:38" s="95" customFormat="1" x14ac:dyDescent="0.25">
      <c r="A44" s="206"/>
      <c r="B44" s="51"/>
      <c r="C44" s="96"/>
      <c r="D44" s="51"/>
      <c r="E44" s="51"/>
      <c r="F44" s="51"/>
      <c r="G44" s="198"/>
      <c r="H44" s="101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</row>
    <row r="45" spans="1:38" s="95" customFormat="1" ht="16.5" thickBot="1" x14ac:dyDescent="0.3">
      <c r="A45" s="207" t="s">
        <v>96</v>
      </c>
      <c r="B45" s="208">
        <f t="shared" ref="B45:G45" si="8">B10+B21+B41+B43+B29</f>
        <v>70548144000</v>
      </c>
      <c r="C45" s="208">
        <f t="shared" si="8"/>
        <v>429341300000</v>
      </c>
      <c r="D45" s="208">
        <f t="shared" si="8"/>
        <v>70626923000</v>
      </c>
      <c r="E45" s="208">
        <f t="shared" si="8"/>
        <v>499968223000</v>
      </c>
      <c r="F45" s="208">
        <f t="shared" si="8"/>
        <v>564622000000</v>
      </c>
      <c r="G45" s="208">
        <f t="shared" si="8"/>
        <v>697635000000</v>
      </c>
      <c r="H45" s="106"/>
    </row>
    <row r="46" spans="1:38" s="95" customFormat="1" x14ac:dyDescent="0.25">
      <c r="A46" s="99" t="s">
        <v>0</v>
      </c>
      <c r="B46" s="100"/>
      <c r="C46" s="100"/>
      <c r="D46" s="88"/>
      <c r="E46" s="88"/>
      <c r="F46" s="102"/>
      <c r="G46" s="102"/>
      <c r="H46" s="106"/>
    </row>
    <row r="47" spans="1:38" s="95" customFormat="1" x14ac:dyDescent="0.25">
      <c r="A47" s="103"/>
      <c r="B47" s="103"/>
      <c r="C47" s="268"/>
      <c r="D47" s="88"/>
      <c r="F47" s="102"/>
      <c r="G47" s="102"/>
      <c r="H47" s="106"/>
    </row>
    <row r="48" spans="1:38" s="95" customFormat="1" x14ac:dyDescent="0.25">
      <c r="A48" s="103"/>
      <c r="B48" s="88"/>
      <c r="C48" s="88"/>
      <c r="F48" s="102"/>
      <c r="G48" s="102"/>
      <c r="H48" s="106"/>
    </row>
    <row r="49" spans="1:8" s="95" customFormat="1" x14ac:dyDescent="0.25">
      <c r="B49" s="88"/>
      <c r="F49" s="102"/>
      <c r="G49" s="102"/>
      <c r="H49" s="106"/>
    </row>
    <row r="50" spans="1:8" s="95" customFormat="1" x14ac:dyDescent="0.25">
      <c r="B50" s="88"/>
      <c r="C50" s="150"/>
      <c r="D50" s="150"/>
      <c r="E50" s="150"/>
      <c r="F50" s="150"/>
      <c r="G50" s="150"/>
      <c r="H50" s="106"/>
    </row>
    <row r="51" spans="1:8" s="95" customFormat="1" x14ac:dyDescent="0.25">
      <c r="A51" s="88"/>
      <c r="B51" s="105"/>
      <c r="C51" s="88"/>
      <c r="F51" s="102"/>
      <c r="G51" s="102"/>
      <c r="H51" s="106"/>
    </row>
    <row r="52" spans="1:8" s="95" customFormat="1" x14ac:dyDescent="0.25">
      <c r="A52" s="151"/>
      <c r="B52" s="102"/>
      <c r="F52" s="102"/>
      <c r="G52" s="102"/>
      <c r="H52" s="106"/>
    </row>
    <row r="53" spans="1:8" s="95" customFormat="1" x14ac:dyDescent="0.25">
      <c r="F53" s="102"/>
      <c r="G53" s="102"/>
      <c r="H53" s="106"/>
    </row>
    <row r="54" spans="1:8" s="95" customFormat="1" x14ac:dyDescent="0.25">
      <c r="A54" s="152"/>
      <c r="F54" s="102"/>
      <c r="G54" s="102"/>
      <c r="H54" s="106"/>
    </row>
    <row r="55" spans="1:8" s="95" customFormat="1" x14ac:dyDescent="0.25">
      <c r="A55" s="152"/>
      <c r="F55" s="102"/>
      <c r="G55" s="102"/>
      <c r="H55" s="106"/>
    </row>
    <row r="56" spans="1:8" s="95" customFormat="1" x14ac:dyDescent="0.25">
      <c r="F56" s="102"/>
      <c r="G56" s="102"/>
      <c r="H56" s="106"/>
    </row>
    <row r="57" spans="1:8" s="95" customFormat="1" x14ac:dyDescent="0.25">
      <c r="F57" s="102"/>
      <c r="G57" s="102"/>
      <c r="H57" s="106"/>
    </row>
    <row r="58" spans="1:8" s="95" customFormat="1" x14ac:dyDescent="0.25">
      <c r="F58" s="102"/>
      <c r="G58" s="102"/>
      <c r="H58" s="106"/>
    </row>
    <row r="59" spans="1:8" s="95" customFormat="1" x14ac:dyDescent="0.25">
      <c r="F59" s="102"/>
      <c r="G59" s="102"/>
      <c r="H59" s="106"/>
    </row>
  </sheetData>
  <mergeCells count="2">
    <mergeCell ref="A2:G2"/>
    <mergeCell ref="A3:G3"/>
  </mergeCells>
  <printOptions gridLinesSet="0"/>
  <pageMargins left="0.71" right="0.51181102362204722" top="0.9055118110236221" bottom="0.78740157480314965" header="0.39370078740157483" footer="0.43307086614173229"/>
  <pageSetup paperSize="8" scale="5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J308"/>
  <sheetViews>
    <sheetView showGridLines="0" tabSelected="1" zoomScaleNormal="100" zoomScaleSheetLayoutView="30" workbookViewId="0">
      <pane xSplit="1" ySplit="8" topLeftCell="D73" activePane="bottomRight" state="frozen"/>
      <selection pane="topRight" activeCell="B1" sqref="B1"/>
      <selection pane="bottomLeft" activeCell="A9" sqref="A9"/>
      <selection pane="bottomRight" activeCell="D81" sqref="D81"/>
    </sheetView>
  </sheetViews>
  <sheetFormatPr defaultColWidth="9.140625" defaultRowHeight="15.75" x14ac:dyDescent="0.25"/>
  <cols>
    <col min="1" max="1" width="55.5703125" style="45" customWidth="1"/>
    <col min="2" max="2" width="37.7109375" style="45" customWidth="1"/>
    <col min="3" max="4" width="39.28515625" style="44" customWidth="1"/>
    <col min="5" max="5" width="40" style="45" customWidth="1"/>
    <col min="6" max="6" width="35.85546875" style="44" customWidth="1"/>
    <col min="7" max="7" width="41" style="44" customWidth="1"/>
    <col min="8" max="8" width="9.140625" style="46"/>
    <col min="9" max="16384" width="9.140625" style="45"/>
  </cols>
  <sheetData>
    <row r="1" spans="1:10" ht="18" customHeight="1" x14ac:dyDescent="0.25">
      <c r="A1" s="191"/>
      <c r="B1" s="192"/>
      <c r="C1" s="193"/>
      <c r="D1" s="193"/>
      <c r="E1" s="192"/>
      <c r="F1" s="192"/>
      <c r="G1" s="194"/>
    </row>
    <row r="2" spans="1:10" ht="15.75" customHeight="1" x14ac:dyDescent="0.3">
      <c r="A2" s="313" t="s">
        <v>99</v>
      </c>
      <c r="B2" s="314"/>
      <c r="C2" s="314"/>
      <c r="D2" s="314"/>
      <c r="E2" s="314"/>
      <c r="F2" s="314"/>
      <c r="G2" s="315"/>
    </row>
    <row r="3" spans="1:10" ht="15" customHeight="1" x14ac:dyDescent="0.3">
      <c r="A3" s="310" t="s">
        <v>240</v>
      </c>
      <c r="B3" s="311"/>
      <c r="C3" s="311"/>
      <c r="D3" s="311"/>
      <c r="E3" s="311"/>
      <c r="F3" s="311"/>
      <c r="G3" s="312"/>
    </row>
    <row r="4" spans="1:10" ht="14.25" customHeight="1" thickBot="1" x14ac:dyDescent="0.3">
      <c r="A4" s="173"/>
      <c r="B4" s="89"/>
      <c r="C4" s="89"/>
      <c r="D4" s="89"/>
      <c r="E4" s="89"/>
      <c r="F4" s="52"/>
      <c r="G4" s="174"/>
    </row>
    <row r="5" spans="1:10" ht="16.5" customHeight="1" thickBot="1" x14ac:dyDescent="0.3">
      <c r="A5" s="173"/>
      <c r="B5" s="91">
        <v>2020</v>
      </c>
      <c r="C5" s="91">
        <v>2021</v>
      </c>
      <c r="D5" s="91"/>
      <c r="E5" s="91">
        <v>2021</v>
      </c>
      <c r="F5" s="91">
        <v>2022</v>
      </c>
      <c r="G5" s="175">
        <v>2023</v>
      </c>
    </row>
    <row r="6" spans="1:10" ht="44.25" customHeight="1" x14ac:dyDescent="0.25">
      <c r="A6" s="176"/>
      <c r="B6" s="107" t="s">
        <v>114</v>
      </c>
      <c r="C6" s="107" t="s">
        <v>117</v>
      </c>
      <c r="D6" s="107" t="s">
        <v>109</v>
      </c>
      <c r="E6" s="107" t="s">
        <v>110</v>
      </c>
      <c r="F6" s="107" t="s">
        <v>111</v>
      </c>
      <c r="G6" s="195" t="s">
        <v>111</v>
      </c>
    </row>
    <row r="7" spans="1:10" ht="18" customHeight="1" x14ac:dyDescent="0.25">
      <c r="A7" s="210"/>
      <c r="B7" s="92" t="s">
        <v>112</v>
      </c>
      <c r="C7" s="92" t="s">
        <v>112</v>
      </c>
      <c r="D7" s="92" t="s">
        <v>112</v>
      </c>
      <c r="E7" s="92" t="s">
        <v>112</v>
      </c>
      <c r="F7" s="92" t="s">
        <v>112</v>
      </c>
      <c r="G7" s="179" t="s">
        <v>112</v>
      </c>
    </row>
    <row r="8" spans="1:10" ht="19.5" customHeight="1" thickBot="1" x14ac:dyDescent="0.3">
      <c r="A8" s="211"/>
      <c r="B8" s="93" t="s">
        <v>201</v>
      </c>
      <c r="C8" s="93" t="s">
        <v>201</v>
      </c>
      <c r="D8" s="93" t="s">
        <v>201</v>
      </c>
      <c r="E8" s="93" t="s">
        <v>201</v>
      </c>
      <c r="F8" s="93" t="s">
        <v>201</v>
      </c>
      <c r="G8" s="196" t="s">
        <v>201</v>
      </c>
    </row>
    <row r="9" spans="1:10" ht="9" customHeight="1" thickTop="1" x14ac:dyDescent="0.25">
      <c r="A9" s="212"/>
      <c r="B9" s="47"/>
      <c r="C9" s="47"/>
      <c r="D9" s="47"/>
      <c r="E9" s="47"/>
      <c r="F9" s="43"/>
      <c r="G9" s="185"/>
    </row>
    <row r="10" spans="1:10" s="48" customFormat="1" x14ac:dyDescent="0.25">
      <c r="A10" s="197" t="s">
        <v>118</v>
      </c>
      <c r="B10" s="49">
        <f>B11+B22+B25+B44+B46</f>
        <v>56526502609.947151</v>
      </c>
      <c r="C10" s="49">
        <f>C11+C22+C25+C44+C46</f>
        <v>387396199404.17706</v>
      </c>
      <c r="D10" s="49">
        <f>D11+D22+D25+D44+D46+D19</f>
        <v>1528735000</v>
      </c>
      <c r="E10" s="49">
        <f t="shared" ref="E10:E21" si="0">C10+D10</f>
        <v>388924934404.17706</v>
      </c>
      <c r="F10" s="49">
        <f>F11+F22+F25+F44+F46+F19</f>
        <v>508511549688.42047</v>
      </c>
      <c r="G10" s="183">
        <f>G11+G22+G25+G44+G46+G19</f>
        <v>626651873693.13892</v>
      </c>
      <c r="H10" s="94"/>
    </row>
    <row r="11" spans="1:10" x14ac:dyDescent="0.25">
      <c r="A11" s="197" t="s">
        <v>119</v>
      </c>
      <c r="B11" s="49">
        <f>SUM(B12:B14)</f>
        <v>13390832264.837009</v>
      </c>
      <c r="C11" s="49">
        <f t="shared" ref="C11:F11" si="1">SUM(C12:C14)</f>
        <v>160299431107.23441</v>
      </c>
      <c r="D11" s="49"/>
      <c r="E11" s="49">
        <f t="shared" si="0"/>
        <v>160299431107.23441</v>
      </c>
      <c r="F11" s="49">
        <f t="shared" si="1"/>
        <v>217518320008.24783</v>
      </c>
      <c r="G11" s="183">
        <f>SUM(G12:G14)</f>
        <v>272360901416.04187</v>
      </c>
      <c r="H11" s="209"/>
      <c r="I11" s="49"/>
      <c r="J11" s="49"/>
    </row>
    <row r="12" spans="1:10" ht="18.75" x14ac:dyDescent="0.3">
      <c r="A12" s="184" t="s">
        <v>120</v>
      </c>
      <c r="B12" s="43">
        <f>'revenue Table III '!B11</f>
        <v>7200000000</v>
      </c>
      <c r="C12" s="43">
        <f>'revenue Table III '!C11</f>
        <v>72236865064.502457</v>
      </c>
      <c r="D12" s="43"/>
      <c r="E12" s="43">
        <f t="shared" si="0"/>
        <v>72236865064.502457</v>
      </c>
      <c r="F12" s="43">
        <f>'revenue Table III '!F11</f>
        <v>100603143408.34505</v>
      </c>
      <c r="G12" s="185">
        <f>'revenue Table III '!G11</f>
        <v>129205350427.20927</v>
      </c>
    </row>
    <row r="13" spans="1:10" ht="18.75" x14ac:dyDescent="0.3">
      <c r="A13" s="184" t="s">
        <v>121</v>
      </c>
      <c r="B13" s="43">
        <f>'revenue Table III '!B12</f>
        <v>5320000000</v>
      </c>
      <c r="C13" s="43">
        <f>'revenue Table III '!C12</f>
        <v>73553926443.15802</v>
      </c>
      <c r="D13" s="43"/>
      <c r="E13" s="43">
        <f t="shared" si="0"/>
        <v>73553926443.15802</v>
      </c>
      <c r="F13" s="43">
        <f>'revenue Table III '!F12</f>
        <v>97781148848.185959</v>
      </c>
      <c r="G13" s="185">
        <f>'revenue Table III '!G12</f>
        <v>119872813049.78537</v>
      </c>
    </row>
    <row r="14" spans="1:10" s="48" customFormat="1" ht="18.75" x14ac:dyDescent="0.3">
      <c r="A14" s="186" t="s">
        <v>122</v>
      </c>
      <c r="B14" s="49">
        <f>SUM(B15:B18)</f>
        <v>870832264.83700991</v>
      </c>
      <c r="C14" s="49">
        <f>SUM(C15:C18)</f>
        <v>14508639599.57394</v>
      </c>
      <c r="D14" s="49"/>
      <c r="E14" s="49">
        <f t="shared" si="0"/>
        <v>14508639599.57394</v>
      </c>
      <c r="F14" s="49">
        <f>SUM(F15:F18)</f>
        <v>19134027751.716835</v>
      </c>
      <c r="G14" s="183">
        <f>SUM(G15:G18)</f>
        <v>23282737939.047241</v>
      </c>
      <c r="H14" s="94"/>
    </row>
    <row r="15" spans="1:10" ht="18.75" x14ac:dyDescent="0.3">
      <c r="A15" s="187" t="s">
        <v>123</v>
      </c>
      <c r="B15" s="43">
        <f>'revenue Table III '!B14</f>
        <v>279200325.54086655</v>
      </c>
      <c r="C15" s="43">
        <f>'revenue Table III '!C14</f>
        <v>1798901159.1339278</v>
      </c>
      <c r="D15" s="43"/>
      <c r="E15" s="43">
        <f t="shared" si="0"/>
        <v>1798901159.1339278</v>
      </c>
      <c r="F15" s="43">
        <f>'revenue Table III '!F14</f>
        <v>2277546628.0043449</v>
      </c>
      <c r="G15" s="185">
        <f>'revenue Table III '!G14</f>
        <v>2659154305.955092</v>
      </c>
    </row>
    <row r="16" spans="1:10" ht="18.75" x14ac:dyDescent="0.3">
      <c r="A16" s="187" t="s">
        <v>227</v>
      </c>
      <c r="B16" s="43">
        <f>+'revenue Table III '!B15</f>
        <v>65491434.386129141</v>
      </c>
      <c r="C16" s="43">
        <f>+'revenue Table III '!C15</f>
        <v>421964469.4264769</v>
      </c>
      <c r="D16" s="43"/>
      <c r="E16" s="43">
        <f t="shared" si="0"/>
        <v>421964469.4264769</v>
      </c>
      <c r="F16" s="43">
        <f>+'revenue Table III '!F15</f>
        <v>534239332.49484628</v>
      </c>
      <c r="G16" s="185">
        <f>+'revenue Table III '!G15</f>
        <v>623752244.60674989</v>
      </c>
    </row>
    <row r="17" spans="1:9" ht="18.75" x14ac:dyDescent="0.3">
      <c r="A17" s="187" t="s">
        <v>191</v>
      </c>
      <c r="B17" s="43">
        <f>'revenue Table III '!B16</f>
        <v>476270504.91001421</v>
      </c>
      <c r="C17" s="43">
        <f>'revenue Table III '!C16</f>
        <v>12237903971.013535</v>
      </c>
      <c r="D17" s="43"/>
      <c r="E17" s="43">
        <f t="shared" si="0"/>
        <v>12237903971.013535</v>
      </c>
      <c r="F17" s="43">
        <f>'revenue Table III '!F16</f>
        <v>16268829791.217646</v>
      </c>
      <c r="G17" s="185">
        <f>'revenue Table III '!G16</f>
        <v>19944441388.485401</v>
      </c>
    </row>
    <row r="18" spans="1:9" ht="18.75" x14ac:dyDescent="0.3">
      <c r="A18" s="187" t="s">
        <v>124</v>
      </c>
      <c r="B18" s="43">
        <f>'revenue Table III '!B17</f>
        <v>49870000</v>
      </c>
      <c r="C18" s="43">
        <f>'revenue Table III '!C17</f>
        <v>49870000</v>
      </c>
      <c r="D18" s="43"/>
      <c r="E18" s="43">
        <f t="shared" si="0"/>
        <v>49870000</v>
      </c>
      <c r="F18" s="43">
        <f>'revenue Table III '!F17</f>
        <v>53412000</v>
      </c>
      <c r="G18" s="185">
        <f>'revenue Table III '!G17</f>
        <v>55390000</v>
      </c>
    </row>
    <row r="19" spans="1:9" s="48" customFormat="1" ht="18.75" x14ac:dyDescent="0.3">
      <c r="A19" s="188" t="s">
        <v>198</v>
      </c>
      <c r="B19" s="49"/>
      <c r="C19" s="49"/>
      <c r="D19" s="49">
        <f>SUM(D20:D21)</f>
        <v>1528735000</v>
      </c>
      <c r="E19" s="49">
        <f t="shared" si="0"/>
        <v>1528735000</v>
      </c>
      <c r="F19" s="49"/>
      <c r="G19" s="183"/>
      <c r="H19" s="94"/>
    </row>
    <row r="20" spans="1:9" ht="18.75" x14ac:dyDescent="0.3">
      <c r="A20" s="187" t="s">
        <v>199</v>
      </c>
      <c r="B20" s="43"/>
      <c r="C20" s="43"/>
      <c r="D20" s="43">
        <f>'revenue Table III '!D19</f>
        <v>1200000000</v>
      </c>
      <c r="E20" s="43">
        <f t="shared" si="0"/>
        <v>1200000000</v>
      </c>
      <c r="F20" s="43"/>
      <c r="G20" s="185"/>
    </row>
    <row r="21" spans="1:9" ht="18.75" x14ac:dyDescent="0.3">
      <c r="A21" s="187" t="s">
        <v>200</v>
      </c>
      <c r="B21" s="43"/>
      <c r="C21" s="43"/>
      <c r="D21" s="43">
        <f>'revenue Table III '!D20</f>
        <v>328735000</v>
      </c>
      <c r="E21" s="43">
        <f t="shared" si="0"/>
        <v>328735000</v>
      </c>
      <c r="F21" s="43"/>
      <c r="G21" s="185"/>
    </row>
    <row r="22" spans="1:9" s="48" customFormat="1" ht="18.75" x14ac:dyDescent="0.3">
      <c r="A22" s="186" t="s">
        <v>125</v>
      </c>
      <c r="B22" s="49"/>
      <c r="C22" s="49"/>
      <c r="D22" s="49"/>
      <c r="E22" s="49">
        <f t="shared" ref="E22" si="2">SUM(E23:E24)</f>
        <v>0</v>
      </c>
      <c r="F22" s="49"/>
      <c r="G22" s="183"/>
      <c r="H22" s="209"/>
      <c r="I22" s="49"/>
    </row>
    <row r="23" spans="1:9" ht="18.75" x14ac:dyDescent="0.3">
      <c r="A23" s="187" t="s">
        <v>126</v>
      </c>
      <c r="B23" s="43"/>
      <c r="C23" s="43"/>
      <c r="D23" s="43"/>
      <c r="E23" s="43">
        <f t="shared" ref="E23:E24" si="3">C23+B23</f>
        <v>0</v>
      </c>
      <c r="F23" s="43"/>
      <c r="G23" s="185"/>
    </row>
    <row r="24" spans="1:9" ht="18.75" x14ac:dyDescent="0.3">
      <c r="A24" s="187" t="s">
        <v>127</v>
      </c>
      <c r="B24" s="43"/>
      <c r="C24" s="43"/>
      <c r="D24" s="43"/>
      <c r="E24" s="43">
        <f t="shared" si="3"/>
        <v>0</v>
      </c>
      <c r="F24" s="43"/>
      <c r="G24" s="185"/>
    </row>
    <row r="25" spans="1:9" s="48" customFormat="1" ht="18.75" x14ac:dyDescent="0.3">
      <c r="A25" s="186" t="s">
        <v>128</v>
      </c>
      <c r="B25" s="49">
        <f>B26+B37+B39+B41+B42</f>
        <v>39437488242.162971</v>
      </c>
      <c r="C25" s="49">
        <f>C26+C35+C37+C39+C41+C42</f>
        <v>203539343595.20447</v>
      </c>
      <c r="D25" s="49"/>
      <c r="E25" s="49">
        <f t="shared" ref="E25:E47" si="4">C25+D25</f>
        <v>203539343595.20447</v>
      </c>
      <c r="F25" s="49">
        <f>F26+F37+F39+F41+F42</f>
        <v>261052152690.82864</v>
      </c>
      <c r="G25" s="183">
        <f>G26+G37+G39+G41+G42</f>
        <v>317690010252.84595</v>
      </c>
      <c r="H25" s="94"/>
    </row>
    <row r="26" spans="1:9" s="48" customFormat="1" ht="18.75" x14ac:dyDescent="0.3">
      <c r="A26" s="186" t="s">
        <v>129</v>
      </c>
      <c r="B26" s="49">
        <f>B27+B28+B34+B35</f>
        <v>28757593215.95903</v>
      </c>
      <c r="C26" s="49">
        <f>C27+C28+C34</f>
        <v>126562474443.25134</v>
      </c>
      <c r="D26" s="49"/>
      <c r="E26" s="49">
        <f t="shared" si="4"/>
        <v>126562474443.25134</v>
      </c>
      <c r="F26" s="49">
        <f>F27+F28+F34+F35</f>
        <v>201784865779.46588</v>
      </c>
      <c r="G26" s="183">
        <f>G27+G28+G34+G35</f>
        <v>241009797880.07782</v>
      </c>
      <c r="H26" s="94"/>
    </row>
    <row r="27" spans="1:9" ht="18.75" x14ac:dyDescent="0.3">
      <c r="A27" s="184" t="s">
        <v>130</v>
      </c>
      <c r="B27" s="43">
        <f>'revenue Table III '!B26</f>
        <v>15831308272.187111</v>
      </c>
      <c r="C27" s="43">
        <f>'revenue Table III '!C26</f>
        <v>100527945000.20575</v>
      </c>
      <c r="D27" s="43"/>
      <c r="E27" s="43">
        <f t="shared" si="4"/>
        <v>100527945000.20575</v>
      </c>
      <c r="F27" s="43">
        <f>'revenue Table III '!F26</f>
        <v>132862415809.49242</v>
      </c>
      <c r="G27" s="185">
        <f>'revenue Table III '!G26</f>
        <v>150677028559.76932</v>
      </c>
    </row>
    <row r="28" spans="1:9" s="48" customFormat="1" ht="18.75" x14ac:dyDescent="0.3">
      <c r="A28" s="186" t="s">
        <v>131</v>
      </c>
      <c r="B28" s="49">
        <f>SUM(B29:B33)</f>
        <v>5787574313.4769487</v>
      </c>
      <c r="C28" s="49">
        <f>SUM(C29:C33)</f>
        <v>26034529443.045586</v>
      </c>
      <c r="D28" s="49"/>
      <c r="E28" s="49">
        <f t="shared" si="4"/>
        <v>26034529443.045586</v>
      </c>
      <c r="F28" s="49">
        <f>SUM(F29:F33)</f>
        <v>31393102737.326771</v>
      </c>
      <c r="G28" s="183">
        <f>SUM(G29:G33)</f>
        <v>44308124904.765953</v>
      </c>
      <c r="H28" s="94"/>
    </row>
    <row r="29" spans="1:9" ht="18.75" x14ac:dyDescent="0.3">
      <c r="A29" s="184" t="s">
        <v>132</v>
      </c>
      <c r="B29" s="43">
        <f>'revenue Table III '!B28</f>
        <v>2921202828.8000002</v>
      </c>
      <c r="C29" s="43">
        <f>'revenue Table III '!C28</f>
        <v>11511425317.310608</v>
      </c>
      <c r="D29" s="43"/>
      <c r="E29" s="43">
        <f t="shared" si="4"/>
        <v>11511425317.310608</v>
      </c>
      <c r="F29" s="43">
        <f>'revenue Table III '!F28</f>
        <v>12941589822.394947</v>
      </c>
      <c r="G29" s="185">
        <f>'revenue Table III '!G28</f>
        <v>23395313290.24157</v>
      </c>
    </row>
    <row r="30" spans="1:9" ht="18.75" x14ac:dyDescent="0.3">
      <c r="A30" s="184" t="s">
        <v>133</v>
      </c>
      <c r="B30" s="43">
        <f>'revenue Table III '!B29</f>
        <v>507576651.95999998</v>
      </c>
      <c r="C30" s="43">
        <f>'revenue Table III '!C29</f>
        <v>4707573787.0734129</v>
      </c>
      <c r="D30" s="43"/>
      <c r="E30" s="43">
        <f t="shared" si="4"/>
        <v>4707573787.0734129</v>
      </c>
      <c r="F30" s="43">
        <f>'revenue Table III '!F29</f>
        <v>6195018969.8004408</v>
      </c>
      <c r="G30" s="185">
        <f>'revenue Table III '!G29</f>
        <v>6955034557.0235643</v>
      </c>
    </row>
    <row r="31" spans="1:9" ht="18.75" x14ac:dyDescent="0.3">
      <c r="A31" s="184" t="s">
        <v>134</v>
      </c>
      <c r="B31" s="43">
        <f>'revenue Table III '!B30</f>
        <v>507576651.95999998</v>
      </c>
      <c r="C31" s="43">
        <f>'revenue Table III '!C30</f>
        <v>4707573787.0734129</v>
      </c>
      <c r="D31" s="43"/>
      <c r="E31" s="43">
        <f t="shared" si="4"/>
        <v>4707573787.0734129</v>
      </c>
      <c r="F31" s="43">
        <f>'revenue Table III '!F30</f>
        <v>6195018969.8004408</v>
      </c>
      <c r="G31" s="185">
        <f>'revenue Table III '!G30</f>
        <v>6955034557.0235643</v>
      </c>
    </row>
    <row r="32" spans="1:9" ht="18.75" x14ac:dyDescent="0.3">
      <c r="A32" s="213" t="s">
        <v>192</v>
      </c>
      <c r="B32" s="43">
        <f>'revenue Table III '!B31</f>
        <v>216000000</v>
      </c>
      <c r="C32" s="43">
        <f>'revenue Table III '!C31</f>
        <v>472738370.83119786</v>
      </c>
      <c r="D32" s="43"/>
      <c r="E32" s="43">
        <f t="shared" si="4"/>
        <v>472738370.83119786</v>
      </c>
      <c r="F32" s="43">
        <f>'revenue Table III '!F31</f>
        <v>529466975.33094162</v>
      </c>
      <c r="G32" s="185">
        <f>'revenue Table III '!G31</f>
        <v>607466500.47725594</v>
      </c>
    </row>
    <row r="33" spans="1:8" ht="22.5" customHeight="1" x14ac:dyDescent="0.3">
      <c r="A33" s="184" t="s">
        <v>135</v>
      </c>
      <c r="B33" s="43">
        <f>'revenue Table III '!B32</f>
        <v>1635218180.7569485</v>
      </c>
      <c r="C33" s="43">
        <f>'revenue Table III '!C32</f>
        <v>4635218180.7569504</v>
      </c>
      <c r="D33" s="43"/>
      <c r="E33" s="43">
        <f t="shared" si="4"/>
        <v>4635218180.7569504</v>
      </c>
      <c r="F33" s="43">
        <f>'revenue Table III '!F32</f>
        <v>5532008000</v>
      </c>
      <c r="G33" s="185">
        <f>'revenue Table III '!G32</f>
        <v>6395276000</v>
      </c>
    </row>
    <row r="34" spans="1:8" s="48" customFormat="1" ht="18.75" x14ac:dyDescent="0.3">
      <c r="A34" s="186" t="s">
        <v>136</v>
      </c>
      <c r="B34" s="49"/>
      <c r="C34" s="49"/>
      <c r="D34" s="49"/>
      <c r="E34" s="49">
        <f t="shared" si="4"/>
        <v>0</v>
      </c>
      <c r="F34" s="49"/>
      <c r="G34" s="183"/>
      <c r="H34" s="94"/>
    </row>
    <row r="35" spans="1:8" s="48" customFormat="1" ht="18.75" x14ac:dyDescent="0.3">
      <c r="A35" s="186" t="s">
        <v>137</v>
      </c>
      <c r="B35" s="49">
        <f>'revenue Table III '!B34</f>
        <v>7138710630.2949696</v>
      </c>
      <c r="C35" s="49">
        <f>'revenue Table III '!C34</f>
        <v>29109163939.63662</v>
      </c>
      <c r="D35" s="49"/>
      <c r="E35" s="49">
        <f t="shared" si="4"/>
        <v>29109163939.63662</v>
      </c>
      <c r="F35" s="49">
        <f>'revenue Table III '!F34</f>
        <v>37529347232.646698</v>
      </c>
      <c r="G35" s="183">
        <f>'revenue Table III '!G34</f>
        <v>46024644415.542542</v>
      </c>
      <c r="H35" s="94"/>
    </row>
    <row r="36" spans="1:8" ht="18.75" x14ac:dyDescent="0.3">
      <c r="A36" s="184" t="s">
        <v>138</v>
      </c>
      <c r="B36" s="43">
        <f>'revenue Table III '!B35</f>
        <v>7129350630.2949696</v>
      </c>
      <c r="C36" s="43">
        <f>'revenue Table III '!C35</f>
        <v>29069803939.63662</v>
      </c>
      <c r="D36" s="43"/>
      <c r="E36" s="43">
        <f t="shared" si="4"/>
        <v>29069803939.63662</v>
      </c>
      <c r="F36" s="43">
        <f>'revenue Table III '!F35</f>
        <v>37488007232.646698</v>
      </c>
      <c r="G36" s="185">
        <f>'revenue Table III '!G35</f>
        <v>45978798415.542542</v>
      </c>
    </row>
    <row r="37" spans="1:8" s="48" customFormat="1" ht="18.75" x14ac:dyDescent="0.3">
      <c r="A37" s="186" t="s">
        <v>139</v>
      </c>
      <c r="B37" s="49">
        <f>'revenue Table III '!B37</f>
        <v>10494267310.101212</v>
      </c>
      <c r="C37" s="49">
        <f>'revenue Table III '!C37</f>
        <v>45052387026.798141</v>
      </c>
      <c r="D37" s="49"/>
      <c r="E37" s="49">
        <f t="shared" si="4"/>
        <v>45052387026.798141</v>
      </c>
      <c r="F37" s="49">
        <f>'revenue Table III '!F37</f>
        <v>55725514778.616493</v>
      </c>
      <c r="G37" s="183">
        <f>'revenue Table III '!G37</f>
        <v>72568587004.780365</v>
      </c>
      <c r="H37" s="94"/>
    </row>
    <row r="38" spans="1:8" ht="18.75" x14ac:dyDescent="0.3">
      <c r="A38" s="187" t="s">
        <v>140</v>
      </c>
      <c r="B38" s="43">
        <f>'revenue Table III '!B38</f>
        <v>9704845716</v>
      </c>
      <c r="C38" s="43">
        <f>'revenue Table III '!C38</f>
        <v>39707007534.752296</v>
      </c>
      <c r="D38" s="43"/>
      <c r="E38" s="43">
        <f t="shared" si="4"/>
        <v>39707007534.752296</v>
      </c>
      <c r="F38" s="43">
        <f>'revenue Table III '!F38</f>
        <v>47635084012.136497</v>
      </c>
      <c r="G38" s="185">
        <f>'revenue Table III '!G38</f>
        <v>62171090051.863403</v>
      </c>
    </row>
    <row r="39" spans="1:8" s="48" customFormat="1" ht="18.75" x14ac:dyDescent="0.3">
      <c r="A39" s="186" t="s">
        <v>141</v>
      </c>
      <c r="B39" s="49">
        <f>SUM(B40)</f>
        <v>165687716.10273027</v>
      </c>
      <c r="C39" s="49">
        <f>SUM(C40)</f>
        <v>2655378185.518383</v>
      </c>
      <c r="D39" s="49"/>
      <c r="E39" s="49">
        <f t="shared" si="4"/>
        <v>2655378185.518383</v>
      </c>
      <c r="F39" s="49">
        <f>F40</f>
        <v>3361912132.746274</v>
      </c>
      <c r="G39" s="183">
        <f>G40</f>
        <v>3925167367.9877901</v>
      </c>
      <c r="H39" s="94"/>
    </row>
    <row r="40" spans="1:8" ht="18.75" x14ac:dyDescent="0.3">
      <c r="A40" s="184" t="s">
        <v>142</v>
      </c>
      <c r="B40" s="43">
        <f>'revenue Table III '!B40</f>
        <v>165687716.10273027</v>
      </c>
      <c r="C40" s="43">
        <f>'revenue Table III '!C40</f>
        <v>2655378185.518383</v>
      </c>
      <c r="D40" s="43"/>
      <c r="E40" s="43">
        <f t="shared" si="4"/>
        <v>2655378185.518383</v>
      </c>
      <c r="F40" s="43">
        <f>'revenue Table III '!F40</f>
        <v>3361912132.746274</v>
      </c>
      <c r="G40" s="185">
        <f>'revenue Table III '!G40</f>
        <v>3925167367.9877901</v>
      </c>
    </row>
    <row r="41" spans="1:8" s="48" customFormat="1" ht="18.75" x14ac:dyDescent="0.3">
      <c r="A41" s="188" t="s">
        <v>143</v>
      </c>
      <c r="B41" s="49"/>
      <c r="C41" s="49"/>
      <c r="D41" s="49"/>
      <c r="E41" s="43">
        <f t="shared" si="4"/>
        <v>0</v>
      </c>
      <c r="F41" s="49"/>
      <c r="G41" s="183"/>
      <c r="H41" s="94"/>
    </row>
    <row r="42" spans="1:8" s="48" customFormat="1" ht="18.75" x14ac:dyDescent="0.3">
      <c r="A42" s="186" t="s">
        <v>144</v>
      </c>
      <c r="B42" s="49">
        <f>SUM(B43:B43)</f>
        <v>19940000</v>
      </c>
      <c r="C42" s="49">
        <f>SUM(C43:C43)</f>
        <v>159940000</v>
      </c>
      <c r="D42" s="49"/>
      <c r="E42" s="49">
        <f t="shared" si="4"/>
        <v>159940000</v>
      </c>
      <c r="F42" s="49">
        <f>SUM(F43:F43)</f>
        <v>179860000</v>
      </c>
      <c r="G42" s="183">
        <f>SUM(G43:G43)</f>
        <v>186458000</v>
      </c>
      <c r="H42" s="94"/>
    </row>
    <row r="43" spans="1:8" ht="16.5" customHeight="1" x14ac:dyDescent="0.3">
      <c r="A43" s="187" t="s">
        <v>145</v>
      </c>
      <c r="B43" s="43">
        <f>'revenue Table III '!B43</f>
        <v>19940000</v>
      </c>
      <c r="C43" s="43">
        <f>'revenue Table III '!C43</f>
        <v>159940000</v>
      </c>
      <c r="D43" s="49"/>
      <c r="E43" s="43">
        <f t="shared" si="4"/>
        <v>159940000</v>
      </c>
      <c r="F43" s="43">
        <f>'revenue Table III '!F43</f>
        <v>179860000</v>
      </c>
      <c r="G43" s="185">
        <f>'revenue Table III '!G43</f>
        <v>186458000</v>
      </c>
    </row>
    <row r="44" spans="1:8" s="48" customFormat="1" ht="18.75" x14ac:dyDescent="0.3">
      <c r="A44" s="186" t="s">
        <v>146</v>
      </c>
      <c r="B44" s="49">
        <f>SUM(B45:B45)</f>
        <v>3655277102.9471698</v>
      </c>
      <c r="C44" s="49">
        <f>SUM(C45:C45)</f>
        <v>23314519701.738201</v>
      </c>
      <c r="D44" s="49"/>
      <c r="E44" s="49">
        <f t="shared" si="4"/>
        <v>23314519701.738201</v>
      </c>
      <c r="F44" s="49">
        <f>SUM(F45:F45)</f>
        <v>29695696989.344002</v>
      </c>
      <c r="G44" s="183">
        <f>SUM(G45:G45)</f>
        <v>36352432024.251099</v>
      </c>
      <c r="H44" s="94"/>
    </row>
    <row r="45" spans="1:8" ht="18.75" x14ac:dyDescent="0.3">
      <c r="A45" s="184" t="s">
        <v>147</v>
      </c>
      <c r="B45" s="43">
        <f>'revenue Table III '!B45</f>
        <v>3655277102.9471698</v>
      </c>
      <c r="C45" s="43">
        <f>'revenue Table III '!C45</f>
        <v>23314519701.738201</v>
      </c>
      <c r="D45" s="43"/>
      <c r="E45" s="43">
        <f t="shared" si="4"/>
        <v>23314519701.738201</v>
      </c>
      <c r="F45" s="43">
        <f>'revenue Table III '!F45</f>
        <v>29695696989.344002</v>
      </c>
      <c r="G45" s="185">
        <f>'revenue Table III '!G45</f>
        <v>36352432024.251099</v>
      </c>
    </row>
    <row r="46" spans="1:8" s="48" customFormat="1" ht="18.75" x14ac:dyDescent="0.3">
      <c r="A46" s="186" t="s">
        <v>148</v>
      </c>
      <c r="B46" s="49">
        <f>SUM(B47)</f>
        <v>42905000</v>
      </c>
      <c r="C46" s="49">
        <f>SUM(C47)</f>
        <v>242905000</v>
      </c>
      <c r="D46" s="49"/>
      <c r="E46" s="49">
        <f t="shared" si="4"/>
        <v>242905000</v>
      </c>
      <c r="F46" s="49">
        <f>F47</f>
        <v>245380000</v>
      </c>
      <c r="G46" s="183">
        <f>G47</f>
        <v>248530000</v>
      </c>
      <c r="H46" s="94"/>
    </row>
    <row r="47" spans="1:8" ht="18.75" x14ac:dyDescent="0.3">
      <c r="A47" s="184" t="s">
        <v>149</v>
      </c>
      <c r="B47" s="43">
        <f>'revenue Table III '!B47</f>
        <v>42905000</v>
      </c>
      <c r="C47" s="43">
        <f>'revenue Table III '!C47</f>
        <v>242905000</v>
      </c>
      <c r="D47" s="43"/>
      <c r="E47" s="43">
        <f t="shared" si="4"/>
        <v>242905000</v>
      </c>
      <c r="F47" s="43">
        <f>'revenue Table III '!F47</f>
        <v>245380000</v>
      </c>
      <c r="G47" s="185">
        <f>'revenue Table III '!G47</f>
        <v>248530000</v>
      </c>
    </row>
    <row r="48" spans="1:8" s="48" customFormat="1" ht="18.75" x14ac:dyDescent="0.3">
      <c r="A48" s="182" t="s">
        <v>150</v>
      </c>
      <c r="B48" s="119">
        <f>+B49+B50+B51</f>
        <v>0</v>
      </c>
      <c r="C48" s="119">
        <f t="shared" ref="C48:G48" si="5">+C49+C50+C51</f>
        <v>0</v>
      </c>
      <c r="D48" s="119">
        <f t="shared" si="5"/>
        <v>55473540000</v>
      </c>
      <c r="E48" s="119">
        <f t="shared" si="5"/>
        <v>0</v>
      </c>
      <c r="F48" s="119">
        <f t="shared" si="5"/>
        <v>0</v>
      </c>
      <c r="G48" s="119">
        <f t="shared" si="5"/>
        <v>0</v>
      </c>
    </row>
    <row r="49" spans="1:8" ht="18.75" x14ac:dyDescent="0.3">
      <c r="A49" s="287" t="s">
        <v>243</v>
      </c>
      <c r="B49" s="120">
        <f>'revenue Table III '!B49</f>
        <v>0</v>
      </c>
      <c r="C49" s="120">
        <f>'revenue Table III '!C49</f>
        <v>0</v>
      </c>
      <c r="D49" s="120">
        <f>'revenue Table III '!D49</f>
        <v>55473540000</v>
      </c>
      <c r="E49" s="120">
        <f>'revenue Table III '!E49</f>
        <v>0</v>
      </c>
      <c r="F49" s="120">
        <f>'revenue Table III '!F49</f>
        <v>0</v>
      </c>
      <c r="G49" s="120">
        <f>'revenue Table III '!G49</f>
        <v>0</v>
      </c>
      <c r="H49" s="45"/>
    </row>
    <row r="50" spans="1:8" ht="18.75" x14ac:dyDescent="0.3">
      <c r="A50" s="287" t="s">
        <v>244</v>
      </c>
      <c r="B50" s="120"/>
      <c r="C50" s="120"/>
      <c r="D50" s="120"/>
      <c r="E50" s="120"/>
      <c r="F50" s="120"/>
      <c r="G50" s="120"/>
      <c r="H50" s="45"/>
    </row>
    <row r="51" spans="1:8" ht="18.75" x14ac:dyDescent="0.3">
      <c r="A51" s="287" t="s">
        <v>245</v>
      </c>
      <c r="B51" s="120">
        <v>0</v>
      </c>
      <c r="C51" s="120">
        <v>0</v>
      </c>
      <c r="D51" s="120">
        <v>0</v>
      </c>
      <c r="E51" s="120">
        <v>0</v>
      </c>
      <c r="F51" s="120">
        <v>0</v>
      </c>
      <c r="G51" s="120">
        <v>0</v>
      </c>
      <c r="H51" s="45"/>
    </row>
    <row r="52" spans="1:8" s="97" customFormat="1" ht="18.75" x14ac:dyDescent="0.3">
      <c r="A52" s="186" t="s">
        <v>151</v>
      </c>
      <c r="B52" s="49">
        <f>+B53+B60+B66+B67</f>
        <v>4221333953.5617571</v>
      </c>
      <c r="C52" s="49">
        <f>+C53+C60+C66+C67</f>
        <v>3407653576.822916</v>
      </c>
      <c r="D52" s="49">
        <f>+D53+D60+D66+D67</f>
        <v>17067645000</v>
      </c>
      <c r="E52" s="49">
        <f t="shared" ref="E52:E69" si="6">C52+D52</f>
        <v>20475298576.822914</v>
      </c>
      <c r="F52" s="49">
        <f>+F53+F60+F66+F67</f>
        <v>3922652185.5794563</v>
      </c>
      <c r="G52" s="183">
        <f>+G53+G60+G66+G67</f>
        <v>5987636126.8610888</v>
      </c>
      <c r="H52" s="108"/>
    </row>
    <row r="53" spans="1:8" s="97" customFormat="1" ht="17.25" customHeight="1" x14ac:dyDescent="0.3">
      <c r="A53" s="186" t="s">
        <v>152</v>
      </c>
      <c r="B53" s="87">
        <f>SUM(B54:B59)</f>
        <v>728139058.70153069</v>
      </c>
      <c r="C53" s="87">
        <f>SUM(C54:C59)</f>
        <v>530270426.2264784</v>
      </c>
      <c r="D53" s="87"/>
      <c r="E53" s="49">
        <f t="shared" si="6"/>
        <v>530270426.2264784</v>
      </c>
      <c r="F53" s="87">
        <f>SUM(F54:F59)</f>
        <v>663155796.76806343</v>
      </c>
      <c r="G53" s="199">
        <f>SUM(G54:G59)</f>
        <v>1012257885.4322599</v>
      </c>
      <c r="H53" s="108"/>
    </row>
    <row r="54" spans="1:8" s="95" customFormat="1" ht="15.75" customHeight="1" x14ac:dyDescent="0.3">
      <c r="A54" s="187" t="s">
        <v>153</v>
      </c>
      <c r="B54" s="51">
        <f>'revenue Table III '!B54</f>
        <v>340404515.44183815</v>
      </c>
      <c r="C54" s="51">
        <f>'revenue Table III '!C54</f>
        <v>3941955.0096607707</v>
      </c>
      <c r="D54" s="109"/>
      <c r="E54" s="43">
        <f t="shared" si="6"/>
        <v>3941955.0096607707</v>
      </c>
      <c r="F54" s="51">
        <f>'revenue Table III '!F54</f>
        <v>4537708.3114860738</v>
      </c>
      <c r="G54" s="198">
        <f>'revenue Table III '!G54</f>
        <v>6926473.4508530367</v>
      </c>
      <c r="H54" s="106"/>
    </row>
    <row r="55" spans="1:8" s="95" customFormat="1" ht="15" customHeight="1" x14ac:dyDescent="0.3">
      <c r="A55" s="187" t="s">
        <v>154</v>
      </c>
      <c r="B55" s="51">
        <f>'revenue Table III '!B55</f>
        <v>83527125.383227751</v>
      </c>
      <c r="C55" s="51">
        <f>'revenue Table III '!C55</f>
        <v>1220808.991023856</v>
      </c>
      <c r="D55" s="43"/>
      <c r="E55" s="43">
        <f t="shared" si="6"/>
        <v>1220808.991023856</v>
      </c>
      <c r="F55" s="51">
        <f>'revenue Table III '!F55</f>
        <v>1405311.6009009453</v>
      </c>
      <c r="G55" s="198">
        <f>'revenue Table III '!G55</f>
        <v>2145103.3926480822</v>
      </c>
      <c r="H55" s="106"/>
    </row>
    <row r="56" spans="1:8" s="95" customFormat="1" ht="18" customHeight="1" x14ac:dyDescent="0.3">
      <c r="A56" s="187" t="s">
        <v>155</v>
      </c>
      <c r="B56" s="51"/>
      <c r="C56" s="51">
        <f>'revenue Table III '!C56</f>
        <v>13018613.01435977</v>
      </c>
      <c r="D56" s="43"/>
      <c r="E56" s="43">
        <f t="shared" si="6"/>
        <v>13018613.01435977</v>
      </c>
      <c r="F56" s="51">
        <f>'revenue Table III '!F56</f>
        <v>14986134.629772151</v>
      </c>
      <c r="G56" s="198">
        <f>'revenue Table III '!G56</f>
        <v>22875217.294439066</v>
      </c>
      <c r="H56" s="106"/>
    </row>
    <row r="57" spans="1:8" s="95" customFormat="1" ht="14.25" customHeight="1" x14ac:dyDescent="0.3">
      <c r="A57" s="286" t="s">
        <v>156</v>
      </c>
      <c r="B57" s="51"/>
      <c r="C57" s="51"/>
      <c r="D57" s="43"/>
      <c r="E57" s="43"/>
      <c r="F57" s="51"/>
      <c r="G57" s="198"/>
      <c r="H57" s="106"/>
    </row>
    <row r="58" spans="1:8" s="95" customFormat="1" ht="14.25" customHeight="1" x14ac:dyDescent="0.3">
      <c r="A58" s="187" t="s">
        <v>157</v>
      </c>
      <c r="B58" s="51">
        <f>'revenue Table III '!B58</f>
        <v>304207417.87646472</v>
      </c>
      <c r="C58" s="51">
        <f>'revenue Table III '!C58</f>
        <v>512089049.21143401</v>
      </c>
      <c r="D58" s="43"/>
      <c r="E58" s="43">
        <f t="shared" si="6"/>
        <v>512089049.21143401</v>
      </c>
      <c r="F58" s="51">
        <f>'revenue Table III '!F58</f>
        <v>642226642.22590423</v>
      </c>
      <c r="G58" s="198">
        <f>'revenue Table III '!G58</f>
        <v>980311091.29431975</v>
      </c>
      <c r="H58" s="106"/>
    </row>
    <row r="59" spans="1:8" s="95" customFormat="1" ht="15" customHeight="1" x14ac:dyDescent="0.3">
      <c r="A59" s="187" t="s">
        <v>158</v>
      </c>
      <c r="B59" s="51"/>
      <c r="C59" s="51"/>
      <c r="D59" s="43"/>
      <c r="E59" s="43"/>
      <c r="F59" s="51"/>
      <c r="G59" s="198"/>
      <c r="H59" s="106"/>
    </row>
    <row r="60" spans="1:8" s="97" customFormat="1" ht="16.5" customHeight="1" x14ac:dyDescent="0.3">
      <c r="A60" s="186" t="s">
        <v>159</v>
      </c>
      <c r="B60" s="87">
        <f>SUM(B61:B65)</f>
        <v>3429782638.5707769</v>
      </c>
      <c r="C60" s="87">
        <f>SUM(C61:C65)</f>
        <v>2242713651.4645677</v>
      </c>
      <c r="D60" s="87">
        <f>SUM(D61:D65)</f>
        <v>16771530000</v>
      </c>
      <c r="E60" s="49">
        <f t="shared" si="6"/>
        <v>19014243651.464569</v>
      </c>
      <c r="F60" s="87">
        <f>SUM(F61:F65)</f>
        <v>2581658175.8787227</v>
      </c>
      <c r="G60" s="199">
        <f>SUM(G61:G65)</f>
        <v>3940708742.2969618</v>
      </c>
      <c r="H60" s="108"/>
    </row>
    <row r="61" spans="1:8" s="95" customFormat="1" ht="15.75" customHeight="1" x14ac:dyDescent="0.3">
      <c r="A61" s="187" t="s">
        <v>160</v>
      </c>
      <c r="B61" s="51">
        <f>'revenue Table III '!B61</f>
        <v>156660285.82078385</v>
      </c>
      <c r="C61" s="51">
        <f>'revenue Table III '!C61</f>
        <v>0</v>
      </c>
      <c r="D61" s="109">
        <f>'revenue Table III '!D61</f>
        <v>1044136000</v>
      </c>
      <c r="E61" s="43">
        <f t="shared" si="6"/>
        <v>1044136000</v>
      </c>
      <c r="F61" s="51"/>
      <c r="G61" s="198"/>
      <c r="H61" s="106"/>
    </row>
    <row r="62" spans="1:8" s="95" customFormat="1" ht="15" customHeight="1" x14ac:dyDescent="0.3">
      <c r="A62" s="187" t="s">
        <v>229</v>
      </c>
      <c r="B62" s="51">
        <f>'revenue Table III '!B62</f>
        <v>442272087.26909173</v>
      </c>
      <c r="C62" s="51">
        <f>'revenue Table III '!C62</f>
        <v>1314867275.7205253</v>
      </c>
      <c r="D62" s="109">
        <f>+'revenue Table III '!D62</f>
        <v>811397000</v>
      </c>
      <c r="E62" s="43">
        <f t="shared" si="6"/>
        <v>2126264275.7205253</v>
      </c>
      <c r="F62" s="51">
        <f>'revenue Table III '!F62</f>
        <v>1835901850.2546885</v>
      </c>
      <c r="G62" s="198">
        <f>'revenue Table III '!G62</f>
        <v>2802367307.4441457</v>
      </c>
      <c r="H62" s="106"/>
    </row>
    <row r="63" spans="1:8" s="95" customFormat="1" ht="15" customHeight="1" x14ac:dyDescent="0.3">
      <c r="A63" s="187" t="s">
        <v>161</v>
      </c>
      <c r="B63" s="51">
        <f>'revenue Table III '!B63</f>
        <v>2731390203.6278806</v>
      </c>
      <c r="C63" s="51">
        <f>'revenue Table III '!C63</f>
        <v>906737038.58038402</v>
      </c>
      <c r="D63" s="109">
        <f>'revenue Table III '!D63</f>
        <v>14911107000</v>
      </c>
      <c r="E63" s="43">
        <f t="shared" si="6"/>
        <v>15817844038.580383</v>
      </c>
      <c r="F63" s="51">
        <f>'revenue Table III '!F63</f>
        <v>721456704.12588406</v>
      </c>
      <c r="G63" s="198">
        <f>'revenue Table III '!G63</f>
        <v>1101249874.17522</v>
      </c>
      <c r="H63" s="106"/>
    </row>
    <row r="64" spans="1:8" s="95" customFormat="1" ht="15.75" customHeight="1" x14ac:dyDescent="0.3">
      <c r="A64" s="187" t="s">
        <v>162</v>
      </c>
      <c r="B64" s="51">
        <f>'revenue Table III '!B64</f>
        <v>99460061.853020579</v>
      </c>
      <c r="C64" s="51">
        <f>'revenue Table III '!C64</f>
        <v>21109337.163658507</v>
      </c>
      <c r="D64" s="109">
        <f>'revenue Table III '!D64</f>
        <v>4890000</v>
      </c>
      <c r="E64" s="43">
        <f t="shared" si="6"/>
        <v>25999337.163658507</v>
      </c>
      <c r="F64" s="51">
        <f>'revenue Table III '!F64</f>
        <v>24299621.498150531</v>
      </c>
      <c r="G64" s="198">
        <f>'revenue Table III '!G64</f>
        <v>37091560.677595995</v>
      </c>
      <c r="H64" s="106"/>
    </row>
    <row r="65" spans="1:8" s="95" customFormat="1" ht="16.5" customHeight="1" x14ac:dyDescent="0.3">
      <c r="A65" s="187" t="s">
        <v>163</v>
      </c>
      <c r="B65" s="51"/>
      <c r="C65" s="51"/>
      <c r="D65" s="109"/>
      <c r="E65" s="43"/>
      <c r="F65" s="51"/>
      <c r="G65" s="198"/>
      <c r="H65" s="106"/>
    </row>
    <row r="66" spans="1:8" s="97" customFormat="1" ht="14.25" customHeight="1" x14ac:dyDescent="0.3">
      <c r="A66" s="186" t="s">
        <v>164</v>
      </c>
      <c r="B66" s="87">
        <f>'revenue Table III '!B66</f>
        <v>63412256.289449707</v>
      </c>
      <c r="C66" s="87">
        <f>'revenue Table III '!C66</f>
        <v>634669499.13187003</v>
      </c>
      <c r="D66" s="111">
        <f>'revenue Table III '!D66</f>
        <v>296115000</v>
      </c>
      <c r="E66" s="49">
        <f t="shared" si="6"/>
        <v>930784499.13187003</v>
      </c>
      <c r="F66" s="87">
        <f>'revenue Table III '!F66</f>
        <v>677838212.93266988</v>
      </c>
      <c r="G66" s="199">
        <f>'revenue Table III '!G66</f>
        <v>1034669499.1318671</v>
      </c>
      <c r="H66" s="108"/>
    </row>
    <row r="67" spans="1:8" s="97" customFormat="1" ht="16.5" customHeight="1" x14ac:dyDescent="0.3">
      <c r="A67" s="186" t="s">
        <v>165</v>
      </c>
      <c r="B67" s="87"/>
      <c r="C67" s="87"/>
      <c r="D67" s="111"/>
      <c r="E67" s="43"/>
      <c r="F67" s="87"/>
      <c r="G67" s="199"/>
      <c r="H67" s="108"/>
    </row>
    <row r="68" spans="1:8" s="95" customFormat="1" x14ac:dyDescent="0.25">
      <c r="A68" s="214"/>
      <c r="B68" s="87"/>
      <c r="C68" s="87"/>
      <c r="D68" s="111"/>
      <c r="E68" s="43"/>
      <c r="F68" s="51"/>
      <c r="G68" s="198"/>
      <c r="H68" s="106"/>
    </row>
    <row r="69" spans="1:8" s="95" customFormat="1" ht="18.75" x14ac:dyDescent="0.3">
      <c r="A69" s="186" t="s">
        <v>100</v>
      </c>
      <c r="B69" s="87">
        <f>B70+B72</f>
        <v>9800307436</v>
      </c>
      <c r="C69" s="87">
        <f t="shared" ref="C69:G69" si="7">C70+C72</f>
        <v>38537447019</v>
      </c>
      <c r="D69" s="87">
        <f>D70+D72</f>
        <v>-3442997000</v>
      </c>
      <c r="E69" s="49">
        <f t="shared" si="6"/>
        <v>35094450019</v>
      </c>
      <c r="F69" s="87">
        <f t="shared" si="7"/>
        <v>52187798126</v>
      </c>
      <c r="G69" s="199">
        <f t="shared" si="7"/>
        <v>64995490180</v>
      </c>
      <c r="H69" s="106"/>
    </row>
    <row r="70" spans="1:8" s="95" customFormat="1" x14ac:dyDescent="0.25">
      <c r="A70" s="214" t="s">
        <v>101</v>
      </c>
      <c r="B70" s="87"/>
      <c r="C70" s="87"/>
      <c r="D70" s="87"/>
      <c r="E70" s="43"/>
      <c r="F70" s="87"/>
      <c r="G70" s="199"/>
      <c r="H70" s="106"/>
    </row>
    <row r="71" spans="1:8" s="95" customFormat="1" x14ac:dyDescent="0.25">
      <c r="A71" s="215" t="s">
        <v>102</v>
      </c>
      <c r="B71" s="51"/>
      <c r="C71" s="51"/>
      <c r="D71" s="51"/>
      <c r="E71" s="43"/>
      <c r="F71" s="51"/>
      <c r="G71" s="198"/>
      <c r="H71" s="106"/>
    </row>
    <row r="72" spans="1:8" s="95" customFormat="1" x14ac:dyDescent="0.25">
      <c r="A72" s="214" t="s">
        <v>103</v>
      </c>
      <c r="B72" s="87">
        <f>SUM(B73:B76)</f>
        <v>9800307436</v>
      </c>
      <c r="C72" s="87">
        <f>SUM(C73:C76)</f>
        <v>38537447019</v>
      </c>
      <c r="D72" s="87">
        <f>SUM(D73:D76)</f>
        <v>-3442997000</v>
      </c>
      <c r="E72" s="49">
        <f>C72+D72</f>
        <v>35094450019</v>
      </c>
      <c r="F72" s="87">
        <f>SUM(F73:F76)</f>
        <v>52187798126</v>
      </c>
      <c r="G72" s="199">
        <f>SUM(G73:G76)</f>
        <v>64995490180</v>
      </c>
      <c r="H72" s="106"/>
    </row>
    <row r="73" spans="1:8" s="95" customFormat="1" x14ac:dyDescent="0.25">
      <c r="A73" s="216" t="s">
        <v>104</v>
      </c>
      <c r="B73" s="51"/>
      <c r="C73" s="51"/>
      <c r="D73" s="51"/>
      <c r="E73" s="43"/>
      <c r="F73" s="51"/>
      <c r="G73" s="198"/>
      <c r="H73" s="106"/>
    </row>
    <row r="74" spans="1:8" s="95" customFormat="1" x14ac:dyDescent="0.25">
      <c r="A74" s="215" t="s">
        <v>102</v>
      </c>
      <c r="B74" s="51"/>
      <c r="C74" s="51"/>
      <c r="D74" s="51"/>
      <c r="E74" s="43"/>
      <c r="F74" s="51"/>
      <c r="G74" s="198"/>
      <c r="H74" s="106"/>
    </row>
    <row r="75" spans="1:8" s="95" customFormat="1" x14ac:dyDescent="0.25">
      <c r="A75" s="217" t="s">
        <v>105</v>
      </c>
      <c r="B75" s="128">
        <f>'expenditure Table IV'!B38</f>
        <v>9800307436</v>
      </c>
      <c r="C75" s="112">
        <f>+'expenditure Table IV'!C38</f>
        <v>38537447019</v>
      </c>
      <c r="D75" s="51"/>
      <c r="E75" s="43">
        <f>C75+D75</f>
        <v>38537447019</v>
      </c>
      <c r="F75" s="51">
        <f>+'expenditure Table IV'!F38</f>
        <v>52187798126</v>
      </c>
      <c r="G75" s="198">
        <f>+'expenditure Table IV'!G38</f>
        <v>64995490180</v>
      </c>
      <c r="H75" s="106"/>
    </row>
    <row r="76" spans="1:8" s="95" customFormat="1" x14ac:dyDescent="0.25">
      <c r="A76" s="218" t="s">
        <v>106</v>
      </c>
      <c r="B76" s="51"/>
      <c r="C76" s="219"/>
      <c r="D76" s="51">
        <f>+'expenditure Table IV'!D37</f>
        <v>-3442997000</v>
      </c>
      <c r="E76" s="43">
        <f>C76+D76</f>
        <v>-3442997000</v>
      </c>
      <c r="F76" s="51"/>
      <c r="G76" s="198"/>
      <c r="H76" s="106"/>
    </row>
    <row r="77" spans="1:8" s="95" customFormat="1" x14ac:dyDescent="0.25">
      <c r="A77" s="220"/>
      <c r="B77" s="51"/>
      <c r="C77" s="51"/>
      <c r="D77" s="109"/>
      <c r="E77" s="43"/>
      <c r="F77" s="51"/>
      <c r="G77" s="198"/>
      <c r="H77" s="106"/>
    </row>
    <row r="78" spans="1:8" s="95" customFormat="1" ht="9.75" customHeight="1" x14ac:dyDescent="0.25">
      <c r="A78" s="221"/>
      <c r="B78" s="51"/>
      <c r="C78" s="51"/>
      <c r="D78" s="109"/>
      <c r="E78" s="109"/>
      <c r="F78" s="51"/>
      <c r="G78" s="198"/>
      <c r="H78" s="106"/>
    </row>
    <row r="79" spans="1:8" s="95" customFormat="1" ht="16.5" thickBot="1" x14ac:dyDescent="0.3">
      <c r="A79" s="222" t="s">
        <v>96</v>
      </c>
      <c r="B79" s="223">
        <f>B69+B52+B10</f>
        <v>70548143999.508911</v>
      </c>
      <c r="C79" s="223">
        <f t="shared" ref="C79:G79" si="8">C69+C52+C10</f>
        <v>429341300000</v>
      </c>
      <c r="D79" s="223">
        <f>D69+D52+D10+D48</f>
        <v>70626923000</v>
      </c>
      <c r="E79" s="223">
        <f t="shared" si="8"/>
        <v>444494683000</v>
      </c>
      <c r="F79" s="223">
        <f t="shared" si="8"/>
        <v>564621999999.99988</v>
      </c>
      <c r="G79" s="223">
        <f t="shared" si="8"/>
        <v>697635000000</v>
      </c>
      <c r="H79" s="106"/>
    </row>
    <row r="80" spans="1:8" s="95" customFormat="1" x14ac:dyDescent="0.25">
      <c r="A80" s="110"/>
      <c r="B80" s="153"/>
      <c r="C80" s="153"/>
      <c r="D80" s="153"/>
      <c r="E80" s="153"/>
      <c r="F80" s="153"/>
      <c r="G80" s="153"/>
      <c r="H80" s="106"/>
    </row>
    <row r="81" spans="2:8" s="95" customFormat="1" x14ac:dyDescent="0.25">
      <c r="B81" s="98"/>
      <c r="C81" s="98"/>
      <c r="D81" s="98"/>
      <c r="E81" s="98"/>
      <c r="F81" s="98"/>
      <c r="G81" s="98"/>
      <c r="H81" s="106"/>
    </row>
    <row r="82" spans="2:8" s="95" customFormat="1" x14ac:dyDescent="0.25">
      <c r="B82" s="98"/>
      <c r="C82" s="102"/>
      <c r="D82" s="102"/>
      <c r="F82" s="102"/>
      <c r="G82" s="102"/>
      <c r="H82" s="106"/>
    </row>
    <row r="83" spans="2:8" s="95" customFormat="1" x14ac:dyDescent="0.25">
      <c r="B83" s="98"/>
      <c r="C83" s="102"/>
      <c r="D83" s="102"/>
      <c r="F83" s="102"/>
      <c r="G83" s="102"/>
      <c r="H83" s="106"/>
    </row>
    <row r="84" spans="2:8" s="95" customFormat="1" x14ac:dyDescent="0.25">
      <c r="B84" s="98"/>
      <c r="C84" s="102"/>
      <c r="D84" s="102"/>
      <c r="F84" s="102"/>
      <c r="G84" s="102"/>
      <c r="H84" s="106"/>
    </row>
    <row r="85" spans="2:8" s="95" customFormat="1" x14ac:dyDescent="0.25">
      <c r="B85" s="98"/>
      <c r="C85" s="102"/>
      <c r="D85" s="102"/>
      <c r="F85" s="102"/>
      <c r="G85" s="102"/>
      <c r="H85" s="106"/>
    </row>
    <row r="86" spans="2:8" s="95" customFormat="1" x14ac:dyDescent="0.25">
      <c r="B86" s="98"/>
      <c r="C86" s="102"/>
      <c r="D86" s="102"/>
      <c r="F86" s="102"/>
      <c r="G86" s="102"/>
      <c r="H86" s="106"/>
    </row>
    <row r="87" spans="2:8" s="95" customFormat="1" x14ac:dyDescent="0.25">
      <c r="B87" s="98"/>
      <c r="C87" s="102"/>
      <c r="D87" s="102"/>
      <c r="F87" s="102"/>
      <c r="G87" s="102"/>
      <c r="H87" s="106"/>
    </row>
    <row r="88" spans="2:8" s="95" customFormat="1" x14ac:dyDescent="0.25">
      <c r="B88" s="98"/>
      <c r="C88" s="102"/>
      <c r="D88" s="102"/>
      <c r="F88" s="102"/>
      <c r="G88" s="102"/>
      <c r="H88" s="106"/>
    </row>
    <row r="89" spans="2:8" s="95" customFormat="1" x14ac:dyDescent="0.25">
      <c r="B89" s="98"/>
      <c r="C89" s="102"/>
      <c r="D89" s="102"/>
      <c r="F89" s="102"/>
      <c r="G89" s="102"/>
      <c r="H89" s="106"/>
    </row>
    <row r="90" spans="2:8" s="95" customFormat="1" x14ac:dyDescent="0.25">
      <c r="B90" s="98"/>
      <c r="C90" s="102"/>
      <c r="D90" s="102"/>
      <c r="F90" s="102"/>
      <c r="G90" s="102"/>
      <c r="H90" s="106"/>
    </row>
    <row r="91" spans="2:8" s="95" customFormat="1" x14ac:dyDescent="0.25">
      <c r="B91" s="98"/>
      <c r="C91" s="102"/>
      <c r="D91" s="102"/>
      <c r="F91" s="102"/>
      <c r="G91" s="102"/>
      <c r="H91" s="106"/>
    </row>
    <row r="92" spans="2:8" s="95" customFormat="1" x14ac:dyDescent="0.25">
      <c r="B92" s="98"/>
      <c r="C92" s="102"/>
      <c r="D92" s="102"/>
      <c r="F92" s="102"/>
      <c r="G92" s="102"/>
      <c r="H92" s="106"/>
    </row>
    <row r="93" spans="2:8" s="95" customFormat="1" x14ac:dyDescent="0.25">
      <c r="B93" s="98"/>
      <c r="C93" s="102"/>
      <c r="D93" s="102"/>
      <c r="F93" s="102"/>
      <c r="G93" s="102"/>
      <c r="H93" s="106"/>
    </row>
    <row r="94" spans="2:8" s="95" customFormat="1" x14ac:dyDescent="0.25">
      <c r="B94" s="98"/>
      <c r="C94" s="102"/>
      <c r="D94" s="102"/>
      <c r="F94" s="102"/>
      <c r="G94" s="102"/>
      <c r="H94" s="106"/>
    </row>
    <row r="95" spans="2:8" s="95" customFormat="1" x14ac:dyDescent="0.25">
      <c r="B95" s="98"/>
      <c r="C95" s="102"/>
      <c r="D95" s="102"/>
      <c r="F95" s="102"/>
      <c r="G95" s="102"/>
      <c r="H95" s="106"/>
    </row>
    <row r="96" spans="2:8" s="95" customFormat="1" x14ac:dyDescent="0.25">
      <c r="B96" s="98"/>
      <c r="C96" s="102"/>
      <c r="D96" s="102"/>
      <c r="F96" s="102"/>
      <c r="G96" s="102"/>
      <c r="H96" s="106"/>
    </row>
    <row r="97" spans="2:8" s="95" customFormat="1" x14ac:dyDescent="0.25">
      <c r="B97" s="98"/>
      <c r="C97" s="102"/>
      <c r="D97" s="102"/>
      <c r="F97" s="102"/>
      <c r="G97" s="102"/>
      <c r="H97" s="106"/>
    </row>
    <row r="98" spans="2:8" s="95" customFormat="1" x14ac:dyDescent="0.25">
      <c r="B98" s="98"/>
      <c r="C98" s="102"/>
      <c r="D98" s="102"/>
      <c r="F98" s="102"/>
      <c r="G98" s="102"/>
      <c r="H98" s="106"/>
    </row>
    <row r="99" spans="2:8" s="95" customFormat="1" x14ac:dyDescent="0.25">
      <c r="B99" s="98"/>
      <c r="C99" s="102"/>
      <c r="D99" s="102"/>
      <c r="F99" s="102"/>
      <c r="G99" s="102"/>
      <c r="H99" s="106"/>
    </row>
    <row r="100" spans="2:8" s="95" customFormat="1" x14ac:dyDescent="0.25">
      <c r="B100" s="98"/>
      <c r="C100" s="102"/>
      <c r="D100" s="102"/>
      <c r="F100" s="102"/>
      <c r="G100" s="102"/>
      <c r="H100" s="106"/>
    </row>
    <row r="101" spans="2:8" s="95" customFormat="1" x14ac:dyDescent="0.25">
      <c r="B101" s="98"/>
      <c r="C101" s="102"/>
      <c r="D101" s="102"/>
      <c r="F101" s="102"/>
      <c r="G101" s="102"/>
      <c r="H101" s="106"/>
    </row>
    <row r="102" spans="2:8" s="95" customFormat="1" x14ac:dyDescent="0.25">
      <c r="B102" s="98"/>
      <c r="C102" s="102"/>
      <c r="D102" s="102"/>
      <c r="F102" s="102"/>
      <c r="G102" s="102"/>
      <c r="H102" s="106"/>
    </row>
    <row r="103" spans="2:8" s="95" customFormat="1" x14ac:dyDescent="0.25">
      <c r="B103" s="98"/>
      <c r="C103" s="102"/>
      <c r="D103" s="102"/>
      <c r="F103" s="102"/>
      <c r="G103" s="102"/>
      <c r="H103" s="106"/>
    </row>
    <row r="104" spans="2:8" s="95" customFormat="1" x14ac:dyDescent="0.25">
      <c r="B104" s="98"/>
      <c r="C104" s="102"/>
      <c r="D104" s="102"/>
      <c r="F104" s="102"/>
      <c r="G104" s="102"/>
      <c r="H104" s="106"/>
    </row>
    <row r="105" spans="2:8" s="95" customFormat="1" x14ac:dyDescent="0.25">
      <c r="B105" s="98"/>
      <c r="C105" s="102"/>
      <c r="D105" s="102"/>
      <c r="F105" s="102"/>
      <c r="G105" s="102"/>
      <c r="H105" s="106"/>
    </row>
    <row r="106" spans="2:8" s="95" customFormat="1" x14ac:dyDescent="0.25">
      <c r="B106" s="98"/>
      <c r="C106" s="102"/>
      <c r="D106" s="102"/>
      <c r="F106" s="102"/>
      <c r="G106" s="102"/>
      <c r="H106" s="106"/>
    </row>
    <row r="107" spans="2:8" s="95" customFormat="1" x14ac:dyDescent="0.25">
      <c r="B107" s="98"/>
      <c r="C107" s="102"/>
      <c r="D107" s="102"/>
      <c r="F107" s="102"/>
      <c r="G107" s="102"/>
      <c r="H107" s="106"/>
    </row>
    <row r="108" spans="2:8" s="95" customFormat="1" x14ac:dyDescent="0.25">
      <c r="B108" s="98"/>
      <c r="C108" s="102"/>
      <c r="D108" s="102"/>
      <c r="F108" s="102"/>
      <c r="G108" s="102"/>
      <c r="H108" s="106"/>
    </row>
    <row r="109" spans="2:8" s="95" customFormat="1" x14ac:dyDescent="0.25">
      <c r="B109" s="98"/>
      <c r="C109" s="102"/>
      <c r="D109" s="102"/>
      <c r="F109" s="102"/>
      <c r="G109" s="102"/>
      <c r="H109" s="106"/>
    </row>
    <row r="110" spans="2:8" s="95" customFormat="1" x14ac:dyDescent="0.25">
      <c r="B110" s="98"/>
      <c r="C110" s="102"/>
      <c r="D110" s="102"/>
      <c r="F110" s="102"/>
      <c r="G110" s="102"/>
      <c r="H110" s="106"/>
    </row>
    <row r="111" spans="2:8" s="95" customFormat="1" x14ac:dyDescent="0.25">
      <c r="B111" s="98"/>
      <c r="C111" s="102"/>
      <c r="D111" s="102"/>
      <c r="F111" s="102"/>
      <c r="G111" s="102"/>
      <c r="H111" s="106"/>
    </row>
    <row r="112" spans="2:8" s="95" customFormat="1" x14ac:dyDescent="0.25">
      <c r="B112" s="98"/>
      <c r="C112" s="102"/>
      <c r="D112" s="102"/>
      <c r="F112" s="102"/>
      <c r="G112" s="102"/>
      <c r="H112" s="106"/>
    </row>
    <row r="113" spans="2:8" s="95" customFormat="1" x14ac:dyDescent="0.25">
      <c r="B113" s="98"/>
      <c r="C113" s="102"/>
      <c r="D113" s="102"/>
      <c r="F113" s="102"/>
      <c r="G113" s="102"/>
      <c r="H113" s="106"/>
    </row>
    <row r="114" spans="2:8" s="95" customFormat="1" x14ac:dyDescent="0.25">
      <c r="B114" s="98"/>
      <c r="C114" s="102"/>
      <c r="D114" s="102"/>
      <c r="F114" s="102"/>
      <c r="G114" s="102"/>
      <c r="H114" s="106"/>
    </row>
    <row r="115" spans="2:8" s="95" customFormat="1" x14ac:dyDescent="0.25">
      <c r="B115" s="98"/>
      <c r="C115" s="102"/>
      <c r="D115" s="102"/>
      <c r="F115" s="102"/>
      <c r="G115" s="102"/>
      <c r="H115" s="106"/>
    </row>
    <row r="116" spans="2:8" s="95" customFormat="1" x14ac:dyDescent="0.25">
      <c r="B116" s="98"/>
      <c r="C116" s="102"/>
      <c r="D116" s="102"/>
      <c r="F116" s="102"/>
      <c r="G116" s="102"/>
      <c r="H116" s="106"/>
    </row>
    <row r="117" spans="2:8" s="95" customFormat="1" x14ac:dyDescent="0.25">
      <c r="B117" s="98"/>
      <c r="C117" s="102"/>
      <c r="D117" s="102"/>
      <c r="F117" s="102"/>
      <c r="G117" s="102"/>
      <c r="H117" s="106"/>
    </row>
    <row r="118" spans="2:8" s="95" customFormat="1" x14ac:dyDescent="0.25">
      <c r="B118" s="98"/>
      <c r="C118" s="102"/>
      <c r="D118" s="102"/>
      <c r="F118" s="102"/>
      <c r="G118" s="102"/>
      <c r="H118" s="106"/>
    </row>
    <row r="119" spans="2:8" s="95" customFormat="1" x14ac:dyDescent="0.25">
      <c r="B119" s="98"/>
      <c r="C119" s="102"/>
      <c r="D119" s="102"/>
      <c r="F119" s="102"/>
      <c r="G119" s="102"/>
      <c r="H119" s="106"/>
    </row>
    <row r="120" spans="2:8" s="95" customFormat="1" x14ac:dyDescent="0.25">
      <c r="B120" s="98"/>
      <c r="C120" s="102"/>
      <c r="D120" s="102"/>
      <c r="F120" s="102"/>
      <c r="G120" s="102"/>
      <c r="H120" s="106"/>
    </row>
    <row r="121" spans="2:8" s="95" customFormat="1" x14ac:dyDescent="0.25">
      <c r="B121" s="98"/>
      <c r="C121" s="102"/>
      <c r="D121" s="102"/>
      <c r="F121" s="102"/>
      <c r="G121" s="102"/>
      <c r="H121" s="106"/>
    </row>
    <row r="122" spans="2:8" s="95" customFormat="1" x14ac:dyDescent="0.25">
      <c r="B122" s="98"/>
      <c r="C122" s="102"/>
      <c r="D122" s="102"/>
      <c r="F122" s="102"/>
      <c r="G122" s="102"/>
      <c r="H122" s="106"/>
    </row>
    <row r="123" spans="2:8" s="95" customFormat="1" x14ac:dyDescent="0.25">
      <c r="B123" s="98"/>
      <c r="C123" s="102"/>
      <c r="D123" s="102"/>
      <c r="F123" s="102"/>
      <c r="G123" s="102"/>
      <c r="H123" s="106"/>
    </row>
    <row r="124" spans="2:8" s="95" customFormat="1" x14ac:dyDescent="0.25">
      <c r="B124" s="98"/>
      <c r="C124" s="102"/>
      <c r="D124" s="102"/>
      <c r="F124" s="102"/>
      <c r="G124" s="102"/>
      <c r="H124" s="106"/>
    </row>
    <row r="125" spans="2:8" s="95" customFormat="1" x14ac:dyDescent="0.25">
      <c r="B125" s="98"/>
      <c r="C125" s="102"/>
      <c r="D125" s="102"/>
      <c r="F125" s="102"/>
      <c r="G125" s="102"/>
      <c r="H125" s="106"/>
    </row>
    <row r="126" spans="2:8" s="95" customFormat="1" x14ac:dyDescent="0.25">
      <c r="B126" s="98"/>
      <c r="C126" s="102"/>
      <c r="D126" s="102"/>
      <c r="F126" s="102"/>
      <c r="G126" s="102"/>
      <c r="H126" s="106"/>
    </row>
    <row r="127" spans="2:8" s="95" customFormat="1" x14ac:dyDescent="0.25">
      <c r="B127" s="98"/>
      <c r="C127" s="102"/>
      <c r="D127" s="102"/>
      <c r="F127" s="102"/>
      <c r="G127" s="102"/>
      <c r="H127" s="106"/>
    </row>
    <row r="128" spans="2:8" s="95" customFormat="1" x14ac:dyDescent="0.25">
      <c r="B128" s="98"/>
      <c r="C128" s="102"/>
      <c r="D128" s="102"/>
      <c r="F128" s="102"/>
      <c r="G128" s="102"/>
      <c r="H128" s="106"/>
    </row>
    <row r="129" spans="2:8" s="95" customFormat="1" x14ac:dyDescent="0.25">
      <c r="B129" s="98"/>
      <c r="C129" s="102"/>
      <c r="D129" s="102"/>
      <c r="F129" s="102"/>
      <c r="G129" s="102"/>
      <c r="H129" s="106"/>
    </row>
    <row r="130" spans="2:8" s="95" customFormat="1" x14ac:dyDescent="0.25">
      <c r="B130" s="98"/>
      <c r="C130" s="102"/>
      <c r="D130" s="102"/>
      <c r="F130" s="102"/>
      <c r="G130" s="102"/>
      <c r="H130" s="106"/>
    </row>
    <row r="131" spans="2:8" s="95" customFormat="1" x14ac:dyDescent="0.25">
      <c r="B131" s="98"/>
      <c r="C131" s="102"/>
      <c r="D131" s="102"/>
      <c r="F131" s="102"/>
      <c r="G131" s="102"/>
      <c r="H131" s="106"/>
    </row>
    <row r="132" spans="2:8" s="95" customFormat="1" x14ac:dyDescent="0.25">
      <c r="B132" s="98"/>
      <c r="C132" s="102"/>
      <c r="D132" s="102"/>
      <c r="F132" s="102"/>
      <c r="G132" s="102"/>
      <c r="H132" s="106"/>
    </row>
    <row r="133" spans="2:8" s="95" customFormat="1" x14ac:dyDescent="0.25">
      <c r="B133" s="98"/>
      <c r="C133" s="102"/>
      <c r="D133" s="102"/>
      <c r="F133" s="102"/>
      <c r="G133" s="102"/>
      <c r="H133" s="106"/>
    </row>
    <row r="134" spans="2:8" s="95" customFormat="1" x14ac:dyDescent="0.25">
      <c r="B134" s="98"/>
      <c r="C134" s="102"/>
      <c r="D134" s="102"/>
      <c r="F134" s="102"/>
      <c r="G134" s="102"/>
      <c r="H134" s="106"/>
    </row>
    <row r="135" spans="2:8" s="95" customFormat="1" x14ac:dyDescent="0.25">
      <c r="B135" s="98"/>
      <c r="C135" s="102"/>
      <c r="D135" s="102"/>
      <c r="F135" s="102"/>
      <c r="G135" s="102"/>
      <c r="H135" s="106"/>
    </row>
    <row r="136" spans="2:8" s="95" customFormat="1" x14ac:dyDescent="0.25">
      <c r="B136" s="98"/>
      <c r="C136" s="102"/>
      <c r="D136" s="102"/>
      <c r="F136" s="102"/>
      <c r="G136" s="102"/>
      <c r="H136" s="106"/>
    </row>
    <row r="137" spans="2:8" s="95" customFormat="1" x14ac:dyDescent="0.25">
      <c r="B137" s="98"/>
      <c r="C137" s="102"/>
      <c r="D137" s="102"/>
      <c r="F137" s="102"/>
      <c r="G137" s="102"/>
      <c r="H137" s="106"/>
    </row>
    <row r="138" spans="2:8" s="95" customFormat="1" x14ac:dyDescent="0.25">
      <c r="B138" s="98"/>
      <c r="C138" s="102"/>
      <c r="D138" s="102"/>
      <c r="F138" s="102"/>
      <c r="G138" s="102"/>
      <c r="H138" s="106"/>
    </row>
    <row r="139" spans="2:8" s="95" customFormat="1" x14ac:dyDescent="0.25">
      <c r="B139" s="98"/>
      <c r="C139" s="102"/>
      <c r="D139" s="102"/>
      <c r="F139" s="102"/>
      <c r="G139" s="102"/>
      <c r="H139" s="106"/>
    </row>
    <row r="140" spans="2:8" s="95" customFormat="1" x14ac:dyDescent="0.25">
      <c r="B140" s="98"/>
      <c r="C140" s="102"/>
      <c r="D140" s="102"/>
      <c r="F140" s="102"/>
      <c r="G140" s="102"/>
      <c r="H140" s="106"/>
    </row>
    <row r="141" spans="2:8" s="95" customFormat="1" x14ac:dyDescent="0.25">
      <c r="B141" s="98"/>
      <c r="C141" s="102"/>
      <c r="D141" s="102"/>
      <c r="F141" s="102"/>
      <c r="G141" s="102"/>
      <c r="H141" s="106"/>
    </row>
    <row r="142" spans="2:8" s="95" customFormat="1" x14ac:dyDescent="0.25">
      <c r="B142" s="98"/>
      <c r="C142" s="102"/>
      <c r="D142" s="102"/>
      <c r="F142" s="102"/>
      <c r="G142" s="102"/>
      <c r="H142" s="106"/>
    </row>
    <row r="143" spans="2:8" s="95" customFormat="1" x14ac:dyDescent="0.25">
      <c r="B143" s="98"/>
      <c r="C143" s="102"/>
      <c r="D143" s="102"/>
      <c r="F143" s="102"/>
      <c r="G143" s="102"/>
      <c r="H143" s="106"/>
    </row>
    <row r="144" spans="2:8" s="95" customFormat="1" x14ac:dyDescent="0.25">
      <c r="B144" s="98"/>
      <c r="C144" s="102"/>
      <c r="D144" s="102"/>
      <c r="F144" s="102"/>
      <c r="G144" s="102"/>
      <c r="H144" s="106"/>
    </row>
    <row r="145" spans="2:8" s="95" customFormat="1" x14ac:dyDescent="0.25">
      <c r="B145" s="98"/>
      <c r="C145" s="102"/>
      <c r="D145" s="102"/>
      <c r="F145" s="102"/>
      <c r="G145" s="102"/>
      <c r="H145" s="106"/>
    </row>
    <row r="146" spans="2:8" s="95" customFormat="1" x14ac:dyDescent="0.25">
      <c r="B146" s="98"/>
      <c r="C146" s="102"/>
      <c r="D146" s="102"/>
      <c r="F146" s="102"/>
      <c r="G146" s="102"/>
      <c r="H146" s="106"/>
    </row>
    <row r="147" spans="2:8" s="95" customFormat="1" x14ac:dyDescent="0.25">
      <c r="B147" s="98"/>
      <c r="C147" s="102"/>
      <c r="D147" s="102"/>
      <c r="F147" s="102"/>
      <c r="G147" s="102"/>
      <c r="H147" s="106"/>
    </row>
    <row r="148" spans="2:8" s="95" customFormat="1" x14ac:dyDescent="0.25">
      <c r="B148" s="98"/>
      <c r="C148" s="102"/>
      <c r="D148" s="102"/>
      <c r="F148" s="102"/>
      <c r="G148" s="102"/>
      <c r="H148" s="106"/>
    </row>
    <row r="149" spans="2:8" s="95" customFormat="1" x14ac:dyDescent="0.25">
      <c r="B149" s="98"/>
      <c r="C149" s="102"/>
      <c r="D149" s="102"/>
      <c r="F149" s="102"/>
      <c r="G149" s="102"/>
      <c r="H149" s="106"/>
    </row>
    <row r="150" spans="2:8" s="95" customFormat="1" x14ac:dyDescent="0.25">
      <c r="B150" s="98"/>
      <c r="C150" s="102"/>
      <c r="D150" s="102"/>
      <c r="F150" s="102"/>
      <c r="G150" s="102"/>
      <c r="H150" s="106"/>
    </row>
    <row r="151" spans="2:8" s="95" customFormat="1" x14ac:dyDescent="0.25">
      <c r="B151" s="98"/>
      <c r="C151" s="102"/>
      <c r="D151" s="102"/>
      <c r="F151" s="102"/>
      <c r="G151" s="102"/>
      <c r="H151" s="106"/>
    </row>
    <row r="152" spans="2:8" s="95" customFormat="1" x14ac:dyDescent="0.25">
      <c r="B152" s="98"/>
      <c r="C152" s="102"/>
      <c r="D152" s="102"/>
      <c r="F152" s="102"/>
      <c r="G152" s="102"/>
      <c r="H152" s="106"/>
    </row>
    <row r="153" spans="2:8" s="95" customFormat="1" x14ac:dyDescent="0.25">
      <c r="B153" s="98"/>
      <c r="C153" s="102"/>
      <c r="D153" s="102"/>
      <c r="F153" s="102"/>
      <c r="G153" s="102"/>
      <c r="H153" s="106"/>
    </row>
    <row r="154" spans="2:8" s="95" customFormat="1" x14ac:dyDescent="0.25">
      <c r="B154" s="98"/>
      <c r="C154" s="102"/>
      <c r="D154" s="102"/>
      <c r="F154" s="102"/>
      <c r="G154" s="102"/>
      <c r="H154" s="106"/>
    </row>
    <row r="155" spans="2:8" s="95" customFormat="1" x14ac:dyDescent="0.25">
      <c r="B155" s="98"/>
      <c r="C155" s="102"/>
      <c r="D155" s="102"/>
      <c r="F155" s="102"/>
      <c r="G155" s="102"/>
      <c r="H155" s="106"/>
    </row>
    <row r="156" spans="2:8" s="95" customFormat="1" x14ac:dyDescent="0.25">
      <c r="B156" s="98"/>
      <c r="C156" s="102"/>
      <c r="D156" s="102"/>
      <c r="F156" s="102"/>
      <c r="G156" s="102"/>
      <c r="H156" s="106"/>
    </row>
    <row r="157" spans="2:8" s="95" customFormat="1" x14ac:dyDescent="0.25">
      <c r="B157" s="98"/>
      <c r="C157" s="102"/>
      <c r="D157" s="102"/>
      <c r="F157" s="102"/>
      <c r="G157" s="102"/>
      <c r="H157" s="106"/>
    </row>
    <row r="158" spans="2:8" s="95" customFormat="1" x14ac:dyDescent="0.25">
      <c r="B158" s="98"/>
      <c r="C158" s="102"/>
      <c r="D158" s="102"/>
      <c r="F158" s="102"/>
      <c r="G158" s="102"/>
      <c r="H158" s="106"/>
    </row>
    <row r="159" spans="2:8" s="95" customFormat="1" x14ac:dyDescent="0.25">
      <c r="B159" s="98"/>
      <c r="C159" s="102"/>
      <c r="D159" s="102"/>
      <c r="F159" s="102"/>
      <c r="G159" s="102"/>
      <c r="H159" s="106"/>
    </row>
    <row r="160" spans="2:8" s="95" customFormat="1" x14ac:dyDescent="0.25">
      <c r="B160" s="98"/>
      <c r="C160" s="102"/>
      <c r="D160" s="102"/>
      <c r="F160" s="102"/>
      <c r="G160" s="102"/>
      <c r="H160" s="106"/>
    </row>
    <row r="161" spans="3:8" s="95" customFormat="1" x14ac:dyDescent="0.25">
      <c r="C161" s="102"/>
      <c r="D161" s="102"/>
      <c r="F161" s="102"/>
      <c r="G161" s="102"/>
      <c r="H161" s="106"/>
    </row>
    <row r="162" spans="3:8" s="95" customFormat="1" x14ac:dyDescent="0.25">
      <c r="C162" s="102"/>
      <c r="D162" s="102"/>
      <c r="F162" s="102"/>
      <c r="G162" s="102"/>
      <c r="H162" s="106"/>
    </row>
    <row r="163" spans="3:8" s="95" customFormat="1" x14ac:dyDescent="0.25">
      <c r="C163" s="102"/>
      <c r="D163" s="102"/>
      <c r="F163" s="102"/>
      <c r="G163" s="102"/>
      <c r="H163" s="106"/>
    </row>
    <row r="164" spans="3:8" s="95" customFormat="1" x14ac:dyDescent="0.25">
      <c r="C164" s="102"/>
      <c r="D164" s="102"/>
      <c r="F164" s="102"/>
      <c r="G164" s="102"/>
      <c r="H164" s="106"/>
    </row>
    <row r="165" spans="3:8" s="95" customFormat="1" x14ac:dyDescent="0.25">
      <c r="C165" s="102"/>
      <c r="D165" s="102"/>
      <c r="F165" s="102"/>
      <c r="G165" s="102"/>
      <c r="H165" s="106"/>
    </row>
    <row r="166" spans="3:8" s="95" customFormat="1" x14ac:dyDescent="0.25">
      <c r="C166" s="102"/>
      <c r="D166" s="102"/>
      <c r="F166" s="102"/>
      <c r="G166" s="102"/>
      <c r="H166" s="106"/>
    </row>
    <row r="167" spans="3:8" s="95" customFormat="1" x14ac:dyDescent="0.25">
      <c r="C167" s="102"/>
      <c r="D167" s="102"/>
      <c r="F167" s="102"/>
      <c r="G167" s="102"/>
      <c r="H167" s="106"/>
    </row>
    <row r="168" spans="3:8" s="95" customFormat="1" x14ac:dyDescent="0.25">
      <c r="C168" s="102"/>
      <c r="D168" s="102"/>
      <c r="F168" s="102"/>
      <c r="G168" s="102"/>
      <c r="H168" s="106"/>
    </row>
    <row r="169" spans="3:8" s="95" customFormat="1" x14ac:dyDescent="0.25">
      <c r="C169" s="102"/>
      <c r="D169" s="102"/>
      <c r="F169" s="102"/>
      <c r="G169" s="102"/>
      <c r="H169" s="106"/>
    </row>
    <row r="170" spans="3:8" s="95" customFormat="1" x14ac:dyDescent="0.25">
      <c r="C170" s="102"/>
      <c r="D170" s="102"/>
      <c r="F170" s="102"/>
      <c r="G170" s="102"/>
      <c r="H170" s="106"/>
    </row>
    <row r="171" spans="3:8" s="95" customFormat="1" x14ac:dyDescent="0.25">
      <c r="C171" s="102"/>
      <c r="D171" s="102"/>
      <c r="F171" s="102"/>
      <c r="G171" s="102"/>
      <c r="H171" s="106"/>
    </row>
    <row r="172" spans="3:8" s="95" customFormat="1" x14ac:dyDescent="0.25">
      <c r="C172" s="102"/>
      <c r="D172" s="102"/>
      <c r="F172" s="102"/>
      <c r="G172" s="102"/>
      <c r="H172" s="106"/>
    </row>
    <row r="173" spans="3:8" s="95" customFormat="1" x14ac:dyDescent="0.25">
      <c r="C173" s="102"/>
      <c r="D173" s="102"/>
      <c r="F173" s="102"/>
      <c r="G173" s="102"/>
      <c r="H173" s="106"/>
    </row>
    <row r="174" spans="3:8" s="95" customFormat="1" x14ac:dyDescent="0.25">
      <c r="C174" s="102"/>
      <c r="D174" s="102"/>
      <c r="F174" s="102"/>
      <c r="G174" s="102"/>
      <c r="H174" s="106"/>
    </row>
    <row r="175" spans="3:8" s="95" customFormat="1" x14ac:dyDescent="0.25">
      <c r="C175" s="102"/>
      <c r="D175" s="102"/>
      <c r="F175" s="102"/>
      <c r="G175" s="102"/>
      <c r="H175" s="106"/>
    </row>
    <row r="176" spans="3:8" s="95" customFormat="1" x14ac:dyDescent="0.25">
      <c r="C176" s="102"/>
      <c r="D176" s="102"/>
      <c r="F176" s="102"/>
      <c r="G176" s="102"/>
      <c r="H176" s="106"/>
    </row>
    <row r="177" spans="3:8" s="95" customFormat="1" x14ac:dyDescent="0.25">
      <c r="C177" s="102"/>
      <c r="D177" s="102"/>
      <c r="F177" s="102"/>
      <c r="G177" s="102"/>
      <c r="H177" s="106"/>
    </row>
    <row r="178" spans="3:8" s="95" customFormat="1" x14ac:dyDescent="0.25">
      <c r="C178" s="102"/>
      <c r="D178" s="102"/>
      <c r="F178" s="102"/>
      <c r="G178" s="102"/>
      <c r="H178" s="106"/>
    </row>
    <row r="179" spans="3:8" s="95" customFormat="1" x14ac:dyDescent="0.25">
      <c r="C179" s="102"/>
      <c r="D179" s="102"/>
      <c r="F179" s="102"/>
      <c r="G179" s="102"/>
      <c r="H179" s="106"/>
    </row>
    <row r="180" spans="3:8" s="95" customFormat="1" x14ac:dyDescent="0.25">
      <c r="C180" s="102"/>
      <c r="D180" s="102"/>
      <c r="F180" s="102"/>
      <c r="G180" s="102"/>
      <c r="H180" s="106"/>
    </row>
    <row r="181" spans="3:8" s="95" customFormat="1" x14ac:dyDescent="0.25">
      <c r="C181" s="102"/>
      <c r="D181" s="102"/>
      <c r="F181" s="102"/>
      <c r="G181" s="102"/>
      <c r="H181" s="106"/>
    </row>
    <row r="182" spans="3:8" s="95" customFormat="1" x14ac:dyDescent="0.25">
      <c r="C182" s="102"/>
      <c r="D182" s="102"/>
      <c r="F182" s="102"/>
      <c r="G182" s="102"/>
      <c r="H182" s="106"/>
    </row>
    <row r="183" spans="3:8" s="95" customFormat="1" x14ac:dyDescent="0.25">
      <c r="C183" s="102"/>
      <c r="D183" s="102"/>
      <c r="F183" s="102"/>
      <c r="G183" s="102"/>
      <c r="H183" s="106"/>
    </row>
    <row r="184" spans="3:8" s="95" customFormat="1" x14ac:dyDescent="0.25">
      <c r="C184" s="102"/>
      <c r="D184" s="102"/>
      <c r="F184" s="102"/>
      <c r="G184" s="102"/>
      <c r="H184" s="106"/>
    </row>
    <row r="185" spans="3:8" s="95" customFormat="1" x14ac:dyDescent="0.25">
      <c r="C185" s="102"/>
      <c r="D185" s="102"/>
      <c r="F185" s="102"/>
      <c r="G185" s="102"/>
      <c r="H185" s="106"/>
    </row>
    <row r="186" spans="3:8" s="95" customFormat="1" x14ac:dyDescent="0.25">
      <c r="C186" s="102"/>
      <c r="D186" s="102"/>
      <c r="F186" s="102"/>
      <c r="G186" s="102"/>
      <c r="H186" s="106"/>
    </row>
    <row r="187" spans="3:8" s="95" customFormat="1" x14ac:dyDescent="0.25">
      <c r="C187" s="102"/>
      <c r="D187" s="102"/>
      <c r="F187" s="102"/>
      <c r="G187" s="102"/>
      <c r="H187" s="106"/>
    </row>
    <row r="188" spans="3:8" s="95" customFormat="1" x14ac:dyDescent="0.25">
      <c r="C188" s="102"/>
      <c r="D188" s="102"/>
      <c r="F188" s="102"/>
      <c r="G188" s="102"/>
      <c r="H188" s="106"/>
    </row>
    <row r="189" spans="3:8" s="95" customFormat="1" x14ac:dyDescent="0.25">
      <c r="C189" s="102"/>
      <c r="D189" s="102"/>
      <c r="F189" s="102"/>
      <c r="G189" s="102"/>
      <c r="H189" s="106"/>
    </row>
    <row r="190" spans="3:8" s="95" customFormat="1" x14ac:dyDescent="0.25">
      <c r="C190" s="102"/>
      <c r="D190" s="102"/>
      <c r="F190" s="102"/>
      <c r="G190" s="102"/>
      <c r="H190" s="106"/>
    </row>
    <row r="191" spans="3:8" s="95" customFormat="1" x14ac:dyDescent="0.25">
      <c r="C191" s="102"/>
      <c r="D191" s="102"/>
      <c r="F191" s="102"/>
      <c r="G191" s="102"/>
      <c r="H191" s="106"/>
    </row>
    <row r="192" spans="3:8" s="95" customFormat="1" x14ac:dyDescent="0.25">
      <c r="C192" s="102"/>
      <c r="D192" s="102"/>
      <c r="F192" s="102"/>
      <c r="G192" s="102"/>
      <c r="H192" s="106"/>
    </row>
    <row r="193" spans="3:8" s="95" customFormat="1" x14ac:dyDescent="0.25">
      <c r="C193" s="102"/>
      <c r="D193" s="102"/>
      <c r="F193" s="102"/>
      <c r="G193" s="102"/>
      <c r="H193" s="106"/>
    </row>
    <row r="194" spans="3:8" s="95" customFormat="1" x14ac:dyDescent="0.25">
      <c r="C194" s="102"/>
      <c r="D194" s="102"/>
      <c r="F194" s="102"/>
      <c r="G194" s="102"/>
      <c r="H194" s="106"/>
    </row>
    <row r="195" spans="3:8" s="95" customFormat="1" x14ac:dyDescent="0.25">
      <c r="C195" s="102"/>
      <c r="D195" s="102"/>
      <c r="F195" s="102"/>
      <c r="G195" s="102"/>
      <c r="H195" s="106"/>
    </row>
    <row r="196" spans="3:8" s="95" customFormat="1" x14ac:dyDescent="0.25">
      <c r="C196" s="102"/>
      <c r="D196" s="102"/>
      <c r="F196" s="102"/>
      <c r="G196" s="102"/>
      <c r="H196" s="106"/>
    </row>
    <row r="197" spans="3:8" s="95" customFormat="1" x14ac:dyDescent="0.25">
      <c r="C197" s="102"/>
      <c r="D197" s="102"/>
      <c r="F197" s="102"/>
      <c r="G197" s="102"/>
      <c r="H197" s="106"/>
    </row>
    <row r="198" spans="3:8" s="95" customFormat="1" x14ac:dyDescent="0.25">
      <c r="C198" s="102"/>
      <c r="D198" s="102"/>
      <c r="F198" s="102"/>
      <c r="G198" s="102"/>
      <c r="H198" s="106"/>
    </row>
    <row r="199" spans="3:8" s="95" customFormat="1" x14ac:dyDescent="0.25">
      <c r="C199" s="102"/>
      <c r="D199" s="102"/>
      <c r="F199" s="102"/>
      <c r="G199" s="102"/>
      <c r="H199" s="106"/>
    </row>
    <row r="200" spans="3:8" s="95" customFormat="1" x14ac:dyDescent="0.25">
      <c r="C200" s="102"/>
      <c r="D200" s="102"/>
      <c r="F200" s="102"/>
      <c r="G200" s="102"/>
      <c r="H200" s="106"/>
    </row>
    <row r="201" spans="3:8" s="95" customFormat="1" x14ac:dyDescent="0.25">
      <c r="C201" s="102"/>
      <c r="D201" s="102"/>
      <c r="F201" s="102"/>
      <c r="G201" s="102"/>
      <c r="H201" s="106"/>
    </row>
    <row r="202" spans="3:8" s="95" customFormat="1" x14ac:dyDescent="0.25">
      <c r="C202" s="102"/>
      <c r="D202" s="102"/>
      <c r="F202" s="102"/>
      <c r="G202" s="102"/>
      <c r="H202" s="106"/>
    </row>
    <row r="203" spans="3:8" s="95" customFormat="1" x14ac:dyDescent="0.25">
      <c r="C203" s="102"/>
      <c r="D203" s="102"/>
      <c r="F203" s="102"/>
      <c r="G203" s="102"/>
      <c r="H203" s="106"/>
    </row>
    <row r="204" spans="3:8" s="95" customFormat="1" x14ac:dyDescent="0.25">
      <c r="C204" s="102"/>
      <c r="D204" s="102"/>
      <c r="F204" s="102"/>
      <c r="G204" s="102"/>
      <c r="H204" s="106"/>
    </row>
    <row r="205" spans="3:8" s="95" customFormat="1" x14ac:dyDescent="0.25">
      <c r="C205" s="102"/>
      <c r="D205" s="102"/>
      <c r="F205" s="102"/>
      <c r="G205" s="102"/>
      <c r="H205" s="106"/>
    </row>
    <row r="206" spans="3:8" s="95" customFormat="1" x14ac:dyDescent="0.25">
      <c r="C206" s="102"/>
      <c r="D206" s="102"/>
      <c r="F206" s="102"/>
      <c r="G206" s="102"/>
      <c r="H206" s="106"/>
    </row>
    <row r="207" spans="3:8" s="95" customFormat="1" x14ac:dyDescent="0.25">
      <c r="C207" s="102"/>
      <c r="D207" s="102"/>
      <c r="F207" s="102"/>
      <c r="G207" s="102"/>
      <c r="H207" s="106"/>
    </row>
    <row r="208" spans="3:8" s="95" customFormat="1" x14ac:dyDescent="0.25">
      <c r="C208" s="102"/>
      <c r="D208" s="102"/>
      <c r="F208" s="102"/>
      <c r="G208" s="102"/>
      <c r="H208" s="106"/>
    </row>
    <row r="209" spans="3:8" s="95" customFormat="1" x14ac:dyDescent="0.25">
      <c r="C209" s="102"/>
      <c r="D209" s="102"/>
      <c r="F209" s="102"/>
      <c r="G209" s="102"/>
      <c r="H209" s="106"/>
    </row>
    <row r="210" spans="3:8" s="95" customFormat="1" x14ac:dyDescent="0.25">
      <c r="C210" s="102"/>
      <c r="D210" s="102"/>
      <c r="F210" s="102"/>
      <c r="G210" s="102"/>
      <c r="H210" s="106"/>
    </row>
    <row r="211" spans="3:8" s="95" customFormat="1" x14ac:dyDescent="0.25">
      <c r="C211" s="102"/>
      <c r="D211" s="102"/>
      <c r="F211" s="102"/>
      <c r="G211" s="102"/>
      <c r="H211" s="106"/>
    </row>
    <row r="212" spans="3:8" s="95" customFormat="1" x14ac:dyDescent="0.25">
      <c r="C212" s="102"/>
      <c r="D212" s="102"/>
      <c r="F212" s="102"/>
      <c r="G212" s="102"/>
      <c r="H212" s="106"/>
    </row>
    <row r="213" spans="3:8" s="95" customFormat="1" x14ac:dyDescent="0.25">
      <c r="C213" s="102"/>
      <c r="D213" s="102"/>
      <c r="F213" s="102"/>
      <c r="G213" s="102"/>
      <c r="H213" s="106"/>
    </row>
    <row r="214" spans="3:8" s="95" customFormat="1" x14ac:dyDescent="0.25">
      <c r="C214" s="102"/>
      <c r="D214" s="102"/>
      <c r="F214" s="102"/>
      <c r="G214" s="102"/>
      <c r="H214" s="106"/>
    </row>
    <row r="215" spans="3:8" s="95" customFormat="1" x14ac:dyDescent="0.25">
      <c r="C215" s="102"/>
      <c r="D215" s="102"/>
      <c r="F215" s="102"/>
      <c r="G215" s="102"/>
      <c r="H215" s="106"/>
    </row>
    <row r="216" spans="3:8" s="95" customFormat="1" x14ac:dyDescent="0.25">
      <c r="C216" s="102"/>
      <c r="D216" s="102"/>
      <c r="F216" s="102"/>
      <c r="G216" s="102"/>
      <c r="H216" s="106"/>
    </row>
    <row r="217" spans="3:8" s="95" customFormat="1" x14ac:dyDescent="0.25">
      <c r="C217" s="102"/>
      <c r="D217" s="102"/>
      <c r="F217" s="102"/>
      <c r="G217" s="102"/>
      <c r="H217" s="106"/>
    </row>
    <row r="218" spans="3:8" s="95" customFormat="1" x14ac:dyDescent="0.25">
      <c r="C218" s="102"/>
      <c r="D218" s="102"/>
      <c r="F218" s="102"/>
      <c r="G218" s="102"/>
      <c r="H218" s="106"/>
    </row>
    <row r="219" spans="3:8" s="95" customFormat="1" x14ac:dyDescent="0.25">
      <c r="C219" s="102"/>
      <c r="D219" s="102"/>
      <c r="F219" s="102"/>
      <c r="G219" s="102"/>
      <c r="H219" s="106"/>
    </row>
    <row r="220" spans="3:8" s="95" customFormat="1" x14ac:dyDescent="0.25">
      <c r="C220" s="102"/>
      <c r="D220" s="102"/>
      <c r="F220" s="102"/>
      <c r="G220" s="102"/>
      <c r="H220" s="106"/>
    </row>
    <row r="221" spans="3:8" s="95" customFormat="1" x14ac:dyDescent="0.25">
      <c r="C221" s="102"/>
      <c r="D221" s="102"/>
      <c r="F221" s="102"/>
      <c r="G221" s="102"/>
      <c r="H221" s="106"/>
    </row>
    <row r="222" spans="3:8" s="95" customFormat="1" x14ac:dyDescent="0.25">
      <c r="C222" s="102"/>
      <c r="D222" s="102"/>
      <c r="F222" s="102"/>
      <c r="G222" s="102"/>
      <c r="H222" s="106"/>
    </row>
    <row r="223" spans="3:8" s="95" customFormat="1" x14ac:dyDescent="0.25">
      <c r="C223" s="102"/>
      <c r="D223" s="102"/>
      <c r="F223" s="102"/>
      <c r="G223" s="102"/>
      <c r="H223" s="106"/>
    </row>
    <row r="224" spans="3:8" s="95" customFormat="1" x14ac:dyDescent="0.25">
      <c r="C224" s="102"/>
      <c r="D224" s="102"/>
      <c r="F224" s="102"/>
      <c r="G224" s="102"/>
      <c r="H224" s="106"/>
    </row>
    <row r="225" spans="3:8" s="95" customFormat="1" x14ac:dyDescent="0.25">
      <c r="C225" s="102"/>
      <c r="D225" s="102"/>
      <c r="F225" s="102"/>
      <c r="G225" s="102"/>
      <c r="H225" s="106"/>
    </row>
    <row r="226" spans="3:8" s="95" customFormat="1" x14ac:dyDescent="0.25">
      <c r="C226" s="102"/>
      <c r="D226" s="102"/>
      <c r="F226" s="102"/>
      <c r="G226" s="102"/>
      <c r="H226" s="106"/>
    </row>
    <row r="227" spans="3:8" s="95" customFormat="1" x14ac:dyDescent="0.25">
      <c r="C227" s="102"/>
      <c r="D227" s="102"/>
      <c r="F227" s="102"/>
      <c r="G227" s="102"/>
      <c r="H227" s="106"/>
    </row>
    <row r="228" spans="3:8" s="95" customFormat="1" x14ac:dyDescent="0.25">
      <c r="C228" s="102"/>
      <c r="D228" s="102"/>
      <c r="F228" s="102"/>
      <c r="G228" s="102"/>
      <c r="H228" s="106"/>
    </row>
    <row r="229" spans="3:8" s="95" customFormat="1" x14ac:dyDescent="0.25">
      <c r="C229" s="102"/>
      <c r="D229" s="102"/>
      <c r="F229" s="102"/>
      <c r="G229" s="102"/>
      <c r="H229" s="106"/>
    </row>
    <row r="230" spans="3:8" s="95" customFormat="1" x14ac:dyDescent="0.25">
      <c r="C230" s="102"/>
      <c r="D230" s="102"/>
      <c r="F230" s="102"/>
      <c r="G230" s="102"/>
      <c r="H230" s="106"/>
    </row>
    <row r="231" spans="3:8" s="95" customFormat="1" x14ac:dyDescent="0.25">
      <c r="C231" s="102"/>
      <c r="D231" s="102"/>
      <c r="F231" s="102"/>
      <c r="G231" s="102"/>
      <c r="H231" s="106"/>
    </row>
    <row r="232" spans="3:8" s="95" customFormat="1" x14ac:dyDescent="0.25">
      <c r="C232" s="102"/>
      <c r="D232" s="102"/>
      <c r="F232" s="102"/>
      <c r="G232" s="102"/>
      <c r="H232" s="106"/>
    </row>
    <row r="233" spans="3:8" s="95" customFormat="1" x14ac:dyDescent="0.25">
      <c r="C233" s="102"/>
      <c r="D233" s="102"/>
      <c r="F233" s="102"/>
      <c r="G233" s="102"/>
      <c r="H233" s="106"/>
    </row>
    <row r="234" spans="3:8" s="95" customFormat="1" x14ac:dyDescent="0.25">
      <c r="C234" s="102"/>
      <c r="D234" s="102"/>
      <c r="F234" s="102"/>
      <c r="G234" s="102"/>
      <c r="H234" s="106"/>
    </row>
    <row r="235" spans="3:8" s="95" customFormat="1" x14ac:dyDescent="0.25">
      <c r="C235" s="102"/>
      <c r="D235" s="102"/>
      <c r="F235" s="102"/>
      <c r="G235" s="102"/>
      <c r="H235" s="106"/>
    </row>
    <row r="236" spans="3:8" s="95" customFormat="1" x14ac:dyDescent="0.25">
      <c r="C236" s="102"/>
      <c r="D236" s="102"/>
      <c r="F236" s="102"/>
      <c r="G236" s="102"/>
      <c r="H236" s="106"/>
    </row>
    <row r="237" spans="3:8" s="95" customFormat="1" x14ac:dyDescent="0.25">
      <c r="C237" s="102"/>
      <c r="D237" s="102"/>
      <c r="F237" s="102"/>
      <c r="G237" s="102"/>
      <c r="H237" s="106"/>
    </row>
    <row r="238" spans="3:8" s="95" customFormat="1" x14ac:dyDescent="0.25">
      <c r="C238" s="102"/>
      <c r="D238" s="102"/>
      <c r="F238" s="102"/>
      <c r="G238" s="102"/>
      <c r="H238" s="106"/>
    </row>
    <row r="239" spans="3:8" s="95" customFormat="1" x14ac:dyDescent="0.25">
      <c r="C239" s="102"/>
      <c r="D239" s="102"/>
      <c r="F239" s="102"/>
      <c r="G239" s="102"/>
      <c r="H239" s="106"/>
    </row>
    <row r="240" spans="3:8" s="95" customFormat="1" x14ac:dyDescent="0.25">
      <c r="C240" s="102"/>
      <c r="D240" s="102"/>
      <c r="F240" s="102"/>
      <c r="G240" s="102"/>
      <c r="H240" s="106"/>
    </row>
    <row r="241" spans="3:8" s="95" customFormat="1" x14ac:dyDescent="0.25">
      <c r="C241" s="102"/>
      <c r="D241" s="102"/>
      <c r="F241" s="102"/>
      <c r="G241" s="102"/>
      <c r="H241" s="106"/>
    </row>
    <row r="242" spans="3:8" s="95" customFormat="1" x14ac:dyDescent="0.25">
      <c r="C242" s="102"/>
      <c r="D242" s="102"/>
      <c r="F242" s="102"/>
      <c r="G242" s="102"/>
      <c r="H242" s="106"/>
    </row>
    <row r="243" spans="3:8" s="95" customFormat="1" x14ac:dyDescent="0.25">
      <c r="C243" s="102"/>
      <c r="D243" s="102"/>
      <c r="F243" s="102"/>
      <c r="G243" s="102"/>
      <c r="H243" s="106"/>
    </row>
    <row r="244" spans="3:8" s="95" customFormat="1" x14ac:dyDescent="0.25">
      <c r="C244" s="102"/>
      <c r="D244" s="102"/>
      <c r="F244" s="102"/>
      <c r="G244" s="102"/>
      <c r="H244" s="106"/>
    </row>
    <row r="245" spans="3:8" s="95" customFormat="1" x14ac:dyDescent="0.25">
      <c r="C245" s="102"/>
      <c r="D245" s="102"/>
      <c r="F245" s="102"/>
      <c r="G245" s="102"/>
      <c r="H245" s="106"/>
    </row>
    <row r="246" spans="3:8" s="95" customFormat="1" x14ac:dyDescent="0.25">
      <c r="C246" s="102"/>
      <c r="D246" s="102"/>
      <c r="F246" s="102"/>
      <c r="G246" s="102"/>
      <c r="H246" s="106"/>
    </row>
    <row r="247" spans="3:8" s="95" customFormat="1" x14ac:dyDescent="0.25">
      <c r="C247" s="102"/>
      <c r="D247" s="102"/>
      <c r="F247" s="102"/>
      <c r="G247" s="102"/>
      <c r="H247" s="106"/>
    </row>
    <row r="248" spans="3:8" s="95" customFormat="1" x14ac:dyDescent="0.25">
      <c r="C248" s="102"/>
      <c r="D248" s="102"/>
      <c r="F248" s="102"/>
      <c r="G248" s="102"/>
      <c r="H248" s="106"/>
    </row>
    <row r="249" spans="3:8" s="95" customFormat="1" x14ac:dyDescent="0.25">
      <c r="C249" s="102"/>
      <c r="D249" s="102"/>
      <c r="F249" s="102"/>
      <c r="G249" s="102"/>
      <c r="H249" s="106"/>
    </row>
    <row r="250" spans="3:8" s="95" customFormat="1" x14ac:dyDescent="0.25">
      <c r="C250" s="102"/>
      <c r="D250" s="102"/>
      <c r="F250" s="102"/>
      <c r="G250" s="102"/>
      <c r="H250" s="106"/>
    </row>
    <row r="251" spans="3:8" s="95" customFormat="1" x14ac:dyDescent="0.25">
      <c r="C251" s="102"/>
      <c r="D251" s="102"/>
      <c r="F251" s="102"/>
      <c r="G251" s="102"/>
      <c r="H251" s="106"/>
    </row>
    <row r="252" spans="3:8" s="95" customFormat="1" x14ac:dyDescent="0.25">
      <c r="C252" s="102"/>
      <c r="D252" s="102"/>
      <c r="F252" s="102"/>
      <c r="G252" s="102"/>
      <c r="H252" s="106"/>
    </row>
    <row r="253" spans="3:8" s="95" customFormat="1" x14ac:dyDescent="0.25">
      <c r="C253" s="102"/>
      <c r="D253" s="102"/>
      <c r="F253" s="102"/>
      <c r="G253" s="102"/>
      <c r="H253" s="106"/>
    </row>
    <row r="254" spans="3:8" s="95" customFormat="1" x14ac:dyDescent="0.25">
      <c r="C254" s="102"/>
      <c r="D254" s="102"/>
      <c r="F254" s="102"/>
      <c r="G254" s="102"/>
      <c r="H254" s="106"/>
    </row>
    <row r="255" spans="3:8" s="95" customFormat="1" x14ac:dyDescent="0.25">
      <c r="C255" s="102"/>
      <c r="D255" s="102"/>
      <c r="F255" s="102"/>
      <c r="G255" s="102"/>
      <c r="H255" s="106"/>
    </row>
    <row r="256" spans="3:8" s="95" customFormat="1" x14ac:dyDescent="0.25">
      <c r="C256" s="102"/>
      <c r="D256" s="102"/>
      <c r="F256" s="102"/>
      <c r="G256" s="102"/>
      <c r="H256" s="106"/>
    </row>
    <row r="257" spans="3:8" s="95" customFormat="1" x14ac:dyDescent="0.25">
      <c r="C257" s="102"/>
      <c r="D257" s="102"/>
      <c r="F257" s="102"/>
      <c r="G257" s="102"/>
      <c r="H257" s="106"/>
    </row>
    <row r="258" spans="3:8" s="95" customFormat="1" x14ac:dyDescent="0.25">
      <c r="C258" s="102"/>
      <c r="D258" s="102"/>
      <c r="F258" s="102"/>
      <c r="G258" s="102"/>
      <c r="H258" s="106"/>
    </row>
    <row r="259" spans="3:8" s="95" customFormat="1" x14ac:dyDescent="0.25">
      <c r="C259" s="102"/>
      <c r="D259" s="102"/>
      <c r="F259" s="102"/>
      <c r="G259" s="102"/>
      <c r="H259" s="106"/>
    </row>
    <row r="260" spans="3:8" s="95" customFormat="1" x14ac:dyDescent="0.25">
      <c r="C260" s="102"/>
      <c r="D260" s="102"/>
      <c r="F260" s="102"/>
      <c r="G260" s="102"/>
      <c r="H260" s="106"/>
    </row>
    <row r="261" spans="3:8" s="95" customFormat="1" x14ac:dyDescent="0.25">
      <c r="C261" s="102"/>
      <c r="D261" s="102"/>
      <c r="F261" s="102"/>
      <c r="G261" s="102"/>
      <c r="H261" s="106"/>
    </row>
    <row r="262" spans="3:8" s="95" customFormat="1" x14ac:dyDescent="0.25">
      <c r="C262" s="102"/>
      <c r="D262" s="102"/>
      <c r="F262" s="102"/>
      <c r="G262" s="102"/>
      <c r="H262" s="106"/>
    </row>
    <row r="263" spans="3:8" s="95" customFormat="1" x14ac:dyDescent="0.25">
      <c r="C263" s="102"/>
      <c r="D263" s="102"/>
      <c r="F263" s="102"/>
      <c r="G263" s="102"/>
      <c r="H263" s="106"/>
    </row>
    <row r="264" spans="3:8" s="95" customFormat="1" x14ac:dyDescent="0.25">
      <c r="C264" s="102"/>
      <c r="D264" s="102"/>
      <c r="F264" s="102"/>
      <c r="G264" s="102"/>
      <c r="H264" s="106"/>
    </row>
    <row r="265" spans="3:8" s="95" customFormat="1" x14ac:dyDescent="0.25">
      <c r="C265" s="102"/>
      <c r="D265" s="102"/>
      <c r="F265" s="102"/>
      <c r="G265" s="102"/>
      <c r="H265" s="106"/>
    </row>
    <row r="266" spans="3:8" s="95" customFormat="1" x14ac:dyDescent="0.25">
      <c r="C266" s="102"/>
      <c r="D266" s="102"/>
      <c r="F266" s="102"/>
      <c r="G266" s="102"/>
      <c r="H266" s="106"/>
    </row>
    <row r="267" spans="3:8" s="95" customFormat="1" x14ac:dyDescent="0.25">
      <c r="C267" s="102"/>
      <c r="D267" s="102"/>
      <c r="F267" s="102"/>
      <c r="G267" s="102"/>
      <c r="H267" s="106"/>
    </row>
    <row r="268" spans="3:8" s="95" customFormat="1" x14ac:dyDescent="0.25">
      <c r="C268" s="102"/>
      <c r="D268" s="102"/>
      <c r="F268" s="102"/>
      <c r="G268" s="102"/>
      <c r="H268" s="106"/>
    </row>
    <row r="269" spans="3:8" s="95" customFormat="1" x14ac:dyDescent="0.25">
      <c r="C269" s="102"/>
      <c r="D269" s="102"/>
      <c r="F269" s="102"/>
      <c r="G269" s="102"/>
      <c r="H269" s="106"/>
    </row>
    <row r="270" spans="3:8" s="95" customFormat="1" x14ac:dyDescent="0.25">
      <c r="C270" s="102"/>
      <c r="D270" s="102"/>
      <c r="F270" s="102"/>
      <c r="G270" s="102"/>
      <c r="H270" s="106"/>
    </row>
    <row r="271" spans="3:8" s="95" customFormat="1" x14ac:dyDescent="0.25">
      <c r="C271" s="102"/>
      <c r="D271" s="102"/>
      <c r="F271" s="102"/>
      <c r="G271" s="102"/>
      <c r="H271" s="106"/>
    </row>
    <row r="272" spans="3:8" s="95" customFormat="1" x14ac:dyDescent="0.25">
      <c r="C272" s="102"/>
      <c r="D272" s="102"/>
      <c r="F272" s="102"/>
      <c r="G272" s="102"/>
      <c r="H272" s="106"/>
    </row>
    <row r="273" spans="3:8" s="95" customFormat="1" x14ac:dyDescent="0.25">
      <c r="C273" s="102"/>
      <c r="D273" s="102"/>
      <c r="F273" s="102"/>
      <c r="G273" s="102"/>
      <c r="H273" s="106"/>
    </row>
    <row r="274" spans="3:8" s="95" customFormat="1" x14ac:dyDescent="0.25">
      <c r="C274" s="102"/>
      <c r="D274" s="102"/>
      <c r="F274" s="102"/>
      <c r="G274" s="102"/>
      <c r="H274" s="106"/>
    </row>
    <row r="275" spans="3:8" s="95" customFormat="1" x14ac:dyDescent="0.25">
      <c r="C275" s="102"/>
      <c r="D275" s="102"/>
      <c r="F275" s="102"/>
      <c r="G275" s="102"/>
      <c r="H275" s="106"/>
    </row>
    <row r="276" spans="3:8" s="95" customFormat="1" x14ac:dyDescent="0.25">
      <c r="C276" s="102"/>
      <c r="D276" s="102"/>
      <c r="F276" s="102"/>
      <c r="G276" s="102"/>
      <c r="H276" s="106"/>
    </row>
    <row r="277" spans="3:8" s="95" customFormat="1" x14ac:dyDescent="0.25">
      <c r="C277" s="102"/>
      <c r="D277" s="102"/>
      <c r="F277" s="102"/>
      <c r="G277" s="102"/>
      <c r="H277" s="106"/>
    </row>
    <row r="278" spans="3:8" s="95" customFormat="1" x14ac:dyDescent="0.25">
      <c r="C278" s="102"/>
      <c r="D278" s="102"/>
      <c r="F278" s="102"/>
      <c r="G278" s="102"/>
      <c r="H278" s="106"/>
    </row>
    <row r="279" spans="3:8" s="95" customFormat="1" x14ac:dyDescent="0.25">
      <c r="C279" s="102"/>
      <c r="D279" s="102"/>
      <c r="F279" s="102"/>
      <c r="G279" s="102"/>
      <c r="H279" s="106"/>
    </row>
    <row r="280" spans="3:8" s="95" customFormat="1" x14ac:dyDescent="0.25">
      <c r="C280" s="102"/>
      <c r="D280" s="102"/>
      <c r="F280" s="102"/>
      <c r="G280" s="102"/>
      <c r="H280" s="106"/>
    </row>
    <row r="281" spans="3:8" s="95" customFormat="1" x14ac:dyDescent="0.25">
      <c r="C281" s="102"/>
      <c r="D281" s="102"/>
      <c r="F281" s="102"/>
      <c r="G281" s="102"/>
      <c r="H281" s="106"/>
    </row>
    <row r="282" spans="3:8" s="95" customFormat="1" x14ac:dyDescent="0.25">
      <c r="C282" s="102"/>
      <c r="D282" s="102"/>
      <c r="F282" s="102"/>
      <c r="G282" s="102"/>
      <c r="H282" s="106"/>
    </row>
    <row r="283" spans="3:8" s="95" customFormat="1" x14ac:dyDescent="0.25">
      <c r="C283" s="102"/>
      <c r="D283" s="102"/>
      <c r="F283" s="102"/>
      <c r="G283" s="102"/>
      <c r="H283" s="106"/>
    </row>
    <row r="284" spans="3:8" s="95" customFormat="1" x14ac:dyDescent="0.25">
      <c r="C284" s="102"/>
      <c r="D284" s="102"/>
      <c r="F284" s="102"/>
      <c r="G284" s="102"/>
      <c r="H284" s="106"/>
    </row>
    <row r="285" spans="3:8" s="95" customFormat="1" x14ac:dyDescent="0.25">
      <c r="C285" s="102"/>
      <c r="D285" s="102"/>
      <c r="F285" s="102"/>
      <c r="G285" s="102"/>
      <c r="H285" s="106"/>
    </row>
    <row r="286" spans="3:8" s="95" customFormat="1" x14ac:dyDescent="0.25">
      <c r="C286" s="102"/>
      <c r="D286" s="102"/>
      <c r="F286" s="102"/>
      <c r="G286" s="102"/>
      <c r="H286" s="106"/>
    </row>
    <row r="287" spans="3:8" s="95" customFormat="1" x14ac:dyDescent="0.25">
      <c r="C287" s="102"/>
      <c r="D287" s="102"/>
      <c r="F287" s="102"/>
      <c r="G287" s="102"/>
      <c r="H287" s="106"/>
    </row>
    <row r="288" spans="3:8" s="95" customFormat="1" x14ac:dyDescent="0.25">
      <c r="C288" s="102"/>
      <c r="D288" s="102"/>
      <c r="F288" s="102"/>
      <c r="G288" s="102"/>
      <c r="H288" s="106"/>
    </row>
    <row r="289" spans="3:8" s="95" customFormat="1" x14ac:dyDescent="0.25">
      <c r="C289" s="102"/>
      <c r="D289" s="102"/>
      <c r="F289" s="102"/>
      <c r="G289" s="102"/>
      <c r="H289" s="106"/>
    </row>
    <row r="290" spans="3:8" s="95" customFormat="1" x14ac:dyDescent="0.25">
      <c r="C290" s="102"/>
      <c r="D290" s="102"/>
      <c r="F290" s="102"/>
      <c r="G290" s="102"/>
      <c r="H290" s="106"/>
    </row>
    <row r="291" spans="3:8" s="95" customFormat="1" x14ac:dyDescent="0.25">
      <c r="C291" s="102"/>
      <c r="D291" s="102"/>
      <c r="F291" s="102"/>
      <c r="G291" s="102"/>
      <c r="H291" s="106"/>
    </row>
    <row r="292" spans="3:8" s="95" customFormat="1" x14ac:dyDescent="0.25">
      <c r="C292" s="102"/>
      <c r="D292" s="102"/>
      <c r="F292" s="102"/>
      <c r="G292" s="102"/>
      <c r="H292" s="106"/>
    </row>
    <row r="293" spans="3:8" s="95" customFormat="1" x14ac:dyDescent="0.25">
      <c r="C293" s="102"/>
      <c r="D293" s="102"/>
      <c r="F293" s="102"/>
      <c r="G293" s="102"/>
      <c r="H293" s="106"/>
    </row>
    <row r="294" spans="3:8" s="95" customFormat="1" x14ac:dyDescent="0.25">
      <c r="C294" s="102"/>
      <c r="D294" s="102"/>
      <c r="F294" s="102"/>
      <c r="G294" s="102"/>
      <c r="H294" s="106"/>
    </row>
    <row r="295" spans="3:8" s="95" customFormat="1" x14ac:dyDescent="0.25">
      <c r="C295" s="102"/>
      <c r="D295" s="102"/>
      <c r="F295" s="102"/>
      <c r="G295" s="102"/>
      <c r="H295" s="106"/>
    </row>
    <row r="296" spans="3:8" s="95" customFormat="1" x14ac:dyDescent="0.25">
      <c r="C296" s="102"/>
      <c r="D296" s="102"/>
      <c r="F296" s="102"/>
      <c r="G296" s="102"/>
      <c r="H296" s="106"/>
    </row>
    <row r="297" spans="3:8" s="95" customFormat="1" x14ac:dyDescent="0.25">
      <c r="C297" s="102"/>
      <c r="D297" s="102"/>
      <c r="F297" s="102"/>
      <c r="G297" s="102"/>
      <c r="H297" s="106"/>
    </row>
    <row r="298" spans="3:8" s="95" customFormat="1" x14ac:dyDescent="0.25">
      <c r="C298" s="102"/>
      <c r="D298" s="102"/>
      <c r="F298" s="102"/>
      <c r="G298" s="102"/>
      <c r="H298" s="106"/>
    </row>
    <row r="299" spans="3:8" s="95" customFormat="1" x14ac:dyDescent="0.25">
      <c r="C299" s="102"/>
      <c r="D299" s="102"/>
      <c r="F299" s="102"/>
      <c r="G299" s="102"/>
      <c r="H299" s="106"/>
    </row>
    <row r="300" spans="3:8" s="95" customFormat="1" x14ac:dyDescent="0.25">
      <c r="C300" s="102"/>
      <c r="D300" s="102"/>
      <c r="F300" s="102"/>
      <c r="G300" s="102"/>
      <c r="H300" s="106"/>
    </row>
    <row r="301" spans="3:8" s="95" customFormat="1" x14ac:dyDescent="0.25">
      <c r="C301" s="102"/>
      <c r="D301" s="102"/>
      <c r="F301" s="102"/>
      <c r="G301" s="102"/>
      <c r="H301" s="106"/>
    </row>
    <row r="302" spans="3:8" s="95" customFormat="1" x14ac:dyDescent="0.25">
      <c r="C302" s="102"/>
      <c r="D302" s="102"/>
      <c r="F302" s="102"/>
      <c r="G302" s="102"/>
      <c r="H302" s="106"/>
    </row>
    <row r="303" spans="3:8" s="95" customFormat="1" x14ac:dyDescent="0.25">
      <c r="C303" s="102"/>
      <c r="D303" s="102"/>
      <c r="F303" s="102"/>
      <c r="G303" s="102"/>
      <c r="H303" s="106"/>
    </row>
    <row r="304" spans="3:8" s="95" customFormat="1" x14ac:dyDescent="0.25">
      <c r="C304" s="102"/>
      <c r="D304" s="102"/>
      <c r="F304" s="102"/>
      <c r="G304" s="102"/>
      <c r="H304" s="106"/>
    </row>
    <row r="305" spans="2:8" s="95" customFormat="1" x14ac:dyDescent="0.25">
      <c r="C305" s="102"/>
      <c r="D305" s="102"/>
      <c r="F305" s="102"/>
      <c r="G305" s="102"/>
      <c r="H305" s="106"/>
    </row>
    <row r="306" spans="2:8" s="95" customFormat="1" x14ac:dyDescent="0.25">
      <c r="C306" s="102"/>
      <c r="D306" s="102"/>
      <c r="F306" s="102"/>
      <c r="G306" s="102"/>
      <c r="H306" s="106"/>
    </row>
    <row r="307" spans="2:8" s="95" customFormat="1" x14ac:dyDescent="0.25">
      <c r="B307" s="45"/>
      <c r="C307" s="44"/>
      <c r="D307" s="44"/>
      <c r="E307" s="45"/>
      <c r="F307" s="44"/>
      <c r="G307" s="44"/>
      <c r="H307" s="106"/>
    </row>
    <row r="308" spans="2:8" s="95" customFormat="1" x14ac:dyDescent="0.25">
      <c r="B308" s="45"/>
      <c r="C308" s="44"/>
      <c r="D308" s="44"/>
      <c r="E308" s="45"/>
      <c r="F308" s="44"/>
      <c r="G308" s="44"/>
      <c r="H308" s="106"/>
    </row>
  </sheetData>
  <mergeCells count="2">
    <mergeCell ref="A2:G2"/>
    <mergeCell ref="A3:G3"/>
  </mergeCells>
  <printOptions gridLinesSet="0"/>
  <pageMargins left="0.59055118110236227" right="0.59055118110236227" top="0.7" bottom="0.51181102362204722" header="0.28000000000000003" footer="0.15748031496062992"/>
  <pageSetup paperSize="9" scale="3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47"/>
  <sheetViews>
    <sheetView view="pageBreakPreview" zoomScale="60" workbookViewId="0">
      <selection activeCell="N31" sqref="N31"/>
    </sheetView>
  </sheetViews>
  <sheetFormatPr defaultRowHeight="12.75" x14ac:dyDescent="0.2"/>
  <cols>
    <col min="8" max="8" width="11.140625" customWidth="1"/>
  </cols>
  <sheetData>
    <row r="14" spans="1:9" ht="15" customHeight="1" x14ac:dyDescent="0.2"/>
    <row r="16" spans="1:9" ht="21.75" x14ac:dyDescent="0.3">
      <c r="A16" s="316" t="s">
        <v>27</v>
      </c>
      <c r="B16" s="316"/>
      <c r="C16" s="316"/>
      <c r="D16" s="316"/>
      <c r="E16" s="316"/>
      <c r="F16" s="316"/>
      <c r="G16" s="316"/>
      <c r="H16" s="316"/>
      <c r="I16" s="316"/>
    </row>
    <row r="17" spans="1:9" ht="18" customHeight="1" x14ac:dyDescent="0.2"/>
    <row r="18" spans="1:9" ht="21.75" x14ac:dyDescent="0.3">
      <c r="A18" s="316" t="s">
        <v>28</v>
      </c>
      <c r="B18" s="316"/>
      <c r="C18" s="316"/>
      <c r="D18" s="316"/>
      <c r="E18" s="316"/>
      <c r="F18" s="316"/>
      <c r="G18" s="316"/>
      <c r="H18" s="316"/>
      <c r="I18" s="316"/>
    </row>
    <row r="19" spans="1:9" ht="27" customHeight="1" x14ac:dyDescent="0.3">
      <c r="A19" s="317" t="s">
        <v>204</v>
      </c>
      <c r="B19" s="317"/>
      <c r="C19" s="317"/>
      <c r="D19" s="317"/>
      <c r="E19" s="317"/>
      <c r="F19" s="317"/>
      <c r="G19" s="317"/>
      <c r="H19" s="317"/>
      <c r="I19" s="317"/>
    </row>
    <row r="25" spans="1:9" ht="22.5" customHeight="1" x14ac:dyDescent="0.2"/>
    <row r="31" spans="1:9" ht="21" customHeight="1" x14ac:dyDescent="0.2"/>
    <row r="47" ht="23.25" customHeight="1" x14ac:dyDescent="0.2"/>
  </sheetData>
  <mergeCells count="3">
    <mergeCell ref="A16:I16"/>
    <mergeCell ref="A18:I18"/>
    <mergeCell ref="A19:I19"/>
  </mergeCells>
  <pageMargins left="0.75" right="0.75" top="1" bottom="1" header="0.5" footer="0.5"/>
  <pageSetup paperSize="9" firstPageNumber="7" orientation="portrait" useFirstPageNumber="1" r:id="rId1"/>
  <headerFooter alignWithMargins="0">
    <oddFooter>&amp;C&amp;"Arial,Bold"&amp;14&amp;P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6" ma:contentTypeDescription="Create a new document." ma:contentTypeScope="" ma:versionID="93917500d53f980d713f0cd2520b2a00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ff4844a0c6fb543a0b779ada3e9f7856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B3DE245C-FE55-4B7A-B85B-6CC89884B122}"/>
</file>

<file path=customXml/itemProps2.xml><?xml version="1.0" encoding="utf-8"?>
<ds:datastoreItem xmlns:ds="http://schemas.openxmlformats.org/officeDocument/2006/customXml" ds:itemID="{2D274EFC-79AC-4BB9-B286-5983EBA14643}"/>
</file>

<file path=customXml/itemProps3.xml><?xml version="1.0" encoding="utf-8"?>
<ds:datastoreItem xmlns:ds="http://schemas.openxmlformats.org/officeDocument/2006/customXml" ds:itemID="{767C7967-30A9-4816-9F7E-82F7FF2278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BUDGET ESTIMATES</vt:lpstr>
      <vt:lpstr>TABLE OF CONTENTS</vt:lpstr>
      <vt:lpstr>Table I</vt:lpstr>
      <vt:lpstr>SECTION 1</vt:lpstr>
      <vt:lpstr>Table II </vt:lpstr>
      <vt:lpstr>revenue Table III </vt:lpstr>
      <vt:lpstr>expenditure Table IV</vt:lpstr>
      <vt:lpstr>Table V </vt:lpstr>
      <vt:lpstr>PART 1</vt:lpstr>
      <vt:lpstr>PART 2</vt:lpstr>
      <vt:lpstr>Section 2</vt:lpstr>
      <vt:lpstr>Sheet 3</vt:lpstr>
      <vt:lpstr>'BUDGET ESTIMATES'!Print_Area</vt:lpstr>
      <vt:lpstr>'expenditure Table IV'!Print_Area</vt:lpstr>
      <vt:lpstr>'PART 1'!Print_Area</vt:lpstr>
      <vt:lpstr>'PART 2'!Print_Area</vt:lpstr>
      <vt:lpstr>'revenue Table III '!Print_Area</vt:lpstr>
      <vt:lpstr>'SECTION 1'!Print_Area</vt:lpstr>
      <vt:lpstr>'Table I'!Print_Area</vt:lpstr>
      <vt:lpstr>'Table II '!Print_Area</vt:lpstr>
      <vt:lpstr>'TABLE OF CONTENTS'!Print_Area</vt:lpstr>
      <vt:lpstr>'Table V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2019-11-22T07:49:31Z</cp:lastPrinted>
  <dcterms:created xsi:type="dcterms:W3CDTF">2018-11-21T21:55:34Z</dcterms:created>
  <dcterms:modified xsi:type="dcterms:W3CDTF">2020-12-07T10:30:31Z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