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1"/>
  <workbookPr/>
  <mc:AlternateContent xmlns:mc="http://schemas.openxmlformats.org/markup-compatibility/2006">
    <mc:Choice Requires="x15">
      <x15ac:absPath xmlns:x15ac="http://schemas.microsoft.com/office/spreadsheetml/2010/11/ac" url="/Users/jmieses/Desktop/Country examples/Ukraine/"/>
    </mc:Choice>
  </mc:AlternateContent>
  <xr:revisionPtr revIDLastSave="0" documentId="8_{F5DBF5AC-BCAC-7647-BAF5-3C79E7076B05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Загальний фонд" sheetId="1" r:id="rId1"/>
    <sheet name="Спеціальний фонд" sheetId="2" r:id="rId2"/>
  </sheets>
  <definedNames>
    <definedName name="_xlnm._FilterDatabase" localSheetId="1" hidden="1">'Спеціальний фонд'!#REF!</definedName>
    <definedName name="_xlnm.Print_Area" localSheetId="0">'Загальний фонд'!$A$1:$H$151</definedName>
    <definedName name="_xlnm.Print_Area" localSheetId="1">'Спеціальний фонд'!$A$1:$F$14</definedName>
    <definedName name="_xlnm.Print_Titles" localSheetId="0">'Загальний фонд'!$3:$4</definedName>
    <definedName name="_xlnm.Print_Titles" localSheetId="1">'Спеціальний фонд'!$3:$4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F6" i="2"/>
  <c r="E6" i="2"/>
  <c r="D6" i="2"/>
  <c r="F13" i="2"/>
  <c r="E12" i="2"/>
  <c r="D12" i="2"/>
  <c r="F12" i="2" l="1"/>
  <c r="G147" i="1"/>
  <c r="G146" i="1" s="1"/>
  <c r="G140" i="1"/>
  <c r="G134" i="1"/>
  <c r="G133" i="1" s="1"/>
  <c r="G131" i="1"/>
  <c r="G130" i="1" s="1"/>
  <c r="G126" i="1"/>
  <c r="G125" i="1" s="1"/>
  <c r="G122" i="1"/>
  <c r="G121" i="1"/>
  <c r="G117" i="1"/>
  <c r="G113" i="1"/>
  <c r="G110" i="1"/>
  <c r="G106" i="1"/>
  <c r="G103" i="1"/>
  <c r="G100" i="1"/>
  <c r="G97" i="1"/>
  <c r="G92" i="1"/>
  <c r="G87" i="1"/>
  <c r="G82" i="1"/>
  <c r="G81" i="1" s="1"/>
  <c r="G79" i="1"/>
  <c r="G78" i="1" s="1"/>
  <c r="G76" i="1"/>
  <c r="G74" i="1"/>
  <c r="G71" i="1"/>
  <c r="G68" i="1"/>
  <c r="G65" i="1"/>
  <c r="G63" i="1"/>
  <c r="G59" i="1"/>
  <c r="G57" i="1"/>
  <c r="G49" i="1"/>
  <c r="G47" i="1"/>
  <c r="G44" i="1"/>
  <c r="G42" i="1"/>
  <c r="G40" i="1"/>
  <c r="G36" i="1"/>
  <c r="G33" i="1"/>
  <c r="G31" i="1"/>
  <c r="G29" i="1"/>
  <c r="G27" i="1"/>
  <c r="G24" i="1" s="1"/>
  <c r="G25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35" i="1" l="1"/>
  <c r="G46" i="1"/>
  <c r="G99" i="1"/>
  <c r="G6" i="1"/>
  <c r="G86" i="1"/>
  <c r="H98" i="1"/>
  <c r="H75" i="1"/>
  <c r="G5" i="1" l="1"/>
  <c r="F10" i="2"/>
  <c r="E9" i="2"/>
  <c r="D9" i="2"/>
  <c r="D5" i="2" s="1"/>
  <c r="D147" i="1"/>
  <c r="E147" i="1"/>
  <c r="D140" i="1"/>
  <c r="E140" i="1"/>
  <c r="D134" i="1"/>
  <c r="E134" i="1"/>
  <c r="D126" i="1"/>
  <c r="E126" i="1"/>
  <c r="D122" i="1"/>
  <c r="E122" i="1"/>
  <c r="D113" i="1"/>
  <c r="E113" i="1"/>
  <c r="D110" i="1"/>
  <c r="E110" i="1"/>
  <c r="D106" i="1"/>
  <c r="E106" i="1"/>
  <c r="D103" i="1"/>
  <c r="E103" i="1"/>
  <c r="D117" i="1"/>
  <c r="E117" i="1"/>
  <c r="D100" i="1"/>
  <c r="E100" i="1"/>
  <c r="D97" i="1"/>
  <c r="E97" i="1"/>
  <c r="D92" i="1"/>
  <c r="E92" i="1"/>
  <c r="D87" i="1"/>
  <c r="E87" i="1"/>
  <c r="E82" i="1"/>
  <c r="D76" i="1"/>
  <c r="D71" i="1"/>
  <c r="E71" i="1"/>
  <c r="D68" i="1"/>
  <c r="E68" i="1"/>
  <c r="D65" i="1"/>
  <c r="E65" i="1"/>
  <c r="E59" i="1"/>
  <c r="D59" i="1" s="1"/>
  <c r="D49" i="1"/>
  <c r="E49" i="1"/>
  <c r="D26" i="1"/>
  <c r="D18" i="1" s="1"/>
  <c r="E23" i="1"/>
  <c r="F23" i="1"/>
  <c r="D23" i="1"/>
  <c r="F22" i="1"/>
  <c r="D22" i="1"/>
  <c r="E21" i="1"/>
  <c r="F21" i="1"/>
  <c r="D21" i="1"/>
  <c r="E20" i="1"/>
  <c r="F20" i="1"/>
  <c r="D20" i="1"/>
  <c r="E19" i="1"/>
  <c r="F19" i="1"/>
  <c r="D19" i="1"/>
  <c r="E18" i="1"/>
  <c r="F18" i="1"/>
  <c r="E17" i="1"/>
  <c r="F17" i="1"/>
  <c r="D17" i="1"/>
  <c r="E16" i="1"/>
  <c r="F16" i="1"/>
  <c r="D16" i="1"/>
  <c r="E15" i="1"/>
  <c r="F15" i="1"/>
  <c r="D15" i="1"/>
  <c r="E14" i="1"/>
  <c r="F14" i="1"/>
  <c r="D14" i="1"/>
  <c r="E13" i="1"/>
  <c r="F13" i="1"/>
  <c r="D13" i="1"/>
  <c r="E12" i="1"/>
  <c r="F12" i="1"/>
  <c r="D12" i="1"/>
  <c r="E11" i="1"/>
  <c r="F11" i="1"/>
  <c r="D11" i="1"/>
  <c r="E10" i="1"/>
  <c r="F10" i="1"/>
  <c r="D10" i="1"/>
  <c r="E9" i="1"/>
  <c r="F9" i="1"/>
  <c r="D9" i="1"/>
  <c r="E8" i="1"/>
  <c r="F8" i="1"/>
  <c r="D8" i="1"/>
  <c r="E7" i="1"/>
  <c r="F7" i="1"/>
  <c r="D7" i="1"/>
  <c r="H150" i="1"/>
  <c r="H151" i="1"/>
  <c r="E25" i="1"/>
  <c r="D25" i="1" s="1"/>
  <c r="E5" i="2" l="1"/>
  <c r="F5" i="2" s="1"/>
  <c r="D6" i="1"/>
  <c r="H7" i="1"/>
  <c r="H8" i="1"/>
  <c r="H9" i="1"/>
  <c r="H10" i="1"/>
  <c r="H11" i="1"/>
  <c r="H12" i="1"/>
  <c r="H13" i="1"/>
  <c r="H14" i="1"/>
  <c r="H15" i="1"/>
  <c r="H16" i="1"/>
  <c r="H17" i="1"/>
  <c r="H18" i="1"/>
  <c r="H21" i="1"/>
  <c r="D99" i="1"/>
  <c r="H23" i="1"/>
  <c r="F9" i="2"/>
  <c r="F6" i="1"/>
  <c r="H19" i="1"/>
  <c r="H20" i="1"/>
  <c r="H22" i="1"/>
  <c r="H6" i="1"/>
  <c r="F24" i="1" l="1"/>
  <c r="H139" i="1" l="1"/>
  <c r="H138" i="1"/>
  <c r="H149" i="1" l="1"/>
  <c r="H148" i="1"/>
  <c r="H141" i="1"/>
  <c r="H142" i="1"/>
  <c r="H143" i="1"/>
  <c r="H144" i="1"/>
  <c r="H145" i="1"/>
  <c r="H135" i="1"/>
  <c r="H136" i="1"/>
  <c r="H137" i="1"/>
  <c r="H132" i="1"/>
  <c r="H128" i="1"/>
  <c r="H129" i="1"/>
  <c r="H127" i="1"/>
  <c r="H124" i="1"/>
  <c r="H123" i="1"/>
  <c r="H115" i="1"/>
  <c r="H116" i="1"/>
  <c r="H114" i="1"/>
  <c r="H112" i="1"/>
  <c r="H111" i="1"/>
  <c r="H108" i="1"/>
  <c r="H109" i="1"/>
  <c r="H107" i="1"/>
  <c r="H105" i="1"/>
  <c r="H104" i="1"/>
  <c r="H94" i="1"/>
  <c r="H95" i="1"/>
  <c r="H96" i="1"/>
  <c r="F35" i="1"/>
  <c r="H119" i="1"/>
  <c r="H120" i="1"/>
  <c r="H118" i="1"/>
  <c r="H102" i="1"/>
  <c r="H101" i="1"/>
  <c r="H93" i="1"/>
  <c r="H89" i="1"/>
  <c r="H90" i="1"/>
  <c r="H91" i="1"/>
  <c r="H88" i="1"/>
  <c r="H84" i="1"/>
  <c r="H85" i="1"/>
  <c r="H83" i="1"/>
  <c r="D78" i="1"/>
  <c r="H73" i="1"/>
  <c r="H72" i="1"/>
  <c r="H70" i="1"/>
  <c r="H69" i="1"/>
  <c r="E74" i="1"/>
  <c r="H74" i="1"/>
  <c r="H67" i="1"/>
  <c r="H66" i="1"/>
  <c r="E24" i="1"/>
  <c r="H27" i="1"/>
  <c r="E99" i="1" l="1"/>
  <c r="H65" i="1"/>
  <c r="D46" i="1"/>
  <c r="H62" i="1" l="1"/>
  <c r="H61" i="1"/>
  <c r="H60" i="1"/>
  <c r="H56" i="1"/>
  <c r="H55" i="1"/>
  <c r="H54" i="1"/>
  <c r="H53" i="1"/>
  <c r="H52" i="1"/>
  <c r="H51" i="1"/>
  <c r="H50" i="1"/>
  <c r="H41" i="1"/>
  <c r="H78" i="1"/>
  <c r="H26" i="1" l="1"/>
  <c r="H97" i="1" l="1"/>
  <c r="H147" i="1"/>
  <c r="E146" i="1"/>
  <c r="D146" i="1"/>
  <c r="H140" i="1"/>
  <c r="H134" i="1"/>
  <c r="E133" i="1"/>
  <c r="D133" i="1"/>
  <c r="D131" i="1"/>
  <c r="H131" i="1" s="1"/>
  <c r="E130" i="1"/>
  <c r="E125" i="1"/>
  <c r="H113" i="1"/>
  <c r="H110" i="1"/>
  <c r="H106" i="1"/>
  <c r="H100" i="1"/>
  <c r="H92" i="1"/>
  <c r="D82" i="1"/>
  <c r="H82" i="1" s="1"/>
  <c r="H79" i="1"/>
  <c r="E79" i="1"/>
  <c r="E78" i="1" s="1"/>
  <c r="H76" i="1"/>
  <c r="E76" i="1"/>
  <c r="E77" i="1" s="1"/>
  <c r="E22" i="1" s="1"/>
  <c r="E6" i="1" s="1"/>
  <c r="H71" i="1"/>
  <c r="H68" i="1"/>
  <c r="H63" i="1"/>
  <c r="H59" i="1"/>
  <c r="H57" i="1"/>
  <c r="H49" i="1"/>
  <c r="H47" i="1"/>
  <c r="H44" i="1"/>
  <c r="H42" i="1"/>
  <c r="H40" i="1"/>
  <c r="D38" i="1"/>
  <c r="H33" i="1"/>
  <c r="H31" i="1"/>
  <c r="D29" i="1"/>
  <c r="H25" i="1"/>
  <c r="C5" i="1"/>
  <c r="H38" i="1" l="1"/>
  <c r="D35" i="1"/>
  <c r="D24" i="1"/>
  <c r="F5" i="1"/>
  <c r="E35" i="1"/>
  <c r="E46" i="1"/>
  <c r="H29" i="1"/>
  <c r="H87" i="1"/>
  <c r="D86" i="1"/>
  <c r="H86" i="1" s="1"/>
  <c r="H35" i="1"/>
  <c r="H122" i="1"/>
  <c r="H126" i="1"/>
  <c r="E86" i="1"/>
  <c r="H146" i="1"/>
  <c r="D81" i="1"/>
  <c r="H81" i="1" s="1"/>
  <c r="E81" i="1"/>
  <c r="D125" i="1"/>
  <c r="H125" i="1" s="1"/>
  <c r="H117" i="1"/>
  <c r="H103" i="1"/>
  <c r="E121" i="1"/>
  <c r="D130" i="1"/>
  <c r="H130" i="1" s="1"/>
  <c r="H133" i="1"/>
  <c r="H46" i="1"/>
  <c r="E5" i="1" l="1"/>
  <c r="H36" i="1"/>
  <c r="H24" i="1"/>
  <c r="H99" i="1"/>
  <c r="D121" i="1"/>
  <c r="H121" i="1" l="1"/>
  <c r="D5" i="1"/>
  <c r="H5" i="1" l="1"/>
</calcChain>
</file>

<file path=xl/sharedStrings.xml><?xml version="1.0" encoding="utf-8"?>
<sst xmlns="http://schemas.openxmlformats.org/spreadsheetml/2006/main" count="312" uniqueCount="150">
  <si>
    <t xml:space="preserve">Інформація 
щодо спрямування бюджетних коштів, передбачених у державному бюджеті на 2020 рік за загальним фондом за КПКВК 3511380 "Фонд боротьби з гострою респіраторною хворобою COVID-19, спричиненою коронавірусом SARS-CoV-2, та її наслідками" відповідно до прийнятих постанов Кабінету Міністрів України
</t>
  </si>
  <si>
    <t>2020 рік</t>
  </si>
  <si>
    <t>№ з/п
/КЕКВ</t>
  </si>
  <si>
    <t>Головний розпорядник коштів/
Назва бюджетної програми</t>
  </si>
  <si>
    <t>Обсяг коштів Фонду, всього, 
тис грн</t>
  </si>
  <si>
    <t>Обсяг виділених коштів з Фонду відповідно до прийнятих постанов КМУ, всього, тис грн</t>
  </si>
  <si>
    <t>в тому числі</t>
  </si>
  <si>
    <t>Виконано за звітний період (рік), 
тис грн</t>
  </si>
  <si>
    <t>Відсоток використаних коштів Фонду, %</t>
  </si>
  <si>
    <t>на безповоротній основі, тис грн</t>
  </si>
  <si>
    <t>на поворотній основі, тис грн</t>
  </si>
  <si>
    <t>Разом</t>
  </si>
  <si>
    <t>у тому числі у розрізі КЕКВ:</t>
  </si>
  <si>
    <t>Заробітна плата</t>
  </si>
  <si>
    <t>Грошове забезпечення військовослужбовців</t>
  </si>
  <si>
    <t>Нарахування на оплату праці</t>
  </si>
  <si>
    <t>Предмети, матеріали, обладнання та інвентар</t>
  </si>
  <si>
    <t>Медикаменти та перев'язувальні матеріали</t>
  </si>
  <si>
    <t>Оплата послуг (крім комунальних)</t>
  </si>
  <si>
    <t>Видатки на відрядження</t>
  </si>
  <si>
    <t>Дослідження і розробки, окремі заходи розвитку по реалізації державних (регіональних) програм</t>
  </si>
  <si>
    <t>Окремі заходи по реалізації державних (регіональних) програм, не віднесені до заходів розвитку</t>
  </si>
  <si>
    <t>Субсидії та поточні трансферти підприємствам (установам, організаціям)</t>
  </si>
  <si>
    <t>Поточні трансферти органам державного управління інших рівнів</t>
  </si>
  <si>
    <t>Інші виплати населенню</t>
  </si>
  <si>
    <t>Інші поточні видатки</t>
  </si>
  <si>
    <t>Придбання обладнання і предметів довгострокового користування</t>
  </si>
  <si>
    <t>Капітальні трансферти підприємствам (установам, організаціям)</t>
  </si>
  <si>
    <t>Капітальні трансферти органам державного управління інших рівнів</t>
  </si>
  <si>
    <t>Надання кредитів підприємствам, установам, організаціям</t>
  </si>
  <si>
    <t>1</t>
  </si>
  <si>
    <t>Міністерство соціальної політики, всього</t>
  </si>
  <si>
    <t>1.1</t>
  </si>
  <si>
    <t>КПКВК 2501520 "Виплата допомоги на дітей фізичним особам-підприємцям, які обрали спрощену систему оподаткування і належать до першої та другої групи платників єдиного податку, за рахунок коштів, які виділені із фонду боротьби з гострою респіраторною хворобою COVID-19, спричиненої коронавірусом SARS-CoV-2, та її наслідками"</t>
  </si>
  <si>
    <t>2730</t>
  </si>
  <si>
    <t>1.2</t>
  </si>
  <si>
    <t>КПКВК 2501310 "Фінансова допомога Фонду соціального страхування України, яка виділена із фонду боротьби з гострою респіраторною хворобою COVID-19, спричиненою коронавірусом SARS-CoV-2, та її наслідками для виплати матеріального забезпечення та страхових виплат на безповоротній основі"</t>
  </si>
  <si>
    <t>2610</t>
  </si>
  <si>
    <t>1.3</t>
  </si>
  <si>
    <t>КПКВК 2501320 "Фінансова допомога Фонду соціального страхування України, яка виділена із фонду боротьби з гострою респіраторною хворобою COVID-19, спричиненою коронавірусом SARS-CoV-2, та її наслідками для виплати матеріального забезпечення на поворотній основі"</t>
  </si>
  <si>
    <t>4112</t>
  </si>
  <si>
    <t>1.4</t>
  </si>
  <si>
    <t xml:space="preserve">КПКВК 2501140 "Фінансова допомога Фонду соціального страхування України, яка виділена із фонду боротьби з гострою респіраторною хворобою COVID-19, спричиненою коронавірусом SARS-CoV-2, та її наслідками для страхових виплат медичним працівникам державних і комунальних закладів охорони здоров'я та членам їхніх сімей" </t>
  </si>
  <si>
    <t>1.5</t>
  </si>
  <si>
    <t>КПКВК 2501170 "Надання Пенсійним фондом України одноразової матеріальної допомоги застрахованим особам, які можуть втратити доходи у разі повної заборони сфери їх діяльності внаслідок посилення обмежувальних заходів, за рахунок коштів фонду боротьби з гострою респіраторною хворобою COVID-19, спричиненою коронавірусом SARS-CoV-2, та її наслідками"</t>
  </si>
  <si>
    <t>2</t>
  </si>
  <si>
    <t>Міністерство розвитку економіки, торгівлі та сільського господарства, всього</t>
  </si>
  <si>
    <t>2.1</t>
  </si>
  <si>
    <t xml:space="preserve">КПКВК 1201120 "Фінансова допомога Фонду загальнообов'язкового державного соціального страхування на випадок безробіття, яка виділена із фонду боротьби з гострою респіраторною хворобою COVID-19, спричиненої коронавірусом SARS-CoV-2, та її наслідками для виплати по частковому безробіттю" </t>
  </si>
  <si>
    <t>2.2</t>
  </si>
  <si>
    <t>КПКВК 1201240 "Фінансова допомога Фонду загальнообов'язкового державного соціального страхування на випадок безробіття, яка виділена із фонду боротьби з гострою респіраторною хворобою COVID-19, спричиненої коронавірусом SARS-CoV-2, та її наслідками на поворотній основі"</t>
  </si>
  <si>
    <t>2.3</t>
  </si>
  <si>
    <t>КПКВК 1201310 "Фінансова допомога Фонду загальнообов'язкового державного соціального страхування на випадок безробіття, яка виділенаіз фонду боротьби з гострою респіраторною хворобою COVID-19, спричиненою коронавірусом SARS-CoV-2, та її наслідками для забезпечення своєчасної виплати допомоги по безробіттю"</t>
  </si>
  <si>
    <t>2.4</t>
  </si>
  <si>
    <t>КПКВК 1201390 "Надання одноразової компенсація су'бєктам господарювання, які є юридичними особами, з метою відшкодування витрат, понесених на сплату єдиного внеску на загальнообов'язкове державне соціальне страхування, на період здійснення обмежувальних протиепідемічних заходів, запроваджених з метою запобігання поширенню на території України гострої респіраторної хвороби COVID-19, спричиненої коронавірусом SARS-CoV-2"</t>
  </si>
  <si>
    <t>2800</t>
  </si>
  <si>
    <t>2.5</t>
  </si>
  <si>
    <t>КПКВК 1201340 "Надання одноразової матеріальної допомоги су'бєктам господарювання, на період здійснення обмежувальних протиепідемічних заходів, запроваджених з метою запобігання поширенню на території України гострої респіраторної хвороби COVID-19, спричиненої коронавірусом SARS-CoV-2"</t>
  </si>
  <si>
    <t>3</t>
  </si>
  <si>
    <t xml:space="preserve">Міністерство охорони здоров'я, всього </t>
  </si>
  <si>
    <t>3.1</t>
  </si>
  <si>
    <t>КПКВК 2301240 "Придбання апаратів штучної вентиляції легень за рахунок коштів, виділених з фонду боротьби з гострою респіраторною хворобою COVID-19, спричиненої коронавірусом SARS-CoV-2, та її наслідками"</t>
  </si>
  <si>
    <t>3210</t>
  </si>
  <si>
    <t>3.2</t>
  </si>
  <si>
    <t>КПКВК 2301230 "Забезпечення готовності та реагування системи громадського здоров'я на спалахи гострої респіраторної хвороби COVID-19, спричиненою коронавірусом SARS-CoV-2, та забезпечення засобами індивідувального захисту працівників закладів екстренної медичної допомоги та закладів охорони здоров'я першої хвилі для госпіталізації пацієнтів з гострою респіраторною хворобою COVID-19, спричиненою коронавірусом SARS-CoV-2, за рахунок коштів, виділених з фонду боротьби з гострою респіраторною хворобою COVID-19, спричиненої коронавірусом SARS-CoV-2, та її наслідками"</t>
  </si>
  <si>
    <t>2111</t>
  </si>
  <si>
    <t>2120</t>
  </si>
  <si>
    <t>2210</t>
  </si>
  <si>
    <t>2220</t>
  </si>
  <si>
    <t>2240</t>
  </si>
  <si>
    <t>3110</t>
  </si>
  <si>
    <t>3.3</t>
  </si>
  <si>
    <t>КПКВК 2301150 "Придбання обладнання для приймальних відділень опорних закладів охорони здоров’я у госпітальних округах за рахунок коштів, виділених з фонду боротьби з гострою респіраторною хворобою COVID-19, спричиненою коронавірусом SARS-CoV-2, та її наслідками"</t>
  </si>
  <si>
    <t>3.4</t>
  </si>
  <si>
    <t>КПКВК 2301190 "Здійснення доплат медичним та іншим працівникам закладів охорони здоров’я, які надають медичну допомогу хворим на гостру респіраторну хворобу COVID-19, спричинену коронавірусом SARS-CoV-2, та тим, що забезпечують життєдіяльність населення за рахунок коштів, виділених з фонду боротьби з гострою респіраторною хворобою COVID-19, спричиненою коронавірусом SARS-CoV-2 та її наслідками"</t>
  </si>
  <si>
    <t>3.5</t>
  </si>
  <si>
    <t>КПКВК 2311520 "Субвенція  з державного бюджету місцевим бюджетам на здійснення доплат медичним та іншим працівникам закладів охорони здоров’я за рахунок коштів, виділених з фонду боротьби з гострою респіраторною хворобою COVID-19, спричиненою коронавірусом SARS-CoV-2, та її наслідками"</t>
  </si>
  <si>
    <t>2620</t>
  </si>
  <si>
    <t>3.6</t>
  </si>
  <si>
    <t>КПКВК 2311530 "Субвенція з державного бюджету місцевим бюджетам на забезпечення подачею кисню ліжкового фонду закладів охорони здоров’я, які надають стаціонарну медичну допомогу пацієнтам з гострою респіраторною хворобою COVID-19, спричиненою коронавірусом SARS-CoV-2"</t>
  </si>
  <si>
    <t>3220</t>
  </si>
  <si>
    <t>3.7</t>
  </si>
  <si>
    <t>КПКВК 2311540 субвенція з державного бюджету місцевим бюджетам на забезпечення здійснення деяких заходів, спрямованих на запобігання виникненню та поширенню, локалізацію та ліквідацію спалахів, епідемій та пандемій гострої респіраторної хвороби COVID-19, спричиненої коронавірусом SARS-CoV-2</t>
  </si>
  <si>
    <t>3.8</t>
  </si>
  <si>
    <t>КПКВК 2311550  "Субвенція з державного бюджету місцевим бюджетам на облаштування тимчасових закладів охорони здоров’я (спеціалізованих шпиталів) для надання медичної допомоги пацієнтам з гострою респіраторною хворобою COVID-19, спричиненою коронавірусом SARS-CoV-2, за рахунок коштів, виділених з фонду боротьби з гострою респіраторною хворобою COVID-19, спричиненою коронавірусом SARS-CoV-2, та її наслідками"</t>
  </si>
  <si>
    <t>3.9</t>
  </si>
  <si>
    <t>КПКВК 2308060 "Реалізація програми державних гарантій медичного обслуговування населення"</t>
  </si>
  <si>
    <t>3.10</t>
  </si>
  <si>
    <t xml:space="preserve"> КПКВК 2311560 "Субвенція з державного бюджету місцевим бюджетам для забезпечення опорних закладів охорони здоров’я у госпітальних округах медичним обладнанням, а саме системами рентгенівськими діагностичними стаціонарними загального призначення (цифровими) та апаратами ультразвукової діагностики за рахунок коштів, виділених з фонду боротьби з гострою респіраторною хворобою COVID-19, спричиненою коронавірусом     SARS-CoV-2, та її наслідками"</t>
  </si>
  <si>
    <t>4</t>
  </si>
  <si>
    <t xml:space="preserve">Міністерство розвитку громад та територій </t>
  </si>
  <si>
    <t>4.1</t>
  </si>
  <si>
    <t>КПКВК 2761330 "Субвенції на реалізацію проектів з реконструкції, капітального ремонту приймальних відділень в опорних закладах охорони здоров’я у госпітальних округах за рахунок коштів, виділених з фонду боротьби з гострою респіраторною хворобою COVID-19, спричиненою коронавірусом SARS-CoV-2, та її наслідками"</t>
  </si>
  <si>
    <t>5</t>
  </si>
  <si>
    <t>Державне управління справами</t>
  </si>
  <si>
    <t>5.1</t>
  </si>
  <si>
    <t xml:space="preserve">
КПКВК 0301510 "Забезпечення готовності та реагування закладів охорони здоров'я Державного управління справами на спалахи гострої респіраторної хвороби COVID-19, спричиненої коронавірусом SARS-CoV-2, та для надання медичної допомоги пацієнтам з гострою респіраторною хворобою COVID-19, спричиненою коронавірусом SARS-CoV-2, за рахунок коштів, виділених з фонду боротьби з гострою респіраторною хворобою COVID-19, спричиненою коронавірусом SARS-CoV-2, та її наслідками"
</t>
  </si>
  <si>
    <t>6</t>
  </si>
  <si>
    <t>Міністерство юстиції</t>
  </si>
  <si>
    <t>6.1</t>
  </si>
  <si>
    <t>КПКВК 3601270 "Забезпечення готовностіта реагування державної установи "Центр охорони здоров'я Державної кримінально-виконавчої служби України" та її відокремлених структурних підрозділів на спалахи гострої  респіраторної хвороби СOVID-19, спричиненої коронавірусом SARS-CoV-2, та забезпечення засобами індивідуального захисту медичних працівників, які надають медичну допомогу засудженим та особам, взятим під варту, з гострою респіраторною хворобою СOVID-19, спричиненої коронавірусом SARS-CoV-2, за рахунок коштів, виділених з фонду боротьби  з гострою респіраторною хворобою COVID-19, спричиненою коронавірусом SARS-CoV-2, та її наслідками"</t>
  </si>
  <si>
    <t>6.2</t>
  </si>
  <si>
    <t>КПКВК 3601280 "Забезпечення засобами індивідуального захисту педагогічних та науково-педагогічних працівників навчальних закладів Державної кримінально-виконавчої служби України та здобувачів освіти, дезінфекційними засобами та антисептиками, медичними виробами та обладнанням для технічного забезпечення дистанційного навчання здобувачів освіти за рахунок коштів, виділених з фонду боротьби з гострою респіраторною хворобою COVID-19, спричиненою коронавірусом SARS-CoV-2, та її наслідками"</t>
  </si>
  <si>
    <t>6.3</t>
  </si>
  <si>
    <t>КПКВК 3601170 "Платежі на виконання рішень закордонних юрисдикційних органів, прийнятих за наслідками розгляду справ проти України"</t>
  </si>
  <si>
    <t>7</t>
  </si>
  <si>
    <t>Міністерство внутрішніх справ</t>
  </si>
  <si>
    <t>7.1</t>
  </si>
  <si>
    <t>КПКВК 1001240 "Здійснення доплати медичним та іншим працівникам закладів охорони здоров'я Міністерства внутрішніх справ України, які безпосередньо зайняті на роботах з ліквідації захворювання гострою респіраторною хворобою СOVID-19, спричиненою коронавірусом SARS-CoV-2 за рахунок коштів, виділених з фонду боротьби  з гострою респіраторною хворобою COVID-19, спричиненою коронавірусом SARS-CoV-2, та її наслідками"</t>
  </si>
  <si>
    <t>7.2</t>
  </si>
  <si>
    <t xml:space="preserve">КПКВК 1007060 "Здійснення доплати поліцейським, які забезпечують життєдіяльність населення на період дії карантину, встановленого Кабінетом Міністрів України з метою запобігання поширення на території України з метою запобігання поширенню на території України гострої  респіраторної хвороби СOVID-19, спричиненої коронавірусом SARS-CoV-2, за рахунок коштів, виділених з фонду боротьби  з гострою респіраторною хворобою COVID-19, спричиненою коронавірусом SARS-CoV-2, та її наслідками" 
</t>
  </si>
  <si>
    <t>2112</t>
  </si>
  <si>
    <t>7.3</t>
  </si>
  <si>
    <t>КПКВК 1002170 "Здійснення доплати військовослужбовцям Державної прикордонної служби України, які забезпечують життєдіяльність населення на період дії карантину, встановленого Кабінетом Міністрів України з метою запобігання поширення на території України з метою запобігання поширенню на території України гострої  респіраторної хвороби СOVID-19, спричиненої коронавірусом SARS-CoV-2, медичним та іншим працівникам, які безпосередньо  зайняті на роботах з ліквідації захворювання, за рахунок коштів, виділених з фонду боротьби  з гострою респіраторною хворобою COVID-19, спричиненою коронавірусом SARS-CoV-2, та її наслідками"</t>
  </si>
  <si>
    <t>7.4</t>
  </si>
  <si>
    <t>КПКВК 1003120 "Здійснення доплати військовослужбовцям Національної гвардії, які забезпечують життєдіяльність населення на період дії карантину, встановленого Кабінетом Міністрів України з метою запобігання поширення на території України з метою запобігання поширенню на території України гострої  респіраторної хвороби СOVID-19, спричиненої коронавірусом SARS-CoV-2, за рахунок коштів, виділених з фонду боротьби  з гострою респіраторною хворобою COVID-19, спричиненою коронавірусом SARS-CoV-2, та її наслідками"</t>
  </si>
  <si>
    <t>7.5</t>
  </si>
  <si>
    <t xml:space="preserve">КПКВК 1006130 "Здійснення доплати особам рядового і начальницького складу органів і підрозділів цивільного захисту, які забезпечують життєдіяльність населення на період дії карантину, встановленого Кабінетом Міністрів України з метою запобігання поширення на території України з метою запобігання поширенню на території України гострої  респіраторної хвороби СOVID-19, спричиненої коронавірусом SARS-CoV-2, медичним та іншим працівникам, які безпосередньо  зайняті на роботах з ліквідації захворювання гострою респіраторною хворобою COVID-19, спричиненою коронавірусом SARS-CoV-2,  за рахунок коштів, виділених з фонду боротьби  з гострою респіраторною хворобою COVID-19, спричиненою коронавірусом SARS-CoV-2, та її наслідками"
</t>
  </si>
  <si>
    <t>7.6</t>
  </si>
  <si>
    <t>КПКВК 1006140 "Облаштування мобільного госпіталю Державної служби з надзвичайних ситуацій для надання медичної допомоги пацієнтам з гострою респіраторною хворобою COVID-19, спричиненою коронавірусом SARS-CoV-2, за рахунок коштів, виділених з фонду боротьби з гострою респіраторною хворобою COVID-19, спричиненою коронавірусом SARS-CoV-2, та її наслідками"</t>
  </si>
  <si>
    <t>8</t>
  </si>
  <si>
    <t>Державне агентство автомобільних доріг України</t>
  </si>
  <si>
    <t>8.1</t>
  </si>
  <si>
    <t>КПКВК 3111020 "Розвиток мережі та утримання автомобільних доріг загального користування державного значення"</t>
  </si>
  <si>
    <t>2281</t>
  </si>
  <si>
    <t>9</t>
  </si>
  <si>
    <t>Міністерство культури та інформаційної політики</t>
  </si>
  <si>
    <t>9.1</t>
  </si>
  <si>
    <t>КПКВК 3801320 "Державна підтримка сфери культури, туризму та креативних індустрій у зв’язку з дією обмежувальних заходів, пов’язаних із поширенням гострої респіраторної хвороби COVID-19, спричиненої коронавірусом SARS-CoV-2, та її наслідками, за рахунок коштів, які виділені із фонду боротьби з гострою респіраторною хворобою COVID-19, спричиненою коронавірусом SARS-CoV-2, та її наслідками"</t>
  </si>
  <si>
    <t>2282</t>
  </si>
  <si>
    <t>10</t>
  </si>
  <si>
    <t>Міністерство освіти і науки</t>
  </si>
  <si>
    <t>10.1</t>
  </si>
  <si>
    <t>КПКВК 2201050 "Повернення коштів, сплачених за надання послуги із проведення пробного зовнішнього незалежного оцінювання у 2020 році, за рахунок коштів, які виділені із фонду боротьби з гострою респіраторною хворобою COVID-19, спричиненою коронавірусом SARS-CoV-2, та її наслідками"</t>
  </si>
  <si>
    <t>11</t>
  </si>
  <si>
    <t>Мінінстерство молоді та спорту</t>
  </si>
  <si>
    <t>11.1</t>
  </si>
  <si>
    <t>КПКВК 3401110 "Розвиток спорту серед осіб з інвалідністю та їх фізкультурно-спортивна реабілітація"</t>
  </si>
  <si>
    <t>2250</t>
  </si>
  <si>
    <t>11.2</t>
  </si>
  <si>
    <t>КПКВК 3401220 "Розвиток фізичної культури, спорту вищих досягнень та резервного спорту"</t>
  </si>
  <si>
    <t>12</t>
  </si>
  <si>
    <t>Фонд держмайна</t>
  </si>
  <si>
    <t>12.1</t>
  </si>
  <si>
    <t xml:space="preserve">КПКВК 6611020 "Заходи, пов'язані з проведенням приватизації державного майна" </t>
  </si>
  <si>
    <t xml:space="preserve">Інформація 
щодо спрямування бюджетних коштів, передбачених у державному бюджеті на 2020 рік за спеціальним фондом за КПКВК 3511380 "Фонд боротьби з гострою респіраторною хворобою COVID-19, спричиненою коронавірусом SARS-CoV-2, та її наслідками" відповідно до прийнятих постанов Кабінету Міністрів України
</t>
  </si>
  <si>
    <t>№ з/п</t>
  </si>
  <si>
    <t>КПКВК 2501170 "Надання Пенсійним фондом України одноразової матеріальної допомоги застрахованим особам, які можуть втратити доходи у разі повної заборони сфери їх діяльності внаслідок посилення обмежувальних заходів, за рахунок коштів фонду боротьби з гострою респіраторною хворобоюCOVID-19, спричиненою коронавірусом SARS-CoV-2, та її наслідками"</t>
  </si>
  <si>
    <t>2.1.1</t>
  </si>
  <si>
    <t xml:space="preserve">КПКВК 2301230 "Забезпечення готовності та реагування системи громадського здоров’я на спалахи гострої респіраторної хвороби COVID-19, спричиненої коронавірусом SARS-CoV-2, та забезпечення засобами індивідуального захисту працівників закладів екстреної медичної допомоги та закладів охорони здоров’я першої хвилі для госпіталізації пацієнтів з гострою респіраторною хворобою COVID-19, спричиненою коронавірусом SARS-CoV-2, та її наслідками"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</si>
</sst>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7">
    <font>
      <sz val="10"/>
      <name val="Arial Cyr"/>
      <charset val="204"/>
    </font>
    <font>
      <b/>
      <sz val="14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4" fontId="4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" fontId="2" fillId="0" borderId="0" xfId="0" applyNumberFormat="1" applyFont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textRotation="90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4" fontId="4" fillId="5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4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5" borderId="1" xfId="0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5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4" fontId="6" fillId="2" borderId="1" xfId="0" applyNumberFormat="1" applyFont="1" applyFill="1" applyBorder="1" applyAlignment="1">
      <alignment vertical="center" wrapText="1"/>
    </xf>
    <xf numFmtId="4" fontId="5" fillId="2" borderId="1" xfId="0" applyNumberFormat="1" applyFont="1" applyFill="1" applyBorder="1" applyAlignment="1">
      <alignment vertical="center" wrapText="1"/>
    </xf>
    <xf numFmtId="164" fontId="2" fillId="2" borderId="0" xfId="0" applyNumberFormat="1" applyFont="1" applyFill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4" fontId="4" fillId="5" borderId="2" xfId="0" applyNumberFormat="1" applyFont="1" applyFill="1" applyBorder="1" applyAlignment="1">
      <alignment horizontal="left" vertical="center" wrapText="1"/>
    </xf>
    <xf numFmtId="4" fontId="4" fillId="5" borderId="3" xfId="0" applyNumberFormat="1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center" vertical="center" textRotation="90" wrapText="1"/>
    </xf>
    <xf numFmtId="164" fontId="4" fillId="3" borderId="4" xfId="0" applyNumberFormat="1" applyFont="1" applyFill="1" applyBorder="1" applyAlignment="1">
      <alignment horizontal="center" vertical="center" textRotation="90" wrapText="1"/>
    </xf>
    <xf numFmtId="164" fontId="4" fillId="3" borderId="5" xfId="0" applyNumberFormat="1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4"/>
  <sheetViews>
    <sheetView tabSelected="1" zoomScale="70" zoomScaleNormal="70" zoomScaleSheetLayoutView="80" zoomScalePageLayoutView="21" workbookViewId="0">
      <pane ySplit="4" topLeftCell="A42" activePane="bottomLeft" state="frozen"/>
      <selection pane="bottomLeft" activeCell="D46" sqref="D46"/>
    </sheetView>
  </sheetViews>
  <sheetFormatPr defaultColWidth="8.85546875" defaultRowHeight="15.95"/>
  <cols>
    <col min="1" max="1" width="8.42578125" style="14" customWidth="1"/>
    <col min="2" max="2" width="83.7109375" style="15" customWidth="1"/>
    <col min="3" max="3" width="20.42578125" style="15" customWidth="1"/>
    <col min="4" max="6" width="18" style="1" customWidth="1"/>
    <col min="7" max="7" width="18" style="2" customWidth="1"/>
    <col min="8" max="8" width="13.85546875" style="1" customWidth="1"/>
    <col min="9" max="11" width="8.85546875" style="1"/>
    <col min="12" max="12" width="14" style="1" bestFit="1" customWidth="1"/>
    <col min="13" max="16384" width="8.85546875" style="1"/>
  </cols>
  <sheetData>
    <row r="1" spans="1:12" ht="64.5" customHeight="1">
      <c r="A1" s="49" t="s">
        <v>0</v>
      </c>
      <c r="B1" s="49"/>
      <c r="C1" s="49"/>
      <c r="D1" s="49"/>
      <c r="E1" s="49"/>
      <c r="F1" s="49"/>
      <c r="G1" s="49"/>
      <c r="H1" s="49"/>
    </row>
    <row r="2" spans="1:12" s="2" customFormat="1" ht="24" customHeight="1">
      <c r="A2" s="50" t="s">
        <v>1</v>
      </c>
      <c r="B2" s="50"/>
      <c r="C2" s="50"/>
      <c r="D2" s="50"/>
      <c r="E2" s="50"/>
      <c r="F2" s="50"/>
      <c r="G2" s="50"/>
      <c r="H2" s="50"/>
    </row>
    <row r="3" spans="1:12" ht="20.25" customHeight="1">
      <c r="A3" s="51" t="s">
        <v>2</v>
      </c>
      <c r="B3" s="51" t="s">
        <v>3</v>
      </c>
      <c r="C3" s="51" t="s">
        <v>4</v>
      </c>
      <c r="D3" s="52" t="s">
        <v>5</v>
      </c>
      <c r="E3" s="51" t="s">
        <v>6</v>
      </c>
      <c r="F3" s="51"/>
      <c r="G3" s="52" t="s">
        <v>7</v>
      </c>
      <c r="H3" s="52" t="s">
        <v>8</v>
      </c>
    </row>
    <row r="4" spans="1:12" s="3" customFormat="1" ht="165" customHeight="1">
      <c r="A4" s="51"/>
      <c r="B4" s="51"/>
      <c r="C4" s="51"/>
      <c r="D4" s="52"/>
      <c r="E4" s="21" t="s">
        <v>9</v>
      </c>
      <c r="F4" s="21" t="s">
        <v>10</v>
      </c>
      <c r="G4" s="52"/>
      <c r="H4" s="52"/>
    </row>
    <row r="5" spans="1:12" ht="37.5" customHeight="1">
      <c r="A5" s="48" t="s">
        <v>11</v>
      </c>
      <c r="B5" s="48"/>
      <c r="C5" s="4">
        <f>64669537.7-55266-1263954.1+2609000.93+6054449.29</f>
        <v>72013767.820000008</v>
      </c>
      <c r="D5" s="4">
        <f>D24+D35+D46+D78+D81+D86+D99+D121+D125+D130+D133+D146</f>
        <v>72013767.820000023</v>
      </c>
      <c r="E5" s="4">
        <f>E24+E35+E46+E78+E81+E86+E99+E121+E125+E130+E133+E146</f>
        <v>68929067.820000023</v>
      </c>
      <c r="F5" s="4">
        <f>F24+F35+F46+F78+F81+F86+F99+F121+F125+F130+F133+F146</f>
        <v>3084700</v>
      </c>
      <c r="G5" s="5">
        <f>G24+G35+G46+G78+G81+G86+G99+G121+G125+G130+G133+G146</f>
        <v>63727556.102720007</v>
      </c>
      <c r="H5" s="5">
        <f>SUM(G5*100)/D5</f>
        <v>88.493572870688297</v>
      </c>
    </row>
    <row r="6" spans="1:12" ht="27" customHeight="1">
      <c r="A6" s="39"/>
      <c r="B6" s="40" t="s">
        <v>12</v>
      </c>
      <c r="C6" s="44"/>
      <c r="D6" s="41">
        <f>D7+D8+D9+D10+D11+D12+D13+D14+D15+D16+D17+D18+D19+D20+D21+D22+D23</f>
        <v>72013767.820000008</v>
      </c>
      <c r="E6" s="41">
        <f>E7+E8+E9+E10+E11+E12+E13+E14+E15+E16+E17+E18+E19+E20+E21+E22+E23</f>
        <v>68929067.820000008</v>
      </c>
      <c r="F6" s="41">
        <f t="shared" ref="F6:G6" si="0">F7+F8+F9+F10+F11+F12+F13+F14+F15+F16+F17+F18+F19+F20+F21+F22+F23</f>
        <v>3084700</v>
      </c>
      <c r="G6" s="41">
        <f t="shared" si="0"/>
        <v>63727556.10272</v>
      </c>
      <c r="H6" s="41">
        <f>SUM(G6*100)/D6</f>
        <v>88.493572870688325</v>
      </c>
      <c r="L6" s="23"/>
    </row>
    <row r="7" spans="1:12" ht="25.5" customHeight="1">
      <c r="A7" s="42">
        <v>2111</v>
      </c>
      <c r="B7" s="34" t="s">
        <v>13</v>
      </c>
      <c r="C7" s="45"/>
      <c r="D7" s="37">
        <f>D50+D60+D88+D101+D107+D114</f>
        <v>851232</v>
      </c>
      <c r="E7" s="37">
        <f>E50+E60+E88+E101+E107+E114</f>
        <v>851232</v>
      </c>
      <c r="F7" s="37">
        <f>F50+F60+F88+F101+F107+F114</f>
        <v>0</v>
      </c>
      <c r="G7" s="37">
        <f>G50+G60+G88+G101+G107+G114</f>
        <v>741395.20000000007</v>
      </c>
      <c r="H7" s="37">
        <f t="shared" ref="H7:H23" si="1">SUM(G7*100)/D7</f>
        <v>87.096725687004252</v>
      </c>
    </row>
    <row r="8" spans="1:12" ht="25.5" customHeight="1">
      <c r="A8" s="42">
        <v>2112</v>
      </c>
      <c r="B8" s="34" t="s">
        <v>14</v>
      </c>
      <c r="C8" s="34"/>
      <c r="D8" s="37">
        <f>D104+D108+D111+D115</f>
        <v>3779242.3000000003</v>
      </c>
      <c r="E8" s="37">
        <f t="shared" ref="E8:G8" si="2">E104+E108+E111+E115</f>
        <v>3779242.3000000003</v>
      </c>
      <c r="F8" s="37">
        <f t="shared" si="2"/>
        <v>0</v>
      </c>
      <c r="G8" s="37">
        <f t="shared" si="2"/>
        <v>3779237.6000000006</v>
      </c>
      <c r="H8" s="37">
        <f t="shared" si="1"/>
        <v>99.99987563644703</v>
      </c>
    </row>
    <row r="9" spans="1:12" ht="25.5" customHeight="1">
      <c r="A9" s="42">
        <v>2120</v>
      </c>
      <c r="B9" s="34" t="s">
        <v>15</v>
      </c>
      <c r="C9" s="34"/>
      <c r="D9" s="37">
        <f>D51+D61+D89+D102+D105+D109+D112+D116</f>
        <v>887177.9</v>
      </c>
      <c r="E9" s="37">
        <f>E51+E61+E89+E102+E105+E109+E112+E116</f>
        <v>887177.9</v>
      </c>
      <c r="F9" s="37">
        <f>F51+F61+F89+F102+F105+F109+F112+F116</f>
        <v>0</v>
      </c>
      <c r="G9" s="37">
        <f>G51+G61+G89+G102+G105+G109+G112+G116</f>
        <v>859391.20000000007</v>
      </c>
      <c r="H9" s="37">
        <f t="shared" si="1"/>
        <v>96.867967518126861</v>
      </c>
      <c r="L9" s="1">
        <f>C5*1000</f>
        <v>72013767820.000015</v>
      </c>
    </row>
    <row r="10" spans="1:12" ht="25.5" customHeight="1">
      <c r="A10" s="42">
        <v>2210</v>
      </c>
      <c r="B10" s="34" t="s">
        <v>16</v>
      </c>
      <c r="C10" s="34"/>
      <c r="D10" s="37">
        <f>D52+D83+D93+D118+D135+D141+D148</f>
        <v>64942.999999999993</v>
      </c>
      <c r="E10" s="37">
        <f>E52+E83+E93+E118+E135+E141+E148</f>
        <v>64942.999999999993</v>
      </c>
      <c r="F10" s="37">
        <f>F52+F83+F93+F118+F135+F141+F148</f>
        <v>0</v>
      </c>
      <c r="G10" s="37">
        <f>G52+G83+G93+G118+G135+G141+G148</f>
        <v>57527</v>
      </c>
      <c r="H10" s="37">
        <f t="shared" si="1"/>
        <v>88.580755431686256</v>
      </c>
    </row>
    <row r="11" spans="1:12" ht="25.5" customHeight="1">
      <c r="A11" s="42">
        <v>2220</v>
      </c>
      <c r="B11" s="34" t="s">
        <v>17</v>
      </c>
      <c r="C11" s="34"/>
      <c r="D11" s="37">
        <f>D53+D84+D90+D94+D119+D136+D142</f>
        <v>873565.7</v>
      </c>
      <c r="E11" s="37">
        <f>E53+E84+E90+E94+E119+E136+E142</f>
        <v>873565.7</v>
      </c>
      <c r="F11" s="37">
        <f>F53+F84+F90+F94+F119+F136+F142</f>
        <v>0</v>
      </c>
      <c r="G11" s="37">
        <f>G53+G84+G90+G94+G119+G136+G142</f>
        <v>852112.70000000007</v>
      </c>
      <c r="H11" s="37">
        <f t="shared" si="1"/>
        <v>97.544203029033767</v>
      </c>
    </row>
    <row r="12" spans="1:12" ht="25.5" customHeight="1">
      <c r="A12" s="42">
        <v>2240</v>
      </c>
      <c r="B12" s="34" t="s">
        <v>18</v>
      </c>
      <c r="C12" s="34"/>
      <c r="D12" s="37">
        <f>D54+D62+D75+D95+D137+D143+D149</f>
        <v>10718940.1</v>
      </c>
      <c r="E12" s="37">
        <f>E54+E62+E75+E95+E137+E143+E149</f>
        <v>10718940.1</v>
      </c>
      <c r="F12" s="37">
        <f>F54+F62+F75+F95+F137+F143+F149</f>
        <v>0</v>
      </c>
      <c r="G12" s="37">
        <f>G54+G62+G75+G95+G137+G143+G149</f>
        <v>9200929.5</v>
      </c>
      <c r="H12" s="37">
        <f t="shared" si="1"/>
        <v>85.838053148557108</v>
      </c>
    </row>
    <row r="13" spans="1:12" ht="25.5" customHeight="1">
      <c r="A13" s="42">
        <v>2250</v>
      </c>
      <c r="B13" s="34" t="s">
        <v>19</v>
      </c>
      <c r="C13" s="34"/>
      <c r="D13" s="37">
        <f>D138+D144</f>
        <v>251007</v>
      </c>
      <c r="E13" s="37">
        <f t="shared" ref="E13:G13" si="3">E138+E144</f>
        <v>251007</v>
      </c>
      <c r="F13" s="37">
        <f t="shared" si="3"/>
        <v>0</v>
      </c>
      <c r="G13" s="37">
        <f t="shared" si="3"/>
        <v>161996.5</v>
      </c>
      <c r="H13" s="37">
        <f t="shared" si="1"/>
        <v>64.538638364667122</v>
      </c>
    </row>
    <row r="14" spans="1:12" ht="36.75" customHeight="1">
      <c r="A14" s="42">
        <v>2281</v>
      </c>
      <c r="B14" s="34" t="s">
        <v>20</v>
      </c>
      <c r="C14" s="34"/>
      <c r="D14" s="37">
        <f>D123</f>
        <v>19452548.600000001</v>
      </c>
      <c r="E14" s="37">
        <f t="shared" ref="E14:G14" si="4">E123</f>
        <v>19452548.600000001</v>
      </c>
      <c r="F14" s="37">
        <f t="shared" si="4"/>
        <v>0</v>
      </c>
      <c r="G14" s="37">
        <f t="shared" si="4"/>
        <v>19162583.199999999</v>
      </c>
      <c r="H14" s="37">
        <f t="shared" si="1"/>
        <v>98.509370643597819</v>
      </c>
    </row>
    <row r="15" spans="1:12" ht="36.75" customHeight="1">
      <c r="A15" s="42">
        <v>2282</v>
      </c>
      <c r="B15" s="34" t="s">
        <v>21</v>
      </c>
      <c r="C15" s="34"/>
      <c r="D15" s="37">
        <f>D127+D145+D150</f>
        <v>768451.9</v>
      </c>
      <c r="E15" s="37">
        <f t="shared" ref="E15:G15" si="5">E127+E145+E150</f>
        <v>768451.9</v>
      </c>
      <c r="F15" s="37">
        <f t="shared" si="5"/>
        <v>0</v>
      </c>
      <c r="G15" s="37">
        <f t="shared" si="5"/>
        <v>674568.1</v>
      </c>
      <c r="H15" s="37">
        <f t="shared" si="1"/>
        <v>87.782735653331059</v>
      </c>
    </row>
    <row r="16" spans="1:12" ht="25.5" customHeight="1">
      <c r="A16" s="42">
        <v>2610</v>
      </c>
      <c r="B16" s="34" t="s">
        <v>22</v>
      </c>
      <c r="C16" s="34"/>
      <c r="D16" s="37">
        <f>D28+D32+D37+D41+D55+D128+D139</f>
        <v>9777343.9000000004</v>
      </c>
      <c r="E16" s="37">
        <f>E28+E32+E37+E41+E55+E128+E139</f>
        <v>9777343.9000000004</v>
      </c>
      <c r="F16" s="37">
        <f>F28+F32+F37+F41+F55+F128+F139</f>
        <v>0</v>
      </c>
      <c r="G16" s="37">
        <f>G28+G32+G37+G41+G55+G128+G139</f>
        <v>8653319.6899999995</v>
      </c>
      <c r="H16" s="37">
        <f t="shared" si="1"/>
        <v>88.503787720916719</v>
      </c>
    </row>
    <row r="17" spans="1:8" ht="25.5" customHeight="1">
      <c r="A17" s="42">
        <v>2620</v>
      </c>
      <c r="B17" s="34" t="s">
        <v>23</v>
      </c>
      <c r="C17" s="34"/>
      <c r="D17" s="37">
        <f>D64+D66+D69+D72</f>
        <v>695334.3</v>
      </c>
      <c r="E17" s="37">
        <f t="shared" ref="E17:G17" si="6">E64+E66+E69+E72</f>
        <v>695334.3</v>
      </c>
      <c r="F17" s="37">
        <f t="shared" si="6"/>
        <v>0</v>
      </c>
      <c r="G17" s="37">
        <f t="shared" si="6"/>
        <v>397881.60000000003</v>
      </c>
      <c r="H17" s="37">
        <f t="shared" si="1"/>
        <v>57.221627064852115</v>
      </c>
    </row>
    <row r="18" spans="1:8" ht="25.5" customHeight="1">
      <c r="A18" s="42">
        <v>2730</v>
      </c>
      <c r="B18" s="34" t="s">
        <v>24</v>
      </c>
      <c r="C18" s="34"/>
      <c r="D18" s="37">
        <f>D26+D34+D45+D132</f>
        <v>6464003.0199999996</v>
      </c>
      <c r="E18" s="37">
        <f>E26+E34+E45+E132</f>
        <v>6464003.0199999996</v>
      </c>
      <c r="F18" s="37">
        <f>F26+F34+F45+F132</f>
        <v>0</v>
      </c>
      <c r="G18" s="37">
        <f>G26+G34+G45+G132</f>
        <v>2769968.8127199998</v>
      </c>
      <c r="H18" s="37">
        <f t="shared" si="1"/>
        <v>42.852220275107477</v>
      </c>
    </row>
    <row r="19" spans="1:8" ht="25.5" customHeight="1">
      <c r="A19" s="42">
        <v>2800</v>
      </c>
      <c r="B19" s="34" t="s">
        <v>25</v>
      </c>
      <c r="C19" s="34"/>
      <c r="D19" s="37">
        <f>D43+D98+D151</f>
        <v>739362</v>
      </c>
      <c r="E19" s="37">
        <f>E43+E98+E151</f>
        <v>739362</v>
      </c>
      <c r="F19" s="37">
        <f>F43+F98+F151</f>
        <v>0</v>
      </c>
      <c r="G19" s="37">
        <f>G43+G98+G151</f>
        <v>307298.39999999997</v>
      </c>
      <c r="H19" s="37">
        <f t="shared" si="1"/>
        <v>41.562644550301471</v>
      </c>
    </row>
    <row r="20" spans="1:8" ht="25.5" customHeight="1">
      <c r="A20" s="42">
        <v>3110</v>
      </c>
      <c r="B20" s="34" t="s">
        <v>26</v>
      </c>
      <c r="C20" s="34"/>
      <c r="D20" s="37">
        <f>D56+D85+D91+D96+D120+D129</f>
        <v>206453.40000000002</v>
      </c>
      <c r="E20" s="37">
        <f>E56+E85+E91+E96+E120+E129</f>
        <v>206453.40000000002</v>
      </c>
      <c r="F20" s="37">
        <f>F56+F85+F91+F96+F120+F129</f>
        <v>0</v>
      </c>
      <c r="G20" s="37">
        <f>G56+G85+G91+G96+G120+G129</f>
        <v>198914.69999999998</v>
      </c>
      <c r="H20" s="37">
        <f t="shared" si="1"/>
        <v>96.348473796023697</v>
      </c>
    </row>
    <row r="21" spans="1:8" ht="25.5" customHeight="1">
      <c r="A21" s="42">
        <v>3210</v>
      </c>
      <c r="B21" s="34" t="s">
        <v>27</v>
      </c>
      <c r="C21" s="34"/>
      <c r="D21" s="37">
        <f>D48+D58+D124</f>
        <v>9133068.8000000007</v>
      </c>
      <c r="E21" s="37">
        <f>E48+E58+E124</f>
        <v>9133068.8000000007</v>
      </c>
      <c r="F21" s="37">
        <f>F48+F58+F124</f>
        <v>0</v>
      </c>
      <c r="G21" s="37">
        <f>G48+G58+G124</f>
        <v>8950850</v>
      </c>
      <c r="H21" s="37">
        <f t="shared" si="1"/>
        <v>98.004845862980901</v>
      </c>
    </row>
    <row r="22" spans="1:8" ht="25.5" customHeight="1">
      <c r="A22" s="42">
        <v>3220</v>
      </c>
      <c r="B22" s="34" t="s">
        <v>28</v>
      </c>
      <c r="C22" s="34"/>
      <c r="D22" s="37">
        <f>D67++D70+D73+D77+D80</f>
        <v>4266393.9000000004</v>
      </c>
      <c r="E22" s="37">
        <f t="shared" ref="E22:G22" si="7">E67++E70+E73+E77+E80</f>
        <v>4266393.9000000004</v>
      </c>
      <c r="F22" s="37">
        <f t="shared" si="7"/>
        <v>0</v>
      </c>
      <c r="G22" s="37">
        <f t="shared" si="7"/>
        <v>3874886.5</v>
      </c>
      <c r="H22" s="37">
        <f t="shared" si="1"/>
        <v>90.823458659079733</v>
      </c>
    </row>
    <row r="23" spans="1:8" ht="25.5" customHeight="1">
      <c r="A23" s="42">
        <v>4112</v>
      </c>
      <c r="B23" s="34" t="s">
        <v>29</v>
      </c>
      <c r="C23" s="34"/>
      <c r="D23" s="37">
        <f>D30+D39</f>
        <v>3084700</v>
      </c>
      <c r="E23" s="37">
        <f t="shared" ref="E23:G23" si="8">E30+E39</f>
        <v>0</v>
      </c>
      <c r="F23" s="37">
        <f t="shared" si="8"/>
        <v>3084700</v>
      </c>
      <c r="G23" s="37">
        <f t="shared" si="8"/>
        <v>3084695.4</v>
      </c>
      <c r="H23" s="37">
        <f t="shared" si="1"/>
        <v>99.99985087690861</v>
      </c>
    </row>
    <row r="24" spans="1:8" s="8" customFormat="1" ht="37.5" customHeight="1">
      <c r="A24" s="6" t="s">
        <v>30</v>
      </c>
      <c r="B24" s="25" t="s">
        <v>31</v>
      </c>
      <c r="C24" s="25"/>
      <c r="D24" s="7">
        <f>D25++D27+D29+D31+D33</f>
        <v>6759786.0199999996</v>
      </c>
      <c r="E24" s="7">
        <f t="shared" ref="E24:G24" si="9">E25++E27+E29+E31+E33</f>
        <v>4952086.0199999996</v>
      </c>
      <c r="F24" s="7">
        <f t="shared" si="9"/>
        <v>1807700</v>
      </c>
      <c r="G24" s="7">
        <f t="shared" si="9"/>
        <v>4044278.6</v>
      </c>
      <c r="H24" s="7">
        <f t="shared" ref="H24:H147" si="10">SUM(G24*100)/D24</f>
        <v>59.828500311020207</v>
      </c>
    </row>
    <row r="25" spans="1:8" ht="96.75" customHeight="1">
      <c r="A25" s="19" t="s">
        <v>32</v>
      </c>
      <c r="B25" s="26" t="s">
        <v>33</v>
      </c>
      <c r="C25" s="26"/>
      <c r="D25" s="17">
        <f>E25</f>
        <v>1369301.73</v>
      </c>
      <c r="E25" s="17">
        <f>E26</f>
        <v>1369301.73</v>
      </c>
      <c r="F25" s="17"/>
      <c r="G25" s="11">
        <f>G26</f>
        <v>1271910.2</v>
      </c>
      <c r="H25" s="17">
        <f t="shared" si="10"/>
        <v>92.887504056538361</v>
      </c>
    </row>
    <row r="26" spans="1:8" s="36" customFormat="1" ht="27" customHeight="1">
      <c r="A26" s="33" t="s">
        <v>34</v>
      </c>
      <c r="B26" s="34" t="s">
        <v>24</v>
      </c>
      <c r="C26" s="34"/>
      <c r="D26" s="35">
        <f>E26</f>
        <v>1369301.73</v>
      </c>
      <c r="E26" s="35">
        <v>1369301.73</v>
      </c>
      <c r="F26" s="35"/>
      <c r="G26" s="35">
        <v>1271910.2</v>
      </c>
      <c r="H26" s="35">
        <f t="shared" si="10"/>
        <v>92.887504056538361</v>
      </c>
    </row>
    <row r="27" spans="1:8" s="2" customFormat="1" ht="89.25" customHeight="1">
      <c r="A27" s="9" t="s">
        <v>35</v>
      </c>
      <c r="B27" s="27" t="s">
        <v>36</v>
      </c>
      <c r="C27" s="27"/>
      <c r="D27" s="22">
        <v>107211</v>
      </c>
      <c r="E27" s="22">
        <v>107211</v>
      </c>
      <c r="F27" s="22"/>
      <c r="G27" s="22">
        <f>G28</f>
        <v>92736.3</v>
      </c>
      <c r="H27" s="11">
        <f t="shared" ref="H27" si="11">SUM(G27*100)/D27</f>
        <v>86.498866720765591</v>
      </c>
    </row>
    <row r="28" spans="1:8" s="36" customFormat="1" ht="27" customHeight="1">
      <c r="A28" s="33" t="s">
        <v>37</v>
      </c>
      <c r="B28" s="34" t="s">
        <v>22</v>
      </c>
      <c r="C28" s="34"/>
      <c r="D28" s="35">
        <v>107211</v>
      </c>
      <c r="E28" s="35">
        <v>107211</v>
      </c>
      <c r="F28" s="35"/>
      <c r="G28" s="35">
        <v>92736.3</v>
      </c>
      <c r="H28" s="35">
        <v>86.498866720765591</v>
      </c>
    </row>
    <row r="29" spans="1:8" ht="90" customHeight="1">
      <c r="A29" s="19" t="s">
        <v>38</v>
      </c>
      <c r="B29" s="28" t="s">
        <v>39</v>
      </c>
      <c r="C29" s="28"/>
      <c r="D29" s="20">
        <f>SUM(E29:F29)</f>
        <v>1807700</v>
      </c>
      <c r="E29" s="20"/>
      <c r="F29" s="20">
        <v>1807700</v>
      </c>
      <c r="G29" s="22">
        <f>G30</f>
        <v>1807695.4</v>
      </c>
      <c r="H29" s="17">
        <f t="shared" si="10"/>
        <v>99.999745532997736</v>
      </c>
    </row>
    <row r="30" spans="1:8" s="2" customFormat="1" ht="27" customHeight="1">
      <c r="A30" s="33" t="s">
        <v>40</v>
      </c>
      <c r="B30" s="34" t="s">
        <v>29</v>
      </c>
      <c r="C30" s="34"/>
      <c r="D30" s="35">
        <v>1807700</v>
      </c>
      <c r="E30" s="35"/>
      <c r="F30" s="35">
        <v>1807700</v>
      </c>
      <c r="G30" s="35">
        <v>1807695.4</v>
      </c>
      <c r="H30" s="35">
        <v>99.999745532997736</v>
      </c>
    </row>
    <row r="31" spans="1:8" ht="96.75" customHeight="1">
      <c r="A31" s="19" t="s">
        <v>41</v>
      </c>
      <c r="B31" s="26" t="s">
        <v>42</v>
      </c>
      <c r="C31" s="26"/>
      <c r="D31" s="20">
        <v>233322</v>
      </c>
      <c r="E31" s="20">
        <v>233322</v>
      </c>
      <c r="F31" s="20"/>
      <c r="G31" s="22">
        <f>G32</f>
        <v>62744.7</v>
      </c>
      <c r="H31" s="17">
        <f t="shared" si="10"/>
        <v>26.891891891891891</v>
      </c>
    </row>
    <row r="32" spans="1:8" s="36" customFormat="1" ht="27" customHeight="1">
      <c r="A32" s="33" t="s">
        <v>37</v>
      </c>
      <c r="B32" s="34" t="s">
        <v>22</v>
      </c>
      <c r="C32" s="34"/>
      <c r="D32" s="35">
        <v>233322</v>
      </c>
      <c r="E32" s="35">
        <v>233322</v>
      </c>
      <c r="F32" s="35"/>
      <c r="G32" s="35">
        <v>62744.7</v>
      </c>
      <c r="H32" s="35">
        <v>26.891891891891891</v>
      </c>
    </row>
    <row r="33" spans="1:8" ht="104.25" customHeight="1">
      <c r="A33" s="19" t="s">
        <v>43</v>
      </c>
      <c r="B33" s="26" t="s">
        <v>44</v>
      </c>
      <c r="C33" s="26"/>
      <c r="D33" s="20">
        <v>3242251.29</v>
      </c>
      <c r="E33" s="20">
        <v>3242251.29</v>
      </c>
      <c r="F33" s="20"/>
      <c r="G33" s="22">
        <f>G34</f>
        <v>809192</v>
      </c>
      <c r="H33" s="17">
        <f t="shared" si="10"/>
        <v>24.957720041496227</v>
      </c>
    </row>
    <row r="34" spans="1:8" s="36" customFormat="1" ht="27" customHeight="1">
      <c r="A34" s="33" t="s">
        <v>34</v>
      </c>
      <c r="B34" s="34" t="s">
        <v>24</v>
      </c>
      <c r="C34" s="34"/>
      <c r="D34" s="35">
        <v>3242251.29</v>
      </c>
      <c r="E34" s="35">
        <v>3242251.29</v>
      </c>
      <c r="F34" s="35"/>
      <c r="G34" s="35">
        <v>809192</v>
      </c>
      <c r="H34" s="35">
        <v>24.957720041496227</v>
      </c>
    </row>
    <row r="35" spans="1:8" s="8" customFormat="1" ht="37.5" customHeight="1">
      <c r="A35" s="6" t="s">
        <v>45</v>
      </c>
      <c r="B35" s="25" t="s">
        <v>46</v>
      </c>
      <c r="C35" s="25"/>
      <c r="D35" s="7">
        <f>D36+D38+D40+D42+D44</f>
        <v>10681590.300000001</v>
      </c>
      <c r="E35" s="7">
        <f t="shared" ref="E35:G35" si="12">E36+E38+E40+E42+E44</f>
        <v>9404590.3000000007</v>
      </c>
      <c r="F35" s="7">
        <f t="shared" si="12"/>
        <v>1277000</v>
      </c>
      <c r="G35" s="7">
        <f t="shared" si="12"/>
        <v>8774816.7027199995</v>
      </c>
      <c r="H35" s="7">
        <f t="shared" si="10"/>
        <v>82.148972730399507</v>
      </c>
    </row>
    <row r="36" spans="1:8" ht="89.25" customHeight="1">
      <c r="A36" s="19" t="s">
        <v>47</v>
      </c>
      <c r="B36" s="28" t="s">
        <v>48</v>
      </c>
      <c r="C36" s="28"/>
      <c r="D36" s="20">
        <v>2803000</v>
      </c>
      <c r="E36" s="20">
        <v>2803000</v>
      </c>
      <c r="F36" s="20"/>
      <c r="G36" s="11">
        <f>G37</f>
        <v>2780408.09</v>
      </c>
      <c r="H36" s="17">
        <f t="shared" si="10"/>
        <v>99.194009632536563</v>
      </c>
    </row>
    <row r="37" spans="1:8" s="36" customFormat="1" ht="27" customHeight="1">
      <c r="A37" s="33" t="s">
        <v>37</v>
      </c>
      <c r="B37" s="34" t="s">
        <v>22</v>
      </c>
      <c r="C37" s="34"/>
      <c r="D37" s="35">
        <v>2803000</v>
      </c>
      <c r="E37" s="35">
        <v>2803000</v>
      </c>
      <c r="F37" s="35"/>
      <c r="G37" s="35">
        <v>2780408.09</v>
      </c>
      <c r="H37" s="35">
        <v>99.1940097456297</v>
      </c>
    </row>
    <row r="38" spans="1:8" s="2" customFormat="1" ht="80.25" customHeight="1">
      <c r="A38" s="9" t="s">
        <v>49</v>
      </c>
      <c r="B38" s="27" t="s">
        <v>50</v>
      </c>
      <c r="C38" s="27"/>
      <c r="D38" s="12">
        <f t="shared" ref="D38" si="13">SUM(E38:F38)</f>
        <v>1277000</v>
      </c>
      <c r="E38" s="12"/>
      <c r="F38" s="12">
        <v>1277000</v>
      </c>
      <c r="G38" s="10">
        <v>1277000</v>
      </c>
      <c r="H38" s="11">
        <f t="shared" si="10"/>
        <v>100</v>
      </c>
    </row>
    <row r="39" spans="1:8" s="36" customFormat="1" ht="27" customHeight="1">
      <c r="A39" s="33" t="s">
        <v>40</v>
      </c>
      <c r="B39" s="47" t="s">
        <v>29</v>
      </c>
      <c r="C39" s="47"/>
      <c r="D39" s="35">
        <v>1277000</v>
      </c>
      <c r="E39" s="35"/>
      <c r="F39" s="35">
        <v>1277000</v>
      </c>
      <c r="G39" s="35">
        <v>1277000</v>
      </c>
      <c r="H39" s="35">
        <v>100</v>
      </c>
    </row>
    <row r="40" spans="1:8" ht="93" customHeight="1">
      <c r="A40" s="19" t="s">
        <v>51</v>
      </c>
      <c r="B40" s="26" t="s">
        <v>52</v>
      </c>
      <c r="C40" s="26"/>
      <c r="D40" s="20">
        <v>4171228.3000000003</v>
      </c>
      <c r="E40" s="20">
        <v>4171228.3000000003</v>
      </c>
      <c r="F40" s="20"/>
      <c r="G40" s="22">
        <f>G41</f>
        <v>3865852.6</v>
      </c>
      <c r="H40" s="20">
        <f>SUM(G40*100)/D40</f>
        <v>92.678998174230827</v>
      </c>
    </row>
    <row r="41" spans="1:8" s="36" customFormat="1" ht="27" customHeight="1">
      <c r="A41" s="33" t="s">
        <v>37</v>
      </c>
      <c r="B41" s="34" t="s">
        <v>22</v>
      </c>
      <c r="C41" s="34"/>
      <c r="D41" s="35">
        <v>4171228.3000000003</v>
      </c>
      <c r="E41" s="35">
        <v>4171228.3000000003</v>
      </c>
      <c r="F41" s="35"/>
      <c r="G41" s="35">
        <v>3865852.6</v>
      </c>
      <c r="H41" s="35">
        <f>SUM(G41*100)/D41</f>
        <v>92.678998174230827</v>
      </c>
    </row>
    <row r="42" spans="1:8" ht="112.5" customHeight="1">
      <c r="A42" s="19" t="s">
        <v>53</v>
      </c>
      <c r="B42" s="26" t="s">
        <v>54</v>
      </c>
      <c r="C42" s="26"/>
      <c r="D42" s="20">
        <v>630362</v>
      </c>
      <c r="E42" s="20">
        <v>630362</v>
      </c>
      <c r="F42" s="20"/>
      <c r="G42" s="22">
        <f>G43</f>
        <v>204596.4</v>
      </c>
      <c r="H42" s="20">
        <f t="shared" si="10"/>
        <v>32.45696917009591</v>
      </c>
    </row>
    <row r="43" spans="1:8" s="36" customFormat="1" ht="27" customHeight="1">
      <c r="A43" s="33" t="s">
        <v>55</v>
      </c>
      <c r="B43" s="34" t="s">
        <v>25</v>
      </c>
      <c r="C43" s="34"/>
      <c r="D43" s="35">
        <v>630362</v>
      </c>
      <c r="E43" s="35">
        <v>630362</v>
      </c>
      <c r="F43" s="35"/>
      <c r="G43" s="35">
        <v>204596.4</v>
      </c>
      <c r="H43" s="35">
        <v>32.456972528483632</v>
      </c>
    </row>
    <row r="44" spans="1:8" ht="89.25" customHeight="1">
      <c r="A44" s="19" t="s">
        <v>56</v>
      </c>
      <c r="B44" s="26" t="s">
        <v>57</v>
      </c>
      <c r="C44" s="26"/>
      <c r="D44" s="20">
        <v>1800000</v>
      </c>
      <c r="E44" s="20">
        <v>1800000</v>
      </c>
      <c r="F44" s="20"/>
      <c r="G44" s="22">
        <f>G45</f>
        <v>646959.61271999998</v>
      </c>
      <c r="H44" s="20">
        <f t="shared" si="10"/>
        <v>35.942200706666668</v>
      </c>
    </row>
    <row r="45" spans="1:8" s="36" customFormat="1" ht="27" customHeight="1">
      <c r="A45" s="33" t="s">
        <v>34</v>
      </c>
      <c r="B45" s="34" t="s">
        <v>24</v>
      </c>
      <c r="C45" s="34"/>
      <c r="D45" s="37">
        <v>1800000</v>
      </c>
      <c r="E45" s="37">
        <v>1800000</v>
      </c>
      <c r="F45" s="37"/>
      <c r="G45" s="37">
        <v>646959.61271999998</v>
      </c>
      <c r="H45" s="37">
        <v>35.942200706666668</v>
      </c>
    </row>
    <row r="46" spans="1:8" s="8" customFormat="1" ht="37.5" customHeight="1">
      <c r="A46" s="6" t="s">
        <v>58</v>
      </c>
      <c r="B46" s="25" t="s">
        <v>59</v>
      </c>
      <c r="C46" s="25"/>
      <c r="D46" s="7">
        <f>D47+D49+D57+D59+D63+D65+D68+D71+D74+D76</f>
        <v>20468596.599999998</v>
      </c>
      <c r="E46" s="7">
        <f>E47+E49+E57+E59+E63+E65+E68+E71+E74+E76</f>
        <v>20468596.599999998</v>
      </c>
      <c r="F46" s="7"/>
      <c r="G46" s="7">
        <f>G47+G49+G57+G59+G63+G65+G68+G71+G74+G76</f>
        <v>17776081.599999998</v>
      </c>
      <c r="H46" s="7">
        <f t="shared" si="10"/>
        <v>86.845629660804391</v>
      </c>
    </row>
    <row r="47" spans="1:8" ht="73.5" customHeight="1">
      <c r="A47" s="19" t="s">
        <v>60</v>
      </c>
      <c r="B47" s="26" t="s">
        <v>61</v>
      </c>
      <c r="C47" s="26"/>
      <c r="D47" s="17">
        <v>100000</v>
      </c>
      <c r="E47" s="17">
        <v>100000</v>
      </c>
      <c r="F47" s="17"/>
      <c r="G47" s="22">
        <f>G48</f>
        <v>84000</v>
      </c>
      <c r="H47" s="20">
        <f t="shared" si="10"/>
        <v>84</v>
      </c>
    </row>
    <row r="48" spans="1:8" s="36" customFormat="1" ht="27" customHeight="1">
      <c r="A48" s="33" t="s">
        <v>62</v>
      </c>
      <c r="B48" s="34" t="s">
        <v>27</v>
      </c>
      <c r="C48" s="34"/>
      <c r="D48" s="37">
        <v>100000</v>
      </c>
      <c r="E48" s="37">
        <v>100000</v>
      </c>
      <c r="F48" s="37"/>
      <c r="G48" s="37">
        <v>84000</v>
      </c>
      <c r="H48" s="37">
        <v>84</v>
      </c>
    </row>
    <row r="49" spans="1:8" ht="145.5" customHeight="1">
      <c r="A49" s="19" t="s">
        <v>63</v>
      </c>
      <c r="B49" s="26" t="s">
        <v>64</v>
      </c>
      <c r="C49" s="26"/>
      <c r="D49" s="17">
        <f>D50+D51+D52+D53+D54+D55+D56</f>
        <v>3979992.3</v>
      </c>
      <c r="E49" s="17">
        <f>E50+E51+E52+E53+E54+E55+E56</f>
        <v>3979992.3</v>
      </c>
      <c r="F49" s="17"/>
      <c r="G49" s="11">
        <f>G50+G51+G52+G53+G54+G55+G56</f>
        <v>3288630.3</v>
      </c>
      <c r="H49" s="20">
        <f t="shared" si="10"/>
        <v>82.629061870295587</v>
      </c>
    </row>
    <row r="50" spans="1:8" s="36" customFormat="1" ht="27" customHeight="1">
      <c r="A50" s="33" t="s">
        <v>65</v>
      </c>
      <c r="B50" s="34" t="s">
        <v>13</v>
      </c>
      <c r="C50" s="34"/>
      <c r="D50" s="37">
        <v>411272</v>
      </c>
      <c r="E50" s="37">
        <v>411272</v>
      </c>
      <c r="F50" s="37"/>
      <c r="G50" s="37">
        <v>395930.4</v>
      </c>
      <c r="H50" s="37">
        <f t="shared" si="10"/>
        <v>96.269719309848469</v>
      </c>
    </row>
    <row r="51" spans="1:8" s="36" customFormat="1" ht="27" customHeight="1">
      <c r="A51" s="33" t="s">
        <v>66</v>
      </c>
      <c r="B51" s="34" t="s">
        <v>15</v>
      </c>
      <c r="C51" s="34"/>
      <c r="D51" s="37">
        <v>87391.7</v>
      </c>
      <c r="E51" s="37">
        <v>87391.7</v>
      </c>
      <c r="F51" s="37"/>
      <c r="G51" s="37">
        <v>82222.899999999994</v>
      </c>
      <c r="H51" s="37">
        <f t="shared" si="10"/>
        <v>94.085479513500701</v>
      </c>
    </row>
    <row r="52" spans="1:8" s="36" customFormat="1" ht="27" customHeight="1">
      <c r="A52" s="33" t="s">
        <v>67</v>
      </c>
      <c r="B52" s="34" t="s">
        <v>16</v>
      </c>
      <c r="C52" s="34"/>
      <c r="D52" s="37">
        <v>36093.9</v>
      </c>
      <c r="E52" s="37">
        <v>36093.9</v>
      </c>
      <c r="F52" s="37"/>
      <c r="G52" s="37">
        <v>35310.6</v>
      </c>
      <c r="H52" s="37">
        <f t="shared" si="10"/>
        <v>97.829827200718128</v>
      </c>
    </row>
    <row r="53" spans="1:8" s="36" customFormat="1" ht="27" customHeight="1">
      <c r="A53" s="33" t="s">
        <v>68</v>
      </c>
      <c r="B53" s="34" t="s">
        <v>17</v>
      </c>
      <c r="C53" s="34"/>
      <c r="D53" s="37">
        <v>825760.6</v>
      </c>
      <c r="E53" s="37">
        <v>825760.6</v>
      </c>
      <c r="F53" s="37"/>
      <c r="G53" s="37">
        <v>806108.9</v>
      </c>
      <c r="H53" s="37">
        <f t="shared" si="10"/>
        <v>97.62016981677256</v>
      </c>
    </row>
    <row r="54" spans="1:8" s="36" customFormat="1" ht="27" customHeight="1">
      <c r="A54" s="33" t="s">
        <v>69</v>
      </c>
      <c r="B54" s="34" t="s">
        <v>18</v>
      </c>
      <c r="C54" s="34"/>
      <c r="D54" s="37">
        <v>100000</v>
      </c>
      <c r="E54" s="37">
        <v>100000</v>
      </c>
      <c r="F54" s="37"/>
      <c r="G54" s="37">
        <v>38354.6</v>
      </c>
      <c r="H54" s="37">
        <f t="shared" si="10"/>
        <v>38.354599999999998</v>
      </c>
    </row>
    <row r="55" spans="1:8" s="36" customFormat="1" ht="27" customHeight="1">
      <c r="A55" s="33" t="s">
        <v>37</v>
      </c>
      <c r="B55" s="34" t="s">
        <v>22</v>
      </c>
      <c r="C55" s="34"/>
      <c r="D55" s="37">
        <v>2373416.1</v>
      </c>
      <c r="E55" s="37">
        <v>2373416.1</v>
      </c>
      <c r="F55" s="37"/>
      <c r="G55" s="37">
        <v>1786414.1</v>
      </c>
      <c r="H55" s="37">
        <f t="shared" si="10"/>
        <v>75.267632169512964</v>
      </c>
    </row>
    <row r="56" spans="1:8" s="36" customFormat="1" ht="27" customHeight="1">
      <c r="A56" s="33" t="s">
        <v>70</v>
      </c>
      <c r="B56" s="34" t="s">
        <v>26</v>
      </c>
      <c r="C56" s="34"/>
      <c r="D56" s="37">
        <v>146058</v>
      </c>
      <c r="E56" s="37">
        <v>146058</v>
      </c>
      <c r="F56" s="37"/>
      <c r="G56" s="37">
        <v>144288.79999999999</v>
      </c>
      <c r="H56" s="37">
        <f t="shared" si="10"/>
        <v>98.78870037930136</v>
      </c>
    </row>
    <row r="57" spans="1:8" ht="85.5" customHeight="1">
      <c r="A57" s="19" t="s">
        <v>71</v>
      </c>
      <c r="B57" s="26" t="s">
        <v>72</v>
      </c>
      <c r="C57" s="26"/>
      <c r="D57" s="20">
        <v>2302620</v>
      </c>
      <c r="E57" s="17">
        <v>2302620</v>
      </c>
      <c r="F57" s="17"/>
      <c r="G57" s="11">
        <f>G58</f>
        <v>2302620</v>
      </c>
      <c r="H57" s="20">
        <f t="shared" si="10"/>
        <v>100</v>
      </c>
    </row>
    <row r="58" spans="1:8" s="36" customFormat="1" ht="27" customHeight="1">
      <c r="A58" s="33" t="s">
        <v>62</v>
      </c>
      <c r="B58" s="34" t="s">
        <v>27</v>
      </c>
      <c r="C58" s="34"/>
      <c r="D58" s="37">
        <v>2302620</v>
      </c>
      <c r="E58" s="37">
        <v>2302620</v>
      </c>
      <c r="F58" s="37"/>
      <c r="G58" s="37">
        <v>2302620</v>
      </c>
      <c r="H58" s="37">
        <v>100</v>
      </c>
    </row>
    <row r="59" spans="1:8" ht="110.25" customHeight="1">
      <c r="A59" s="19" t="s">
        <v>73</v>
      </c>
      <c r="B59" s="26" t="s">
        <v>74</v>
      </c>
      <c r="C59" s="26"/>
      <c r="D59" s="20">
        <f>E59</f>
        <v>5539316.4000000004</v>
      </c>
      <c r="E59" s="17">
        <f>E60+E61+E62</f>
        <v>5539316.4000000004</v>
      </c>
      <c r="F59" s="17"/>
      <c r="G59" s="11">
        <f>G60+G61+G62</f>
        <v>5307744.5999999996</v>
      </c>
      <c r="H59" s="17">
        <f t="shared" si="10"/>
        <v>95.819487762063915</v>
      </c>
    </row>
    <row r="60" spans="1:8" s="36" customFormat="1" ht="27" customHeight="1">
      <c r="A60" s="33" t="s">
        <v>65</v>
      </c>
      <c r="B60" s="34" t="s">
        <v>13</v>
      </c>
      <c r="C60" s="34"/>
      <c r="D60" s="37">
        <v>276709.2</v>
      </c>
      <c r="E60" s="37">
        <v>276709.2</v>
      </c>
      <c r="F60" s="37"/>
      <c r="G60" s="37">
        <v>182268.2</v>
      </c>
      <c r="H60" s="37">
        <f t="shared" si="10"/>
        <v>65.86994577701067</v>
      </c>
    </row>
    <row r="61" spans="1:8" s="36" customFormat="1" ht="27" customHeight="1">
      <c r="A61" s="33" t="s">
        <v>66</v>
      </c>
      <c r="B61" s="34" t="s">
        <v>15</v>
      </c>
      <c r="C61" s="34"/>
      <c r="D61" s="37">
        <v>60876</v>
      </c>
      <c r="E61" s="37">
        <v>60876</v>
      </c>
      <c r="F61" s="37"/>
      <c r="G61" s="37">
        <v>38815.599999999999</v>
      </c>
      <c r="H61" s="37">
        <f t="shared" si="10"/>
        <v>63.761745186937382</v>
      </c>
    </row>
    <row r="62" spans="1:8" s="36" customFormat="1" ht="27" customHeight="1">
      <c r="A62" s="33" t="s">
        <v>69</v>
      </c>
      <c r="B62" s="34" t="s">
        <v>18</v>
      </c>
      <c r="C62" s="34"/>
      <c r="D62" s="37">
        <v>5201731.2</v>
      </c>
      <c r="E62" s="37">
        <v>5201731.2</v>
      </c>
      <c r="F62" s="37"/>
      <c r="G62" s="37">
        <v>5086660.8</v>
      </c>
      <c r="H62" s="37">
        <f t="shared" si="10"/>
        <v>97.787844170033239</v>
      </c>
    </row>
    <row r="63" spans="1:8" ht="90" customHeight="1">
      <c r="A63" s="19" t="s">
        <v>75</v>
      </c>
      <c r="B63" s="26" t="s">
        <v>76</v>
      </c>
      <c r="C63" s="26"/>
      <c r="D63" s="17">
        <v>416043.9</v>
      </c>
      <c r="E63" s="17">
        <v>416043.9</v>
      </c>
      <c r="F63" s="17"/>
      <c r="G63" s="11">
        <f>G64</f>
        <v>169096.6</v>
      </c>
      <c r="H63" s="17">
        <f t="shared" si="10"/>
        <v>40.643932046594117</v>
      </c>
    </row>
    <row r="64" spans="1:8" s="36" customFormat="1" ht="27" customHeight="1">
      <c r="A64" s="33" t="s">
        <v>77</v>
      </c>
      <c r="B64" s="34" t="s">
        <v>23</v>
      </c>
      <c r="C64" s="34"/>
      <c r="D64" s="37">
        <v>416043.9</v>
      </c>
      <c r="E64" s="37">
        <v>416043.9</v>
      </c>
      <c r="F64" s="37"/>
      <c r="G64" s="37">
        <v>169096.6</v>
      </c>
      <c r="H64" s="37">
        <v>40.643935820234354</v>
      </c>
    </row>
    <row r="65" spans="1:8" ht="83.25" customHeight="1">
      <c r="A65" s="19" t="s">
        <v>78</v>
      </c>
      <c r="B65" s="26" t="s">
        <v>79</v>
      </c>
      <c r="C65" s="26"/>
      <c r="D65" s="11">
        <f t="shared" ref="D65:E65" si="14">D66+D67</f>
        <v>1466613.2999999998</v>
      </c>
      <c r="E65" s="11">
        <f t="shared" si="14"/>
        <v>1466613.2999999998</v>
      </c>
      <c r="F65" s="11"/>
      <c r="G65" s="11">
        <f>G66+G67</f>
        <v>1419309.1</v>
      </c>
      <c r="H65" s="17">
        <f t="shared" si="10"/>
        <v>96.774596275650865</v>
      </c>
    </row>
    <row r="66" spans="1:8" s="36" customFormat="1" ht="27" customHeight="1">
      <c r="A66" s="33" t="s">
        <v>77</v>
      </c>
      <c r="B66" s="34" t="s">
        <v>23</v>
      </c>
      <c r="C66" s="34"/>
      <c r="D66" s="37">
        <v>209462.9</v>
      </c>
      <c r="E66" s="37">
        <v>209462.9</v>
      </c>
      <c r="F66" s="37"/>
      <c r="G66" s="37">
        <v>178124.3</v>
      </c>
      <c r="H66" s="38">
        <f t="shared" si="10"/>
        <v>85.038591559650897</v>
      </c>
    </row>
    <row r="67" spans="1:8" s="36" customFormat="1" ht="27" customHeight="1">
      <c r="A67" s="33" t="s">
        <v>80</v>
      </c>
      <c r="B67" s="34" t="s">
        <v>28</v>
      </c>
      <c r="C67" s="34"/>
      <c r="D67" s="37">
        <v>1257150.3999999999</v>
      </c>
      <c r="E67" s="37">
        <v>1257150.3999999999</v>
      </c>
      <c r="F67" s="37"/>
      <c r="G67" s="37">
        <v>1241184.8</v>
      </c>
      <c r="H67" s="38">
        <f t="shared" si="10"/>
        <v>98.73001671080884</v>
      </c>
    </row>
    <row r="68" spans="1:8" ht="91.5" customHeight="1">
      <c r="A68" s="19" t="s">
        <v>81</v>
      </c>
      <c r="B68" s="26" t="s">
        <v>82</v>
      </c>
      <c r="C68" s="26"/>
      <c r="D68" s="17">
        <f>D69+D70</f>
        <v>259172</v>
      </c>
      <c r="E68" s="17">
        <f>E69+E70</f>
        <v>259172</v>
      </c>
      <c r="F68" s="17"/>
      <c r="G68" s="11">
        <f>G69+G70</f>
        <v>231212.5</v>
      </c>
      <c r="H68" s="17">
        <f t="shared" si="10"/>
        <v>89.211990492800155</v>
      </c>
    </row>
    <row r="69" spans="1:8" s="36" customFormat="1" ht="27" customHeight="1">
      <c r="A69" s="33" t="s">
        <v>77</v>
      </c>
      <c r="B69" s="34" t="s">
        <v>23</v>
      </c>
      <c r="C69" s="34"/>
      <c r="D69" s="37">
        <v>46422</v>
      </c>
      <c r="E69" s="37">
        <v>46422</v>
      </c>
      <c r="F69" s="37"/>
      <c r="G69" s="37">
        <v>39875.5</v>
      </c>
      <c r="H69" s="38">
        <f t="shared" si="10"/>
        <v>85.897850157253032</v>
      </c>
    </row>
    <row r="70" spans="1:8" s="36" customFormat="1" ht="27" customHeight="1">
      <c r="A70" s="33" t="s">
        <v>80</v>
      </c>
      <c r="B70" s="34" t="s">
        <v>28</v>
      </c>
      <c r="C70" s="34"/>
      <c r="D70" s="37">
        <v>212750</v>
      </c>
      <c r="E70" s="37">
        <v>212750</v>
      </c>
      <c r="F70" s="37"/>
      <c r="G70" s="37">
        <v>191337</v>
      </c>
      <c r="H70" s="38">
        <f t="shared" si="10"/>
        <v>89.935135135135141</v>
      </c>
    </row>
    <row r="71" spans="1:8" ht="110.25" customHeight="1">
      <c r="A71" s="19" t="s">
        <v>83</v>
      </c>
      <c r="B71" s="26" t="s">
        <v>84</v>
      </c>
      <c r="C71" s="26"/>
      <c r="D71" s="17">
        <f>D72+D73</f>
        <v>90249</v>
      </c>
      <c r="E71" s="17">
        <f>E72+E73</f>
        <v>90249</v>
      </c>
      <c r="F71" s="17"/>
      <c r="G71" s="11">
        <f>G72+G73</f>
        <v>50388.3</v>
      </c>
      <c r="H71" s="17">
        <f t="shared" si="10"/>
        <v>55.832530000332412</v>
      </c>
    </row>
    <row r="72" spans="1:8" s="36" customFormat="1" ht="27" customHeight="1">
      <c r="A72" s="33" t="s">
        <v>77</v>
      </c>
      <c r="B72" s="34" t="s">
        <v>23</v>
      </c>
      <c r="C72" s="34"/>
      <c r="D72" s="37">
        <v>23405.5</v>
      </c>
      <c r="E72" s="37">
        <v>23405.5</v>
      </c>
      <c r="F72" s="37"/>
      <c r="G72" s="37">
        <v>10785.2</v>
      </c>
      <c r="H72" s="38">
        <f t="shared" si="10"/>
        <v>46.079767575997096</v>
      </c>
    </row>
    <row r="73" spans="1:8" s="36" customFormat="1" ht="27" customHeight="1">
      <c r="A73" s="33" t="s">
        <v>80</v>
      </c>
      <c r="B73" s="34" t="s">
        <v>28</v>
      </c>
      <c r="C73" s="34"/>
      <c r="D73" s="37">
        <v>66843.5</v>
      </c>
      <c r="E73" s="37">
        <v>66843.5</v>
      </c>
      <c r="F73" s="37"/>
      <c r="G73" s="37">
        <v>39603.1</v>
      </c>
      <c r="H73" s="38">
        <f t="shared" si="10"/>
        <v>59.247496016815397</v>
      </c>
    </row>
    <row r="74" spans="1:8" s="2" customFormat="1" ht="45.75" customHeight="1">
      <c r="A74" s="9" t="s">
        <v>85</v>
      </c>
      <c r="B74" s="24" t="s">
        <v>86</v>
      </c>
      <c r="C74" s="24"/>
      <c r="D74" s="11">
        <v>5264939.7</v>
      </c>
      <c r="E74" s="11">
        <f t="shared" ref="E74:E76" si="15">D74</f>
        <v>5264939.7</v>
      </c>
      <c r="F74" s="11"/>
      <c r="G74" s="11">
        <f>G75</f>
        <v>3901906.1</v>
      </c>
      <c r="H74" s="11">
        <f t="shared" si="10"/>
        <v>74.111126097037726</v>
      </c>
    </row>
    <row r="75" spans="1:8" s="36" customFormat="1" ht="27" customHeight="1">
      <c r="A75" s="33" t="s">
        <v>69</v>
      </c>
      <c r="B75" s="34" t="s">
        <v>18</v>
      </c>
      <c r="C75" s="34"/>
      <c r="D75" s="37">
        <v>5264939.7</v>
      </c>
      <c r="E75" s="37">
        <v>5264939.7</v>
      </c>
      <c r="F75" s="37"/>
      <c r="G75" s="37">
        <v>3901906.1</v>
      </c>
      <c r="H75" s="37">
        <f t="shared" si="10"/>
        <v>74.111126097037726</v>
      </c>
    </row>
    <row r="76" spans="1:8" ht="120.75" customHeight="1">
      <c r="A76" s="19" t="s">
        <v>87</v>
      </c>
      <c r="B76" s="26" t="s">
        <v>88</v>
      </c>
      <c r="C76" s="26"/>
      <c r="D76" s="17">
        <f>D77</f>
        <v>1049650</v>
      </c>
      <c r="E76" s="17">
        <f t="shared" si="15"/>
        <v>1049650</v>
      </c>
      <c r="F76" s="17"/>
      <c r="G76" s="11">
        <f>G77</f>
        <v>1021174.1</v>
      </c>
      <c r="H76" s="17">
        <f t="shared" si="10"/>
        <v>97.287105225551372</v>
      </c>
    </row>
    <row r="77" spans="1:8" s="36" customFormat="1" ht="27" customHeight="1">
      <c r="A77" s="33" t="s">
        <v>80</v>
      </c>
      <c r="B77" s="34" t="s">
        <v>28</v>
      </c>
      <c r="C77" s="34"/>
      <c r="D77" s="37">
        <v>1049650</v>
      </c>
      <c r="E77" s="37">
        <f>E76</f>
        <v>1049650</v>
      </c>
      <c r="F77" s="37"/>
      <c r="G77" s="37">
        <v>1021174.1</v>
      </c>
      <c r="H77" s="37">
        <v>97.287110465393226</v>
      </c>
    </row>
    <row r="78" spans="1:8" s="3" customFormat="1" ht="37.5" customHeight="1">
      <c r="A78" s="6" t="s">
        <v>89</v>
      </c>
      <c r="B78" s="25" t="s">
        <v>90</v>
      </c>
      <c r="C78" s="25"/>
      <c r="D78" s="7">
        <f>D79</f>
        <v>1680000</v>
      </c>
      <c r="E78" s="7">
        <f>E79</f>
        <v>1680000</v>
      </c>
      <c r="F78" s="7"/>
      <c r="G78" s="7">
        <f t="shared" ref="G78" si="16">G79</f>
        <v>1381587.5</v>
      </c>
      <c r="H78" s="7">
        <f t="shared" si="10"/>
        <v>82.23735119047619</v>
      </c>
    </row>
    <row r="79" spans="1:8" ht="97.5" customHeight="1">
      <c r="A79" s="19" t="s">
        <v>91</v>
      </c>
      <c r="B79" s="29" t="s">
        <v>92</v>
      </c>
      <c r="C79" s="29"/>
      <c r="D79" s="20">
        <v>1680000</v>
      </c>
      <c r="E79" s="20">
        <f>D79</f>
        <v>1680000</v>
      </c>
      <c r="F79" s="20"/>
      <c r="G79" s="11">
        <f>G80</f>
        <v>1381587.5</v>
      </c>
      <c r="H79" s="17">
        <f t="shared" si="10"/>
        <v>82.23735119047619</v>
      </c>
    </row>
    <row r="80" spans="1:8" s="36" customFormat="1" ht="27" customHeight="1">
      <c r="A80" s="33" t="s">
        <v>80</v>
      </c>
      <c r="B80" s="34" t="s">
        <v>28</v>
      </c>
      <c r="C80" s="34"/>
      <c r="D80" s="37">
        <v>1680000</v>
      </c>
      <c r="E80" s="37">
        <v>1680000</v>
      </c>
      <c r="F80" s="37"/>
      <c r="G80" s="37">
        <v>1381587.5</v>
      </c>
      <c r="H80" s="37">
        <v>82.237353613095237</v>
      </c>
    </row>
    <row r="81" spans="1:8" s="8" customFormat="1" ht="37.5" customHeight="1">
      <c r="A81" s="6" t="s">
        <v>93</v>
      </c>
      <c r="B81" s="25" t="s">
        <v>94</v>
      </c>
      <c r="C81" s="25"/>
      <c r="D81" s="7">
        <f>D82</f>
        <v>51215.199999999997</v>
      </c>
      <c r="E81" s="7">
        <f>E82</f>
        <v>51215.199999999997</v>
      </c>
      <c r="F81" s="7"/>
      <c r="G81" s="7">
        <f t="shared" ref="G81" si="17">G82</f>
        <v>51135.199999999997</v>
      </c>
      <c r="H81" s="7">
        <f t="shared" si="10"/>
        <v>99.843796372951786</v>
      </c>
    </row>
    <row r="82" spans="1:8" ht="141" customHeight="1">
      <c r="A82" s="19" t="s">
        <v>95</v>
      </c>
      <c r="B82" s="30" t="s">
        <v>96</v>
      </c>
      <c r="C82" s="30"/>
      <c r="D82" s="20">
        <f>41162.2+10053</f>
        <v>51215.199999999997</v>
      </c>
      <c r="E82" s="20">
        <f>E83+E84+E85</f>
        <v>51215.199999999997</v>
      </c>
      <c r="F82" s="20"/>
      <c r="G82" s="22">
        <f>G83+G84+G85</f>
        <v>51135.199999999997</v>
      </c>
      <c r="H82" s="20">
        <f t="shared" si="10"/>
        <v>99.843796372951786</v>
      </c>
    </row>
    <row r="83" spans="1:8" s="36" customFormat="1" ht="27" customHeight="1">
      <c r="A83" s="33" t="s">
        <v>67</v>
      </c>
      <c r="B83" s="34" t="s">
        <v>16</v>
      </c>
      <c r="C83" s="34"/>
      <c r="D83" s="37">
        <v>1104.7</v>
      </c>
      <c r="E83" s="37">
        <v>1104.7</v>
      </c>
      <c r="F83" s="37"/>
      <c r="G83" s="37">
        <v>1104.7</v>
      </c>
      <c r="H83" s="37">
        <f t="shared" si="10"/>
        <v>100</v>
      </c>
    </row>
    <row r="84" spans="1:8" s="36" customFormat="1" ht="27" customHeight="1">
      <c r="A84" s="33" t="s">
        <v>68</v>
      </c>
      <c r="B84" s="34" t="s">
        <v>17</v>
      </c>
      <c r="C84" s="34"/>
      <c r="D84" s="37">
        <v>20154.8</v>
      </c>
      <c r="E84" s="37">
        <v>20154.8</v>
      </c>
      <c r="F84" s="37"/>
      <c r="G84" s="37">
        <v>20154.2</v>
      </c>
      <c r="H84" s="37">
        <f t="shared" si="10"/>
        <v>99.99702304165757</v>
      </c>
    </row>
    <row r="85" spans="1:8" s="36" customFormat="1" ht="27" customHeight="1">
      <c r="A85" s="33" t="s">
        <v>70</v>
      </c>
      <c r="B85" s="34" t="s">
        <v>26</v>
      </c>
      <c r="C85" s="34"/>
      <c r="D85" s="37">
        <v>29955.7</v>
      </c>
      <c r="E85" s="37">
        <v>29955.7</v>
      </c>
      <c r="F85" s="37"/>
      <c r="G85" s="37">
        <v>29876.3</v>
      </c>
      <c r="H85" s="37">
        <f t="shared" si="10"/>
        <v>99.734941930917984</v>
      </c>
    </row>
    <row r="86" spans="1:8" s="8" customFormat="1" ht="37.5" customHeight="1">
      <c r="A86" s="6" t="s">
        <v>97</v>
      </c>
      <c r="B86" s="25" t="s">
        <v>98</v>
      </c>
      <c r="C86" s="25"/>
      <c r="D86" s="7">
        <f>D87+D92+D97</f>
        <v>126680.1</v>
      </c>
      <c r="E86" s="7">
        <f>E87+E92+E97</f>
        <v>126680.1</v>
      </c>
      <c r="F86" s="7"/>
      <c r="G86" s="7">
        <f>G87+G92+G97</f>
        <v>123845.5</v>
      </c>
      <c r="H86" s="7">
        <f t="shared" si="10"/>
        <v>97.762395198614456</v>
      </c>
    </row>
    <row r="87" spans="1:8" ht="160.5" customHeight="1">
      <c r="A87" s="19" t="s">
        <v>99</v>
      </c>
      <c r="B87" s="26" t="s">
        <v>100</v>
      </c>
      <c r="C87" s="26"/>
      <c r="D87" s="11">
        <f>D88+D89+D90+D91</f>
        <v>22572.800000000003</v>
      </c>
      <c r="E87" s="11">
        <f>E88+E89+E90+E91</f>
        <v>22572.800000000003</v>
      </c>
      <c r="F87" s="17"/>
      <c r="G87" s="11">
        <f>G88+G89+G90+G91</f>
        <v>22260</v>
      </c>
      <c r="H87" s="17">
        <f t="shared" si="10"/>
        <v>98.614261411964833</v>
      </c>
    </row>
    <row r="88" spans="1:8" s="36" customFormat="1" ht="27" customHeight="1">
      <c r="A88" s="33" t="s">
        <v>65</v>
      </c>
      <c r="B88" s="34" t="s">
        <v>13</v>
      </c>
      <c r="C88" s="34"/>
      <c r="D88" s="37">
        <v>1000</v>
      </c>
      <c r="E88" s="37">
        <v>1000</v>
      </c>
      <c r="F88" s="37"/>
      <c r="G88" s="37">
        <v>949.6</v>
      </c>
      <c r="H88" s="37">
        <f t="shared" si="10"/>
        <v>94.96</v>
      </c>
    </row>
    <row r="89" spans="1:8" s="36" customFormat="1" ht="27" customHeight="1">
      <c r="A89" s="33" t="s">
        <v>66</v>
      </c>
      <c r="B89" s="34" t="s">
        <v>15</v>
      </c>
      <c r="C89" s="34"/>
      <c r="D89" s="37">
        <v>220</v>
      </c>
      <c r="E89" s="37">
        <v>220</v>
      </c>
      <c r="F89" s="37"/>
      <c r="G89" s="37">
        <v>200.5</v>
      </c>
      <c r="H89" s="37">
        <f t="shared" si="10"/>
        <v>91.13636363636364</v>
      </c>
    </row>
    <row r="90" spans="1:8" s="36" customFormat="1" ht="27" customHeight="1">
      <c r="A90" s="33" t="s">
        <v>68</v>
      </c>
      <c r="B90" s="34" t="s">
        <v>17</v>
      </c>
      <c r="C90" s="34"/>
      <c r="D90" s="37">
        <v>12960.1</v>
      </c>
      <c r="E90" s="37">
        <v>12960.1</v>
      </c>
      <c r="F90" s="37"/>
      <c r="G90" s="37">
        <v>12960</v>
      </c>
      <c r="H90" s="37">
        <f t="shared" si="10"/>
        <v>99.999228401015415</v>
      </c>
    </row>
    <row r="91" spans="1:8" s="36" customFormat="1" ht="27" customHeight="1">
      <c r="A91" s="33" t="s">
        <v>70</v>
      </c>
      <c r="B91" s="34" t="s">
        <v>26</v>
      </c>
      <c r="C91" s="34"/>
      <c r="D91" s="37">
        <v>8392.7000000000007</v>
      </c>
      <c r="E91" s="37">
        <v>8392.7000000000007</v>
      </c>
      <c r="F91" s="37"/>
      <c r="G91" s="37">
        <v>8149.9</v>
      </c>
      <c r="H91" s="37">
        <f t="shared" si="10"/>
        <v>97.107009663159644</v>
      </c>
    </row>
    <row r="92" spans="1:8" ht="129" customHeight="1">
      <c r="A92" s="19" t="s">
        <v>101</v>
      </c>
      <c r="B92" s="26" t="s">
        <v>102</v>
      </c>
      <c r="C92" s="26"/>
      <c r="D92" s="11">
        <f>D93+D94+D95+D96</f>
        <v>1107.3</v>
      </c>
      <c r="E92" s="11">
        <f>E93+E94+E95+E96</f>
        <v>1107.3</v>
      </c>
      <c r="F92" s="17"/>
      <c r="G92" s="11">
        <f>G93+G94+G95+G96</f>
        <v>860.6</v>
      </c>
      <c r="H92" s="17">
        <f t="shared" si="10"/>
        <v>77.72058159487041</v>
      </c>
    </row>
    <row r="93" spans="1:8" s="36" customFormat="1" ht="27" customHeight="1">
      <c r="A93" s="33" t="s">
        <v>67</v>
      </c>
      <c r="B93" s="34" t="s">
        <v>16</v>
      </c>
      <c r="C93" s="34"/>
      <c r="D93" s="37">
        <v>133.19999999999999</v>
      </c>
      <c r="E93" s="37">
        <v>133.19999999999999</v>
      </c>
      <c r="F93" s="37"/>
      <c r="G93" s="37">
        <v>92.8</v>
      </c>
      <c r="H93" s="37">
        <f t="shared" si="10"/>
        <v>69.669669669669673</v>
      </c>
    </row>
    <row r="94" spans="1:8" s="36" customFormat="1" ht="27" customHeight="1">
      <c r="A94" s="33" t="s">
        <v>68</v>
      </c>
      <c r="B94" s="34" t="s">
        <v>17</v>
      </c>
      <c r="C94" s="34"/>
      <c r="D94" s="37">
        <v>580.1</v>
      </c>
      <c r="E94" s="37">
        <v>580.1</v>
      </c>
      <c r="F94" s="37"/>
      <c r="G94" s="37">
        <v>411.9</v>
      </c>
      <c r="H94" s="37">
        <f t="shared" si="10"/>
        <v>71.00499913807964</v>
      </c>
    </row>
    <row r="95" spans="1:8" s="36" customFormat="1" ht="27" customHeight="1">
      <c r="A95" s="33" t="s">
        <v>69</v>
      </c>
      <c r="B95" s="34" t="s">
        <v>18</v>
      </c>
      <c r="C95" s="34"/>
      <c r="D95" s="37">
        <v>40</v>
      </c>
      <c r="E95" s="37">
        <v>40</v>
      </c>
      <c r="F95" s="37"/>
      <c r="G95" s="37">
        <v>40</v>
      </c>
      <c r="H95" s="37">
        <f t="shared" si="10"/>
        <v>100</v>
      </c>
    </row>
    <row r="96" spans="1:8" s="36" customFormat="1" ht="27" customHeight="1">
      <c r="A96" s="33" t="s">
        <v>70</v>
      </c>
      <c r="B96" s="34" t="s">
        <v>26</v>
      </c>
      <c r="C96" s="34"/>
      <c r="D96" s="37">
        <v>354</v>
      </c>
      <c r="E96" s="37">
        <v>354</v>
      </c>
      <c r="F96" s="37"/>
      <c r="G96" s="37">
        <v>315.89999999999998</v>
      </c>
      <c r="H96" s="37">
        <f t="shared" si="10"/>
        <v>89.237288135593204</v>
      </c>
    </row>
    <row r="97" spans="1:8" ht="54.75" customHeight="1">
      <c r="A97" s="19" t="s">
        <v>103</v>
      </c>
      <c r="B97" s="26" t="s">
        <v>104</v>
      </c>
      <c r="C97" s="26"/>
      <c r="D97" s="11">
        <f>D98</f>
        <v>103000</v>
      </c>
      <c r="E97" s="11">
        <f>E98</f>
        <v>103000</v>
      </c>
      <c r="F97" s="11"/>
      <c r="G97" s="11">
        <f>G98</f>
        <v>100724.9</v>
      </c>
      <c r="H97" s="17">
        <f>SUM(G97*100)/D97</f>
        <v>97.791165048543689</v>
      </c>
    </row>
    <row r="98" spans="1:8" s="36" customFormat="1" ht="27" customHeight="1">
      <c r="A98" s="33" t="s">
        <v>55</v>
      </c>
      <c r="B98" s="34" t="s">
        <v>25</v>
      </c>
      <c r="C98" s="34"/>
      <c r="D98" s="37">
        <v>103000</v>
      </c>
      <c r="E98" s="37">
        <v>103000</v>
      </c>
      <c r="F98" s="37"/>
      <c r="G98" s="37">
        <v>100724.9</v>
      </c>
      <c r="H98" s="37">
        <f>SUM(G98*100)/D98</f>
        <v>97.791165048543689</v>
      </c>
    </row>
    <row r="99" spans="1:8" s="8" customFormat="1" ht="37.5" customHeight="1">
      <c r="A99" s="6" t="s">
        <v>105</v>
      </c>
      <c r="B99" s="25" t="s">
        <v>106</v>
      </c>
      <c r="C99" s="25"/>
      <c r="D99" s="7">
        <f>D100+D117+D103+D106+D110+D113</f>
        <v>4708474.3000000007</v>
      </c>
      <c r="E99" s="7">
        <f>E100+E117+E103+E106+E110+E113</f>
        <v>4708474.3000000007</v>
      </c>
      <c r="F99" s="7"/>
      <c r="G99" s="7">
        <f>G100+G117+G103+G106+G110+G113</f>
        <v>4702453.4000000004</v>
      </c>
      <c r="H99" s="7">
        <f>SUM(G99*100)/D99</f>
        <v>99.872126306391863</v>
      </c>
    </row>
    <row r="100" spans="1:8" ht="118.5" customHeight="1">
      <c r="A100" s="19" t="s">
        <v>107</v>
      </c>
      <c r="B100" s="26" t="s">
        <v>108</v>
      </c>
      <c r="C100" s="26"/>
      <c r="D100" s="11">
        <f>D101+D102</f>
        <v>193274.2</v>
      </c>
      <c r="E100" s="11">
        <f>E101+E102</f>
        <v>193274.2</v>
      </c>
      <c r="F100" s="17"/>
      <c r="G100" s="11">
        <f>G101+G102</f>
        <v>193169.5</v>
      </c>
      <c r="H100" s="17">
        <f t="shared" si="10"/>
        <v>99.945828258505273</v>
      </c>
    </row>
    <row r="101" spans="1:8" s="36" customFormat="1" ht="27" customHeight="1">
      <c r="A101" s="33" t="s">
        <v>65</v>
      </c>
      <c r="B101" s="34" t="s">
        <v>13</v>
      </c>
      <c r="C101" s="34"/>
      <c r="D101" s="37">
        <v>159518.79999999999</v>
      </c>
      <c r="E101" s="37">
        <v>159518.79999999999</v>
      </c>
      <c r="F101" s="37"/>
      <c r="G101" s="37">
        <v>159518.79999999999</v>
      </c>
      <c r="H101" s="37">
        <f>SUM(G101*100)/D101</f>
        <v>100</v>
      </c>
    </row>
    <row r="102" spans="1:8" s="36" customFormat="1" ht="27" customHeight="1">
      <c r="A102" s="33" t="s">
        <v>66</v>
      </c>
      <c r="B102" s="34" t="s">
        <v>15</v>
      </c>
      <c r="C102" s="34"/>
      <c r="D102" s="37">
        <v>33755.400000000023</v>
      </c>
      <c r="E102" s="37">
        <v>33755.400000000023</v>
      </c>
      <c r="F102" s="37"/>
      <c r="G102" s="37">
        <v>33650.699999999997</v>
      </c>
      <c r="H102" s="37">
        <f>SUM(G102*100)/D102</f>
        <v>99.689827405392833</v>
      </c>
    </row>
    <row r="103" spans="1:8" ht="121.5" customHeight="1">
      <c r="A103" s="19" t="s">
        <v>109</v>
      </c>
      <c r="B103" s="31" t="s">
        <v>110</v>
      </c>
      <c r="C103" s="31"/>
      <c r="D103" s="11">
        <f>D104+D105</f>
        <v>4228919</v>
      </c>
      <c r="E103" s="11">
        <f>E104+E105</f>
        <v>4228919</v>
      </c>
      <c r="F103" s="17"/>
      <c r="G103" s="11">
        <f>G104+G105</f>
        <v>4228700.0999999996</v>
      </c>
      <c r="H103" s="17">
        <f t="shared" si="10"/>
        <v>99.99482373627869</v>
      </c>
    </row>
    <row r="104" spans="1:8" s="36" customFormat="1" ht="27" customHeight="1">
      <c r="A104" s="33" t="s">
        <v>111</v>
      </c>
      <c r="B104" s="34" t="s">
        <v>14</v>
      </c>
      <c r="C104" s="34"/>
      <c r="D104" s="37">
        <v>3564374.4</v>
      </c>
      <c r="E104" s="37">
        <v>3564374.4</v>
      </c>
      <c r="F104" s="37"/>
      <c r="G104" s="37">
        <v>3564373.6</v>
      </c>
      <c r="H104" s="37">
        <f t="shared" ref="H104:H116" si="18">SUM(G104*100)/D104</f>
        <v>99.999977555668679</v>
      </c>
    </row>
    <row r="105" spans="1:8" s="36" customFormat="1" ht="27" customHeight="1">
      <c r="A105" s="33" t="s">
        <v>66</v>
      </c>
      <c r="B105" s="34" t="s">
        <v>15</v>
      </c>
      <c r="C105" s="34"/>
      <c r="D105" s="37">
        <v>664544.6</v>
      </c>
      <c r="E105" s="37">
        <v>664544.6</v>
      </c>
      <c r="F105" s="37"/>
      <c r="G105" s="37">
        <v>664326.5</v>
      </c>
      <c r="H105" s="37">
        <f t="shared" si="18"/>
        <v>99.967180532352529</v>
      </c>
    </row>
    <row r="106" spans="1:8" ht="156.75" customHeight="1">
      <c r="A106" s="19" t="s">
        <v>112</v>
      </c>
      <c r="B106" s="26" t="s">
        <v>113</v>
      </c>
      <c r="C106" s="26"/>
      <c r="D106" s="11">
        <f>D107+D108+D109</f>
        <v>103774.70000000001</v>
      </c>
      <c r="E106" s="11">
        <f>E107+E108+E109</f>
        <v>103774.70000000001</v>
      </c>
      <c r="F106" s="17"/>
      <c r="G106" s="11">
        <f>G107+G108+G109</f>
        <v>103560.9</v>
      </c>
      <c r="H106" s="20">
        <f t="shared" si="10"/>
        <v>99.793976759267906</v>
      </c>
    </row>
    <row r="107" spans="1:8" s="36" customFormat="1" ht="27" customHeight="1">
      <c r="A107" s="33" t="s">
        <v>65</v>
      </c>
      <c r="B107" s="34" t="s">
        <v>13</v>
      </c>
      <c r="C107" s="34"/>
      <c r="D107" s="37">
        <v>1699.6</v>
      </c>
      <c r="E107" s="37">
        <v>1699.6</v>
      </c>
      <c r="F107" s="37"/>
      <c r="G107" s="37">
        <v>1695.8</v>
      </c>
      <c r="H107" s="37">
        <f t="shared" si="18"/>
        <v>99.776417980701353</v>
      </c>
    </row>
    <row r="108" spans="1:8" s="36" customFormat="1" ht="27" customHeight="1">
      <c r="A108" s="33" t="s">
        <v>111</v>
      </c>
      <c r="B108" s="34" t="s">
        <v>14</v>
      </c>
      <c r="C108" s="34"/>
      <c r="D108" s="37">
        <v>85527</v>
      </c>
      <c r="E108" s="37">
        <v>85527</v>
      </c>
      <c r="F108" s="37"/>
      <c r="G108" s="37">
        <v>85526.2</v>
      </c>
      <c r="H108" s="37">
        <f t="shared" si="18"/>
        <v>99.999064622867635</v>
      </c>
    </row>
    <row r="109" spans="1:8" s="36" customFormat="1" ht="27" customHeight="1">
      <c r="A109" s="33" t="s">
        <v>66</v>
      </c>
      <c r="B109" s="34" t="s">
        <v>15</v>
      </c>
      <c r="C109" s="34"/>
      <c r="D109" s="37">
        <v>16548.099999999999</v>
      </c>
      <c r="E109" s="37">
        <v>16548.099999999999</v>
      </c>
      <c r="F109" s="37"/>
      <c r="G109" s="37">
        <v>16338.9</v>
      </c>
      <c r="H109" s="37">
        <f t="shared" si="18"/>
        <v>98.735806527637621</v>
      </c>
    </row>
    <row r="110" spans="1:8" ht="128.25" customHeight="1">
      <c r="A110" s="19" t="s">
        <v>114</v>
      </c>
      <c r="B110" s="26" t="s">
        <v>115</v>
      </c>
      <c r="C110" s="26"/>
      <c r="D110" s="11">
        <f>D111+D112</f>
        <v>125105.5</v>
      </c>
      <c r="E110" s="11">
        <f>E111+E112</f>
        <v>125105.5</v>
      </c>
      <c r="F110" s="17"/>
      <c r="G110" s="11">
        <f>G111+G112</f>
        <v>125103.90000000001</v>
      </c>
      <c r="H110" s="20">
        <f t="shared" si="10"/>
        <v>99.99872107940898</v>
      </c>
    </row>
    <row r="111" spans="1:8" s="36" customFormat="1" ht="27" customHeight="1">
      <c r="A111" s="33" t="s">
        <v>111</v>
      </c>
      <c r="B111" s="34" t="s">
        <v>14</v>
      </c>
      <c r="C111" s="34"/>
      <c r="D111" s="37">
        <v>105869.2</v>
      </c>
      <c r="E111" s="37">
        <v>105869.2</v>
      </c>
      <c r="F111" s="37"/>
      <c r="G111" s="37">
        <v>105867.6</v>
      </c>
      <c r="H111" s="37">
        <f t="shared" si="18"/>
        <v>99.998488701151985</v>
      </c>
    </row>
    <row r="112" spans="1:8" s="36" customFormat="1" ht="27" customHeight="1">
      <c r="A112" s="33" t="s">
        <v>66</v>
      </c>
      <c r="B112" s="34" t="s">
        <v>15</v>
      </c>
      <c r="C112" s="34"/>
      <c r="D112" s="37">
        <v>19236.3</v>
      </c>
      <c r="E112" s="37">
        <v>19236.3</v>
      </c>
      <c r="F112" s="37"/>
      <c r="G112" s="37">
        <v>19236.3</v>
      </c>
      <c r="H112" s="37">
        <f t="shared" si="18"/>
        <v>100</v>
      </c>
    </row>
    <row r="113" spans="1:8" ht="180" customHeight="1">
      <c r="A113" s="19" t="s">
        <v>116</v>
      </c>
      <c r="B113" s="31" t="s">
        <v>117</v>
      </c>
      <c r="C113" s="31"/>
      <c r="D113" s="11">
        <f>D114+D115+D116</f>
        <v>29109.9</v>
      </c>
      <c r="E113" s="11">
        <f>E114+E115+E116</f>
        <v>29109.9</v>
      </c>
      <c r="F113" s="17"/>
      <c r="G113" s="11">
        <f>G114+G115+G116</f>
        <v>29102.400000000001</v>
      </c>
      <c r="H113" s="20">
        <f t="shared" si="10"/>
        <v>99.974235569342383</v>
      </c>
    </row>
    <row r="114" spans="1:8" s="36" customFormat="1" ht="27" customHeight="1">
      <c r="A114" s="33" t="s">
        <v>65</v>
      </c>
      <c r="B114" s="34" t="s">
        <v>13</v>
      </c>
      <c r="C114" s="34"/>
      <c r="D114" s="37">
        <v>1032.4000000000001</v>
      </c>
      <c r="E114" s="37">
        <v>1032.4000000000001</v>
      </c>
      <c r="F114" s="37"/>
      <c r="G114" s="37">
        <v>1032.4000000000001</v>
      </c>
      <c r="H114" s="37">
        <f t="shared" si="18"/>
        <v>100</v>
      </c>
    </row>
    <row r="115" spans="1:8" s="36" customFormat="1" ht="27" customHeight="1">
      <c r="A115" s="33" t="s">
        <v>111</v>
      </c>
      <c r="B115" s="34" t="s">
        <v>14</v>
      </c>
      <c r="C115" s="34"/>
      <c r="D115" s="37">
        <v>23471.7</v>
      </c>
      <c r="E115" s="37">
        <v>23471.7</v>
      </c>
      <c r="F115" s="37"/>
      <c r="G115" s="37">
        <v>23470.2</v>
      </c>
      <c r="H115" s="37">
        <f t="shared" si="18"/>
        <v>99.993609325272558</v>
      </c>
    </row>
    <row r="116" spans="1:8" s="36" customFormat="1" ht="27" customHeight="1">
      <c r="A116" s="33" t="s">
        <v>66</v>
      </c>
      <c r="B116" s="34" t="s">
        <v>15</v>
      </c>
      <c r="C116" s="34"/>
      <c r="D116" s="37">
        <v>4605.8</v>
      </c>
      <c r="E116" s="37">
        <v>4605.8</v>
      </c>
      <c r="F116" s="37"/>
      <c r="G116" s="37">
        <v>4599.8</v>
      </c>
      <c r="H116" s="37">
        <f t="shared" si="18"/>
        <v>99.869729471535891</v>
      </c>
    </row>
    <row r="117" spans="1:8" ht="99.75" customHeight="1">
      <c r="A117" s="19" t="s">
        <v>118</v>
      </c>
      <c r="B117" s="26" t="s">
        <v>119</v>
      </c>
      <c r="C117" s="26"/>
      <c r="D117" s="11">
        <f>D118+D119+D120</f>
        <v>28291</v>
      </c>
      <c r="E117" s="11">
        <f>E118+E119+E120</f>
        <v>28291</v>
      </c>
      <c r="F117" s="17"/>
      <c r="G117" s="11">
        <f>G118+G119+G120</f>
        <v>22816.6</v>
      </c>
      <c r="H117" s="17">
        <f>SUM(G117*100)/D117</f>
        <v>80.64967657558941</v>
      </c>
    </row>
    <row r="118" spans="1:8" s="36" customFormat="1" ht="27" customHeight="1">
      <c r="A118" s="33" t="s">
        <v>67</v>
      </c>
      <c r="B118" s="34" t="s">
        <v>16</v>
      </c>
      <c r="C118" s="34"/>
      <c r="D118" s="37">
        <v>4046.6</v>
      </c>
      <c r="E118" s="37">
        <v>4046.6</v>
      </c>
      <c r="F118" s="37"/>
      <c r="G118" s="37">
        <v>3912.2</v>
      </c>
      <c r="H118" s="37">
        <f>SUM(G118*100)/D118</f>
        <v>96.678693223941082</v>
      </c>
    </row>
    <row r="119" spans="1:8" s="36" customFormat="1" ht="27" customHeight="1">
      <c r="A119" s="33" t="s">
        <v>68</v>
      </c>
      <c r="B119" s="34" t="s">
        <v>17</v>
      </c>
      <c r="C119" s="34"/>
      <c r="D119" s="37">
        <v>4551.3999999999996</v>
      </c>
      <c r="E119" s="37">
        <v>4551.3999999999996</v>
      </c>
      <c r="F119" s="37"/>
      <c r="G119" s="37">
        <v>4478.8</v>
      </c>
      <c r="H119" s="37">
        <f>SUM(G119*100)/D119</f>
        <v>98.404886408577582</v>
      </c>
    </row>
    <row r="120" spans="1:8" s="36" customFormat="1" ht="27" customHeight="1">
      <c r="A120" s="33" t="s">
        <v>70</v>
      </c>
      <c r="B120" s="34" t="s">
        <v>26</v>
      </c>
      <c r="C120" s="34"/>
      <c r="D120" s="37">
        <v>19693</v>
      </c>
      <c r="E120" s="37">
        <v>19693</v>
      </c>
      <c r="F120" s="37"/>
      <c r="G120" s="37">
        <v>14425.6</v>
      </c>
      <c r="H120" s="37">
        <f>SUM(G120*100)/D120</f>
        <v>73.252424719443454</v>
      </c>
    </row>
    <row r="121" spans="1:8" ht="37.5" customHeight="1">
      <c r="A121" s="6" t="s">
        <v>120</v>
      </c>
      <c r="B121" s="25" t="s">
        <v>121</v>
      </c>
      <c r="C121" s="25"/>
      <c r="D121" s="7">
        <f>D122</f>
        <v>26182997.400000002</v>
      </c>
      <c r="E121" s="7">
        <f t="shared" ref="E121:G121" si="19">E122</f>
        <v>26182997.400000002</v>
      </c>
      <c r="F121" s="7"/>
      <c r="G121" s="7">
        <f t="shared" si="19"/>
        <v>25726813.199999999</v>
      </c>
      <c r="H121" s="7">
        <f t="shared" si="10"/>
        <v>98.257708263760506</v>
      </c>
    </row>
    <row r="122" spans="1:8" ht="54.75" customHeight="1">
      <c r="A122" s="19" t="s">
        <v>122</v>
      </c>
      <c r="B122" s="26" t="s">
        <v>123</v>
      </c>
      <c r="C122" s="26"/>
      <c r="D122" s="11">
        <f>D123+D124</f>
        <v>26182997.400000002</v>
      </c>
      <c r="E122" s="11">
        <f>E123+E124</f>
        <v>26182997.400000002</v>
      </c>
      <c r="F122" s="17"/>
      <c r="G122" s="11">
        <f>G123+G124</f>
        <v>25726813.199999999</v>
      </c>
      <c r="H122" s="17">
        <f t="shared" si="10"/>
        <v>98.257708263760506</v>
      </c>
    </row>
    <row r="123" spans="1:8" s="36" customFormat="1" ht="38.25" customHeight="1">
      <c r="A123" s="33" t="s">
        <v>124</v>
      </c>
      <c r="B123" s="34" t="s">
        <v>20</v>
      </c>
      <c r="C123" s="34"/>
      <c r="D123" s="37">
        <v>19452548.600000001</v>
      </c>
      <c r="E123" s="37">
        <v>19452548.600000001</v>
      </c>
      <c r="F123" s="37"/>
      <c r="G123" s="37">
        <v>19162583.199999999</v>
      </c>
      <c r="H123" s="37">
        <f t="shared" ref="H123:H124" si="20">SUM(G123*100)/D123</f>
        <v>98.509370643597819</v>
      </c>
    </row>
    <row r="124" spans="1:8" s="36" customFormat="1" ht="27" customHeight="1">
      <c r="A124" s="33" t="s">
        <v>62</v>
      </c>
      <c r="B124" s="34" t="s">
        <v>27</v>
      </c>
      <c r="C124" s="34"/>
      <c r="D124" s="37">
        <v>6730448.7999999998</v>
      </c>
      <c r="E124" s="37">
        <v>6730448.7999999998</v>
      </c>
      <c r="F124" s="37"/>
      <c r="G124" s="37">
        <v>6564230</v>
      </c>
      <c r="H124" s="37">
        <f t="shared" si="20"/>
        <v>97.53034597039057</v>
      </c>
    </row>
    <row r="125" spans="1:8" ht="37.5" customHeight="1">
      <c r="A125" s="6" t="s">
        <v>125</v>
      </c>
      <c r="B125" s="25" t="s">
        <v>126</v>
      </c>
      <c r="C125" s="25"/>
      <c r="D125" s="7">
        <f>D126</f>
        <v>777778</v>
      </c>
      <c r="E125" s="7">
        <f t="shared" ref="E125:G125" si="21">E126</f>
        <v>777778</v>
      </c>
      <c r="F125" s="7"/>
      <c r="G125" s="7">
        <f t="shared" si="21"/>
        <v>680502.7</v>
      </c>
      <c r="H125" s="7">
        <f t="shared" si="10"/>
        <v>87.493179287663054</v>
      </c>
    </row>
    <row r="126" spans="1:8" ht="113.25" customHeight="1">
      <c r="A126" s="19" t="s">
        <v>127</v>
      </c>
      <c r="B126" s="26" t="s">
        <v>128</v>
      </c>
      <c r="C126" s="26"/>
      <c r="D126" s="11">
        <f>D127+D128+D129</f>
        <v>777778</v>
      </c>
      <c r="E126" s="11">
        <f>E127+E128+E129</f>
        <v>777778</v>
      </c>
      <c r="F126" s="17"/>
      <c r="G126" s="11">
        <f>G127+G128+G129</f>
        <v>680502.7</v>
      </c>
      <c r="H126" s="17">
        <f t="shared" si="10"/>
        <v>87.493179287663054</v>
      </c>
    </row>
    <row r="127" spans="1:8" s="36" customFormat="1" ht="36.75" customHeight="1">
      <c r="A127" s="33" t="s">
        <v>129</v>
      </c>
      <c r="B127" s="34" t="s">
        <v>21</v>
      </c>
      <c r="C127" s="34"/>
      <c r="D127" s="37">
        <v>691674.1</v>
      </c>
      <c r="E127" s="37">
        <v>691674.1</v>
      </c>
      <c r="F127" s="37"/>
      <c r="G127" s="37">
        <v>618514.6</v>
      </c>
      <c r="H127" s="37">
        <f t="shared" ref="H127:H129" si="22">SUM(G127*100)/D127</f>
        <v>89.422836564214279</v>
      </c>
    </row>
    <row r="128" spans="1:8" s="36" customFormat="1" ht="27" customHeight="1">
      <c r="A128" s="33" t="s">
        <v>37</v>
      </c>
      <c r="B128" s="34" t="s">
        <v>22</v>
      </c>
      <c r="C128" s="34"/>
      <c r="D128" s="37">
        <v>84103.9</v>
      </c>
      <c r="E128" s="37">
        <v>84103.9</v>
      </c>
      <c r="F128" s="37"/>
      <c r="G128" s="37">
        <v>60129.9</v>
      </c>
      <c r="H128" s="37">
        <f t="shared" si="22"/>
        <v>71.494782049346114</v>
      </c>
    </row>
    <row r="129" spans="1:8" s="36" customFormat="1" ht="27" customHeight="1">
      <c r="A129" s="33" t="s">
        <v>70</v>
      </c>
      <c r="B129" s="34" t="s">
        <v>26</v>
      </c>
      <c r="C129" s="34"/>
      <c r="D129" s="37">
        <v>2000</v>
      </c>
      <c r="E129" s="37">
        <v>2000</v>
      </c>
      <c r="F129" s="37"/>
      <c r="G129" s="37">
        <v>1858.2</v>
      </c>
      <c r="H129" s="37">
        <f t="shared" si="22"/>
        <v>92.91</v>
      </c>
    </row>
    <row r="130" spans="1:8" ht="37.5" customHeight="1">
      <c r="A130" s="6" t="s">
        <v>130</v>
      </c>
      <c r="B130" s="25" t="s">
        <v>131</v>
      </c>
      <c r="C130" s="25"/>
      <c r="D130" s="7">
        <f>D131</f>
        <v>52450</v>
      </c>
      <c r="E130" s="7">
        <f t="shared" ref="E130" si="23">E131</f>
        <v>52450</v>
      </c>
      <c r="F130" s="7"/>
      <c r="G130" s="7">
        <f>G131</f>
        <v>41907</v>
      </c>
      <c r="H130" s="7">
        <f t="shared" si="10"/>
        <v>79.898951382268834</v>
      </c>
    </row>
    <row r="131" spans="1:8" ht="81.75" customHeight="1">
      <c r="A131" s="19" t="s">
        <v>132</v>
      </c>
      <c r="B131" s="26" t="s">
        <v>133</v>
      </c>
      <c r="C131" s="26"/>
      <c r="D131" s="20">
        <f>E131</f>
        <v>52450</v>
      </c>
      <c r="E131" s="17">
        <v>52450</v>
      </c>
      <c r="F131" s="16"/>
      <c r="G131" s="22">
        <f>G132</f>
        <v>41907</v>
      </c>
      <c r="H131" s="17">
        <f t="shared" si="10"/>
        <v>79.898951382268834</v>
      </c>
    </row>
    <row r="132" spans="1:8" s="36" customFormat="1" ht="27" customHeight="1">
      <c r="A132" s="33" t="s">
        <v>34</v>
      </c>
      <c r="B132" s="34" t="s">
        <v>24</v>
      </c>
      <c r="C132" s="34"/>
      <c r="D132" s="37">
        <v>52450</v>
      </c>
      <c r="E132" s="37">
        <v>52450</v>
      </c>
      <c r="F132" s="37"/>
      <c r="G132" s="37">
        <v>41907</v>
      </c>
      <c r="H132" s="37">
        <f t="shared" ref="H132" si="24">SUM(G132*100)/D132</f>
        <v>79.898951382268834</v>
      </c>
    </row>
    <row r="133" spans="1:8" s="3" customFormat="1" ht="37.5" customHeight="1">
      <c r="A133" s="6" t="s">
        <v>134</v>
      </c>
      <c r="B133" s="32" t="s">
        <v>135</v>
      </c>
      <c r="C133" s="32"/>
      <c r="D133" s="13">
        <f>D134+D140</f>
        <v>475799.9</v>
      </c>
      <c r="E133" s="13">
        <f>E134+E140</f>
        <v>475799.9</v>
      </c>
      <c r="F133" s="13"/>
      <c r="G133" s="13">
        <f>G134+G140</f>
        <v>409581</v>
      </c>
      <c r="H133" s="13">
        <f t="shared" si="10"/>
        <v>86.082615822323618</v>
      </c>
    </row>
    <row r="134" spans="1:8" s="2" customFormat="1" ht="40.5" customHeight="1">
      <c r="A134" s="9" t="s">
        <v>136</v>
      </c>
      <c r="B134" s="24" t="s">
        <v>137</v>
      </c>
      <c r="C134" s="24"/>
      <c r="D134" s="22">
        <f>D135+D136+D137+D139+D138</f>
        <v>88323.6</v>
      </c>
      <c r="E134" s="22">
        <f>E135+E136+E137+E139+E138</f>
        <v>88323.6</v>
      </c>
      <c r="F134" s="11"/>
      <c r="G134" s="22">
        <f>G135+G136+G137+G139+G138</f>
        <v>82926.399999999994</v>
      </c>
      <c r="H134" s="11">
        <f t="shared" si="10"/>
        <v>93.889288932969194</v>
      </c>
    </row>
    <row r="135" spans="1:8" s="36" customFormat="1" ht="27" customHeight="1">
      <c r="A135" s="33" t="s">
        <v>67</v>
      </c>
      <c r="B135" s="34" t="s">
        <v>16</v>
      </c>
      <c r="C135" s="34"/>
      <c r="D135" s="37">
        <v>755.5</v>
      </c>
      <c r="E135" s="37">
        <v>755.5</v>
      </c>
      <c r="F135" s="37"/>
      <c r="G135" s="37">
        <v>293.5</v>
      </c>
      <c r="H135" s="37">
        <f t="shared" ref="H135:H145" si="25">SUM(G135*100)/D135</f>
        <v>38.848444738583723</v>
      </c>
    </row>
    <row r="136" spans="1:8" s="36" customFormat="1" ht="27" customHeight="1">
      <c r="A136" s="33" t="s">
        <v>68</v>
      </c>
      <c r="B136" s="34" t="s">
        <v>17</v>
      </c>
      <c r="C136" s="34"/>
      <c r="D136" s="37">
        <v>4496.6000000000004</v>
      </c>
      <c r="E136" s="37">
        <v>4496.6000000000004</v>
      </c>
      <c r="F136" s="37"/>
      <c r="G136" s="37">
        <v>4159.8</v>
      </c>
      <c r="H136" s="37">
        <f t="shared" si="25"/>
        <v>92.509896366143295</v>
      </c>
    </row>
    <row r="137" spans="1:8" s="36" customFormat="1" ht="27" customHeight="1">
      <c r="A137" s="33" t="s">
        <v>69</v>
      </c>
      <c r="B137" s="34" t="s">
        <v>18</v>
      </c>
      <c r="C137" s="34"/>
      <c r="D137" s="37">
        <v>16480.599999999999</v>
      </c>
      <c r="E137" s="37">
        <v>16480.599999999999</v>
      </c>
      <c r="F137" s="37"/>
      <c r="G137" s="37">
        <v>15027.7</v>
      </c>
      <c r="H137" s="37">
        <f t="shared" si="25"/>
        <v>91.18418018761453</v>
      </c>
    </row>
    <row r="138" spans="1:8" s="36" customFormat="1" ht="27" customHeight="1">
      <c r="A138" s="33" t="s">
        <v>138</v>
      </c>
      <c r="B138" s="34" t="s">
        <v>19</v>
      </c>
      <c r="C138" s="34"/>
      <c r="D138" s="37">
        <v>61528.3</v>
      </c>
      <c r="E138" s="37">
        <v>61528.3</v>
      </c>
      <c r="F138" s="37"/>
      <c r="G138" s="37">
        <v>58411.4</v>
      </c>
      <c r="H138" s="37">
        <f t="shared" ref="H138" si="26">SUM(G138*100)/D138</f>
        <v>94.934201009941759</v>
      </c>
    </row>
    <row r="139" spans="1:8" s="36" customFormat="1" ht="27" customHeight="1">
      <c r="A139" s="33" t="s">
        <v>37</v>
      </c>
      <c r="B139" s="34" t="s">
        <v>22</v>
      </c>
      <c r="C139" s="34"/>
      <c r="D139" s="37">
        <v>5062.6000000000004</v>
      </c>
      <c r="E139" s="37">
        <v>5062.6000000000004</v>
      </c>
      <c r="F139" s="37"/>
      <c r="G139" s="37">
        <v>5034</v>
      </c>
      <c r="H139" s="37">
        <f t="shared" ref="H139" si="27">SUM(G139*100)/D139</f>
        <v>99.435072887449124</v>
      </c>
    </row>
    <row r="140" spans="1:8" s="2" customFormat="1" ht="48.75" customHeight="1">
      <c r="A140" s="9" t="s">
        <v>139</v>
      </c>
      <c r="B140" s="24" t="s">
        <v>140</v>
      </c>
      <c r="C140" s="24"/>
      <c r="D140" s="12">
        <f>D141+D142+D143+D144+D145</f>
        <v>387476.30000000005</v>
      </c>
      <c r="E140" s="12">
        <f>E141+E142+E143+E144+E145</f>
        <v>387476.30000000005</v>
      </c>
      <c r="F140" s="10"/>
      <c r="G140" s="12">
        <f>G141+G142+G143+G144+G145</f>
        <v>326654.59999999998</v>
      </c>
      <c r="H140" s="11">
        <f t="shared" si="10"/>
        <v>84.303117377759605</v>
      </c>
    </row>
    <row r="141" spans="1:8" s="36" customFormat="1" ht="27" customHeight="1">
      <c r="A141" s="33" t="s">
        <v>67</v>
      </c>
      <c r="B141" s="34" t="s">
        <v>16</v>
      </c>
      <c r="C141" s="34"/>
      <c r="D141" s="37">
        <v>22509.1</v>
      </c>
      <c r="E141" s="37">
        <v>22509.1</v>
      </c>
      <c r="F141" s="37"/>
      <c r="G141" s="37">
        <v>16502.900000000001</v>
      </c>
      <c r="H141" s="37">
        <f t="shared" si="25"/>
        <v>73.316569742903994</v>
      </c>
    </row>
    <row r="142" spans="1:8" s="36" customFormat="1" ht="27" customHeight="1">
      <c r="A142" s="33" t="s">
        <v>68</v>
      </c>
      <c r="B142" s="34" t="s">
        <v>17</v>
      </c>
      <c r="C142" s="34"/>
      <c r="D142" s="37">
        <v>5062.1000000000004</v>
      </c>
      <c r="E142" s="37">
        <v>5062.1000000000004</v>
      </c>
      <c r="F142" s="37"/>
      <c r="G142" s="37">
        <v>3839.1000000000004</v>
      </c>
      <c r="H142" s="37">
        <f t="shared" si="25"/>
        <v>75.840066375614867</v>
      </c>
    </row>
    <row r="143" spans="1:8" s="36" customFormat="1" ht="27" customHeight="1">
      <c r="A143" s="33" t="s">
        <v>69</v>
      </c>
      <c r="B143" s="34" t="s">
        <v>18</v>
      </c>
      <c r="C143" s="34"/>
      <c r="D143" s="37">
        <v>93793.400000000009</v>
      </c>
      <c r="E143" s="37">
        <v>93793.400000000009</v>
      </c>
      <c r="F143" s="37"/>
      <c r="G143" s="37">
        <v>146764.4</v>
      </c>
      <c r="H143" s="37">
        <f t="shared" si="25"/>
        <v>156.47625525889879</v>
      </c>
    </row>
    <row r="144" spans="1:8" s="36" customFormat="1" ht="27" customHeight="1">
      <c r="A144" s="33" t="s">
        <v>138</v>
      </c>
      <c r="B144" s="34" t="s">
        <v>19</v>
      </c>
      <c r="C144" s="34"/>
      <c r="D144" s="37">
        <v>189478.7</v>
      </c>
      <c r="E144" s="37">
        <v>189478.7</v>
      </c>
      <c r="F144" s="37"/>
      <c r="G144" s="37">
        <v>103585.1</v>
      </c>
      <c r="H144" s="37">
        <f t="shared" si="25"/>
        <v>54.668466693090039</v>
      </c>
    </row>
    <row r="145" spans="1:8" s="36" customFormat="1" ht="39.75" customHeight="1">
      <c r="A145" s="33" t="s">
        <v>129</v>
      </c>
      <c r="B145" s="34" t="s">
        <v>21</v>
      </c>
      <c r="C145" s="34"/>
      <c r="D145" s="37">
        <v>76633</v>
      </c>
      <c r="E145" s="37">
        <v>76633</v>
      </c>
      <c r="F145" s="37"/>
      <c r="G145" s="37">
        <v>55963.1</v>
      </c>
      <c r="H145" s="37">
        <f t="shared" si="25"/>
        <v>73.027416387196112</v>
      </c>
    </row>
    <row r="146" spans="1:8" s="3" customFormat="1" ht="37.5" customHeight="1">
      <c r="A146" s="6" t="s">
        <v>141</v>
      </c>
      <c r="B146" s="32" t="s">
        <v>142</v>
      </c>
      <c r="C146" s="32"/>
      <c r="D146" s="13">
        <f>D147</f>
        <v>48400</v>
      </c>
      <c r="E146" s="13">
        <f t="shared" ref="E146:G146" si="28">E147</f>
        <v>48400</v>
      </c>
      <c r="F146" s="13"/>
      <c r="G146" s="13">
        <f t="shared" si="28"/>
        <v>14553.699999999999</v>
      </c>
      <c r="H146" s="13">
        <f t="shared" si="10"/>
        <v>30.069628099173553</v>
      </c>
    </row>
    <row r="147" spans="1:8" s="2" customFormat="1" ht="42" customHeight="1">
      <c r="A147" s="9" t="s">
        <v>143</v>
      </c>
      <c r="B147" s="24" t="s">
        <v>144</v>
      </c>
      <c r="C147" s="24"/>
      <c r="D147" s="11">
        <f>D148+D149+D150+D151</f>
        <v>48400</v>
      </c>
      <c r="E147" s="11">
        <f>E148+E149+E150+E151</f>
        <v>48400</v>
      </c>
      <c r="F147" s="11"/>
      <c r="G147" s="11">
        <f>G148+G149+G150+G151</f>
        <v>14553.699999999999</v>
      </c>
      <c r="H147" s="11">
        <f t="shared" si="10"/>
        <v>30.069628099173553</v>
      </c>
    </row>
    <row r="148" spans="1:8" s="36" customFormat="1" ht="27" customHeight="1">
      <c r="A148" s="33" t="s">
        <v>67</v>
      </c>
      <c r="B148" s="34" t="s">
        <v>16</v>
      </c>
      <c r="C148" s="34"/>
      <c r="D148" s="37">
        <v>300</v>
      </c>
      <c r="E148" s="37">
        <v>300</v>
      </c>
      <c r="F148" s="37"/>
      <c r="G148" s="37">
        <v>310.3</v>
      </c>
      <c r="H148" s="37">
        <f t="shared" ref="H148:H151" si="29">SUM(G148*100)/D148</f>
        <v>103.43333333333334</v>
      </c>
    </row>
    <row r="149" spans="1:8" s="36" customFormat="1" ht="27" customHeight="1">
      <c r="A149" s="33" t="s">
        <v>69</v>
      </c>
      <c r="B149" s="34" t="s">
        <v>18</v>
      </c>
      <c r="C149" s="34"/>
      <c r="D149" s="37">
        <v>41955.199999999997</v>
      </c>
      <c r="E149" s="37">
        <v>41955.199999999997</v>
      </c>
      <c r="F149" s="37"/>
      <c r="G149" s="37">
        <v>12175.9</v>
      </c>
      <c r="H149" s="37">
        <f t="shared" si="29"/>
        <v>29.021194035542678</v>
      </c>
    </row>
    <row r="150" spans="1:8" s="36" customFormat="1" ht="32.25" customHeight="1">
      <c r="A150" s="33" t="s">
        <v>129</v>
      </c>
      <c r="B150" s="34" t="s">
        <v>21</v>
      </c>
      <c r="C150" s="34"/>
      <c r="D150" s="37">
        <v>144.80000000000001</v>
      </c>
      <c r="E150" s="37">
        <v>144.80000000000001</v>
      </c>
      <c r="F150" s="37"/>
      <c r="G150" s="37">
        <v>90.4</v>
      </c>
      <c r="H150" s="37">
        <f t="shared" si="29"/>
        <v>62.430939226519335</v>
      </c>
    </row>
    <row r="151" spans="1:8" s="36" customFormat="1" ht="27" customHeight="1">
      <c r="A151" s="33" t="s">
        <v>55</v>
      </c>
      <c r="B151" s="34" t="s">
        <v>25</v>
      </c>
      <c r="C151" s="34"/>
      <c r="D151" s="37">
        <v>6000</v>
      </c>
      <c r="E151" s="37">
        <v>6000</v>
      </c>
      <c r="F151" s="37"/>
      <c r="G151" s="37">
        <v>1977.1</v>
      </c>
      <c r="H151" s="37">
        <f t="shared" si="29"/>
        <v>32.951666666666668</v>
      </c>
    </row>
    <row r="154" spans="1:8">
      <c r="D154" s="18"/>
    </row>
  </sheetData>
  <mergeCells count="11">
    <mergeCell ref="B39:C39"/>
    <mergeCell ref="A5:B5"/>
    <mergeCell ref="A1:H1"/>
    <mergeCell ref="A2:H2"/>
    <mergeCell ref="A3:A4"/>
    <mergeCell ref="B3:B4"/>
    <mergeCell ref="C3:C4"/>
    <mergeCell ref="D3:D4"/>
    <mergeCell ref="E3:F3"/>
    <mergeCell ref="G3:G4"/>
    <mergeCell ref="H3:H4"/>
  </mergeCells>
  <pageMargins left="0.59055118110236227" right="0" top="0.43307086614173229" bottom="0.19685039370078741" header="0.31496062992125984" footer="0.23622047244094491"/>
  <pageSetup paperSize="9" scale="70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="70" zoomScaleNormal="70" zoomScaleSheetLayoutView="70" zoomScalePageLayoutView="21" workbookViewId="0">
      <pane ySplit="4" topLeftCell="A5" activePane="bottomLeft" state="frozen"/>
      <selection pane="bottomLeft" sqref="A1:F1"/>
    </sheetView>
  </sheetViews>
  <sheetFormatPr defaultColWidth="8.85546875" defaultRowHeight="15.95"/>
  <cols>
    <col min="1" max="1" width="7.42578125" style="14" customWidth="1"/>
    <col min="2" max="2" width="81" style="1" customWidth="1"/>
    <col min="3" max="3" width="18.42578125" style="1" customWidth="1"/>
    <col min="4" max="4" width="18.42578125" style="23" customWidth="1"/>
    <col min="5" max="5" width="15.42578125" style="46" customWidth="1"/>
    <col min="6" max="6" width="8.7109375" style="23" customWidth="1"/>
    <col min="7" max="16384" width="8.85546875" style="1"/>
  </cols>
  <sheetData>
    <row r="1" spans="1:8" ht="64.5" customHeight="1">
      <c r="A1" s="49" t="s">
        <v>145</v>
      </c>
      <c r="B1" s="49"/>
      <c r="C1" s="49"/>
      <c r="D1" s="49"/>
      <c r="E1" s="49"/>
      <c r="F1" s="49"/>
    </row>
    <row r="2" spans="1:8" s="2" customFormat="1" ht="24" customHeight="1">
      <c r="A2" s="50" t="s">
        <v>1</v>
      </c>
      <c r="B2" s="50"/>
      <c r="C2" s="50"/>
      <c r="D2" s="50"/>
      <c r="E2" s="50"/>
      <c r="F2" s="50"/>
    </row>
    <row r="3" spans="1:8" ht="20.25" customHeight="1">
      <c r="A3" s="51" t="s">
        <v>146</v>
      </c>
      <c r="B3" s="51" t="s">
        <v>3</v>
      </c>
      <c r="C3" s="51" t="s">
        <v>4</v>
      </c>
      <c r="D3" s="57" t="s">
        <v>5</v>
      </c>
      <c r="E3" s="58" t="s">
        <v>7</v>
      </c>
      <c r="F3" s="58" t="s">
        <v>8</v>
      </c>
    </row>
    <row r="4" spans="1:8" s="3" customFormat="1" ht="165" customHeight="1">
      <c r="A4" s="51"/>
      <c r="B4" s="51"/>
      <c r="C4" s="51"/>
      <c r="D4" s="57"/>
      <c r="E4" s="59"/>
      <c r="F4" s="59"/>
    </row>
    <row r="5" spans="1:8" ht="36" customHeight="1">
      <c r="A5" s="48" t="s">
        <v>11</v>
      </c>
      <c r="B5" s="48"/>
      <c r="C5" s="4">
        <v>8900000</v>
      </c>
      <c r="D5" s="5">
        <f>D9+D12</f>
        <v>6413907.71</v>
      </c>
      <c r="E5" s="5">
        <f>E9</f>
        <v>2797672</v>
      </c>
      <c r="F5" s="5">
        <f>SUM(E5*100)/D5</f>
        <v>43.618837789607049</v>
      </c>
    </row>
    <row r="6" spans="1:8" ht="27" customHeight="1">
      <c r="A6" s="39"/>
      <c r="B6" s="40" t="s">
        <v>12</v>
      </c>
      <c r="C6" s="40"/>
      <c r="D6" s="41">
        <f>D7+D8</f>
        <v>6413907.71</v>
      </c>
      <c r="E6" s="41">
        <f>E7+E8</f>
        <v>2797672</v>
      </c>
      <c r="F6" s="41">
        <f>SUM(E6*100)/D6</f>
        <v>43.618837789607049</v>
      </c>
      <c r="H6" s="23"/>
    </row>
    <row r="7" spans="1:8" ht="28.5" customHeight="1">
      <c r="A7" s="33" t="s">
        <v>68</v>
      </c>
      <c r="B7" s="34" t="s">
        <v>17</v>
      </c>
      <c r="C7" s="43"/>
      <c r="D7" s="35">
        <v>1376695</v>
      </c>
      <c r="E7" s="37">
        <v>0</v>
      </c>
      <c r="F7" s="37">
        <v>0</v>
      </c>
    </row>
    <row r="8" spans="1:8" s="2" customFormat="1" ht="24.75" customHeight="1">
      <c r="A8" s="33" t="s">
        <v>34</v>
      </c>
      <c r="B8" s="34" t="s">
        <v>24</v>
      </c>
      <c r="C8" s="34"/>
      <c r="D8" s="35">
        <v>5037212.71</v>
      </c>
      <c r="E8" s="35">
        <v>2797672</v>
      </c>
      <c r="F8" s="35">
        <v>55.540080617322197</v>
      </c>
    </row>
    <row r="9" spans="1:8" s="8" customFormat="1" ht="28.5" customHeight="1">
      <c r="A9" s="6" t="s">
        <v>30</v>
      </c>
      <c r="B9" s="55" t="s">
        <v>31</v>
      </c>
      <c r="C9" s="56"/>
      <c r="D9" s="7">
        <f>D10</f>
        <v>5037212.71</v>
      </c>
      <c r="E9" s="7">
        <f t="shared" ref="E9" si="0">E10</f>
        <v>2797672</v>
      </c>
      <c r="F9" s="7">
        <f>SUM(E9*100)/D9</f>
        <v>55.540080617322197</v>
      </c>
    </row>
    <row r="10" spans="1:8" s="2" customFormat="1" ht="93.75" customHeight="1">
      <c r="A10" s="9" t="s">
        <v>32</v>
      </c>
      <c r="B10" s="24" t="s">
        <v>147</v>
      </c>
      <c r="C10" s="24"/>
      <c r="D10" s="11">
        <v>5037212.71</v>
      </c>
      <c r="E10" s="11">
        <v>2797672</v>
      </c>
      <c r="F10" s="11">
        <f>SUM(E10*100)/D10</f>
        <v>55.540080617322197</v>
      </c>
    </row>
    <row r="11" spans="1:8" s="2" customFormat="1" ht="24" customHeight="1">
      <c r="A11" s="33" t="s">
        <v>34</v>
      </c>
      <c r="B11" s="53" t="s">
        <v>24</v>
      </c>
      <c r="C11" s="54"/>
      <c r="D11" s="35">
        <v>5037212.71</v>
      </c>
      <c r="E11" s="35">
        <v>2797672</v>
      </c>
      <c r="F11" s="35">
        <v>55.540080617322197</v>
      </c>
    </row>
    <row r="12" spans="1:8" s="8" customFormat="1" ht="37.5" customHeight="1">
      <c r="A12" s="6" t="s">
        <v>47</v>
      </c>
      <c r="B12" s="25" t="s">
        <v>59</v>
      </c>
      <c r="C12" s="25"/>
      <c r="D12" s="7">
        <f>D13</f>
        <v>1376695</v>
      </c>
      <c r="E12" s="7">
        <f t="shared" ref="E12" si="1">E13</f>
        <v>0</v>
      </c>
      <c r="F12" s="7">
        <f t="shared" ref="F12:F13" si="2">SUM(E12*100)/D12</f>
        <v>0</v>
      </c>
    </row>
    <row r="13" spans="1:8" s="2" customFormat="1" ht="108" customHeight="1">
      <c r="A13" s="9" t="s">
        <v>148</v>
      </c>
      <c r="B13" s="24" t="s">
        <v>149</v>
      </c>
      <c r="C13" s="24"/>
      <c r="D13" s="11">
        <v>1376695</v>
      </c>
      <c r="E13" s="22">
        <v>0</v>
      </c>
      <c r="F13" s="22">
        <f t="shared" si="2"/>
        <v>0</v>
      </c>
    </row>
    <row r="14" spans="1:8" ht="33" customHeight="1">
      <c r="A14" s="33" t="s">
        <v>68</v>
      </c>
      <c r="B14" s="34" t="s">
        <v>17</v>
      </c>
      <c r="C14" s="43"/>
      <c r="D14" s="35">
        <v>1376695</v>
      </c>
      <c r="E14" s="37">
        <v>0</v>
      </c>
      <c r="F14" s="37">
        <v>0</v>
      </c>
    </row>
  </sheetData>
  <mergeCells count="11">
    <mergeCell ref="A5:B5"/>
    <mergeCell ref="B11:C11"/>
    <mergeCell ref="B9:C9"/>
    <mergeCell ref="A1:F1"/>
    <mergeCell ref="A2:F2"/>
    <mergeCell ref="A3:A4"/>
    <mergeCell ref="B3:B4"/>
    <mergeCell ref="C3:C4"/>
    <mergeCell ref="D3:D4"/>
    <mergeCell ref="E3:E4"/>
    <mergeCell ref="F3:F4"/>
  </mergeCells>
  <pageMargins left="0.59055118110236227" right="0" top="0.43307086614173229" bottom="0.19685039370078741" header="0.31496062992125984" footer="0.23622047244094491"/>
  <pageSetup paperSize="9" scale="57" fitToHeight="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1BE636-C347-4D76-A68B-D270444031D0}"/>
</file>

<file path=customXml/itemProps2.xml><?xml version="1.0" encoding="utf-8"?>
<ds:datastoreItem xmlns:ds="http://schemas.openxmlformats.org/officeDocument/2006/customXml" ds:itemID="{7A6CA946-91DC-4838-A8FE-1487F76D04DE}"/>
</file>

<file path=customXml/itemProps3.xml><?xml version="1.0" encoding="utf-8"?>
<ds:datastoreItem xmlns:ds="http://schemas.openxmlformats.org/officeDocument/2006/customXml" ds:itemID="{18D94942-4C28-41CD-B161-C59971A6EB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Ministry of Finance of Ukraine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Купліванчук Анжела Володимирівна</dc:creator>
  <cp:keywords/>
  <dc:description/>
  <cp:lastModifiedBy>Julio Cesar Mieses Ramirez</cp:lastModifiedBy>
  <cp:revision/>
  <dcterms:created xsi:type="dcterms:W3CDTF">2021-01-22T11:52:55Z</dcterms:created>
  <dcterms:modified xsi:type="dcterms:W3CDTF">2022-10-03T19:38:43Z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  <property fmtid="{D5CDD505-2E9C-101B-9397-08002B2CF9AE}" pid="3" name="MediaServiceImageTags">
    <vt:lpwstr/>
  </property>
</Properties>
</file>