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Pavilion 23\Desktop\Suivi exécution LF\2021\RAPEX\Fin mars\"/>
    </mc:Choice>
  </mc:AlternateContent>
  <xr:revisionPtr revIDLastSave="0" documentId="13_ncr:1_{1F10AFFB-C66C-4AB7-A22A-3E9E38101168}" xr6:coauthVersionLast="47" xr6:coauthVersionMax="47" xr10:uidLastSave="{00000000-0000-0000-0000-000000000000}"/>
  <bookViews>
    <workbookView xWindow="-120" yWindow="-120" windowWidth="29040" windowHeight="15840" xr2:uid="{00000000-000D-0000-FFFF-FFFF00000000}"/>
  </bookViews>
  <sheets>
    <sheet name="Introduction" sheetId="18" r:id="rId1"/>
    <sheet name="Agrégats macroéconomiques" sheetId="13" r:id="rId2"/>
    <sheet name="Recettes fiscales" sheetId="5" r:id="rId3"/>
    <sheet name="Recettes non fiscales" sheetId="7" r:id="rId4"/>
    <sheet name="Autres recettes" sheetId="8" r:id="rId5"/>
    <sheet name="Dépenses budgétaires" sheetId="11" r:id="rId6"/>
    <sheet name="Rembousements de la dette" sheetId="15" r:id="rId7"/>
    <sheet name="Nouveaux emprunts publics" sheetId="16" r:id="rId8"/>
    <sheet name="Dépenses sociales 2020" sheetId="12" r:id="rId9"/>
    <sheet name="Transferts aux communes" sheetId="14" r:id="rId10"/>
    <sheet name="Exécution entreprises publiques" sheetId="17" r:id="rId11"/>
  </sheets>
  <definedNames>
    <definedName name="_ftn1" localSheetId="1">'Agrégats macroéconomiques'!$A$22</definedName>
    <definedName name="_ftn2" localSheetId="1">'Agrégats macroéconomiques'!$A$26</definedName>
    <definedName name="_ftn3" localSheetId="1">'Agrégats macroéconomiques'!$A$30</definedName>
    <definedName name="_ftnref1" localSheetId="1">'Agrégats macroéconomiques'!$F$6</definedName>
    <definedName name="_ftnref2" localSheetId="1">'Agrégats macroéconomiques'!$G$6</definedName>
    <definedName name="_ftnref3" localSheetId="1">'Agrégats macroéconomiques'!$H$6</definedName>
    <definedName name="_GoBack" localSheetId="4">'Autres recettes'!#REF!</definedName>
    <definedName name="_GoBack" localSheetId="2">'Recettes fiscales'!$D$8</definedName>
    <definedName name="_GoBack" localSheetId="3">'Recettes non fiscales'!#REF!</definedName>
    <definedName name="_Toc40732476" localSheetId="10">'Exécution entreprises publiques'!$B$12</definedName>
    <definedName name="_Toc41040447" localSheetId="1">'Agrégats macroéconomiques'!$A$2</definedName>
    <definedName name="_Toc41040448" localSheetId="2">'Recettes fiscales'!$C$2</definedName>
    <definedName name="_Toc41040449" localSheetId="3">'Recettes non fiscales'!$C$2</definedName>
    <definedName name="_Toc41040450" localSheetId="4">'Autres recettes'!$C$2</definedName>
    <definedName name="_Toc41040451" localSheetId="5">'Dépenses budgétaires'!$B$2</definedName>
    <definedName name="_Toc41040451" localSheetId="7">'Nouveaux emprunts publics'!#REF!</definedName>
    <definedName name="_Toc41040451" localSheetId="6">'Rembousements de la dette'!#REF!</definedName>
    <definedName name="_Toc41040452" localSheetId="5">'Dépenses budgétaires'!$B$17</definedName>
    <definedName name="_Toc41040452" localSheetId="7">'Nouveaux emprunts publics'!#REF!</definedName>
    <definedName name="_Toc41040452" localSheetId="6">'Rembousements de la dette'!#REF!</definedName>
    <definedName name="_Toc41040455" localSheetId="7">'Nouveaux emprunts publics'!#REF!</definedName>
    <definedName name="_Toc41040455" localSheetId="6">'Rembousements de la dette'!$B$3</definedName>
    <definedName name="_Toc41040456" localSheetId="7">'Nouveaux emprunts publics'!$B$2</definedName>
    <definedName name="_Toc41040456" localSheetId="6">'Rembousements de la dette'!#REF!</definedName>
    <definedName name="_Toc41040457" localSheetId="7">'Nouveaux emprunts publics'!$B$21</definedName>
    <definedName name="_Toc41040465" localSheetId="8">'Dépenses sociales 2020'!$B$2</definedName>
    <definedName name="_Toc41040467" localSheetId="9">'Transferts aux communes'!$B$12</definedName>
    <definedName name="_Toc41040470" localSheetId="10">'Exécution entreprises publiques'!$B$2</definedName>
    <definedName name="_Toc503263181" localSheetId="9">'Transferts aux communes'!$B$2</definedName>
    <definedName name="_Toc505353637" localSheetId="5">'Dépenses budgétaires'!$B$32</definedName>
    <definedName name="_Toc505353637" localSheetId="7">'Nouveaux emprunts publics'!#REF!</definedName>
    <definedName name="_Toc505353637" localSheetId="6">'Rembousements de la dette'!#REF!</definedName>
    <definedName name="_xlnm.Print_Area" localSheetId="0">Introduction!$A$1:$M$51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13" l="1"/>
  <c r="I16" i="13"/>
  <c r="F16" i="12"/>
  <c r="I11" i="16" l="1"/>
  <c r="I10" i="16"/>
  <c r="I9" i="16"/>
  <c r="I8" i="16"/>
  <c r="I6" i="16"/>
  <c r="I14" i="16"/>
  <c r="I17" i="16"/>
  <c r="H48" i="11" l="1"/>
  <c r="J8" i="13" l="1"/>
  <c r="J9" i="13"/>
  <c r="J10" i="13"/>
  <c r="J11" i="13"/>
  <c r="J12" i="13"/>
  <c r="J13" i="13"/>
  <c r="J14" i="13"/>
  <c r="J15" i="13"/>
  <c r="J17" i="13"/>
  <c r="J18" i="13"/>
  <c r="J19" i="13"/>
  <c r="J7" i="13"/>
  <c r="I15" i="13"/>
  <c r="H17" i="16"/>
  <c r="F12" i="16"/>
  <c r="G10" i="15" l="1"/>
  <c r="G17" i="15" s="1"/>
  <c r="D30" i="16" s="1"/>
  <c r="F10" i="15"/>
  <c r="F17" i="15" s="1"/>
  <c r="C30" i="16" s="1"/>
  <c r="E11" i="15"/>
  <c r="I11" i="15"/>
  <c r="J11" i="15" s="1"/>
  <c r="H11" i="15"/>
  <c r="F22" i="11"/>
  <c r="F25" i="11" s="1"/>
  <c r="H24" i="11"/>
  <c r="G7" i="11" l="1"/>
  <c r="F7" i="11"/>
  <c r="G19" i="7"/>
  <c r="H19" i="7"/>
  <c r="E20" i="5"/>
  <c r="D12" i="16" l="1"/>
  <c r="C12" i="16"/>
  <c r="D7" i="16"/>
  <c r="C7" i="16"/>
  <c r="D22" i="11"/>
  <c r="D25" i="11" s="1"/>
  <c r="C22" i="11"/>
  <c r="C25" i="11" s="1"/>
  <c r="D11" i="11"/>
  <c r="C11" i="11"/>
  <c r="E11" i="8"/>
  <c r="D11" i="8"/>
  <c r="E19" i="7"/>
  <c r="D19" i="7"/>
  <c r="F15" i="7"/>
  <c r="F14" i="7"/>
  <c r="F13" i="7"/>
  <c r="F12" i="7"/>
  <c r="F11" i="7"/>
  <c r="F10" i="7"/>
  <c r="E8" i="5"/>
  <c r="E7" i="5" s="1"/>
  <c r="D8" i="5"/>
  <c r="D7" i="5" s="1"/>
  <c r="I18" i="13"/>
  <c r="I7" i="13"/>
  <c r="F7" i="16"/>
  <c r="G7" i="16"/>
  <c r="I7" i="16" s="1"/>
  <c r="G12" i="16"/>
  <c r="I12" i="16" s="1"/>
  <c r="G18" i="16" l="1"/>
  <c r="H9" i="14"/>
  <c r="G9" i="14"/>
  <c r="E9" i="14"/>
  <c r="D9" i="14"/>
  <c r="J8" i="14"/>
  <c r="K8" i="14" s="1"/>
  <c r="I8" i="14"/>
  <c r="F8" i="14"/>
  <c r="J7" i="14"/>
  <c r="K7" i="14" s="1"/>
  <c r="I7" i="14"/>
  <c r="F7" i="14"/>
  <c r="J6" i="14"/>
  <c r="K6" i="14" s="1"/>
  <c r="I6" i="14"/>
  <c r="F6" i="14"/>
  <c r="F9" i="14" l="1"/>
  <c r="I9" i="14"/>
  <c r="J9" i="14"/>
  <c r="K9" i="14" s="1"/>
  <c r="J17" i="16"/>
  <c r="I16" i="16"/>
  <c r="H16" i="16"/>
  <c r="E16" i="16"/>
  <c r="J14" i="16"/>
  <c r="H14" i="16"/>
  <c r="E14" i="16"/>
  <c r="I13" i="16"/>
  <c r="J13" i="16" s="1"/>
  <c r="H13" i="16"/>
  <c r="E13" i="16"/>
  <c r="F18" i="16"/>
  <c r="C27" i="16" s="1"/>
  <c r="D18" i="16"/>
  <c r="C18" i="16"/>
  <c r="J11" i="16"/>
  <c r="H11" i="16"/>
  <c r="E11" i="16"/>
  <c r="J10" i="16"/>
  <c r="H10" i="16"/>
  <c r="E10" i="16"/>
  <c r="J9" i="16"/>
  <c r="H9" i="16"/>
  <c r="E9" i="16"/>
  <c r="J8" i="16"/>
  <c r="H8" i="16"/>
  <c r="E8" i="16"/>
  <c r="J7" i="16"/>
  <c r="H7" i="16"/>
  <c r="E7" i="16"/>
  <c r="H6" i="16"/>
  <c r="E6" i="16"/>
  <c r="D17" i="15"/>
  <c r="C17" i="15"/>
  <c r="I16" i="15"/>
  <c r="J16" i="15" s="1"/>
  <c r="H16" i="15"/>
  <c r="E16" i="15"/>
  <c r="I15" i="15"/>
  <c r="J15" i="15" s="1"/>
  <c r="H15" i="15"/>
  <c r="E15" i="15"/>
  <c r="I14" i="15"/>
  <c r="J14" i="15" s="1"/>
  <c r="H14" i="15"/>
  <c r="E14" i="15"/>
  <c r="I13" i="15"/>
  <c r="J13" i="15" s="1"/>
  <c r="H13" i="15"/>
  <c r="E13" i="15"/>
  <c r="I12" i="15"/>
  <c r="J12" i="15" s="1"/>
  <c r="H12" i="15"/>
  <c r="E12" i="15"/>
  <c r="I10" i="15"/>
  <c r="J10" i="15" s="1"/>
  <c r="H10" i="15"/>
  <c r="E10" i="15"/>
  <c r="I9" i="15"/>
  <c r="J9" i="15" s="1"/>
  <c r="H9" i="15"/>
  <c r="E9" i="15"/>
  <c r="I8" i="15"/>
  <c r="J8" i="15" s="1"/>
  <c r="H8" i="15"/>
  <c r="E8" i="15"/>
  <c r="I7" i="15"/>
  <c r="J7" i="15" s="1"/>
  <c r="H7" i="15"/>
  <c r="E7" i="15"/>
  <c r="C14" i="11"/>
  <c r="D14" i="11"/>
  <c r="I9" i="11"/>
  <c r="J9" i="11" s="1"/>
  <c r="I8" i="11"/>
  <c r="J8" i="11" s="1"/>
  <c r="H9" i="11"/>
  <c r="H8" i="11"/>
  <c r="J16" i="16" l="1"/>
  <c r="I18" i="16"/>
  <c r="K14" i="11"/>
  <c r="E30" i="16"/>
  <c r="F30" i="16"/>
  <c r="H12" i="16"/>
  <c r="E18" i="16"/>
  <c r="J12" i="16"/>
  <c r="E12" i="16"/>
  <c r="J6" i="16"/>
  <c r="E17" i="15"/>
  <c r="H17" i="15"/>
  <c r="I17" i="15"/>
  <c r="J17" i="15" s="1"/>
  <c r="I29" i="11"/>
  <c r="J29" i="11" s="1"/>
  <c r="H29" i="11"/>
  <c r="E29" i="11"/>
  <c r="H18" i="16" l="1"/>
  <c r="D27" i="16"/>
  <c r="F27" i="16" s="1"/>
  <c r="J18" i="16"/>
  <c r="E27" i="16" l="1"/>
  <c r="F26" i="14"/>
  <c r="F25" i="14"/>
  <c r="F24" i="14"/>
  <c r="F23" i="14"/>
  <c r="F22" i="14"/>
  <c r="F21" i="14"/>
  <c r="F20" i="14"/>
  <c r="F19" i="14"/>
  <c r="F18" i="14"/>
  <c r="F17" i="14"/>
  <c r="F16" i="14"/>
  <c r="E27" i="14"/>
  <c r="E31" i="14" s="1"/>
  <c r="D27" i="14"/>
  <c r="D31" i="14" s="1"/>
  <c r="J17" i="14"/>
  <c r="K17" i="14" s="1"/>
  <c r="J18" i="14"/>
  <c r="K18" i="14" s="1"/>
  <c r="J19" i="14"/>
  <c r="K19" i="14" s="1"/>
  <c r="J20" i="14"/>
  <c r="K20" i="14" s="1"/>
  <c r="J21" i="14"/>
  <c r="K21" i="14" s="1"/>
  <c r="J22" i="14"/>
  <c r="K22" i="14" s="1"/>
  <c r="J23" i="14"/>
  <c r="K23" i="14" s="1"/>
  <c r="J24" i="14"/>
  <c r="K24" i="14" s="1"/>
  <c r="J25" i="14"/>
  <c r="K25" i="14" s="1"/>
  <c r="J26" i="14"/>
  <c r="K26" i="14" s="1"/>
  <c r="J16" i="14"/>
  <c r="K16" i="14" s="1"/>
  <c r="I17" i="14"/>
  <c r="I22" i="14"/>
  <c r="H27" i="14"/>
  <c r="H31" i="14" s="1"/>
  <c r="H32" i="14" s="1"/>
  <c r="I20" i="14"/>
  <c r="I19" i="14"/>
  <c r="I18" i="14"/>
  <c r="I16" i="14"/>
  <c r="I21" i="14"/>
  <c r="I26" i="14"/>
  <c r="I25" i="14"/>
  <c r="I24" i="14"/>
  <c r="I23" i="14"/>
  <c r="F31" i="14" l="1"/>
  <c r="J31" i="14"/>
  <c r="K31" i="14" s="1"/>
  <c r="F27" i="14"/>
  <c r="J27" i="14"/>
  <c r="K27" i="14" s="1"/>
  <c r="G27" i="14"/>
  <c r="I8" i="13"/>
  <c r="I9" i="13"/>
  <c r="I10" i="13"/>
  <c r="I11" i="13"/>
  <c r="I12" i="13"/>
  <c r="I13" i="13"/>
  <c r="I14" i="13"/>
  <c r="I17" i="13"/>
  <c r="I19" i="13"/>
  <c r="G31" i="14" l="1"/>
  <c r="I31" i="14" s="1"/>
  <c r="I27" i="14"/>
  <c r="F6" i="12" l="1"/>
  <c r="F7" i="12"/>
  <c r="F8" i="12"/>
  <c r="F9" i="12"/>
  <c r="F10" i="12"/>
  <c r="F11" i="12"/>
  <c r="F12" i="12"/>
  <c r="F13" i="12"/>
  <c r="F14" i="12"/>
  <c r="F15" i="12"/>
  <c r="F17" i="12"/>
  <c r="F18" i="12"/>
  <c r="F19" i="12"/>
  <c r="F20" i="12"/>
  <c r="F21" i="12"/>
  <c r="F5" i="12"/>
  <c r="E5" i="12"/>
  <c r="E6" i="12"/>
  <c r="E7" i="12"/>
  <c r="E8" i="12"/>
  <c r="E9" i="12"/>
  <c r="E10" i="12"/>
  <c r="E11" i="12"/>
  <c r="E12" i="12"/>
  <c r="E13" i="12"/>
  <c r="E14" i="12"/>
  <c r="E15" i="12"/>
  <c r="E16" i="12"/>
  <c r="E17" i="12"/>
  <c r="E18" i="12"/>
  <c r="E19" i="12"/>
  <c r="E20" i="12"/>
  <c r="E21" i="12"/>
  <c r="D22" i="12"/>
  <c r="C22" i="12"/>
  <c r="E22" i="12" l="1"/>
  <c r="F22" i="12"/>
  <c r="G42" i="11" l="1"/>
  <c r="F42" i="11"/>
  <c r="D42" i="11"/>
  <c r="D45" i="11" s="1"/>
  <c r="C42" i="11"/>
  <c r="C45" i="11" s="1"/>
  <c r="I37" i="11"/>
  <c r="J37" i="11" s="1"/>
  <c r="I38" i="11"/>
  <c r="J38" i="11" s="1"/>
  <c r="I39" i="11"/>
  <c r="J39" i="11" s="1"/>
  <c r="I40" i="11"/>
  <c r="J40" i="11" s="1"/>
  <c r="I41" i="11"/>
  <c r="J41" i="11" s="1"/>
  <c r="I36" i="11"/>
  <c r="J36" i="11" s="1"/>
  <c r="H41" i="11"/>
  <c r="H40" i="11"/>
  <c r="H39" i="11"/>
  <c r="H38" i="11"/>
  <c r="H37" i="11"/>
  <c r="H36" i="11"/>
  <c r="E37" i="11"/>
  <c r="E38" i="11"/>
  <c r="E39" i="11"/>
  <c r="E40" i="11"/>
  <c r="E41" i="11"/>
  <c r="E36" i="11"/>
  <c r="E45" i="11" l="1"/>
  <c r="E42" i="11"/>
  <c r="H42" i="11"/>
  <c r="I42" i="11"/>
  <c r="J42" i="11" s="1"/>
  <c r="G11" i="11"/>
  <c r="I11" i="11" s="1"/>
  <c r="J11" i="11" s="1"/>
  <c r="F11" i="11"/>
  <c r="F14" i="11" s="1"/>
  <c r="F45" i="11" s="1"/>
  <c r="C29" i="16" s="1"/>
  <c r="C28" i="16" s="1"/>
  <c r="E9" i="11"/>
  <c r="E8" i="11"/>
  <c r="E13" i="11"/>
  <c r="E12" i="11"/>
  <c r="I12" i="11"/>
  <c r="J12" i="11" s="1"/>
  <c r="I13" i="11"/>
  <c r="J13" i="11" s="1"/>
  <c r="H13" i="11"/>
  <c r="H12" i="11"/>
  <c r="G22" i="11"/>
  <c r="G25" i="11" s="1"/>
  <c r="L25" i="11" s="1"/>
  <c r="E22" i="11"/>
  <c r="E23" i="11"/>
  <c r="E24" i="11"/>
  <c r="E21" i="11"/>
  <c r="H23" i="11"/>
  <c r="I23" i="11"/>
  <c r="J23" i="11" s="1"/>
  <c r="I24" i="11"/>
  <c r="J24" i="11" s="1"/>
  <c r="I21" i="11"/>
  <c r="J21" i="11" s="1"/>
  <c r="H21" i="11"/>
  <c r="I7" i="11"/>
  <c r="J7" i="11" s="1"/>
  <c r="I10" i="11"/>
  <c r="J10" i="11" s="1"/>
  <c r="I6" i="11"/>
  <c r="J6" i="11" s="1"/>
  <c r="H7" i="11"/>
  <c r="H10" i="11"/>
  <c r="H6" i="11"/>
  <c r="E11" i="11"/>
  <c r="E7" i="11"/>
  <c r="E10" i="11"/>
  <c r="E6" i="11"/>
  <c r="E25" i="11" l="1"/>
  <c r="G14" i="11"/>
  <c r="H11" i="11"/>
  <c r="I22" i="11"/>
  <c r="J22" i="11" s="1"/>
  <c r="I14" i="11"/>
  <c r="E14" i="11"/>
  <c r="H22" i="11"/>
  <c r="J14" i="11" l="1"/>
  <c r="M15" i="11"/>
  <c r="D29" i="16"/>
  <c r="E29" i="16" s="1"/>
  <c r="G45" i="11"/>
  <c r="H25" i="11"/>
  <c r="L14" i="11"/>
  <c r="H14" i="11"/>
  <c r="I25" i="11"/>
  <c r="J25" i="11" s="1"/>
  <c r="G47" i="11" l="1"/>
  <c r="H47" i="11" s="1"/>
  <c r="H45" i="11"/>
  <c r="I45" i="11"/>
  <c r="J45" i="11" s="1"/>
  <c r="D28" i="16"/>
  <c r="F28" i="16" s="1"/>
  <c r="F29" i="16"/>
  <c r="I17" i="7"/>
  <c r="F7" i="7"/>
  <c r="E15" i="5"/>
  <c r="E21" i="5" s="1"/>
  <c r="E22" i="5" s="1"/>
  <c r="Q15" i="5" s="1"/>
  <c r="H15" i="5"/>
  <c r="G15" i="5"/>
  <c r="D15" i="5"/>
  <c r="D21" i="5" s="1"/>
  <c r="D22" i="5" s="1"/>
  <c r="Q20" i="5" s="1"/>
  <c r="J10" i="5"/>
  <c r="E28" i="16" l="1"/>
  <c r="H7" i="8"/>
  <c r="G7" i="8"/>
  <c r="E7" i="8"/>
  <c r="D7" i="8"/>
  <c r="H11" i="8"/>
  <c r="G11" i="8"/>
  <c r="I11" i="8" l="1"/>
  <c r="J11" i="8"/>
  <c r="K11" i="8" s="1"/>
  <c r="D14" i="8"/>
  <c r="S20" i="5" s="1"/>
  <c r="J13" i="8"/>
  <c r="K13" i="8" s="1"/>
  <c r="I13" i="8"/>
  <c r="F13" i="8"/>
  <c r="J12" i="8"/>
  <c r="K12" i="8" s="1"/>
  <c r="I12" i="8"/>
  <c r="F12" i="8"/>
  <c r="J9" i="8"/>
  <c r="K9" i="8" s="1"/>
  <c r="I9" i="8"/>
  <c r="F9" i="8"/>
  <c r="J8" i="8"/>
  <c r="K8" i="8" s="1"/>
  <c r="I8" i="8"/>
  <c r="F8" i="8"/>
  <c r="H14" i="8"/>
  <c r="G14" i="8"/>
  <c r="S18" i="5" s="1"/>
  <c r="E14" i="8"/>
  <c r="S15" i="5" s="1"/>
  <c r="J17" i="7"/>
  <c r="F17" i="7"/>
  <c r="S23" i="5" l="1"/>
  <c r="S14" i="5"/>
  <c r="S19" i="5" s="1"/>
  <c r="S16" i="5"/>
  <c r="S17" i="5" s="1"/>
  <c r="F11" i="8"/>
  <c r="I14" i="8"/>
  <c r="F14" i="8"/>
  <c r="J14" i="8"/>
  <c r="K14" i="8" s="1"/>
  <c r="I7" i="8"/>
  <c r="L7" i="8" s="1"/>
  <c r="F7" i="8"/>
  <c r="J7" i="8"/>
  <c r="K7" i="8" s="1"/>
  <c r="I19" i="7"/>
  <c r="F19" i="7"/>
  <c r="J19" i="7"/>
  <c r="K19" i="7" s="1"/>
  <c r="J15" i="7" l="1"/>
  <c r="K15" i="7" s="1"/>
  <c r="I15" i="7"/>
  <c r="J14" i="7"/>
  <c r="K14" i="7" s="1"/>
  <c r="I14" i="7"/>
  <c r="J13" i="7"/>
  <c r="K13" i="7" s="1"/>
  <c r="I13" i="7"/>
  <c r="J12" i="7"/>
  <c r="K12" i="7" s="1"/>
  <c r="I12" i="7"/>
  <c r="J11" i="7"/>
  <c r="K11" i="7" s="1"/>
  <c r="I11" i="7"/>
  <c r="J10" i="7"/>
  <c r="K10" i="7" s="1"/>
  <c r="I10" i="7"/>
  <c r="H9" i="7"/>
  <c r="H22" i="7" s="1"/>
  <c r="G9" i="7"/>
  <c r="E9" i="7"/>
  <c r="D9" i="7"/>
  <c r="D22" i="7" s="1"/>
  <c r="R20" i="5" s="1"/>
  <c r="T20" i="5" s="1"/>
  <c r="J21" i="7"/>
  <c r="K21" i="7" s="1"/>
  <c r="I21" i="7"/>
  <c r="F21" i="7"/>
  <c r="J20" i="7"/>
  <c r="K20" i="7" s="1"/>
  <c r="I20" i="7"/>
  <c r="F20" i="7"/>
  <c r="J7" i="7"/>
  <c r="K7" i="7" s="1"/>
  <c r="I7" i="7"/>
  <c r="E22" i="7" l="1"/>
  <c r="R15" i="5" s="1"/>
  <c r="T15" i="5" s="1"/>
  <c r="R23" i="5"/>
  <c r="R14" i="5"/>
  <c r="G22" i="7"/>
  <c r="R18" i="5" s="1"/>
  <c r="R19" i="5" s="1"/>
  <c r="F9" i="7"/>
  <c r="J9" i="7"/>
  <c r="K9" i="7" s="1"/>
  <c r="I9" i="7"/>
  <c r="K17" i="7"/>
  <c r="I13" i="5"/>
  <c r="J13" i="5"/>
  <c r="I9" i="5"/>
  <c r="I10" i="5"/>
  <c r="I11" i="5"/>
  <c r="I12" i="5"/>
  <c r="H8" i="5"/>
  <c r="H7" i="5" s="1"/>
  <c r="G8" i="5"/>
  <c r="G7" i="5" s="1"/>
  <c r="F9" i="5"/>
  <c r="F10" i="5"/>
  <c r="F11" i="5"/>
  <c r="F13" i="5"/>
  <c r="F12" i="5"/>
  <c r="F20" i="5"/>
  <c r="F19" i="5"/>
  <c r="F18" i="5"/>
  <c r="F17" i="5"/>
  <c r="F16" i="5"/>
  <c r="R16" i="5" l="1"/>
  <c r="R17" i="5" s="1"/>
  <c r="F7" i="5"/>
  <c r="F22" i="7"/>
  <c r="J22" i="7"/>
  <c r="K22" i="7" s="1"/>
  <c r="I22" i="7"/>
  <c r="F15" i="5"/>
  <c r="I15" i="5"/>
  <c r="G21" i="5"/>
  <c r="G22" i="5" s="1"/>
  <c r="J15" i="5"/>
  <c r="K15" i="5" s="1"/>
  <c r="I8" i="5"/>
  <c r="I7" i="5"/>
  <c r="J7" i="5"/>
  <c r="K7" i="5" s="1"/>
  <c r="H21" i="5"/>
  <c r="H22" i="5" s="1"/>
  <c r="F8" i="5"/>
  <c r="J17" i="5"/>
  <c r="K17" i="5" s="1"/>
  <c r="J18" i="5"/>
  <c r="K18" i="5" s="1"/>
  <c r="J19" i="5"/>
  <c r="K19" i="5" s="1"/>
  <c r="J20" i="5"/>
  <c r="K20" i="5" s="1"/>
  <c r="J16" i="5"/>
  <c r="K16" i="5" s="1"/>
  <c r="I17" i="5"/>
  <c r="I18" i="5"/>
  <c r="I19" i="5"/>
  <c r="I20" i="5"/>
  <c r="I16" i="5"/>
  <c r="J9" i="5"/>
  <c r="K9" i="5" s="1"/>
  <c r="K10" i="5"/>
  <c r="J11" i="5"/>
  <c r="K11" i="5" s="1"/>
  <c r="J12" i="5"/>
  <c r="K12" i="5" s="1"/>
  <c r="K13" i="5"/>
  <c r="J8" i="5"/>
  <c r="K8" i="5" s="1"/>
  <c r="Q18" i="5" l="1"/>
  <c r="T18" i="5" s="1"/>
  <c r="C26" i="16" s="1"/>
  <c r="C25" i="16" s="1"/>
  <c r="Q14" i="5"/>
  <c r="Q23" i="5"/>
  <c r="J22" i="5"/>
  <c r="F21" i="5"/>
  <c r="F22" i="5"/>
  <c r="J21" i="5"/>
  <c r="K21" i="5" s="1"/>
  <c r="I21" i="5"/>
  <c r="T14" i="5" l="1"/>
  <c r="Q19" i="5"/>
  <c r="Q16" i="5"/>
  <c r="Q17" i="5" s="1"/>
  <c r="T16" i="5"/>
  <c r="T17" i="5" s="1"/>
  <c r="K22" i="5"/>
  <c r="I22" i="5"/>
  <c r="T19" i="5" l="1"/>
  <c r="D26" i="16"/>
  <c r="F26" i="16" l="1"/>
  <c r="D25" i="16"/>
  <c r="E26" i="16"/>
  <c r="E25" i="16" l="1"/>
  <c r="F25" i="16"/>
</calcChain>
</file>

<file path=xl/sharedStrings.xml><?xml version="1.0" encoding="utf-8"?>
<sst xmlns="http://schemas.openxmlformats.org/spreadsheetml/2006/main" count="351" uniqueCount="234">
  <si>
    <t>Prévisions</t>
  </si>
  <si>
    <t>Nature des recettes budgétaires</t>
  </si>
  <si>
    <t>Ecarts</t>
  </si>
  <si>
    <t>Taux d’accroissement (%)</t>
  </si>
  <si>
    <t>Réalisations</t>
  </si>
  <si>
    <t>Taux (%)</t>
  </si>
  <si>
    <t>Direction Générale des Douanes et des Droits Indirects (DGDDI)</t>
  </si>
  <si>
    <t>Total DGDDI</t>
  </si>
  <si>
    <t>I- Recettes fiscales</t>
  </si>
  <si>
    <r>
      <t>1- Impôts et taxes intérieurs sur les biens et services (</t>
    </r>
    <r>
      <rPr>
        <sz val="8"/>
        <color rgb="FF000000"/>
        <rFont val="Segoe UI"/>
        <family val="2"/>
      </rPr>
      <t>taxes sur valeur ajoutée-TVA)</t>
    </r>
  </si>
  <si>
    <r>
      <t>4- Autres recettes fiscales (</t>
    </r>
    <r>
      <rPr>
        <sz val="8"/>
        <color rgb="FF000000"/>
        <rFont val="Segoe UI"/>
        <family val="2"/>
      </rPr>
      <t>Redevance d'aménagement urbain et de sécurisation de corridor, Taxe statistique, Taxe sur la pollution /éco taxe, Taxe spécifique ciment, etc.)</t>
    </r>
  </si>
  <si>
    <t>Direction Générale des Impôts (DGI)</t>
  </si>
  <si>
    <t>Total DGI</t>
  </si>
  <si>
    <t>1- Impôts sur les Revenus Non Salariaux</t>
  </si>
  <si>
    <t>Total recettes fiscales brutes</t>
  </si>
  <si>
    <t>2- Impôts sur les Revenus Salariaux</t>
  </si>
  <si>
    <t>3- Impôts sur les Biens et Services</t>
  </si>
  <si>
    <t>4- Impôts sur la Propriété</t>
  </si>
  <si>
    <t>5- Autres Recettes Fiscales</t>
  </si>
  <si>
    <t>1- Revenu de l'Entreprise et du Domaine</t>
  </si>
  <si>
    <t>2- Droits et Frais Administratifs</t>
  </si>
  <si>
    <t>3- Amendes et Condamnations Pécuniaires</t>
  </si>
  <si>
    <t>4- Produits Financiers</t>
  </si>
  <si>
    <t>5- Autres Recettes Non Fiscales</t>
  </si>
  <si>
    <t>6- Recettes Exceptionnelles</t>
  </si>
  <si>
    <t>Direction Générale du Trésor et de la Comptabilité Publique (DGTCP)</t>
  </si>
  <si>
    <t>Agence Nationale du Domaine et du Foncier (ANDF)</t>
  </si>
  <si>
    <t>Fonds Nationale des Retraites du Bénin (FNRB) et autres organismes publics</t>
  </si>
  <si>
    <t>1- FNRB</t>
  </si>
  <si>
    <t>Total recettes non fiscales</t>
  </si>
  <si>
    <t>Total ANDF</t>
  </si>
  <si>
    <t>1- Opérations Militaires à l’Etranger (OME)</t>
  </si>
  <si>
    <t>2- Partenariat Mondial pour l’Education (PME)</t>
  </si>
  <si>
    <t>Total CAS</t>
  </si>
  <si>
    <t>Comptes d’Affectation Spéciale (CAS)</t>
  </si>
  <si>
    <t>1- Dons budgétaires</t>
  </si>
  <si>
    <t>Autres ressources</t>
  </si>
  <si>
    <t>Total autres ressources</t>
  </si>
  <si>
    <t>Total autres recettes budgétaires</t>
  </si>
  <si>
    <t>Comptes</t>
  </si>
  <si>
    <t>Ecart</t>
  </si>
  <si>
    <t>Prév.</t>
  </si>
  <si>
    <t>Engag.</t>
  </si>
  <si>
    <t>Total</t>
  </si>
  <si>
    <t>Secteurs</t>
  </si>
  <si>
    <t xml:space="preserve">Prévisions </t>
  </si>
  <si>
    <t>Engagement</t>
  </si>
  <si>
    <t>Ministère de la Santé</t>
  </si>
  <si>
    <t>Ministère de la Justice et de la Législation</t>
  </si>
  <si>
    <t>Ministère des Enseignements Maternel et Primaire</t>
  </si>
  <si>
    <t>Ministère des Enseignements Secondaire, Technique et de la Formation Professionnelle</t>
  </si>
  <si>
    <t>Ministère du Cadre de Vie et du Développement Durable</t>
  </si>
  <si>
    <t>Ministère de l’Agriculture, de l’Elevage et de la Pêche </t>
  </si>
  <si>
    <t>Ministère de l’Energie</t>
  </si>
  <si>
    <t>Ministère du Travail et de la Fonction Publique</t>
  </si>
  <si>
    <t>Ministère de l’Intérieur et de la Sécurité Publique</t>
  </si>
  <si>
    <t>Ministère des Infrastructures et des Transports </t>
  </si>
  <si>
    <t>Ministère du Plan et du Développement</t>
  </si>
  <si>
    <t>Ministère de l'Enseignement Supérieur et de la Recherche Scientifique</t>
  </si>
  <si>
    <t>Discussions narratives</t>
  </si>
  <si>
    <t>Recettes fiscales brutes</t>
  </si>
  <si>
    <t>Recettes non fiscales</t>
  </si>
  <si>
    <t>Autres recettes budgétaires</t>
  </si>
  <si>
    <t>3- Droits et taxes à l'exportation</t>
  </si>
  <si>
    <t xml:space="preserve">2- Droits et taxes à l'importation </t>
  </si>
  <si>
    <t xml:space="preserve">II-Recettes non fiscales </t>
  </si>
  <si>
    <t>Total recettes brutes (impôts et douanes)</t>
  </si>
  <si>
    <t>Variation %</t>
  </si>
  <si>
    <t>DEPENSES ORDINAIRES</t>
  </si>
  <si>
    <t>Dépenses de personnel</t>
  </si>
  <si>
    <t>Charges financières de la dette</t>
  </si>
  <si>
    <t>Dépenses d’acquisitions de biens et services</t>
  </si>
  <si>
    <t>Dépenses de transfert</t>
  </si>
  <si>
    <t>TOTAL GENERAL</t>
  </si>
  <si>
    <r>
      <t xml:space="preserve">DEPENSES </t>
    </r>
    <r>
      <rPr>
        <b/>
        <sz val="9"/>
        <color theme="1"/>
        <rFont val="Segoe UI"/>
        <family val="2"/>
      </rPr>
      <t>D’INVESTISSEMENT</t>
    </r>
  </si>
  <si>
    <t>Financement intérieur (contribution budgétaire + emprunt intérieur)</t>
  </si>
  <si>
    <t>Financement extérieur</t>
  </si>
  <si>
    <r>
      <t>·</t>
    </r>
    <r>
      <rPr>
        <sz val="7"/>
        <color rgb="FF000000"/>
        <rFont val="Times New Roman"/>
        <family val="1"/>
      </rPr>
      <t xml:space="preserve">         </t>
    </r>
    <r>
      <rPr>
        <i/>
        <sz val="9"/>
        <color rgb="FF000000"/>
        <rFont val="Segoe UI"/>
        <family val="2"/>
      </rPr>
      <t xml:space="preserve">Prêts </t>
    </r>
  </si>
  <si>
    <r>
      <t>·</t>
    </r>
    <r>
      <rPr>
        <sz val="7"/>
        <color rgb="FF000000"/>
        <rFont val="Times New Roman"/>
        <family val="1"/>
      </rPr>
      <t xml:space="preserve">         </t>
    </r>
    <r>
      <rPr>
        <i/>
        <sz val="9"/>
        <color rgb="FF000000"/>
        <rFont val="Segoe UI"/>
        <family val="2"/>
      </rPr>
      <t>Dons</t>
    </r>
  </si>
  <si>
    <t>TOTAL</t>
  </si>
  <si>
    <r>
      <t>·</t>
    </r>
    <r>
      <rPr>
        <sz val="7"/>
        <color rgb="FF000000"/>
        <rFont val="Times New Roman"/>
        <family val="1"/>
      </rPr>
      <t> </t>
    </r>
    <r>
      <rPr>
        <i/>
        <sz val="9"/>
        <color rgb="FF000000"/>
        <rFont val="Segoe UI"/>
        <family val="2"/>
      </rPr>
      <t xml:space="preserve">Subventions d'exploitation </t>
    </r>
  </si>
  <si>
    <r>
      <t>·</t>
    </r>
    <r>
      <rPr>
        <sz val="7"/>
        <color rgb="FF000000"/>
        <rFont val="Times New Roman"/>
        <family val="1"/>
      </rPr>
      <t> </t>
    </r>
    <r>
      <rPr>
        <i/>
        <sz val="9"/>
        <color rgb="FF000000"/>
        <rFont val="Segoe UI"/>
        <family val="2"/>
      </rPr>
      <t>Transferts courants</t>
    </r>
  </si>
  <si>
    <r>
      <t>·</t>
    </r>
    <r>
      <rPr>
        <i/>
        <sz val="9"/>
        <color rgb="FF000000"/>
        <rFont val="Segoe UI"/>
        <family val="2"/>
      </rPr>
      <t>Dette intérieure</t>
    </r>
  </si>
  <si>
    <r>
      <t>·</t>
    </r>
    <r>
      <rPr>
        <i/>
        <sz val="9"/>
        <color rgb="FF000000"/>
        <rFont val="Segoe UI"/>
        <family val="2"/>
      </rPr>
      <t>Dette extérieure</t>
    </r>
  </si>
  <si>
    <t>Opération Militaire à l'Extérieur</t>
  </si>
  <si>
    <t>Partenariat Mondial pour l'Education</t>
  </si>
  <si>
    <t>Compte Promotion de la Recherche Agricole</t>
  </si>
  <si>
    <t>Modernisation de l'Administration des Impôts</t>
  </si>
  <si>
    <t>Prévention et Gestion des Catastrophes</t>
  </si>
  <si>
    <t>Compte Opération RAMU</t>
  </si>
  <si>
    <t>Nature</t>
  </si>
  <si>
    <t>Exé.</t>
  </si>
  <si>
    <t>Prêts et avances</t>
  </si>
  <si>
    <t>Amortissement emprunts obligataires</t>
  </si>
  <si>
    <t>Amortissement tirages FMI</t>
  </si>
  <si>
    <t>Amortissement Bons du Trésor</t>
  </si>
  <si>
    <t>Indemnités de vacation des enseignants</t>
  </si>
  <si>
    <t>Amortissement dettes banques locales</t>
  </si>
  <si>
    <t>Variation des instances de paiement</t>
  </si>
  <si>
    <t>Variation des comptes des
 correspondants</t>
  </si>
  <si>
    <t>Remboursement prêts et avances</t>
  </si>
  <si>
    <t>Emission de dettes à moyen et long termes (emprunt obligataire)</t>
  </si>
  <si>
    <t xml:space="preserve">        Financement banques locales</t>
  </si>
  <si>
    <t>Tirage sur FMI</t>
  </si>
  <si>
    <t>Autres ressources de trésorerie</t>
  </si>
  <si>
    <t xml:space="preserve">        Obligations du trésor</t>
  </si>
  <si>
    <t xml:space="preserve">        Bons du trésor</t>
  </si>
  <si>
    <t>Tirage pour le reprofilage de la dette</t>
  </si>
  <si>
    <t>Dépôts des correspondants du Trésor</t>
  </si>
  <si>
    <t xml:space="preserve">        Emprunts extérieurs (prêts programmes)</t>
  </si>
  <si>
    <t xml:space="preserve">        Emprunts extérieurs (prêts projets)</t>
  </si>
  <si>
    <t>Obligation internationale</t>
  </si>
  <si>
    <t>Prévision (A)</t>
  </si>
  <si>
    <t>Réalisation/Exécution</t>
  </si>
  <si>
    <t>Ecart (B)-(A)</t>
  </si>
  <si>
    <t>Montant (B)</t>
  </si>
  <si>
    <t>Ressources</t>
  </si>
  <si>
    <t xml:space="preserve">       Budget de l’Etat</t>
  </si>
  <si>
    <t xml:space="preserve">       Ressources de trésorerie</t>
  </si>
  <si>
    <t>Charges</t>
  </si>
  <si>
    <t xml:space="preserve">       Charges de trésorerie</t>
  </si>
  <si>
    <t>Ministère de l’Economie et des Finances </t>
  </si>
  <si>
    <t>Ministère des Affaires Sociales et de la Microfinance</t>
  </si>
  <si>
    <t>Ministère des Petites et Moyennes Entreprises et de la Promotion de l’Emploi</t>
  </si>
  <si>
    <t>Ministère de l’Eau et des Mines</t>
  </si>
  <si>
    <t>Agrégats macro-économiques</t>
  </si>
  <si>
    <t>(B)-(A)</t>
  </si>
  <si>
    <t>Appréciation de l’écart</t>
  </si>
  <si>
    <t>Prévisions initiales[1] (A)</t>
  </si>
  <si>
    <t>Prévisions actualisées[2]</t>
  </si>
  <si>
    <t xml:space="preserve">Taux de croissance (%) </t>
  </si>
  <si>
    <t>Croissance secteur primaire (%)</t>
  </si>
  <si>
    <t>Croissance secteur secondaire (%)</t>
  </si>
  <si>
    <t>Croissance secteur tertiaire (%)</t>
  </si>
  <si>
    <r>
      <t>Taux d’inflation (%)</t>
    </r>
    <r>
      <rPr>
        <sz val="9"/>
        <color theme="1"/>
        <rFont val="Segoe UI"/>
        <family val="2"/>
      </rPr>
      <t xml:space="preserve"> </t>
    </r>
  </si>
  <si>
    <t xml:space="preserve">Performance </t>
  </si>
  <si>
    <t>Balance commerciale en % du PIB</t>
  </si>
  <si>
    <t>Balance courante en % du PIB (-=déficit)</t>
  </si>
  <si>
    <t>Balance globale en % du PIB</t>
  </si>
  <si>
    <t>Investissement en % du PIB</t>
  </si>
  <si>
    <t>Investissement public en % du PIB</t>
  </si>
  <si>
    <t>Encours de la dette publique en % du PIB</t>
  </si>
  <si>
    <t>Ratio du solde budgétaire global, dons compris (en % du PIB)</t>
  </si>
  <si>
    <t>Taux de pression fiscale</t>
  </si>
  <si>
    <t>Ministères</t>
  </si>
  <si>
    <t>Lignes Budgétaires</t>
  </si>
  <si>
    <t>MEM</t>
  </si>
  <si>
    <t>Investissement</t>
  </si>
  <si>
    <t>MEMP</t>
  </si>
  <si>
    <t>Entretiens et Réparations</t>
  </si>
  <si>
    <t>M. Santé</t>
  </si>
  <si>
    <t>Santé Communautaire</t>
  </si>
  <si>
    <t>MESFTP</t>
  </si>
  <si>
    <t>MAEP</t>
  </si>
  <si>
    <t>MCVDD</t>
  </si>
  <si>
    <t>Investissement (Assainissement)</t>
  </si>
  <si>
    <t>MIT</t>
  </si>
  <si>
    <t>Investissement (Pistes rurales)</t>
  </si>
  <si>
    <t xml:space="preserve">Investissement (Culture) </t>
  </si>
  <si>
    <t>Fonctionnement (Sport)</t>
  </si>
  <si>
    <t>Ecart (%)</t>
  </si>
  <si>
    <t>Rubriques Budgétaires</t>
  </si>
  <si>
    <t>FADeC-non  affecté fonctionnement</t>
  </si>
  <si>
    <t>FADeC-non  affecté investissement sur ressources intérieures</t>
  </si>
  <si>
    <t>FADeC-non  affecté investissement sur ressources extérieures</t>
  </si>
  <si>
    <t>Total  FADeC-non  affecté</t>
  </si>
  <si>
    <t xml:space="preserve">Dépenses du FNRB </t>
  </si>
  <si>
    <t>FNRB</t>
  </si>
  <si>
    <t>Contreperformance</t>
  </si>
  <si>
    <t>Total FADeC</t>
  </si>
  <si>
    <t>Part du FADeC non affecté</t>
  </si>
  <si>
    <t>Les différents niveaux obtenus dans le sous-secteur de l'éducation ont permis la prise en charge des frais d'écolage dans les écoles publiques, la réalisation des infrastructures scolaires dans certaines communes, l'amélioration du niveau de rétention des écoliers à travers l'extension du programme cantines scolaires, le développement des programmes d'accès à l'éducation pour tous (notamment les filles), etc.</t>
  </si>
  <si>
    <t>Année</t>
  </si>
  <si>
    <t>OFFICES</t>
  </si>
  <si>
    <t>SOCIÉTÉS</t>
  </si>
  <si>
    <t xml:space="preserve">TOTAL PRODUITS </t>
  </si>
  <si>
    <t xml:space="preserve">TOTAL CHARGES </t>
  </si>
  <si>
    <t xml:space="preserve">RESULTAT NET </t>
  </si>
  <si>
    <t>Subventions d’exploitation</t>
  </si>
  <si>
    <t>Subventions d’investissement</t>
  </si>
  <si>
    <t xml:space="preserve">  </t>
  </si>
  <si>
    <t>PRESENTATION DES DONNEES DU RAPPORT FIN D'ANNEE 2020 DANS UNE VERSION LISIBLE PAR MACHINE</t>
  </si>
  <si>
    <t xml:space="preserve">Dans la vision de l’amélioration des points de faiblesse relevés au cours de l’enquête sur le budget ouvert (EBO) de l’année 2019, nous soumettons à votre attention, les statistiques contenues dans le rapport de fin d’année 2020 en version Excel.
Ces tableaux proposés accompagnent le rapport et ne sont que des extraits de tableaux contenus dans le document pour répondre aux exigences de International Budget Partnership (IBP). </t>
  </si>
  <si>
    <t>Mai 2021</t>
  </si>
  <si>
    <r>
      <t xml:space="preserve">Tableau n°1 : </t>
    </r>
    <r>
      <rPr>
        <sz val="11"/>
        <color theme="1"/>
        <rFont val="Segoe UI"/>
        <family val="2"/>
      </rPr>
      <t>Hypothèses macro-économiques de départ et résultats réels obtenus pour l’année 2020</t>
    </r>
  </si>
  <si>
    <t>Estimations 2020[3] (B)</t>
  </si>
  <si>
    <t>[2] Document de Programmation Budgétaire et Economique Pluriannuelle (DPBEP) 2021-2023 (Annexe), octobre 2020, Pages 33 et 38</t>
  </si>
  <si>
    <t>[3] Document de Programmation Budgétaire et Economique Pluriannuelle (DPBEP) 2022-2024 (Annexe), mai 2021</t>
  </si>
  <si>
    <t>[1] Document de Programmation Budgétaire et Economique Pluriannuelle (DPBEP) 2020-2022 (Annexe), décembre 2019, Pages 26, 31 et 32</t>
  </si>
  <si>
    <t>OK</t>
  </si>
  <si>
    <r>
      <t xml:space="preserve">Tableau n°9 : </t>
    </r>
    <r>
      <rPr>
        <sz val="11"/>
        <color theme="1"/>
        <rFont val="Segoe UI"/>
        <family val="2"/>
      </rPr>
      <t>Niveau d’exécution des charges de trésorerie par nature en 2020 (en millions de FCFA)</t>
    </r>
  </si>
  <si>
    <r>
      <t>Tableau n°10 :</t>
    </r>
    <r>
      <rPr>
        <sz val="11"/>
        <color theme="1"/>
        <rFont val="Segoe UI"/>
        <family val="2"/>
      </rPr>
      <t xml:space="preserve"> Niveau de mobilisation des ressources de trésorerie (nouveaux emprunts) par nature en 2019 et 2020 (en millions de FCFA)</t>
    </r>
  </si>
  <si>
    <r>
      <t>Tableau n°11 :</t>
    </r>
    <r>
      <rPr>
        <sz val="11"/>
        <color theme="1"/>
        <rFont val="Segoe UI"/>
        <family val="2"/>
      </rPr>
      <t xml:space="preserve"> Synthèse de l’exécution de la loi de finances à fin décembre 2020 (en millions de FCFA)</t>
    </r>
  </si>
  <si>
    <r>
      <t xml:space="preserve">Tableau 21 : </t>
    </r>
    <r>
      <rPr>
        <sz val="11"/>
        <color theme="1"/>
        <rFont val="Segoe UI"/>
        <family val="2"/>
      </rPr>
      <t>Exécution du FADeC-Affecté au titre de 2019 et de 2020 (en millions de FCFA)</t>
    </r>
  </si>
  <si>
    <r>
      <t xml:space="preserve">Tableau 20 : </t>
    </r>
    <r>
      <rPr>
        <sz val="11"/>
        <color theme="1"/>
        <rFont val="Segoe UI"/>
        <family val="2"/>
      </rPr>
      <t>Exécution du FADeC non Affecté au titre de 2019 et de 2020 (en millions de FCFA)</t>
    </r>
  </si>
  <si>
    <t>2- Caisse Autonome d'Amortissement (CAA)</t>
  </si>
  <si>
    <t>2- Fonds de concours et recettes assimilées</t>
  </si>
  <si>
    <t>Prévisions 2020</t>
  </si>
  <si>
    <t>Réalisations 2020</t>
  </si>
  <si>
    <t>Réalisations 2019</t>
  </si>
  <si>
    <t>Taux de réalisation</t>
  </si>
  <si>
    <t>Dépenses budgétaires</t>
  </si>
  <si>
    <t>Amortissement emprunts banques internationales</t>
  </si>
  <si>
    <t>Amortissement emprunts bilatéral+multilatéral</t>
  </si>
  <si>
    <t>Prévisions 2019</t>
  </si>
  <si>
    <r>
      <t xml:space="preserve">Tableau n°2 : </t>
    </r>
    <r>
      <rPr>
        <sz val="11"/>
        <color theme="1"/>
        <rFont val="Segoe UI"/>
        <family val="2"/>
      </rPr>
      <t>Réalisation des recettes fiscales en 2019 et 2020 (en millions de FCFA)</t>
    </r>
  </si>
  <si>
    <t>Total FNRB+CAA</t>
  </si>
  <si>
    <r>
      <t xml:space="preserve">Tableau n°3 : </t>
    </r>
    <r>
      <rPr>
        <sz val="11"/>
        <color theme="1"/>
        <rFont val="Segoe UI"/>
        <family val="2"/>
      </rPr>
      <t>Réalisation des recettes non fiscales en 2019 et 2020 (en millions de FCFA)</t>
    </r>
  </si>
  <si>
    <r>
      <t xml:space="preserve">Tableau n°4 : </t>
    </r>
    <r>
      <rPr>
        <sz val="11"/>
        <color theme="1"/>
        <rFont val="Segoe UI"/>
        <family val="2"/>
      </rPr>
      <t>Réalisation des autres recettes budgétaires</t>
    </r>
    <r>
      <rPr>
        <b/>
        <sz val="11"/>
        <color theme="1"/>
        <rFont val="Segoe UI"/>
        <family val="2"/>
      </rPr>
      <t xml:space="preserve"> </t>
    </r>
    <r>
      <rPr>
        <sz val="11"/>
        <color theme="1"/>
        <rFont val="Segoe UI"/>
        <family val="2"/>
      </rPr>
      <t>en 2019 et 2020 (en millions de FCFA)</t>
    </r>
  </si>
  <si>
    <r>
      <t>Tableau n°7 :</t>
    </r>
    <r>
      <rPr>
        <sz val="11"/>
        <color theme="1"/>
        <rFont val="Segoe UI"/>
        <family val="2"/>
      </rPr>
      <t xml:space="preserve"> Exécution des dépenses des Comptes d’Affectation Spéciale en 2019 et 2020 (en millions de FCFA)</t>
    </r>
  </si>
  <si>
    <r>
      <t xml:space="preserve">Tableau n°6 : </t>
    </r>
    <r>
      <rPr>
        <sz val="11"/>
        <color theme="1"/>
        <rFont val="Segoe UI"/>
        <family val="2"/>
      </rPr>
      <t>Exécution des dépenses d’investissement en 2019 et 2020 (en millions de FCFA)</t>
    </r>
  </si>
  <si>
    <r>
      <t xml:space="preserve">Tableau n°5 : </t>
    </r>
    <r>
      <rPr>
        <sz val="11"/>
        <color theme="1"/>
        <rFont val="Segoe UI"/>
        <family val="2"/>
      </rPr>
      <t>Exécution des dépenses ordinaires en 2019 et 2020 (en millions de FCFA)</t>
    </r>
  </si>
  <si>
    <t>MTCA</t>
  </si>
  <si>
    <t>M. Sports</t>
  </si>
  <si>
    <t>Ministère des Sports </t>
  </si>
  <si>
    <r>
      <t xml:space="preserve">Tableau n°19 : </t>
    </r>
    <r>
      <rPr>
        <sz val="11"/>
        <color theme="1"/>
        <rFont val="Segoe UI"/>
        <family val="2"/>
      </rPr>
      <t>Exécution des dépenses pro-pauvres en 2020 (en millions de FCFA)</t>
    </r>
  </si>
  <si>
    <t>Les crédits consommés pour 2 002 millions FCFA ont servi à la poursuite de la modernisation des services judiciaires, au renforcement des moyens d'action des centres régionaux et du Centre National de Sauvegarde de l'Enfance et de l'Adolescence, notamment pour la protection des mineurs.</t>
  </si>
  <si>
    <t>L'exécution des dépenses pro-pauvres au titre de l'année 2020 a permis : (i) l'achèvement et mise en exploitation du Centre de Gestion Intégrée des Ressources en Eau (CGIRE) ; (ii) l'accroissement des moyens de production des statistiques sociales (réalisation d'enquêtes, identification des plus pauvres, etc.) pour la prise de décision optimale en faveur des pauvres et (iii) la réalisation de plusieurs ouvrages (forages et retenues d’eau) dans des communes comme Avrankou, Savalou, etc.</t>
  </si>
  <si>
    <t>Engagées à hauteur de 56,5% des prévisions annuelles, les dépenses pro-pauvres pour l'année 2020 du MCVDD sont consacrées, entre autres : (i) à l'assainissement des villes à statut particulier ; (ii) à l'aménagement de la route des pêches; ; (ii) au renforcement de mesures de protection du Littoral contre l'érosion côtière (les zones concernées sont Cotonou-Siafato, Hilacondji-Bouche du Roy, Grand-Popo-Ouidah) aux fins de garantir l'activité économique des populations riveraines ; (iv) à la réhabilitation du lac Ahémé ; (v) à la réhabilitation de la ville d'Abomey ; (vi) à la subvention des ménages dans le cadre de la mise en œuvre du projet de substitution du bois énergie par le gaz domestique ; (vii) à l'adaptation des villes aux effets du changement climatique ; (viii) à la  poursuite de la sécurisation foncière des plantations communales. etc.</t>
  </si>
  <si>
    <t>Au titre de l'année 2020, les dépenses du secteur sont engagées pour l'approvisionnement en carburant et lubrifiants des groupes électrogènes, des centrales thermiques de MRI, AGGREKO et APR ; à l'interconnexion électrique de 161 KV dans la zone de Bembèrèkè-Kandi-Malanville ; à l'électrification de plusieurs localités rurales du Bénin ; l'acquisition de panneaux scolaires au profit des centres de santé et des collèges des localités rurales ; à la restructuration et à l'extension des réseaux SBEE dans les communes ; à la construction d'une centrale thermique de 120 mégawatts à Maria-Gléta ;  etc.</t>
  </si>
  <si>
    <t xml:space="preserve">L'engagement à 161,2% des dépenses sociales du secteur de la Santé en 2020 a servi, entre autres, à la couverture des charges découlant des mesures telles que : la gratuité de la césarienne, le traitement gratuit du paludisme chez les enfants de 0 à 5 ans et des femmes enceintes, le dépistage et le traitement de l'ulcère de Buruli ; le renforcement des moyens financiers du centre de prise en charge médicale intégrée du nourrisson et de la femme enceinte atteints de la drépanocytose et du centre national de transfusion sanguine ; à l'acquisition des réactifs, des médicaments et des consommables médicaux au profit des centres de santé pour la prise en charge des personnes atteintes du VIH/SIDA ;  à la prise en charge des hémodialysés ; au paiement des frais d'évacuations sanitaires ; à la lutte contre les maladies comme la tuberculose, l'hépatite et les maladies transmissibles ou non ; au renforcement des plateaux techniques des formations sanitaires ; etc.
L’engagement en dépassement se justifie également par l’urgence de la mise en œuvre du plan national de riposte à la pandémie de la COVID-19.
</t>
  </si>
  <si>
    <t>Le niveau d'engagement obtenu, bien qu'étant en-dessous de l'objectif, a permis la poursuite de la mise en œuvre du projet d'appui à la diversification agricole (amélioration de la productivité au champ et la valeur ajoutée post récolte des chaines de valeur ciblées) ; la mise en place des infrastructures agricoles et le soutien aux agriculteurs dans la vallée de  l'Ouémé ; le développement des cultures maraîchères par le renforcement des capacités des acteurs ; la poursuite de l'exécution du projet de production agricole en Afrique de l'Ouest (diffusion des technologies pour l'amélioration de la productivité des chaînes de valeur telles que le maïs, le riz, le soja, les cultures maraîchères, l’ananas, l’anacarde, le poisson, les petits ruminants et la volaille).</t>
  </si>
  <si>
    <t>L’exécution 98,9% des crédits ouverts a permis d’enregistrer plusieurs réalisations dont : 
- la poursuite de la construction des vingt (22) stades communaux dont les réceptions sont attendues au cours de l'année 2021 ;
- la mise à disposition partielle d'équipements sportifs au profit des classes sportives ;
- l’organisation des tournois spécifiques (TIFoP, TCFS U15 et U17, Festival National du Sport Féminin) ;
- la formation et le suivi des moniteurs des clubs et associations de sport d'entretien ;
- la formation/le recyclage des encadreurs des classes sportives ;
- l’organisation des championnats intercommunes pour le compte des associations sportives communales ;
- la promotion de talents sportifs.</t>
  </si>
  <si>
    <t>La politique sociale du Gouvernement dans le secteur en 2020 est essentiellement axée sur les différentes mesures sociales décrétées (octroi de microcrédits aux plus pauvres, subventions directes aux personnes vulnérables, assistance aux handicapés, etc.).</t>
  </si>
  <si>
    <t>Les dépenses dans ce sous-secteur de l'éducation sont engagées pour le paiement des bourses et secours, la poursuite de l’attribution des allocations universitaires aux doctorants, le maintien de la gratuité des droits d’inscriptions qui couvre près de 70 % des étudiants (étudiants non boursiers, non secourus et non-salariés, soit 90 000 étudiants), etc.</t>
  </si>
  <si>
    <t>L'engagement à hauteur de 102,8% des dépenses dans ce sous-secteur s'explique par l’accroissement des subventions dans les lycées et collèges, l'amélioration des soins au profit des élèves et lycéens, le paiement des allocations familiales, la réhabilitation et l'équipement des infrastructures éducatives, la promotion de l'alphabétisation, etc.</t>
  </si>
  <si>
    <t>La couverture à 100% des dépenses dans le secteur est imputable aux activités : 
- la mise en stage de plusieurs jeunes dans le cadre du programme d'appui à l'emploi indépendant ;
- la formation des filles dans les métiers d’homme ;
- la mise en place des subventions au titre du second passage du Projet Emploi des Jeunes ;
- l’incubation des jeunes porteurs d’idées de projets à l’entreprenariat à travers le partenariat l’Agence de Développement de l’Entrepreneuriat des Jeunes (ADEJ)-centres d’incubation;
- le renforcement des capacités de des promoteurs des entreprises artisanales du bois et du bâtiment sur les normes de production.</t>
  </si>
  <si>
    <t>L'engagement engagement de 109,8% des prévisions annuelles illustre la volonté du Gouvernement pour les infrastructures routières et qui se traduit, entre autres, par la réalisation des travaux de construction du pont de Tovègbamè sur l'axe Akpro-Missérété-Kpédékpo, la réfection des routes et des pistes rurales dans le cadre des campagnes de commercialisation du coton-graines et du renforcement du réseau de pistes rurales, l'entretien du réseau routier, la sensibilisation sur les voies pour la réduction des accidents de route, etc.</t>
  </si>
  <si>
    <t>Les ancrages budgétaires pour l'année 2020 sont principalement la lutte contre les pires formes de travail des enfants, l'organisation des conférences débats sur le VIH/SIDA et les hépatites en milieu de travail, à la vérification des conditions de travail par rapport au code de travail, la mise en œuvre du plan d'actions de Ouagadougou sur la lutte contre la pauvreté, le renforcement des moyens d'action de la caisse mutuelle de prévoyance sociale, etc.</t>
  </si>
  <si>
    <t xml:space="preserve">Le crédits du secteur sécurité publique, engagées pour 51,2% des prévisions de 2020, ont été orientés vers le renforcement des espaces frontaliers, de véritables zones de développement local à travers la formation et l'équipement des groupement de femmes ; l'accroissement des moyens des Sapeurs-Pompiers pour des interventions rapides en matière de protection civile ; la lutte contre la transhumance transfrontalière qui cause assez de dégâts aux populations ; la construction et l'équipement des infrastructures au profit des forces de sécurité publique. </t>
  </si>
  <si>
    <t>Quoique les objectifs n'aient été atteints, l'Etat a consacré les 37,6% des prévisions à la mise en place des infrastructures hydrauliques multifonctions et de gestion durable en eau, au renforcement des systèmes d’alimentation et des villes secondaires et leurs environs, à la réalisation des Adductions d'Eau Villageoise et d'autres infrastructures d’approvisionnement en eau potable dans les zones rurales du Bénin, etc.</t>
  </si>
  <si>
    <r>
      <t>Tableau 22 :</t>
    </r>
    <r>
      <rPr>
        <sz val="11"/>
        <color theme="1"/>
        <rFont val="Segoe UI"/>
        <family val="2"/>
      </rPr>
      <t xml:space="preserve"> Quelques indicateurs financiers des sociétés et offices d’État de 2018 à 2020 (millions FCFA) </t>
    </r>
  </si>
  <si>
    <t>Point sur les subventions accordées aux offices et société d’Etat sur la période 2018-2020</t>
  </si>
  <si>
    <r>
      <t>Source</t>
    </r>
    <r>
      <rPr>
        <u/>
        <sz val="10.5"/>
        <color theme="1"/>
        <rFont val="Segoe UI"/>
        <family val="2"/>
      </rPr>
      <t> </t>
    </r>
    <r>
      <rPr>
        <sz val="10.5"/>
        <color theme="1"/>
        <rFont val="Segoe UI"/>
        <family val="2"/>
      </rPr>
      <t>: DPBEP 2022-2024, juin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</si>
</sst>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44" x14ac:knownFonts="1">
    <font>
      <sz val="11"/>
      <color theme="1"/>
      <name val="Calibri"/>
      <family val="2"/>
      <scheme val="minor"/>
    </font>
    <font>
      <sz val="10"/>
      <color theme="1"/>
      <name val="Segoe UI"/>
      <family val="2"/>
    </font>
    <font>
      <b/>
      <sz val="8"/>
      <color rgb="FF000000"/>
      <name val="Segoe UI"/>
      <family val="2"/>
    </font>
    <font>
      <b/>
      <sz val="8"/>
      <color theme="1"/>
      <name val="Segoe UI"/>
      <family val="2"/>
    </font>
    <font>
      <sz val="8"/>
      <color rgb="FF000000"/>
      <name val="Segoe UI"/>
      <family val="2"/>
    </font>
    <font>
      <sz val="8"/>
      <color theme="1"/>
      <name val="Segoe UI"/>
      <family val="2"/>
    </font>
    <font>
      <b/>
      <sz val="9"/>
      <color theme="1"/>
      <name val="Segoe UI"/>
      <family val="2"/>
    </font>
    <font>
      <b/>
      <sz val="9"/>
      <color rgb="FF000000"/>
      <name val="Segoe UI"/>
      <family val="2"/>
    </font>
    <font>
      <sz val="9"/>
      <color theme="1"/>
      <name val="Segoe UI"/>
      <family val="2"/>
    </font>
    <font>
      <sz val="9"/>
      <color rgb="FF000000"/>
      <name val="Segoe UI"/>
      <family val="2"/>
    </font>
    <font>
      <sz val="11"/>
      <color theme="1"/>
      <name val="Calibri"/>
      <family val="2"/>
      <scheme val="minor"/>
    </font>
    <font>
      <sz val="11"/>
      <color rgb="FFFF0000"/>
      <name val="Calibri"/>
      <family val="2"/>
      <scheme val="minor"/>
    </font>
    <font>
      <sz val="9"/>
      <color rgb="FF000000"/>
      <name val="Symbol"/>
      <family val="1"/>
      <charset val="2"/>
    </font>
    <font>
      <sz val="7"/>
      <color rgb="FF000000"/>
      <name val="Times New Roman"/>
      <family val="1"/>
    </font>
    <font>
      <i/>
      <sz val="9"/>
      <color rgb="FF000000"/>
      <name val="Segoe UI"/>
      <family val="2"/>
    </font>
    <font>
      <i/>
      <sz val="9"/>
      <color rgb="FF000000"/>
      <name val="Symbol"/>
      <family val="1"/>
      <charset val="2"/>
    </font>
    <font>
      <sz val="8"/>
      <name val="Calibri"/>
      <family val="2"/>
      <scheme val="minor"/>
    </font>
    <font>
      <b/>
      <i/>
      <sz val="9"/>
      <color theme="1"/>
      <name val="Segoe UI"/>
      <family val="2"/>
    </font>
    <font>
      <b/>
      <i/>
      <sz val="9"/>
      <color rgb="FF000000"/>
      <name val="Segoe UI"/>
      <family val="2"/>
    </font>
    <font>
      <b/>
      <sz val="10"/>
      <color theme="1"/>
      <name val="Segoe UI"/>
      <family val="2"/>
    </font>
    <font>
      <b/>
      <sz val="10"/>
      <color rgb="FF000000"/>
      <name val="Segoe UI"/>
      <family val="2"/>
    </font>
    <font>
      <sz val="10"/>
      <color rgb="FF000000"/>
      <name val="Segoe UI"/>
      <family val="2"/>
    </font>
    <font>
      <sz val="7"/>
      <color rgb="FF000000"/>
      <name val="Segoe UI"/>
      <family val="2"/>
    </font>
    <font>
      <sz val="8"/>
      <color theme="1"/>
      <name val="Bookman Old Style"/>
      <family val="1"/>
    </font>
    <font>
      <b/>
      <sz val="10"/>
      <color rgb="FF0070C0"/>
      <name val="Segoe UI"/>
      <family val="2"/>
    </font>
    <font>
      <i/>
      <sz val="9"/>
      <color theme="1"/>
      <name val="Segoe UI"/>
      <family val="2"/>
    </font>
    <font>
      <u/>
      <sz val="11"/>
      <color theme="10"/>
      <name val="Calibri"/>
      <family val="2"/>
      <scheme val="minor"/>
    </font>
    <font>
      <b/>
      <sz val="9.5"/>
      <color theme="1"/>
      <name val="Segoe UI"/>
      <family val="2"/>
    </font>
    <font>
      <sz val="9.5"/>
      <color theme="1"/>
      <name val="Segoe UI"/>
      <family val="2"/>
    </font>
    <font>
      <b/>
      <sz val="8"/>
      <color rgb="FFFF0000"/>
      <name val="Segoe UI"/>
      <family val="2"/>
    </font>
    <font>
      <b/>
      <sz val="11"/>
      <color theme="1"/>
      <name val="Calibri"/>
      <family val="2"/>
      <scheme val="minor"/>
    </font>
    <font>
      <b/>
      <sz val="11"/>
      <color theme="1"/>
      <name val="Segoe UI"/>
      <family val="2"/>
    </font>
    <font>
      <sz val="11"/>
      <color theme="1"/>
      <name val="Segoe UI"/>
      <family val="2"/>
    </font>
    <font>
      <b/>
      <sz val="14"/>
      <color theme="1"/>
      <name val="Calibri"/>
      <family val="2"/>
      <scheme val="minor"/>
    </font>
    <font>
      <b/>
      <u/>
      <sz val="10.5"/>
      <color theme="1"/>
      <name val="Segoe UI"/>
      <family val="2"/>
    </font>
    <font>
      <u/>
      <sz val="10.5"/>
      <color theme="1"/>
      <name val="Segoe UI"/>
      <family val="2"/>
    </font>
    <font>
      <sz val="10.5"/>
      <color theme="1"/>
      <name val="Segoe UI"/>
      <family val="2"/>
    </font>
    <font>
      <b/>
      <sz val="16"/>
      <color theme="1"/>
      <name val="Segoe UI"/>
      <family val="2"/>
    </font>
    <font>
      <b/>
      <sz val="18"/>
      <color rgb="FFFF0000"/>
      <name val="Segoe UI"/>
      <family val="2"/>
    </font>
    <font>
      <b/>
      <sz val="22"/>
      <color theme="1"/>
      <name val="Segoe UI"/>
      <family val="2"/>
    </font>
    <font>
      <sz val="9"/>
      <name val="Segoe UI"/>
      <family val="2"/>
    </font>
    <font>
      <b/>
      <sz val="9"/>
      <name val="Segoe UI"/>
      <family val="2"/>
    </font>
    <font>
      <i/>
      <sz val="9"/>
      <name val="Segoe UI"/>
      <family val="2"/>
    </font>
    <font>
      <sz val="10"/>
      <color theme="1"/>
      <name val="Bookman Old Style"/>
      <family val="1"/>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24">
    <border>
      <left/>
      <right/>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10" fillId="0" borderId="0" applyFont="0" applyFill="0" applyBorder="0" applyAlignment="0" applyProtection="0"/>
    <xf numFmtId="0" fontId="26" fillId="0" borderId="0" applyNumberFormat="0" applyFill="0" applyBorder="0" applyAlignment="0" applyProtection="0"/>
  </cellStyleXfs>
  <cellXfs count="214">
    <xf numFmtId="0" fontId="0" fillId="0" borderId="0" xfId="0"/>
    <xf numFmtId="4" fontId="0" fillId="0" borderId="0" xfId="0" applyNumberFormat="1"/>
    <xf numFmtId="164" fontId="0" fillId="0" borderId="0" xfId="0" applyNumberFormat="1"/>
    <xf numFmtId="166" fontId="0" fillId="0" borderId="0" xfId="1" applyNumberFormat="1" applyFont="1"/>
    <xf numFmtId="3" fontId="0" fillId="0" borderId="0" xfId="0" applyNumberFormat="1"/>
    <xf numFmtId="0" fontId="19" fillId="0" borderId="10" xfId="0" applyFont="1" applyBorder="1" applyAlignment="1">
      <alignment horizontal="justify" vertical="center" wrapText="1"/>
    </xf>
    <xf numFmtId="0" fontId="0" fillId="0" borderId="0" xfId="0" applyAlignment="1">
      <alignment vertical="center" wrapText="1"/>
    </xf>
    <xf numFmtId="0" fontId="22" fillId="0" borderId="0" xfId="0" applyFont="1" applyAlignment="1">
      <alignment horizontal="justify" vertical="center" wrapText="1"/>
    </xf>
    <xf numFmtId="0" fontId="23" fillId="0" borderId="0" xfId="0" applyFont="1"/>
    <xf numFmtId="0" fontId="24" fillId="0" borderId="14" xfId="0" applyFont="1" applyBorder="1" applyAlignment="1">
      <alignment horizontal="center" vertical="center" wrapText="1"/>
    </xf>
    <xf numFmtId="0" fontId="0" fillId="0" borderId="15" xfId="0" applyBorder="1" applyAlignment="1">
      <alignment vertical="top" wrapText="1"/>
    </xf>
    <xf numFmtId="0" fontId="24" fillId="0" borderId="11" xfId="0" applyFont="1" applyBorder="1" applyAlignment="1">
      <alignment horizontal="center" vertical="center" wrapText="1"/>
    </xf>
    <xf numFmtId="0" fontId="26" fillId="0" borderId="11" xfId="2" applyBorder="1" applyAlignment="1">
      <alignment horizontal="center" vertical="center" wrapText="1"/>
    </xf>
    <xf numFmtId="0" fontId="6"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25" fillId="0" borderId="10" xfId="0" applyFont="1" applyBorder="1" applyAlignment="1">
      <alignment horizontal="justify" vertical="center" wrapText="1"/>
    </xf>
    <xf numFmtId="0" fontId="25" fillId="0" borderId="11" xfId="0" applyFont="1" applyBorder="1" applyAlignment="1">
      <alignment horizontal="center" vertical="center" wrapText="1"/>
    </xf>
    <xf numFmtId="0" fontId="8"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26" fillId="0" borderId="0" xfId="2"/>
    <xf numFmtId="0" fontId="27" fillId="0" borderId="9" xfId="0" applyFont="1" applyBorder="1" applyAlignment="1">
      <alignment horizontal="center" vertical="center" wrapText="1"/>
    </xf>
    <xf numFmtId="0" fontId="28" fillId="0" borderId="11" xfId="0" applyFont="1" applyBorder="1" applyAlignment="1">
      <alignment vertical="center" wrapText="1"/>
    </xf>
    <xf numFmtId="0" fontId="27" fillId="0" borderId="10" xfId="0" applyFont="1" applyBorder="1" applyAlignment="1">
      <alignment horizontal="justify" vertical="center" wrapText="1"/>
    </xf>
    <xf numFmtId="0" fontId="27" fillId="0" borderId="11" xfId="0" applyFont="1" applyBorder="1" applyAlignment="1">
      <alignment horizontal="center" vertical="center" wrapText="1"/>
    </xf>
    <xf numFmtId="3" fontId="28" fillId="0" borderId="11" xfId="0" applyNumberFormat="1" applyFont="1" applyBorder="1" applyAlignment="1">
      <alignment horizontal="center" vertical="center" wrapText="1"/>
    </xf>
    <xf numFmtId="3" fontId="27" fillId="0" borderId="11" xfId="0" applyNumberFormat="1" applyFont="1" applyBorder="1" applyAlignment="1">
      <alignment horizontal="center" vertical="center" wrapText="1"/>
    </xf>
    <xf numFmtId="164" fontId="28" fillId="0" borderId="11" xfId="0" applyNumberFormat="1" applyFont="1" applyBorder="1" applyAlignment="1">
      <alignment horizontal="center" vertical="center" wrapText="1"/>
    </xf>
    <xf numFmtId="164" fontId="27" fillId="0" borderId="11" xfId="0" applyNumberFormat="1" applyFont="1" applyBorder="1" applyAlignment="1">
      <alignment horizontal="center" vertical="center" wrapText="1"/>
    </xf>
    <xf numFmtId="0" fontId="8" fillId="0" borderId="10" xfId="0" applyFont="1" applyBorder="1" applyAlignment="1">
      <alignment vertical="center" wrapText="1"/>
    </xf>
    <xf numFmtId="0" fontId="27" fillId="0" borderId="12" xfId="0" applyFont="1" applyBorder="1" applyAlignment="1">
      <alignment vertical="center" wrapText="1"/>
    </xf>
    <xf numFmtId="3" fontId="28" fillId="0" borderId="11" xfId="0" applyNumberFormat="1" applyFont="1" applyFill="1" applyBorder="1" applyAlignment="1">
      <alignment horizontal="center" vertical="center" wrapText="1"/>
    </xf>
    <xf numFmtId="165" fontId="0" fillId="0" borderId="0" xfId="0" applyNumberFormat="1"/>
    <xf numFmtId="0" fontId="27" fillId="0" borderId="12"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9" xfId="0" applyFont="1" applyBorder="1" applyAlignment="1">
      <alignment horizontal="center" vertical="center" wrapText="1"/>
    </xf>
    <xf numFmtId="164" fontId="4" fillId="0" borderId="5" xfId="0" applyNumberFormat="1" applyFont="1" applyFill="1" applyBorder="1" applyAlignment="1">
      <alignment horizontal="center" vertical="center" wrapText="1"/>
    </xf>
    <xf numFmtId="0" fontId="30" fillId="0" borderId="0" xfId="0" applyFont="1" applyAlignment="1">
      <alignment wrapText="1"/>
    </xf>
    <xf numFmtId="0" fontId="2" fillId="0" borderId="5" xfId="0" applyFont="1" applyFill="1" applyBorder="1" applyAlignment="1">
      <alignment horizontal="center" vertical="center"/>
    </xf>
    <xf numFmtId="0" fontId="2" fillId="0"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2" fillId="0" borderId="2" xfId="0" applyFont="1" applyFill="1" applyBorder="1" applyAlignment="1">
      <alignment horizontal="justify" vertical="center"/>
    </xf>
    <xf numFmtId="3" fontId="3" fillId="0" borderId="5"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164" fontId="4"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wrapText="1"/>
    </xf>
    <xf numFmtId="0" fontId="4" fillId="0" borderId="2" xfId="0" applyFont="1" applyFill="1" applyBorder="1" applyAlignment="1">
      <alignment horizontal="justify" vertical="center"/>
    </xf>
    <xf numFmtId="3" fontId="5" fillId="0" borderId="5" xfId="0" applyNumberFormat="1" applyFont="1" applyFill="1" applyBorder="1" applyAlignment="1">
      <alignment horizontal="center" vertical="center" wrapText="1"/>
    </xf>
    <xf numFmtId="3"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8" xfId="0" applyFont="1" applyFill="1" applyBorder="1" applyAlignment="1">
      <alignment horizontal="justify" vertical="center"/>
    </xf>
    <xf numFmtId="164" fontId="5" fillId="0" borderId="5" xfId="0" applyNumberFormat="1" applyFont="1" applyFill="1" applyBorder="1" applyAlignment="1">
      <alignment horizontal="center" vertical="center" wrapText="1"/>
    </xf>
    <xf numFmtId="0" fontId="0" fillId="0" borderId="0" xfId="0" applyFill="1"/>
    <xf numFmtId="164" fontId="4" fillId="0" borderId="0" xfId="0" applyNumberFormat="1" applyFont="1" applyFill="1" applyBorder="1" applyAlignment="1">
      <alignment horizontal="center" vertical="center" wrapText="1"/>
    </xf>
    <xf numFmtId="4" fontId="9" fillId="0" borderId="0" xfId="0" applyNumberFormat="1" applyFont="1" applyFill="1" applyAlignment="1">
      <alignment horizontal="center" vertical="center" wrapText="1"/>
    </xf>
    <xf numFmtId="164" fontId="0" fillId="0" borderId="0" xfId="0" applyNumberFormat="1" applyFill="1"/>
    <xf numFmtId="0" fontId="4" fillId="0" borderId="0" xfId="0"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4" fontId="4" fillId="0" borderId="0" xfId="0" applyNumberFormat="1" applyFont="1" applyFill="1" applyBorder="1" applyAlignment="1">
      <alignment horizontal="center" vertical="center" wrapText="1"/>
    </xf>
    <xf numFmtId="165" fontId="9" fillId="0" borderId="0" xfId="0" applyNumberFormat="1" applyFont="1" applyFill="1" applyBorder="1" applyAlignment="1">
      <alignment horizontal="center" vertical="center" wrapText="1"/>
    </xf>
    <xf numFmtId="164" fontId="9" fillId="0" borderId="0" xfId="0" applyNumberFormat="1" applyFont="1" applyFill="1" applyBorder="1" applyAlignment="1">
      <alignment horizontal="center" vertical="center" wrapText="1"/>
    </xf>
    <xf numFmtId="164" fontId="1" fillId="0" borderId="0" xfId="0" applyNumberFormat="1" applyFont="1" applyFill="1" applyAlignment="1">
      <alignment horizontal="center" vertical="center"/>
    </xf>
    <xf numFmtId="4" fontId="0" fillId="0" borderId="0" xfId="0" applyNumberFormat="1" applyFill="1"/>
    <xf numFmtId="0" fontId="6" fillId="0" borderId="8" xfId="0" applyFont="1" applyFill="1" applyBorder="1" applyAlignment="1">
      <alignment horizontal="center" vertical="center" wrapText="1"/>
    </xf>
    <xf numFmtId="0" fontId="7" fillId="0" borderId="8" xfId="0" applyFont="1" applyFill="1" applyBorder="1" applyAlignment="1">
      <alignment vertical="center" wrapText="1"/>
    </xf>
    <xf numFmtId="3" fontId="7" fillId="0" borderId="8" xfId="0"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165" fontId="9" fillId="0" borderId="8" xfId="0" applyNumberFormat="1"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164" fontId="4" fillId="0" borderId="8" xfId="0" applyNumberFormat="1" applyFont="1" applyFill="1" applyBorder="1" applyAlignment="1">
      <alignment horizontal="center" vertical="center" wrapText="1"/>
    </xf>
    <xf numFmtId="0" fontId="12" fillId="0" borderId="8" xfId="0" applyFont="1" applyFill="1" applyBorder="1" applyAlignment="1">
      <alignment horizontal="left" vertical="center" wrapText="1" indent="6"/>
    </xf>
    <xf numFmtId="3" fontId="14" fillId="0" borderId="8" xfId="0" applyNumberFormat="1" applyFont="1" applyFill="1" applyBorder="1" applyAlignment="1">
      <alignment horizontal="center" vertical="center" wrapText="1"/>
    </xf>
    <xf numFmtId="164" fontId="14" fillId="0" borderId="8"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165" fontId="7" fillId="0" borderId="8"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3" fontId="4" fillId="0" borderId="8" xfId="0" applyNumberFormat="1" applyFont="1" applyFill="1" applyBorder="1" applyAlignment="1">
      <alignment horizontal="center" vertical="center" wrapText="1"/>
    </xf>
    <xf numFmtId="4" fontId="4" fillId="0" borderId="8" xfId="0" applyNumberFormat="1" applyFont="1" applyFill="1" applyBorder="1" applyAlignment="1">
      <alignment horizontal="center" vertical="center" wrapText="1"/>
    </xf>
    <xf numFmtId="0" fontId="9" fillId="0" borderId="8" xfId="0" applyFont="1" applyFill="1" applyBorder="1" applyAlignment="1">
      <alignment vertical="center" wrapText="1"/>
    </xf>
    <xf numFmtId="3" fontId="9" fillId="0" borderId="8" xfId="0" applyNumberFormat="1" applyFont="1" applyFill="1" applyBorder="1" applyAlignment="1">
      <alignment horizontal="center" vertical="center" wrapText="1"/>
    </xf>
    <xf numFmtId="0" fontId="15" fillId="0" borderId="8" xfId="0" applyFont="1" applyFill="1" applyBorder="1" applyAlignment="1">
      <alignment horizontal="left" vertical="center" wrapText="1" indent="1"/>
    </xf>
    <xf numFmtId="0" fontId="12" fillId="0" borderId="8" xfId="0" applyFont="1" applyFill="1" applyBorder="1" applyAlignment="1">
      <alignment horizontal="left" vertical="center" wrapText="1" indent="1"/>
    </xf>
    <xf numFmtId="0" fontId="7" fillId="0" borderId="8" xfId="0" applyFont="1" applyFill="1" applyBorder="1" applyAlignment="1">
      <alignment horizontal="center" vertical="center"/>
    </xf>
    <xf numFmtId="0" fontId="6" fillId="0" borderId="8" xfId="0" applyFont="1" applyFill="1" applyBorder="1" applyAlignment="1">
      <alignment vertical="center"/>
    </xf>
    <xf numFmtId="0" fontId="8" fillId="0" borderId="8" xfId="0" applyFont="1" applyFill="1" applyBorder="1" applyAlignment="1">
      <alignment horizontal="center" vertical="center"/>
    </xf>
    <xf numFmtId="0" fontId="7" fillId="0" borderId="8" xfId="0" applyFont="1" applyFill="1" applyBorder="1" applyAlignment="1">
      <alignment vertical="center"/>
    </xf>
    <xf numFmtId="3" fontId="9" fillId="0" borderId="8" xfId="0" applyNumberFormat="1" applyFont="1" applyFill="1" applyBorder="1" applyAlignment="1">
      <alignment horizontal="center" vertical="center"/>
    </xf>
    <xf numFmtId="164" fontId="9" fillId="0" borderId="8" xfId="0" applyNumberFormat="1" applyFont="1" applyFill="1" applyBorder="1" applyAlignment="1">
      <alignment horizontal="center" vertical="center"/>
    </xf>
    <xf numFmtId="3" fontId="8" fillId="0" borderId="8" xfId="0" applyNumberFormat="1" applyFont="1" applyFill="1" applyBorder="1" applyAlignment="1">
      <alignment horizontal="center" vertical="center"/>
    </xf>
    <xf numFmtId="164" fontId="8" fillId="0" borderId="8" xfId="0" applyNumberFormat="1" applyFont="1" applyFill="1" applyBorder="1" applyAlignment="1">
      <alignment horizontal="center" vertical="center"/>
    </xf>
    <xf numFmtId="0" fontId="6" fillId="0" borderId="8" xfId="0" applyFont="1" applyFill="1" applyBorder="1" applyAlignment="1">
      <alignment vertical="center" wrapText="1"/>
    </xf>
    <xf numFmtId="0" fontId="9" fillId="0" borderId="8" xfId="0" applyFont="1" applyFill="1" applyBorder="1" applyAlignment="1">
      <alignment horizontal="center" vertical="center"/>
    </xf>
    <xf numFmtId="0" fontId="20" fillId="0" borderId="8" xfId="0" applyFont="1" applyFill="1" applyBorder="1" applyAlignment="1">
      <alignment horizontal="center" vertical="center"/>
    </xf>
    <xf numFmtId="0" fontId="1" fillId="0" borderId="8" xfId="0" applyFont="1" applyFill="1" applyBorder="1" applyAlignment="1">
      <alignment vertical="center"/>
    </xf>
    <xf numFmtId="3" fontId="20" fillId="0" borderId="8" xfId="0" applyNumberFormat="1" applyFont="1" applyFill="1" applyBorder="1" applyAlignment="1">
      <alignment horizontal="center" vertical="center"/>
    </xf>
    <xf numFmtId="164" fontId="20" fillId="0" borderId="8" xfId="0" applyNumberFormat="1" applyFont="1" applyFill="1" applyBorder="1" applyAlignment="1">
      <alignment horizontal="center" vertical="center"/>
    </xf>
    <xf numFmtId="164" fontId="20" fillId="0" borderId="8" xfId="0" applyNumberFormat="1" applyFont="1" applyFill="1" applyBorder="1" applyAlignment="1">
      <alignment horizontal="center" vertical="center" wrapText="1"/>
    </xf>
    <xf numFmtId="0" fontId="20" fillId="0" borderId="8" xfId="0" applyFont="1" applyFill="1" applyBorder="1" applyAlignment="1">
      <alignment vertical="center"/>
    </xf>
    <xf numFmtId="3" fontId="21" fillId="0" borderId="8" xfId="0" applyNumberFormat="1" applyFont="1" applyFill="1" applyBorder="1" applyAlignment="1">
      <alignment horizontal="center" vertical="center"/>
    </xf>
    <xf numFmtId="164" fontId="21" fillId="0" borderId="8" xfId="0" applyNumberFormat="1" applyFont="1" applyFill="1" applyBorder="1" applyAlignment="1">
      <alignment horizontal="center" vertical="center"/>
    </xf>
    <xf numFmtId="0" fontId="19" fillId="0" borderId="8" xfId="0" applyFont="1" applyFill="1" applyBorder="1" applyAlignment="1">
      <alignment vertical="center"/>
    </xf>
    <xf numFmtId="3" fontId="1" fillId="0" borderId="8" xfId="0" applyNumberFormat="1" applyFont="1" applyFill="1" applyBorder="1" applyAlignment="1">
      <alignment horizontal="center" vertical="center"/>
    </xf>
    <xf numFmtId="164" fontId="1" fillId="0" borderId="8" xfId="0" applyNumberFormat="1" applyFont="1" applyFill="1" applyBorder="1" applyAlignment="1">
      <alignment horizontal="center" vertical="center"/>
    </xf>
    <xf numFmtId="0" fontId="21" fillId="0" borderId="8" xfId="0" applyFont="1" applyFill="1" applyBorder="1" applyAlignment="1">
      <alignment vertical="center"/>
    </xf>
    <xf numFmtId="0" fontId="17" fillId="0" borderId="8" xfId="0" applyFont="1" applyFill="1" applyBorder="1" applyAlignment="1">
      <alignment vertical="center" wrapText="1"/>
    </xf>
    <xf numFmtId="0" fontId="18" fillId="0" borderId="8" xfId="0" applyFont="1" applyFill="1" applyBorder="1" applyAlignment="1">
      <alignment vertical="center" wrapText="1"/>
    </xf>
    <xf numFmtId="0" fontId="19" fillId="0" borderId="8" xfId="0" applyFont="1" applyBorder="1" applyAlignment="1">
      <alignment horizontal="center" vertical="center" wrapText="1"/>
    </xf>
    <xf numFmtId="0" fontId="6" fillId="0" borderId="8" xfId="0" applyFont="1" applyBorder="1" applyAlignment="1">
      <alignment horizontal="center" vertical="center" wrapText="1"/>
    </xf>
    <xf numFmtId="0" fontId="1" fillId="0" borderId="8" xfId="0" applyFont="1" applyBorder="1" applyAlignment="1">
      <alignment horizontal="justify" vertical="center" wrapText="1"/>
    </xf>
    <xf numFmtId="164" fontId="1" fillId="0" borderId="8" xfId="0" applyNumberFormat="1" applyFont="1" applyBorder="1" applyAlignment="1">
      <alignment horizontal="center" vertical="center" wrapText="1"/>
    </xf>
    <xf numFmtId="0" fontId="8" fillId="0" borderId="8" xfId="0" applyFont="1" applyBorder="1" applyAlignment="1">
      <alignment horizontal="left" vertical="center" wrapText="1"/>
    </xf>
    <xf numFmtId="0" fontId="8" fillId="0" borderId="8" xfId="0" applyFont="1" applyBorder="1" applyAlignment="1">
      <alignment horizontal="justify" vertical="center" wrapText="1"/>
    </xf>
    <xf numFmtId="0" fontId="8" fillId="0" borderId="8" xfId="0" applyFont="1" applyBorder="1" applyAlignment="1">
      <alignment vertical="center" wrapText="1"/>
    </xf>
    <xf numFmtId="0" fontId="19" fillId="0" borderId="8" xfId="0" applyFont="1" applyBorder="1" applyAlignment="1">
      <alignment horizontal="justify" vertical="center" wrapText="1"/>
    </xf>
    <xf numFmtId="164" fontId="19" fillId="0" borderId="8" xfId="0" applyNumberFormat="1" applyFont="1" applyBorder="1" applyAlignment="1">
      <alignment horizontal="center" vertical="center" wrapText="1"/>
    </xf>
    <xf numFmtId="4" fontId="19" fillId="0" borderId="8" xfId="0" applyNumberFormat="1" applyFont="1" applyBorder="1" applyAlignment="1">
      <alignment horizontal="center" vertical="center" wrapText="1"/>
    </xf>
    <xf numFmtId="164" fontId="28" fillId="0" borderId="11" xfId="0"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1" fillId="0" borderId="11" xfId="0" applyNumberFormat="1" applyFont="1" applyBorder="1" applyAlignment="1">
      <alignment horizontal="center" vertical="center" wrapText="1"/>
    </xf>
    <xf numFmtId="3" fontId="1" fillId="0" borderId="11" xfId="0" applyNumberFormat="1" applyFont="1" applyBorder="1" applyAlignment="1">
      <alignment horizontal="left" vertical="center" wrapText="1" indent="2"/>
    </xf>
    <xf numFmtId="0" fontId="19" fillId="0" borderId="11" xfId="0" applyFont="1" applyBorder="1" applyAlignment="1">
      <alignment horizontal="center" vertical="center" wrapText="1"/>
    </xf>
    <xf numFmtId="0" fontId="31" fillId="0" borderId="0" xfId="0" applyFont="1" applyFill="1" applyBorder="1" applyAlignment="1">
      <alignment horizontal="center" vertical="center" wrapText="1"/>
    </xf>
    <xf numFmtId="0" fontId="31" fillId="0" borderId="17" xfId="0" applyFont="1" applyFill="1" applyBorder="1" applyAlignment="1">
      <alignment horizontal="center" vertical="center" wrapText="1"/>
    </xf>
    <xf numFmtId="0" fontId="34" fillId="0" borderId="0" xfId="0" applyFont="1" applyAlignment="1">
      <alignment vertical="center"/>
    </xf>
    <xf numFmtId="0" fontId="32" fillId="0" borderId="0" xfId="0" applyFont="1" applyAlignment="1">
      <alignment horizontal="justify" vertical="center"/>
    </xf>
    <xf numFmtId="0" fontId="31" fillId="0" borderId="0" xfId="0" applyFont="1" applyAlignment="1">
      <alignment vertical="center"/>
    </xf>
    <xf numFmtId="165" fontId="25" fillId="0" borderId="11" xfId="0" applyNumberFormat="1" applyFont="1" applyBorder="1" applyAlignment="1">
      <alignment horizontal="center" vertical="center" wrapText="1"/>
    </xf>
    <xf numFmtId="165" fontId="8" fillId="0" borderId="11" xfId="0" applyNumberFormat="1" applyFont="1" applyBorder="1" applyAlignment="1">
      <alignment horizontal="center" vertical="center" wrapText="1"/>
    </xf>
    <xf numFmtId="0" fontId="40" fillId="0" borderId="11" xfId="0" applyFont="1" applyBorder="1" applyAlignment="1">
      <alignment horizontal="center" vertical="center" wrapText="1"/>
    </xf>
    <xf numFmtId="0" fontId="41" fillId="0" borderId="11" xfId="0" applyFont="1" applyBorder="1" applyAlignment="1">
      <alignment horizontal="center" vertical="center" wrapText="1"/>
    </xf>
    <xf numFmtId="0" fontId="42" fillId="0" borderId="11" xfId="0" applyFont="1" applyBorder="1" applyAlignment="1">
      <alignment horizontal="center" vertical="center" wrapText="1"/>
    </xf>
    <xf numFmtId="165" fontId="40" fillId="0" borderId="11" xfId="0" applyNumberFormat="1" applyFont="1" applyBorder="1" applyAlignment="1">
      <alignment horizontal="center" vertical="center" wrapText="1"/>
    </xf>
    <xf numFmtId="0" fontId="11" fillId="0" borderId="0" xfId="0" applyFont="1" applyAlignment="1">
      <alignment wrapText="1"/>
    </xf>
    <xf numFmtId="0" fontId="0" fillId="2" borderId="0" xfId="0" applyFill="1" applyAlignment="1">
      <alignment wrapText="1"/>
    </xf>
    <xf numFmtId="0" fontId="0" fillId="0" borderId="0" xfId="0" applyAlignment="1">
      <alignment wrapText="1"/>
    </xf>
    <xf numFmtId="0" fontId="0" fillId="0" borderId="0" xfId="0" applyFill="1" applyAlignment="1">
      <alignment wrapText="1"/>
    </xf>
    <xf numFmtId="3" fontId="0" fillId="0" borderId="0" xfId="0" applyNumberFormat="1" applyFill="1"/>
    <xf numFmtId="165" fontId="0" fillId="0" borderId="0" xfId="0" applyNumberFormat="1" applyFill="1"/>
    <xf numFmtId="0" fontId="24" fillId="0" borderId="14" xfId="0" applyFont="1" applyBorder="1" applyAlignment="1">
      <alignment horizontal="center" vertical="center" wrapText="1"/>
    </xf>
    <xf numFmtId="0" fontId="24" fillId="0" borderId="11" xfId="0" applyFont="1" applyBorder="1" applyAlignment="1">
      <alignment horizontal="center" vertical="center" wrapText="1"/>
    </xf>
    <xf numFmtId="165" fontId="8" fillId="0" borderId="8" xfId="0" applyNumberFormat="1" applyFont="1" applyFill="1" applyBorder="1" applyAlignment="1">
      <alignment horizontal="center" vertical="center"/>
    </xf>
    <xf numFmtId="0" fontId="27" fillId="0" borderId="12" xfId="0" applyFont="1" applyBorder="1" applyAlignment="1">
      <alignment vertical="center" wrapText="1"/>
    </xf>
    <xf numFmtId="164" fontId="28" fillId="2" borderId="11" xfId="0" applyNumberFormat="1" applyFont="1" applyFill="1" applyBorder="1" applyAlignment="1">
      <alignment horizontal="center" vertical="center" wrapText="1"/>
    </xf>
    <xf numFmtId="3" fontId="28" fillId="2" borderId="11" xfId="0" applyNumberFormat="1" applyFont="1" applyFill="1" applyBorder="1" applyAlignment="1">
      <alignment horizontal="center" vertical="center" wrapText="1"/>
    </xf>
    <xf numFmtId="3" fontId="43" fillId="0" borderId="23" xfId="0" applyNumberFormat="1" applyFont="1" applyBorder="1" applyAlignment="1">
      <alignment horizontal="center" vertical="center" wrapText="1"/>
    </xf>
    <xf numFmtId="3" fontId="43" fillId="0" borderId="9" xfId="0" applyNumberFormat="1" applyFont="1" applyBorder="1" applyAlignment="1">
      <alignment horizontal="left" vertical="center" wrapText="1" indent="2"/>
    </xf>
    <xf numFmtId="3" fontId="43" fillId="0" borderId="9" xfId="0" applyNumberFormat="1" applyFont="1" applyBorder="1" applyAlignment="1">
      <alignment horizontal="left" vertical="center" wrapText="1" indent="1"/>
    </xf>
    <xf numFmtId="3" fontId="43" fillId="0" borderId="9" xfId="0" applyNumberFormat="1" applyFont="1" applyBorder="1" applyAlignment="1">
      <alignment horizontal="center" vertical="center" wrapText="1"/>
    </xf>
    <xf numFmtId="3" fontId="43" fillId="0" borderId="10" xfId="0" applyNumberFormat="1" applyFont="1" applyBorder="1" applyAlignment="1">
      <alignment horizontal="center" vertical="center" wrapText="1"/>
    </xf>
    <xf numFmtId="3" fontId="43" fillId="0" borderId="11" xfId="0" applyNumberFormat="1" applyFont="1" applyBorder="1" applyAlignment="1">
      <alignment horizontal="left" vertical="center" wrapText="1" indent="2"/>
    </xf>
    <xf numFmtId="3" fontId="43" fillId="0" borderId="11" xfId="0" applyNumberFormat="1" applyFont="1" applyBorder="1" applyAlignment="1">
      <alignment horizontal="left" vertical="center" wrapText="1" indent="1"/>
    </xf>
    <xf numFmtId="3" fontId="43" fillId="0" borderId="11" xfId="0" applyNumberFormat="1" applyFont="1" applyBorder="1" applyAlignment="1">
      <alignment horizontal="center" vertical="center" wrapText="1"/>
    </xf>
    <xf numFmtId="0" fontId="25" fillId="4" borderId="11" xfId="0" applyFont="1" applyFill="1" applyBorder="1" applyAlignment="1">
      <alignment horizontal="center" vertical="center" wrapText="1"/>
    </xf>
    <xf numFmtId="49" fontId="39" fillId="0" borderId="0" xfId="0" applyNumberFormat="1" applyFont="1" applyAlignment="1">
      <alignment horizontal="center" vertical="center"/>
    </xf>
    <xf numFmtId="0" fontId="37" fillId="0" borderId="0" xfId="0" applyFont="1" applyAlignment="1">
      <alignment horizontal="left" vertical="center" wrapText="1"/>
    </xf>
    <xf numFmtId="0" fontId="38" fillId="0" borderId="0" xfId="0" applyFont="1" applyAlignment="1">
      <alignment horizontal="center" vertical="center" wrapText="1"/>
    </xf>
    <xf numFmtId="0" fontId="31" fillId="3" borderId="0" xfId="0" applyFont="1" applyFill="1" applyAlignment="1">
      <alignment horizontal="center" vertical="center"/>
    </xf>
    <xf numFmtId="0" fontId="26" fillId="0" borderId="0" xfId="2" applyAlignment="1">
      <alignment horizontal="left" vertic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14"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11" xfId="0" applyFont="1" applyBorder="1" applyAlignment="1">
      <alignment horizontal="center" vertical="center" wrapText="1"/>
    </xf>
    <xf numFmtId="0" fontId="19" fillId="0" borderId="6"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6"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1" fillId="0" borderId="6"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6" fillId="0" borderId="8" xfId="0" applyFont="1" applyFill="1" applyBorder="1" applyAlignment="1">
      <alignment horizontal="center" vertical="center"/>
    </xf>
    <xf numFmtId="0" fontId="6" fillId="0" borderId="8" xfId="0" applyFont="1" applyFill="1" applyBorder="1" applyAlignment="1">
      <alignment horizontal="center" vertical="center" wrapText="1"/>
    </xf>
    <xf numFmtId="0" fontId="19" fillId="0" borderId="8" xfId="0" applyFont="1" applyFill="1" applyBorder="1" applyAlignment="1">
      <alignment horizontal="center" vertical="center"/>
    </xf>
    <xf numFmtId="0" fontId="19" fillId="0" borderId="8" xfId="0" applyFont="1" applyFill="1" applyBorder="1" applyAlignment="1">
      <alignment horizontal="center" vertical="center" wrapText="1"/>
    </xf>
    <xf numFmtId="0" fontId="31" fillId="3" borderId="0" xfId="0" applyFont="1" applyFill="1" applyAlignment="1">
      <alignment horizontal="center" vertical="center" wrapText="1"/>
    </xf>
    <xf numFmtId="0" fontId="33" fillId="0" borderId="0" xfId="0" applyFont="1" applyAlignment="1">
      <alignment horizontal="center"/>
    </xf>
    <xf numFmtId="0" fontId="0" fillId="0" borderId="0" xfId="0" applyAlignment="1">
      <alignment horizontal="center"/>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12" xfId="0" applyFont="1" applyBorder="1" applyAlignment="1">
      <alignment vertical="center" wrapText="1"/>
    </xf>
    <xf numFmtId="0" fontId="27" fillId="0" borderId="13" xfId="0" applyFont="1" applyBorder="1" applyAlignment="1">
      <alignment vertical="center" wrapText="1"/>
    </xf>
    <xf numFmtId="0" fontId="27" fillId="0" borderId="10" xfId="0" applyFont="1" applyBorder="1" applyAlignment="1">
      <alignment vertical="center" wrapText="1"/>
    </xf>
    <xf numFmtId="0" fontId="27" fillId="0" borderId="20" xfId="0" applyFont="1" applyBorder="1" applyAlignment="1">
      <alignment vertical="center" wrapText="1"/>
    </xf>
    <xf numFmtId="0" fontId="27" fillId="0" borderId="9" xfId="0" applyFont="1" applyBorder="1" applyAlignment="1">
      <alignment vertical="center" wrapText="1"/>
    </xf>
    <xf numFmtId="0" fontId="27"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9" xfId="0" applyFont="1" applyBorder="1" applyAlignment="1">
      <alignment horizontal="center" vertical="center" wrapText="1"/>
    </xf>
    <xf numFmtId="0" fontId="31" fillId="3" borderId="0" xfId="0" applyFont="1" applyFill="1" applyBorder="1" applyAlignment="1">
      <alignment horizontal="center" vertical="center" wrapText="1"/>
    </xf>
    <xf numFmtId="0" fontId="19" fillId="0" borderId="12"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9" xfId="0" applyFont="1" applyBorder="1" applyAlignment="1">
      <alignment horizontal="center" vertical="center" wrapText="1"/>
    </xf>
  </cellXfs>
  <cellStyles count="3">
    <cellStyle name="Lien hypertexte" xfId="2" builtinId="8"/>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8E-49F3-8062-9EC243C45ED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D8E-49F3-8062-9EC243C45ED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8E-49F3-8062-9EC243C45ED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fr-FR"/>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D8E-49F3-8062-9EC243C45ED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fr-FR"/>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FD8E-49F3-8062-9EC243C45ED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fr-FR"/>
                </a:p>
              </c:txPr>
              <c:dLblPos val="outEnd"/>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D8E-49F3-8062-9EC243C45ED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'Recettes fiscales'!$Q$22:$S$22</c:f>
              <c:strCache>
                <c:ptCount val="3"/>
                <c:pt idx="0">
                  <c:v>Recettes fiscales brutes</c:v>
                </c:pt>
                <c:pt idx="1">
                  <c:v>Recettes non fiscales</c:v>
                </c:pt>
                <c:pt idx="2">
                  <c:v>Autres recettes budgétaires</c:v>
                </c:pt>
              </c:strCache>
            </c:strRef>
          </c:cat>
          <c:val>
            <c:numRef>
              <c:f>'Recettes fiscales'!$Q$23:$S$23</c:f>
              <c:numCache>
                <c:formatCode>#\ ##0.0</c:formatCode>
                <c:ptCount val="3"/>
                <c:pt idx="0">
                  <c:v>971030</c:v>
                </c:pt>
                <c:pt idx="1">
                  <c:v>193576.85000000003</c:v>
                </c:pt>
                <c:pt idx="2">
                  <c:v>160081.75999999998</c:v>
                </c:pt>
              </c:numCache>
            </c:numRef>
          </c:val>
          <c:extLst>
            <c:ext xmlns:c16="http://schemas.microsoft.com/office/drawing/2014/chart" uri="{C3380CC4-5D6E-409C-BE32-E72D297353CC}">
              <c16:uniqueId val="{00000000-FD8E-49F3-8062-9EC243C45ED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492125</xdr:colOff>
      <xdr:row>3</xdr:row>
      <xdr:rowOff>127000</xdr:rowOff>
    </xdr:from>
    <xdr:to>
      <xdr:col>7</xdr:col>
      <xdr:colOff>717550</xdr:colOff>
      <xdr:row>8</xdr:row>
      <xdr:rowOff>149860</xdr:rowOff>
    </xdr:to>
    <xdr:pic>
      <xdr:nvPicPr>
        <xdr:cNvPr id="2" name="Picture 7">
          <a:extLst>
            <a:ext uri="{FF2B5EF4-FFF2-40B4-BE49-F238E27FC236}">
              <a16:creationId xmlns:a16="http://schemas.microsoft.com/office/drawing/2014/main" id="{AB366784-895D-4455-B5C2-2A2EE4121666}"/>
            </a:ext>
          </a:extLst>
        </xdr:cNvPr>
        <xdr:cNvPicPr/>
      </xdr:nvPicPr>
      <xdr:blipFill>
        <a:blip xmlns:r="http://schemas.openxmlformats.org/officeDocument/2006/relationships" r:embed="rId1"/>
        <a:stretch>
          <a:fillRect/>
        </a:stretch>
      </xdr:blipFill>
      <xdr:spPr>
        <a:xfrm>
          <a:off x="2778125" y="698500"/>
          <a:ext cx="3273425" cy="975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25</xdr:row>
      <xdr:rowOff>23812</xdr:rowOff>
    </xdr:from>
    <xdr:to>
      <xdr:col>20</xdr:col>
      <xdr:colOff>438150</xdr:colOff>
      <xdr:row>39</xdr:row>
      <xdr:rowOff>100012</xdr:rowOff>
    </xdr:to>
    <xdr:graphicFrame macro="">
      <xdr:nvGraphicFramePr>
        <xdr:cNvPr id="2" name="Graphique 1">
          <a:extLst>
            <a:ext uri="{FF2B5EF4-FFF2-40B4-BE49-F238E27FC236}">
              <a16:creationId xmlns:a16="http://schemas.microsoft.com/office/drawing/2014/main" id="{6CC8FF62-3B72-4CDF-B0C6-2CBFDFBAF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55EB3-1E87-4C39-815D-65BF21A1A36B}">
  <dimension ref="B14:M41"/>
  <sheetViews>
    <sheetView showGridLines="0" tabSelected="1" view="pageBreakPreview" zoomScale="80" zoomScaleNormal="100" zoomScaleSheetLayoutView="80" workbookViewId="0">
      <selection activeCell="Q13" sqref="Q13"/>
    </sheetView>
  </sheetViews>
  <sheetFormatPr baseColWidth="10" defaultRowHeight="15" x14ac:dyDescent="0.25"/>
  <sheetData>
    <row r="14" spans="2:13" ht="35.25" customHeight="1" x14ac:dyDescent="0.25">
      <c r="B14" s="157" t="s">
        <v>181</v>
      </c>
      <c r="C14" s="157"/>
      <c r="D14" s="157"/>
      <c r="E14" s="157"/>
      <c r="F14" s="157"/>
      <c r="G14" s="157"/>
      <c r="H14" s="157"/>
      <c r="I14" s="157"/>
      <c r="J14" s="157"/>
      <c r="K14" s="157"/>
      <c r="L14" s="157"/>
      <c r="M14" s="127"/>
    </row>
    <row r="15" spans="2:13" x14ac:dyDescent="0.25">
      <c r="B15" s="157"/>
      <c r="C15" s="157"/>
      <c r="D15" s="157"/>
      <c r="E15" s="157"/>
      <c r="F15" s="157"/>
      <c r="G15" s="157"/>
      <c r="H15" s="157"/>
      <c r="I15" s="157"/>
      <c r="J15" s="157"/>
      <c r="K15" s="157"/>
      <c r="L15" s="157"/>
    </row>
    <row r="16" spans="2:13" ht="16.5" x14ac:dyDescent="0.25">
      <c r="D16" s="126"/>
    </row>
    <row r="21" spans="2:13" ht="86.25" customHeight="1" x14ac:dyDescent="0.25">
      <c r="B21" s="156" t="s">
        <v>182</v>
      </c>
      <c r="C21" s="156"/>
      <c r="D21" s="156"/>
      <c r="E21" s="156"/>
      <c r="F21" s="156"/>
      <c r="G21" s="156"/>
      <c r="H21" s="156"/>
      <c r="I21" s="156"/>
      <c r="J21" s="156"/>
      <c r="K21" s="156"/>
      <c r="L21" s="156"/>
      <c r="M21" s="127"/>
    </row>
    <row r="22" spans="2:13" x14ac:dyDescent="0.25">
      <c r="B22" s="156"/>
      <c r="C22" s="156"/>
      <c r="D22" s="156"/>
      <c r="E22" s="156"/>
      <c r="F22" s="156"/>
      <c r="G22" s="156"/>
      <c r="H22" s="156"/>
      <c r="I22" s="156"/>
      <c r="J22" s="156"/>
      <c r="K22" s="156"/>
      <c r="L22" s="156"/>
    </row>
    <row r="23" spans="2:13" x14ac:dyDescent="0.25">
      <c r="B23" s="156"/>
      <c r="C23" s="156"/>
      <c r="D23" s="156"/>
      <c r="E23" s="156"/>
      <c r="F23" s="156"/>
      <c r="G23" s="156"/>
      <c r="H23" s="156"/>
      <c r="I23" s="156"/>
      <c r="J23" s="156"/>
      <c r="K23" s="156"/>
      <c r="L23" s="156"/>
    </row>
    <row r="24" spans="2:13" x14ac:dyDescent="0.25">
      <c r="B24" s="156"/>
      <c r="C24" s="156"/>
      <c r="D24" s="156"/>
      <c r="E24" s="156"/>
      <c r="F24" s="156"/>
      <c r="G24" s="156"/>
      <c r="H24" s="156"/>
      <c r="I24" s="156"/>
      <c r="J24" s="156"/>
      <c r="K24" s="156"/>
      <c r="L24" s="156"/>
    </row>
    <row r="25" spans="2:13" x14ac:dyDescent="0.25">
      <c r="B25" s="156"/>
      <c r="C25" s="156"/>
      <c r="D25" s="156"/>
      <c r="E25" s="156"/>
      <c r="F25" s="156"/>
      <c r="G25" s="156"/>
      <c r="H25" s="156"/>
      <c r="I25" s="156"/>
      <c r="J25" s="156"/>
      <c r="K25" s="156"/>
      <c r="L25" s="156"/>
    </row>
    <row r="26" spans="2:13" x14ac:dyDescent="0.25">
      <c r="B26" s="156"/>
      <c r="C26" s="156"/>
      <c r="D26" s="156"/>
      <c r="E26" s="156"/>
      <c r="F26" s="156"/>
      <c r="G26" s="156"/>
      <c r="H26" s="156"/>
      <c r="I26" s="156"/>
      <c r="J26" s="156"/>
      <c r="K26" s="156"/>
      <c r="L26" s="156"/>
    </row>
    <row r="27" spans="2:13" x14ac:dyDescent="0.25">
      <c r="B27" s="156"/>
      <c r="C27" s="156"/>
      <c r="D27" s="156"/>
      <c r="E27" s="156"/>
      <c r="F27" s="156"/>
      <c r="G27" s="156"/>
      <c r="H27" s="156"/>
      <c r="I27" s="156"/>
      <c r="J27" s="156"/>
      <c r="K27" s="156"/>
      <c r="L27" s="156"/>
    </row>
    <row r="28" spans="2:13" x14ac:dyDescent="0.25">
      <c r="B28" s="156"/>
      <c r="C28" s="156"/>
      <c r="D28" s="156"/>
      <c r="E28" s="156"/>
      <c r="F28" s="156"/>
      <c r="G28" s="156"/>
      <c r="H28" s="156"/>
      <c r="I28" s="156"/>
      <c r="J28" s="156"/>
      <c r="K28" s="156"/>
      <c r="L28" s="156"/>
    </row>
    <row r="29" spans="2:13" x14ac:dyDescent="0.25">
      <c r="B29" s="156"/>
      <c r="C29" s="156"/>
      <c r="D29" s="156"/>
      <c r="E29" s="156"/>
      <c r="F29" s="156"/>
      <c r="G29" s="156"/>
      <c r="H29" s="156"/>
      <c r="I29" s="156"/>
      <c r="J29" s="156"/>
      <c r="K29" s="156"/>
      <c r="L29" s="156"/>
    </row>
    <row r="40" spans="8:10" x14ac:dyDescent="0.25">
      <c r="H40" s="155" t="s">
        <v>183</v>
      </c>
      <c r="I40" s="155"/>
      <c r="J40" s="155"/>
    </row>
    <row r="41" spans="8:10" x14ac:dyDescent="0.25">
      <c r="H41" s="155"/>
      <c r="I41" s="155"/>
      <c r="J41" s="155"/>
    </row>
  </sheetData>
  <sheetProtection algorithmName="SHA-512" hashValue="4LEuCJc6KzJ9LK07jPVd/ADBOCIQVc8YX5+/VSnDu0nXpDH3rq/NAYh2YEyyd6nrJYXkOd8/ZDbt7H9DdlQQQA==" saltValue="y2CoqUAa5h8/3WTUfCtTNw==" spinCount="100000" sheet="1" objects="1" scenarios="1"/>
  <mergeCells count="3">
    <mergeCell ref="H40:J41"/>
    <mergeCell ref="B21:L29"/>
    <mergeCell ref="B14:L15"/>
  </mergeCells>
  <pageMargins left="0.7" right="0.7" top="0.75" bottom="0.75" header="0.3" footer="0.3"/>
  <pageSetup paperSize="9" scale="5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7317B-B8FB-4A7A-9168-B1E07C8B37E7}">
  <dimension ref="B2:M32"/>
  <sheetViews>
    <sheetView showGridLines="0" zoomScaleNormal="100" workbookViewId="0">
      <selection activeCell="B14" sqref="B14:K27"/>
    </sheetView>
  </sheetViews>
  <sheetFormatPr baseColWidth="10" defaultRowHeight="15" x14ac:dyDescent="0.25"/>
  <cols>
    <col min="3" max="3" width="23.140625" customWidth="1"/>
  </cols>
  <sheetData>
    <row r="2" spans="2:13" ht="16.5" x14ac:dyDescent="0.25">
      <c r="B2" s="158" t="s">
        <v>194</v>
      </c>
      <c r="C2" s="158"/>
      <c r="D2" s="158"/>
      <c r="E2" s="158"/>
      <c r="F2" s="158"/>
      <c r="G2" s="158"/>
      <c r="H2" s="158"/>
      <c r="I2" s="158"/>
      <c r="J2" s="158"/>
      <c r="K2" s="158"/>
    </row>
    <row r="3" spans="2:13" ht="15.75" thickBot="1" x14ac:dyDescent="0.3"/>
    <row r="4" spans="2:13" ht="15.75" thickBot="1" x14ac:dyDescent="0.3">
      <c r="C4" s="195" t="s">
        <v>161</v>
      </c>
      <c r="D4" s="34">
        <v>2019</v>
      </c>
      <c r="E4" s="35"/>
      <c r="F4" s="36"/>
      <c r="G4" s="34">
        <v>2020</v>
      </c>
      <c r="H4" s="35"/>
      <c r="I4" s="36"/>
      <c r="J4" s="32" t="s">
        <v>40</v>
      </c>
      <c r="K4" s="32" t="s">
        <v>160</v>
      </c>
    </row>
    <row r="5" spans="2:13" ht="15.75" thickBot="1" x14ac:dyDescent="0.3">
      <c r="C5" s="196"/>
      <c r="D5" s="36" t="s">
        <v>41</v>
      </c>
      <c r="E5" s="23" t="s">
        <v>91</v>
      </c>
      <c r="F5" s="23" t="s">
        <v>5</v>
      </c>
      <c r="G5" s="36" t="s">
        <v>41</v>
      </c>
      <c r="H5" s="23" t="s">
        <v>91</v>
      </c>
      <c r="I5" s="23" t="s">
        <v>5</v>
      </c>
      <c r="J5" s="33"/>
      <c r="K5" s="33"/>
    </row>
    <row r="6" spans="2:13" ht="24.75" thickBot="1" x14ac:dyDescent="0.3">
      <c r="C6" s="28" t="s">
        <v>162</v>
      </c>
      <c r="D6" s="24">
        <v>2820</v>
      </c>
      <c r="E6" s="26">
        <v>2820</v>
      </c>
      <c r="F6" s="26">
        <f>E6/D6*100</f>
        <v>100</v>
      </c>
      <c r="G6" s="24">
        <v>3000</v>
      </c>
      <c r="H6" s="26">
        <v>3000</v>
      </c>
      <c r="I6" s="26">
        <f>H6/G6*100</f>
        <v>100</v>
      </c>
      <c r="J6" s="26">
        <f>H6-E6</f>
        <v>180</v>
      </c>
      <c r="K6" s="26">
        <f>J6/E6*100</f>
        <v>6.3829787234042552</v>
      </c>
    </row>
    <row r="7" spans="2:13" ht="36.75" thickBot="1" x14ac:dyDescent="0.3">
      <c r="C7" s="28" t="s">
        <v>163</v>
      </c>
      <c r="D7" s="24">
        <v>11500</v>
      </c>
      <c r="E7" s="26">
        <v>11499.999964000001</v>
      </c>
      <c r="F7" s="26">
        <f>E7/D7*100</f>
        <v>99.999999686956528</v>
      </c>
      <c r="G7" s="24">
        <v>12999.999965999999</v>
      </c>
      <c r="H7" s="24">
        <v>12999.999965999999</v>
      </c>
      <c r="I7" s="26">
        <f>H7/G7*100</f>
        <v>100</v>
      </c>
      <c r="J7" s="26">
        <f>H7-E7</f>
        <v>1500.0000019999989</v>
      </c>
      <c r="K7" s="26">
        <f>J7/E7*100</f>
        <v>13.043478319092616</v>
      </c>
    </row>
    <row r="8" spans="2:13" ht="36.75" thickBot="1" x14ac:dyDescent="0.3">
      <c r="C8" s="28" t="s">
        <v>164</v>
      </c>
      <c r="D8" s="24">
        <v>19145</v>
      </c>
      <c r="E8" s="118">
        <v>20099.127916000001</v>
      </c>
      <c r="F8" s="26">
        <f>E8/D8*100</f>
        <v>104.98369243144425</v>
      </c>
      <c r="G8" s="24">
        <v>19405</v>
      </c>
      <c r="H8" s="144">
        <v>19300</v>
      </c>
      <c r="I8" s="26">
        <f>H8/G8*100</f>
        <v>99.45890234475651</v>
      </c>
      <c r="J8" s="26">
        <f>H8-E8</f>
        <v>-799.12791600000128</v>
      </c>
      <c r="K8" s="26">
        <f>J8/E8*100</f>
        <v>-3.9759332809850516</v>
      </c>
    </row>
    <row r="9" spans="2:13" ht="15.75" thickBot="1" x14ac:dyDescent="0.3">
      <c r="C9" s="28" t="s">
        <v>165</v>
      </c>
      <c r="D9" s="25">
        <f>SUM(D6:D8)</f>
        <v>33465</v>
      </c>
      <c r="E9" s="27">
        <f>SUM(E6:E8)</f>
        <v>34419.12788</v>
      </c>
      <c r="F9" s="27">
        <f>E9/D9*100</f>
        <v>102.85112170924846</v>
      </c>
      <c r="G9" s="25">
        <f>SUM(G6:G8)</f>
        <v>35404.999966000003</v>
      </c>
      <c r="H9" s="27">
        <f>SUM(H6:H8)</f>
        <v>35299.999966000003</v>
      </c>
      <c r="I9" s="27">
        <f>H9/G9*100</f>
        <v>99.703431718399003</v>
      </c>
      <c r="J9" s="27">
        <f>SUM(J6:J8)</f>
        <v>880.87208599999758</v>
      </c>
      <c r="K9" s="27">
        <f>J9/E9*100</f>
        <v>2.5592516145995901</v>
      </c>
      <c r="M9" s="2"/>
    </row>
    <row r="12" spans="2:13" ht="16.5" x14ac:dyDescent="0.25">
      <c r="B12" s="158" t="s">
        <v>193</v>
      </c>
      <c r="C12" s="158"/>
      <c r="D12" s="158"/>
      <c r="E12" s="158"/>
      <c r="F12" s="158"/>
      <c r="G12" s="158"/>
      <c r="H12" s="158"/>
      <c r="I12" s="158"/>
      <c r="J12" s="158"/>
      <c r="K12" s="158"/>
    </row>
    <row r="13" spans="2:13" ht="15.75" thickBot="1" x14ac:dyDescent="0.3"/>
    <row r="14" spans="2:13" ht="15.75" thickBot="1" x14ac:dyDescent="0.3">
      <c r="B14" s="197" t="s">
        <v>144</v>
      </c>
      <c r="C14" s="197" t="s">
        <v>145</v>
      </c>
      <c r="D14" s="204">
        <v>2019</v>
      </c>
      <c r="E14" s="205"/>
      <c r="F14" s="206"/>
      <c r="G14" s="204">
        <v>2020</v>
      </c>
      <c r="H14" s="205"/>
      <c r="I14" s="206"/>
      <c r="J14" s="197" t="s">
        <v>40</v>
      </c>
      <c r="K14" s="197" t="s">
        <v>160</v>
      </c>
    </row>
    <row r="15" spans="2:13" ht="15.75" thickBot="1" x14ac:dyDescent="0.3">
      <c r="B15" s="198"/>
      <c r="C15" s="198"/>
      <c r="D15" s="20" t="s">
        <v>41</v>
      </c>
      <c r="E15" s="23" t="s">
        <v>91</v>
      </c>
      <c r="F15" s="23" t="s">
        <v>5</v>
      </c>
      <c r="G15" s="20" t="s">
        <v>41</v>
      </c>
      <c r="H15" s="23" t="s">
        <v>91</v>
      </c>
      <c r="I15" s="23" t="s">
        <v>5</v>
      </c>
      <c r="J15" s="198"/>
      <c r="K15" s="198"/>
    </row>
    <row r="16" spans="2:13" ht="15.75" thickBot="1" x14ac:dyDescent="0.3">
      <c r="B16" s="29" t="s">
        <v>146</v>
      </c>
      <c r="C16" s="21" t="s">
        <v>147</v>
      </c>
      <c r="D16" s="24">
        <v>0</v>
      </c>
      <c r="E16" s="26"/>
      <c r="F16" s="26" t="e">
        <f>E16/D16*100</f>
        <v>#DIV/0!</v>
      </c>
      <c r="G16" s="145">
        <v>3600</v>
      </c>
      <c r="H16" s="26">
        <v>0</v>
      </c>
      <c r="I16" s="26">
        <f>H16/G16*100</f>
        <v>0</v>
      </c>
      <c r="J16" s="26">
        <f>H16-E16</f>
        <v>0</v>
      </c>
      <c r="K16" s="26" t="e">
        <f>J16/E16*100</f>
        <v>#DIV/0!</v>
      </c>
    </row>
    <row r="17" spans="2:11" ht="15.75" thickBot="1" x14ac:dyDescent="0.3">
      <c r="B17" s="143" t="s">
        <v>148</v>
      </c>
      <c r="C17" s="21" t="s">
        <v>147</v>
      </c>
      <c r="D17" s="24">
        <v>3000</v>
      </c>
      <c r="E17" s="26">
        <v>3000</v>
      </c>
      <c r="F17" s="26">
        <f t="shared" ref="F17:F27" si="0">E17/D17*100</f>
        <v>100</v>
      </c>
      <c r="G17" s="24">
        <v>0</v>
      </c>
      <c r="H17" s="26">
        <v>0</v>
      </c>
      <c r="I17" s="26" t="e">
        <f t="shared" ref="I17:I27" si="1">H17/G17*100</f>
        <v>#DIV/0!</v>
      </c>
      <c r="J17" s="26">
        <f t="shared" ref="J17:J27" si="2">H17-E17</f>
        <v>-3000</v>
      </c>
      <c r="K17" s="26">
        <f t="shared" ref="K17:K27" si="3">J17/E17*100</f>
        <v>-100</v>
      </c>
    </row>
    <row r="18" spans="2:11" ht="15.75" thickBot="1" x14ac:dyDescent="0.3">
      <c r="B18" s="199" t="s">
        <v>150</v>
      </c>
      <c r="C18" s="21" t="s">
        <v>149</v>
      </c>
      <c r="D18" s="24">
        <v>1100</v>
      </c>
      <c r="E18" s="26">
        <v>0</v>
      </c>
      <c r="F18" s="26">
        <f t="shared" si="0"/>
        <v>0</v>
      </c>
      <c r="G18" s="24">
        <v>800</v>
      </c>
      <c r="H18" s="26">
        <v>800</v>
      </c>
      <c r="I18" s="26">
        <f t="shared" si="1"/>
        <v>100</v>
      </c>
      <c r="J18" s="26">
        <f t="shared" si="2"/>
        <v>800</v>
      </c>
      <c r="K18" s="26" t="e">
        <f t="shared" si="3"/>
        <v>#DIV/0!</v>
      </c>
    </row>
    <row r="19" spans="2:11" ht="15.75" thickBot="1" x14ac:dyDescent="0.3">
      <c r="B19" s="200"/>
      <c r="C19" s="21" t="s">
        <v>147</v>
      </c>
      <c r="D19" s="24">
        <v>500</v>
      </c>
      <c r="E19" s="26">
        <v>500</v>
      </c>
      <c r="F19" s="26">
        <f t="shared" si="0"/>
        <v>100</v>
      </c>
      <c r="G19" s="24">
        <v>800</v>
      </c>
      <c r="H19" s="26">
        <v>800</v>
      </c>
      <c r="I19" s="26">
        <f t="shared" si="1"/>
        <v>100</v>
      </c>
      <c r="J19" s="26">
        <f t="shared" si="2"/>
        <v>300</v>
      </c>
      <c r="K19" s="26">
        <f t="shared" si="3"/>
        <v>60</v>
      </c>
    </row>
    <row r="20" spans="2:11" ht="15.75" thickBot="1" x14ac:dyDescent="0.3">
      <c r="B20" s="201"/>
      <c r="C20" s="21" t="s">
        <v>151</v>
      </c>
      <c r="D20" s="24">
        <v>1500</v>
      </c>
      <c r="E20" s="26">
        <v>1500</v>
      </c>
      <c r="F20" s="26">
        <f t="shared" si="0"/>
        <v>100</v>
      </c>
      <c r="G20" s="145">
        <v>1700</v>
      </c>
      <c r="H20" s="26">
        <v>0</v>
      </c>
      <c r="I20" s="26">
        <f t="shared" si="1"/>
        <v>0</v>
      </c>
      <c r="J20" s="26">
        <f t="shared" si="2"/>
        <v>-1500</v>
      </c>
      <c r="K20" s="26">
        <f t="shared" si="3"/>
        <v>-100</v>
      </c>
    </row>
    <row r="21" spans="2:11" ht="15.75" thickBot="1" x14ac:dyDescent="0.3">
      <c r="B21" s="22" t="s">
        <v>152</v>
      </c>
      <c r="C21" s="21" t="s">
        <v>147</v>
      </c>
      <c r="D21" s="24">
        <v>85</v>
      </c>
      <c r="E21" s="26">
        <v>85</v>
      </c>
      <c r="F21" s="26">
        <f t="shared" si="0"/>
        <v>100</v>
      </c>
      <c r="G21" s="24">
        <v>85</v>
      </c>
      <c r="H21" s="26">
        <v>85</v>
      </c>
      <c r="I21" s="26">
        <f t="shared" si="1"/>
        <v>100</v>
      </c>
      <c r="J21" s="26">
        <f t="shared" si="2"/>
        <v>0</v>
      </c>
      <c r="K21" s="26">
        <f t="shared" si="3"/>
        <v>0</v>
      </c>
    </row>
    <row r="22" spans="2:11" ht="15.75" thickBot="1" x14ac:dyDescent="0.3">
      <c r="B22" s="22" t="s">
        <v>153</v>
      </c>
      <c r="C22" s="21" t="s">
        <v>147</v>
      </c>
      <c r="D22" s="24">
        <v>1300</v>
      </c>
      <c r="E22" s="26">
        <v>1300</v>
      </c>
      <c r="F22" s="26">
        <f t="shared" si="0"/>
        <v>100</v>
      </c>
      <c r="G22" s="24">
        <v>1500</v>
      </c>
      <c r="H22" s="26">
        <v>1500</v>
      </c>
      <c r="I22" s="26">
        <f t="shared" si="1"/>
        <v>100</v>
      </c>
      <c r="J22" s="26">
        <f t="shared" si="2"/>
        <v>200</v>
      </c>
      <c r="K22" s="26">
        <f t="shared" si="3"/>
        <v>15.384615384615385</v>
      </c>
    </row>
    <row r="23" spans="2:11" ht="29.25" thickBot="1" x14ac:dyDescent="0.3">
      <c r="B23" s="22" t="s">
        <v>154</v>
      </c>
      <c r="C23" s="21" t="s">
        <v>155</v>
      </c>
      <c r="D23" s="30">
        <v>1960</v>
      </c>
      <c r="E23" s="26">
        <v>1906.9318920000001</v>
      </c>
      <c r="F23" s="26">
        <f t="shared" si="0"/>
        <v>97.292443469387763</v>
      </c>
      <c r="G23" s="145">
        <v>100</v>
      </c>
      <c r="H23" s="26">
        <v>0</v>
      </c>
      <c r="I23" s="26">
        <f t="shared" si="1"/>
        <v>0</v>
      </c>
      <c r="J23" s="26">
        <f t="shared" si="2"/>
        <v>-1906.9318920000001</v>
      </c>
      <c r="K23" s="26">
        <f t="shared" si="3"/>
        <v>-100</v>
      </c>
    </row>
    <row r="24" spans="2:11" ht="29.25" thickBot="1" x14ac:dyDescent="0.3">
      <c r="B24" s="22" t="s">
        <v>156</v>
      </c>
      <c r="C24" s="21" t="s">
        <v>157</v>
      </c>
      <c r="D24" s="24">
        <v>2434</v>
      </c>
      <c r="E24" s="26">
        <v>2434</v>
      </c>
      <c r="F24" s="26">
        <f t="shared" si="0"/>
        <v>100</v>
      </c>
      <c r="G24" s="24">
        <v>2921</v>
      </c>
      <c r="H24" s="26">
        <v>2921</v>
      </c>
      <c r="I24" s="26">
        <f t="shared" si="1"/>
        <v>100</v>
      </c>
      <c r="J24" s="26">
        <f t="shared" si="2"/>
        <v>487</v>
      </c>
      <c r="K24" s="26">
        <f t="shared" si="3"/>
        <v>20.008216926869352</v>
      </c>
    </row>
    <row r="25" spans="2:11" ht="15.75" thickBot="1" x14ac:dyDescent="0.3">
      <c r="B25" s="143" t="s">
        <v>212</v>
      </c>
      <c r="C25" s="21" t="s">
        <v>158</v>
      </c>
      <c r="D25" s="24">
        <v>250</v>
      </c>
      <c r="E25" s="26">
        <v>250</v>
      </c>
      <c r="F25" s="26">
        <f t="shared" si="0"/>
        <v>100</v>
      </c>
      <c r="G25" s="24">
        <v>250</v>
      </c>
      <c r="H25" s="26">
        <v>250</v>
      </c>
      <c r="I25" s="26">
        <f t="shared" si="1"/>
        <v>100</v>
      </c>
      <c r="J25" s="26">
        <f t="shared" si="2"/>
        <v>0</v>
      </c>
      <c r="K25" s="26">
        <f t="shared" si="3"/>
        <v>0</v>
      </c>
    </row>
    <row r="26" spans="2:11" ht="15.75" thickBot="1" x14ac:dyDescent="0.3">
      <c r="B26" s="22" t="s">
        <v>213</v>
      </c>
      <c r="C26" s="21" t="s">
        <v>159</v>
      </c>
      <c r="D26" s="30">
        <v>77</v>
      </c>
      <c r="E26" s="26">
        <v>77</v>
      </c>
      <c r="F26" s="26">
        <f t="shared" si="0"/>
        <v>100</v>
      </c>
      <c r="G26" s="30">
        <v>77</v>
      </c>
      <c r="H26" s="26">
        <v>77</v>
      </c>
      <c r="I26" s="26">
        <f t="shared" si="1"/>
        <v>100</v>
      </c>
      <c r="J26" s="26">
        <f t="shared" si="2"/>
        <v>0</v>
      </c>
      <c r="K26" s="26">
        <f t="shared" si="3"/>
        <v>0</v>
      </c>
    </row>
    <row r="27" spans="2:11" ht="15.75" thickBot="1" x14ac:dyDescent="0.3">
      <c r="B27" s="202" t="s">
        <v>73</v>
      </c>
      <c r="C27" s="203"/>
      <c r="D27" s="25">
        <f>SUM(D16:D26)</f>
        <v>12206</v>
      </c>
      <c r="E27" s="27">
        <f>SUM(E16:E26)</f>
        <v>11052.931892000001</v>
      </c>
      <c r="F27" s="27">
        <f t="shared" si="0"/>
        <v>90.553267999344584</v>
      </c>
      <c r="G27" s="25">
        <f>SUM(G16:G26)</f>
        <v>11833</v>
      </c>
      <c r="H27" s="27">
        <f>SUM(H16:H26)</f>
        <v>6433</v>
      </c>
      <c r="I27" s="27">
        <f t="shared" si="1"/>
        <v>54.364911687653169</v>
      </c>
      <c r="J27" s="27">
        <f t="shared" si="2"/>
        <v>-4619.9318920000005</v>
      </c>
      <c r="K27" s="27">
        <f t="shared" si="3"/>
        <v>-41.798248076999919</v>
      </c>
    </row>
    <row r="29" spans="2:11" x14ac:dyDescent="0.25">
      <c r="G29" s="4"/>
      <c r="H29" s="4"/>
    </row>
    <row r="31" spans="2:11" thickBot="1" x14ac:dyDescent="0.3">
      <c r="B31" s="193" t="s">
        <v>169</v>
      </c>
      <c r="C31" s="193"/>
      <c r="D31" s="2">
        <f>D9+D27</f>
        <v>45671</v>
      </c>
      <c r="E31" s="2">
        <f>E9+E27</f>
        <v>45472.059772000001</v>
      </c>
      <c r="F31" s="31">
        <f>E31/D31*100</f>
        <v>99.564405797989977</v>
      </c>
      <c r="G31" s="2">
        <f>G9+G27</f>
        <v>47237.999966000003</v>
      </c>
      <c r="H31" s="2">
        <f>H9+H27</f>
        <v>41732.999966000003</v>
      </c>
      <c r="I31" s="31">
        <f>H31/G31*100</f>
        <v>88.34624665743199</v>
      </c>
      <c r="J31" s="2">
        <f>H31-E31</f>
        <v>-3739.0598059999975</v>
      </c>
      <c r="K31" s="31">
        <f>J31/E31*100</f>
        <v>-8.2227632193217062</v>
      </c>
    </row>
    <row r="32" spans="2:11" x14ac:dyDescent="0.25">
      <c r="E32" s="194" t="s">
        <v>170</v>
      </c>
      <c r="F32" s="194"/>
      <c r="G32" s="194"/>
      <c r="H32" s="31">
        <f>H9/H31*100</f>
        <v>84.585340125941144</v>
      </c>
    </row>
  </sheetData>
  <sheetProtection algorithmName="SHA-512" hashValue="bJ2ug5ysIxGZgUZe/691afaOcD2u+8vp76VATGmJrxvoZcImoZhqY6OGJSiFdbBck3qF3U3EyyPS40AclG/ffg==" saltValue="SDG3zh7lZb8O9EureYy9vQ==" spinCount="100000" sheet="1" objects="1" scenarios="1"/>
  <mergeCells count="13">
    <mergeCell ref="B31:C31"/>
    <mergeCell ref="E32:G32"/>
    <mergeCell ref="B2:K2"/>
    <mergeCell ref="C4:C5"/>
    <mergeCell ref="B12:K12"/>
    <mergeCell ref="J14:J15"/>
    <mergeCell ref="K14:K15"/>
    <mergeCell ref="C14:C15"/>
    <mergeCell ref="B14:B15"/>
    <mergeCell ref="B18:B20"/>
    <mergeCell ref="B27:C27"/>
    <mergeCell ref="D14:F14"/>
    <mergeCell ref="G14:I14"/>
  </mergeCells>
  <phoneticPr fontId="16" type="noConversion"/>
  <pageMargins left="0.70866141732283472" right="0.70866141732283472" top="0.74803149606299213" bottom="0.74803149606299213" header="0.31496062992125984" footer="0.31496062992125984"/>
  <pageSetup paperSize="9"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4BAF-EF98-42BF-9B6B-1B40C57059F2}">
  <dimension ref="A2:I19"/>
  <sheetViews>
    <sheetView workbookViewId="0">
      <selection activeCell="G19" sqref="G19"/>
    </sheetView>
  </sheetViews>
  <sheetFormatPr baseColWidth="10" defaultRowHeight="15" x14ac:dyDescent="0.25"/>
  <cols>
    <col min="3" max="3" width="13.28515625" customWidth="1"/>
    <col min="4" max="4" width="16.28515625" customWidth="1"/>
    <col min="5" max="5" width="14.28515625" customWidth="1"/>
    <col min="6" max="6" width="17.28515625" customWidth="1"/>
    <col min="7" max="7" width="12.5703125" customWidth="1"/>
    <col min="8" max="8" width="16.85546875" customWidth="1"/>
  </cols>
  <sheetData>
    <row r="2" spans="1:9" ht="16.5" x14ac:dyDescent="0.25">
      <c r="B2" s="207" t="s">
        <v>231</v>
      </c>
      <c r="C2" s="207"/>
      <c r="D2" s="207"/>
      <c r="E2" s="207"/>
      <c r="F2" s="207"/>
      <c r="G2" s="207"/>
      <c r="H2" s="207"/>
    </row>
    <row r="3" spans="1:9" ht="17.25" thickBot="1" x14ac:dyDescent="0.3">
      <c r="A3" s="54"/>
      <c r="B3" s="123"/>
      <c r="C3" s="124"/>
      <c r="D3" s="124"/>
      <c r="E3" s="124"/>
      <c r="F3" s="124"/>
      <c r="G3" s="124"/>
      <c r="H3" s="124"/>
      <c r="I3" s="54"/>
    </row>
    <row r="4" spans="1:9" ht="15.75" thickBot="1" x14ac:dyDescent="0.3">
      <c r="B4" s="208" t="s">
        <v>172</v>
      </c>
      <c r="C4" s="210" t="s">
        <v>173</v>
      </c>
      <c r="D4" s="211"/>
      <c r="E4" s="213"/>
      <c r="F4" s="210" t="s">
        <v>174</v>
      </c>
      <c r="G4" s="211"/>
      <c r="H4" s="213"/>
    </row>
    <row r="5" spans="1:9" ht="29.25" thickBot="1" x14ac:dyDescent="0.3">
      <c r="B5" s="209"/>
      <c r="C5" s="122" t="s">
        <v>175</v>
      </c>
      <c r="D5" s="122" t="s">
        <v>176</v>
      </c>
      <c r="E5" s="122" t="s">
        <v>177</v>
      </c>
      <c r="F5" s="122" t="s">
        <v>175</v>
      </c>
      <c r="G5" s="122" t="s">
        <v>176</v>
      </c>
      <c r="H5" s="122" t="s">
        <v>177</v>
      </c>
    </row>
    <row r="6" spans="1:9" ht="15.75" thickBot="1" x14ac:dyDescent="0.3">
      <c r="B6" s="119">
        <v>2018</v>
      </c>
      <c r="C6" s="146">
        <v>292200</v>
      </c>
      <c r="D6" s="147">
        <v>195000</v>
      </c>
      <c r="E6" s="147">
        <v>97300</v>
      </c>
      <c r="F6" s="148">
        <v>373600</v>
      </c>
      <c r="G6" s="149">
        <v>334600</v>
      </c>
      <c r="H6" s="149">
        <v>39000</v>
      </c>
    </row>
    <row r="7" spans="1:9" ht="15.75" thickBot="1" x14ac:dyDescent="0.3">
      <c r="B7" s="119">
        <v>2019</v>
      </c>
      <c r="C7" s="150">
        <v>264500</v>
      </c>
      <c r="D7" s="151">
        <v>180700</v>
      </c>
      <c r="E7" s="152">
        <v>83800</v>
      </c>
      <c r="F7" s="152">
        <v>377800</v>
      </c>
      <c r="G7" s="153">
        <v>341200</v>
      </c>
      <c r="H7" s="153">
        <v>36600</v>
      </c>
    </row>
    <row r="8" spans="1:9" ht="15.75" thickBot="1" x14ac:dyDescent="0.3">
      <c r="B8" s="119">
        <v>2020</v>
      </c>
      <c r="C8" s="150">
        <v>255800</v>
      </c>
      <c r="D8" s="151">
        <v>158400</v>
      </c>
      <c r="E8" s="152">
        <v>97300</v>
      </c>
      <c r="F8" s="152">
        <v>387100</v>
      </c>
      <c r="G8" s="153">
        <v>341900</v>
      </c>
      <c r="H8" s="153">
        <v>45300</v>
      </c>
    </row>
    <row r="9" spans="1:9" ht="15.75" x14ac:dyDescent="0.25">
      <c r="B9" s="125" t="s">
        <v>233</v>
      </c>
    </row>
    <row r="12" spans="1:9" ht="16.5" x14ac:dyDescent="0.25">
      <c r="B12" s="207" t="s">
        <v>232</v>
      </c>
      <c r="C12" s="207"/>
      <c r="D12" s="207"/>
      <c r="E12" s="207"/>
      <c r="F12" s="207"/>
      <c r="G12" s="207"/>
      <c r="H12" s="207"/>
    </row>
    <row r="13" spans="1:9" ht="15.75" thickBot="1" x14ac:dyDescent="0.3"/>
    <row r="14" spans="1:9" ht="15.75" thickBot="1" x14ac:dyDescent="0.3">
      <c r="B14" s="208" t="s">
        <v>172</v>
      </c>
      <c r="C14" s="210" t="s">
        <v>173</v>
      </c>
      <c r="D14" s="211"/>
      <c r="E14" s="210" t="s">
        <v>174</v>
      </c>
      <c r="F14" s="212"/>
    </row>
    <row r="15" spans="1:9" ht="43.5" thickBot="1" x14ac:dyDescent="0.3">
      <c r="B15" s="209"/>
      <c r="C15" s="122" t="s">
        <v>178</v>
      </c>
      <c r="D15" s="122" t="s">
        <v>179</v>
      </c>
      <c r="E15" s="122" t="s">
        <v>178</v>
      </c>
      <c r="F15" s="122" t="s">
        <v>179</v>
      </c>
    </row>
    <row r="16" spans="1:9" ht="15.75" thickBot="1" x14ac:dyDescent="0.3">
      <c r="B16" s="119">
        <v>2018</v>
      </c>
      <c r="C16" s="120">
        <v>73500</v>
      </c>
      <c r="D16" s="121">
        <v>36100</v>
      </c>
      <c r="E16" s="120">
        <v>7400</v>
      </c>
      <c r="F16" s="120">
        <v>146300</v>
      </c>
    </row>
    <row r="17" spans="2:6" ht="15.75" thickBot="1" x14ac:dyDescent="0.3">
      <c r="B17" s="119">
        <v>2019</v>
      </c>
      <c r="C17" s="120">
        <v>80200</v>
      </c>
      <c r="D17" s="121">
        <v>41200</v>
      </c>
      <c r="E17" s="120">
        <v>9900</v>
      </c>
      <c r="F17" s="120">
        <v>172200</v>
      </c>
    </row>
    <row r="18" spans="2:6" ht="15.75" thickBot="1" x14ac:dyDescent="0.3">
      <c r="B18" s="119">
        <v>2020</v>
      </c>
      <c r="C18" s="120">
        <v>79400</v>
      </c>
      <c r="D18" s="121">
        <v>29500</v>
      </c>
      <c r="E18" s="120">
        <v>16700</v>
      </c>
      <c r="F18" s="120">
        <v>225600</v>
      </c>
    </row>
    <row r="19" spans="2:6" ht="15.75" x14ac:dyDescent="0.25">
      <c r="B19" s="125" t="s">
        <v>233</v>
      </c>
    </row>
  </sheetData>
  <sheetProtection algorithmName="SHA-512" hashValue="8VO3ieCytNIIz5PDSggoEVpjXVy9xm11ZgCUY+tobeKxEktJCVzrOpiyiYkoyfJkqEemDl1mZniEqtW5uM1Jag==" saltValue="uGYlnA6au6hn6AEC/R7Ptw==" spinCount="100000" sheet="1" objects="1" scenarios="1"/>
  <mergeCells count="8">
    <mergeCell ref="B2:H2"/>
    <mergeCell ref="B14:B15"/>
    <mergeCell ref="C14:D14"/>
    <mergeCell ref="E14:F14"/>
    <mergeCell ref="B12:H12"/>
    <mergeCell ref="B4:B5"/>
    <mergeCell ref="C4:E4"/>
    <mergeCell ref="F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FC-C79A-48D7-BB82-BFBD03CD96EA}">
  <dimension ref="A2:L32"/>
  <sheetViews>
    <sheetView showGridLines="0" workbookViewId="0">
      <selection activeCell="J17" sqref="J17"/>
    </sheetView>
  </sheetViews>
  <sheetFormatPr baseColWidth="10" defaultRowHeight="15" x14ac:dyDescent="0.25"/>
  <cols>
    <col min="1" max="1" width="30" customWidth="1"/>
    <col min="11" max="11" width="16.7109375" customWidth="1"/>
  </cols>
  <sheetData>
    <row r="2" spans="1:12" ht="16.5" x14ac:dyDescent="0.25">
      <c r="A2" s="158" t="s">
        <v>184</v>
      </c>
      <c r="B2" s="158"/>
      <c r="C2" s="158"/>
      <c r="D2" s="158"/>
      <c r="E2" s="158"/>
      <c r="F2" s="158"/>
      <c r="G2" s="158"/>
      <c r="H2" s="158"/>
      <c r="I2" s="158"/>
      <c r="J2" s="158"/>
      <c r="K2" s="158"/>
    </row>
    <row r="3" spans="1:12" ht="15.75" thickBot="1" x14ac:dyDescent="0.3"/>
    <row r="4" spans="1:12" x14ac:dyDescent="0.25">
      <c r="A4" s="160" t="s">
        <v>125</v>
      </c>
      <c r="B4" s="160">
        <v>2016</v>
      </c>
      <c r="C4" s="160">
        <v>2017</v>
      </c>
      <c r="D4" s="160">
        <v>2018</v>
      </c>
      <c r="E4" s="160">
        <v>2019</v>
      </c>
      <c r="F4" s="163">
        <v>2020</v>
      </c>
      <c r="G4" s="164"/>
      <c r="H4" s="165"/>
      <c r="I4" s="9" t="s">
        <v>40</v>
      </c>
      <c r="J4" s="140"/>
      <c r="K4" s="160" t="s">
        <v>127</v>
      </c>
    </row>
    <row r="5" spans="1:12" ht="15.75" thickBot="1" x14ac:dyDescent="0.3">
      <c r="A5" s="161"/>
      <c r="B5" s="161"/>
      <c r="C5" s="161"/>
      <c r="D5" s="161"/>
      <c r="E5" s="161"/>
      <c r="F5" s="166"/>
      <c r="G5" s="167"/>
      <c r="H5" s="168"/>
      <c r="I5" s="10"/>
      <c r="J5" s="10"/>
      <c r="K5" s="161"/>
    </row>
    <row r="6" spans="1:12" ht="40.5" customHeight="1" thickBot="1" x14ac:dyDescent="0.3">
      <c r="A6" s="162"/>
      <c r="B6" s="162"/>
      <c r="C6" s="162"/>
      <c r="D6" s="162"/>
      <c r="E6" s="162"/>
      <c r="F6" s="12" t="s">
        <v>128</v>
      </c>
      <c r="G6" s="12" t="s">
        <v>129</v>
      </c>
      <c r="H6" s="12" t="s">
        <v>185</v>
      </c>
      <c r="I6" s="11" t="s">
        <v>126</v>
      </c>
      <c r="J6" s="141"/>
      <c r="K6" s="162"/>
    </row>
    <row r="7" spans="1:12" ht="20.25" customHeight="1" thickBot="1" x14ac:dyDescent="0.3">
      <c r="A7" s="5" t="s">
        <v>130</v>
      </c>
      <c r="B7" s="13">
        <v>3.3</v>
      </c>
      <c r="C7" s="13">
        <v>5.7</v>
      </c>
      <c r="D7" s="13">
        <v>6.7</v>
      </c>
      <c r="E7" s="13">
        <v>6.9</v>
      </c>
      <c r="F7" s="131">
        <v>7.6</v>
      </c>
      <c r="G7" s="13">
        <v>2.2999999999999998</v>
      </c>
      <c r="H7" s="131">
        <v>3.8</v>
      </c>
      <c r="I7" s="14">
        <f>H7-F7</f>
        <v>-3.8</v>
      </c>
      <c r="J7" s="14">
        <f>H7-G7</f>
        <v>1.5</v>
      </c>
      <c r="K7" s="18" t="s">
        <v>135</v>
      </c>
      <c r="L7" t="s">
        <v>189</v>
      </c>
    </row>
    <row r="8" spans="1:12" ht="13.5" customHeight="1" thickBot="1" x14ac:dyDescent="0.3">
      <c r="A8" s="15" t="s">
        <v>131</v>
      </c>
      <c r="B8" s="128">
        <v>9</v>
      </c>
      <c r="C8" s="16">
        <v>7.6</v>
      </c>
      <c r="D8" s="16">
        <v>7.3</v>
      </c>
      <c r="E8" s="16">
        <v>5.2</v>
      </c>
      <c r="F8" s="132">
        <v>7.7</v>
      </c>
      <c r="G8" s="16">
        <v>2.9</v>
      </c>
      <c r="H8" s="132">
        <v>1.8</v>
      </c>
      <c r="I8" s="14">
        <f t="shared" ref="I8:I19" si="0">H8-F8</f>
        <v>-5.9</v>
      </c>
      <c r="J8" s="14">
        <f t="shared" ref="J8:J19" si="1">H8-G8</f>
        <v>-1.0999999999999999</v>
      </c>
      <c r="K8" s="18" t="s">
        <v>168</v>
      </c>
      <c r="L8" t="s">
        <v>189</v>
      </c>
    </row>
    <row r="9" spans="1:12" ht="15.75" customHeight="1" thickBot="1" x14ac:dyDescent="0.3">
      <c r="A9" s="15" t="s">
        <v>132</v>
      </c>
      <c r="B9" s="16">
        <v>0.9</v>
      </c>
      <c r="C9" s="16">
        <v>0.5</v>
      </c>
      <c r="D9" s="16">
        <v>4.8</v>
      </c>
      <c r="E9" s="16">
        <v>13.6</v>
      </c>
      <c r="F9" s="132">
        <v>13.5</v>
      </c>
      <c r="G9" s="16">
        <v>6.4</v>
      </c>
      <c r="H9" s="132">
        <v>5.2</v>
      </c>
      <c r="I9" s="14">
        <f t="shared" si="0"/>
        <v>-8.3000000000000007</v>
      </c>
      <c r="J9" s="14">
        <f t="shared" si="1"/>
        <v>-1.2000000000000002</v>
      </c>
      <c r="K9" s="18" t="s">
        <v>168</v>
      </c>
      <c r="L9" t="s">
        <v>189</v>
      </c>
    </row>
    <row r="10" spans="1:12" ht="17.25" customHeight="1" thickBot="1" x14ac:dyDescent="0.3">
      <c r="A10" s="15" t="s">
        <v>133</v>
      </c>
      <c r="B10" s="154">
        <v>1.9</v>
      </c>
      <c r="C10" s="154">
        <v>5.5</v>
      </c>
      <c r="D10" s="16">
        <v>5.7</v>
      </c>
      <c r="E10" s="128">
        <v>5.2</v>
      </c>
      <c r="F10" s="132">
        <v>5.0999999999999996</v>
      </c>
      <c r="G10" s="16">
        <v>0.2</v>
      </c>
      <c r="H10" s="132">
        <v>4.9000000000000004</v>
      </c>
      <c r="I10" s="14">
        <f t="shared" si="0"/>
        <v>-0.19999999999999929</v>
      </c>
      <c r="J10" s="14">
        <f t="shared" si="1"/>
        <v>4.7</v>
      </c>
      <c r="K10" s="18" t="s">
        <v>135</v>
      </c>
    </row>
    <row r="11" spans="1:12" ht="18" customHeight="1" thickBot="1" x14ac:dyDescent="0.3">
      <c r="A11" s="5" t="s">
        <v>134</v>
      </c>
      <c r="B11" s="130">
        <v>-0.8</v>
      </c>
      <c r="C11" s="130">
        <v>1.8</v>
      </c>
      <c r="D11" s="130">
        <v>0.8</v>
      </c>
      <c r="E11" s="130">
        <v>-0.9</v>
      </c>
      <c r="F11" s="130">
        <v>0.6</v>
      </c>
      <c r="G11" s="17">
        <v>2.8</v>
      </c>
      <c r="H11" s="133">
        <v>3</v>
      </c>
      <c r="I11" s="14">
        <f t="shared" si="0"/>
        <v>2.4</v>
      </c>
      <c r="J11" s="14">
        <f t="shared" si="1"/>
        <v>0.20000000000000018</v>
      </c>
      <c r="K11" s="18" t="s">
        <v>135</v>
      </c>
    </row>
    <row r="12" spans="1:12" ht="26.25" customHeight="1" thickBot="1" x14ac:dyDescent="0.3">
      <c r="A12" s="5" t="s">
        <v>136</v>
      </c>
      <c r="B12" s="17">
        <v>-4.4000000000000004</v>
      </c>
      <c r="C12" s="17">
        <v>-5.5</v>
      </c>
      <c r="D12" s="17">
        <v>-5.8</v>
      </c>
      <c r="E12" s="129">
        <v>5</v>
      </c>
      <c r="F12" s="130">
        <v>-7.1</v>
      </c>
      <c r="G12" s="17">
        <v>-5.5</v>
      </c>
      <c r="H12" s="130">
        <v>-5.2</v>
      </c>
      <c r="I12" s="14">
        <f t="shared" si="0"/>
        <v>1.8999999999999995</v>
      </c>
      <c r="J12" s="14">
        <f t="shared" si="1"/>
        <v>0.29999999999999982</v>
      </c>
      <c r="K12" s="18" t="s">
        <v>135</v>
      </c>
    </row>
    <row r="13" spans="1:12" ht="32.25" customHeight="1" thickBot="1" x14ac:dyDescent="0.3">
      <c r="A13" s="5" t="s">
        <v>137</v>
      </c>
      <c r="B13" s="17">
        <v>-3</v>
      </c>
      <c r="C13" s="17">
        <v>-4.2</v>
      </c>
      <c r="D13" s="17">
        <v>-4.5</v>
      </c>
      <c r="E13" s="129">
        <v>-4</v>
      </c>
      <c r="F13" s="130">
        <v>-6.3</v>
      </c>
      <c r="G13" s="17">
        <v>-4.5999999999999996</v>
      </c>
      <c r="H13" s="130">
        <v>-3.8</v>
      </c>
      <c r="I13" s="14">
        <f t="shared" si="0"/>
        <v>2.5</v>
      </c>
      <c r="J13" s="14">
        <f t="shared" si="1"/>
        <v>0.79999999999999982</v>
      </c>
      <c r="K13" s="18" t="s">
        <v>135</v>
      </c>
    </row>
    <row r="14" spans="1:12" ht="15.75" customHeight="1" thickBot="1" x14ac:dyDescent="0.3">
      <c r="A14" s="5" t="s">
        <v>138</v>
      </c>
      <c r="B14" s="17">
        <v>-2.2999999999999998</v>
      </c>
      <c r="C14" s="17">
        <v>-1.6</v>
      </c>
      <c r="D14" s="17">
        <v>2.5</v>
      </c>
      <c r="E14" s="17">
        <v>0.5</v>
      </c>
      <c r="F14" s="130">
        <v>0.5</v>
      </c>
      <c r="G14" s="17">
        <v>0.8</v>
      </c>
      <c r="H14" s="130">
        <v>0.8</v>
      </c>
      <c r="I14" s="14">
        <f t="shared" si="0"/>
        <v>0.30000000000000004</v>
      </c>
      <c r="J14" s="14">
        <f t="shared" si="1"/>
        <v>0</v>
      </c>
      <c r="K14" s="18" t="s">
        <v>135</v>
      </c>
    </row>
    <row r="15" spans="1:12" ht="13.5" customHeight="1" thickBot="1" x14ac:dyDescent="0.3">
      <c r="A15" s="5" t="s">
        <v>139</v>
      </c>
      <c r="B15" s="17">
        <v>20.3</v>
      </c>
      <c r="C15" s="129">
        <v>24</v>
      </c>
      <c r="D15" s="17">
        <v>26.4</v>
      </c>
      <c r="E15" s="17">
        <v>25.6</v>
      </c>
      <c r="F15" s="130">
        <v>28.2</v>
      </c>
      <c r="G15" s="17">
        <v>21.3</v>
      </c>
      <c r="H15" s="130">
        <v>25.6</v>
      </c>
      <c r="I15" s="14">
        <f>H15-F15</f>
        <v>-2.5999999999999979</v>
      </c>
      <c r="J15" s="14">
        <f t="shared" si="1"/>
        <v>4.3000000000000007</v>
      </c>
      <c r="K15" s="18" t="s">
        <v>135</v>
      </c>
    </row>
    <row r="16" spans="1:12" ht="17.25" customHeight="1" thickBot="1" x14ac:dyDescent="0.3">
      <c r="A16" s="15" t="s">
        <v>140</v>
      </c>
      <c r="B16" s="16">
        <v>4.3</v>
      </c>
      <c r="C16" s="16">
        <v>4.3</v>
      </c>
      <c r="D16" s="16">
        <v>4.0999999999999996</v>
      </c>
      <c r="E16" s="16">
        <v>2.6</v>
      </c>
      <c r="F16" s="132">
        <v>5.5</v>
      </c>
      <c r="G16" s="17">
        <v>6.3</v>
      </c>
      <c r="H16" s="132">
        <v>4.5999999999999996</v>
      </c>
      <c r="I16" s="14">
        <f>H16-F16</f>
        <v>-0.90000000000000036</v>
      </c>
      <c r="J16" s="14">
        <f>H16-G16</f>
        <v>-1.7000000000000002</v>
      </c>
      <c r="K16" s="18" t="s">
        <v>168</v>
      </c>
    </row>
    <row r="17" spans="1:11" ht="24" customHeight="1" thickBot="1" x14ac:dyDescent="0.3">
      <c r="A17" s="5" t="s">
        <v>141</v>
      </c>
      <c r="B17" s="130">
        <v>35.9</v>
      </c>
      <c r="C17" s="130">
        <v>39.700000000000003</v>
      </c>
      <c r="D17" s="130">
        <v>41.1</v>
      </c>
      <c r="E17" s="130">
        <v>41.2</v>
      </c>
      <c r="F17" s="130">
        <v>38.700000000000003</v>
      </c>
      <c r="G17" s="130">
        <v>46.1</v>
      </c>
      <c r="H17" s="130">
        <v>46.1</v>
      </c>
      <c r="I17" s="14">
        <f t="shared" si="0"/>
        <v>7.3999999999999986</v>
      </c>
      <c r="J17" s="14">
        <f t="shared" si="1"/>
        <v>0</v>
      </c>
      <c r="K17" s="18" t="s">
        <v>135</v>
      </c>
    </row>
    <row r="18" spans="1:11" ht="45" customHeight="1" thickBot="1" x14ac:dyDescent="0.3">
      <c r="A18" s="5" t="s">
        <v>142</v>
      </c>
      <c r="B18" s="130">
        <v>-4.4000000000000004</v>
      </c>
      <c r="C18" s="130">
        <v>-4.3</v>
      </c>
      <c r="D18" s="130">
        <v>-2.9</v>
      </c>
      <c r="E18" s="130">
        <v>-0.5</v>
      </c>
      <c r="F18" s="130">
        <v>-1.8</v>
      </c>
      <c r="G18" s="130">
        <v>-5.0999999999999996</v>
      </c>
      <c r="H18" s="130">
        <v>-4.7</v>
      </c>
      <c r="I18" s="14">
        <f>H18-F18</f>
        <v>-2.9000000000000004</v>
      </c>
      <c r="J18" s="14">
        <f t="shared" si="1"/>
        <v>0.39999999999999947</v>
      </c>
      <c r="K18" s="18" t="s">
        <v>135</v>
      </c>
    </row>
    <row r="19" spans="1:11" ht="16.5" customHeight="1" thickBot="1" x14ac:dyDescent="0.3">
      <c r="A19" s="5" t="s">
        <v>143</v>
      </c>
      <c r="B19" s="130">
        <v>9.1999999999999993</v>
      </c>
      <c r="C19" s="130">
        <v>9.6999999999999993</v>
      </c>
      <c r="D19" s="130">
        <v>10.3</v>
      </c>
      <c r="E19" s="130">
        <v>10.6</v>
      </c>
      <c r="F19" s="130">
        <v>11.2</v>
      </c>
      <c r="G19" s="130">
        <v>9.4</v>
      </c>
      <c r="H19" s="130">
        <v>10.5</v>
      </c>
      <c r="I19" s="14">
        <f t="shared" si="0"/>
        <v>-0.69999999999999929</v>
      </c>
      <c r="J19" s="14">
        <f t="shared" si="1"/>
        <v>1.0999999999999996</v>
      </c>
      <c r="K19" s="18" t="s">
        <v>135</v>
      </c>
    </row>
    <row r="22" spans="1:11" x14ac:dyDescent="0.25">
      <c r="A22" s="19" t="s">
        <v>188</v>
      </c>
    </row>
    <row r="24" spans="1:11" x14ac:dyDescent="0.25">
      <c r="A24" s="19"/>
    </row>
    <row r="26" spans="1:11" x14ac:dyDescent="0.25">
      <c r="A26" s="19" t="s">
        <v>186</v>
      </c>
    </row>
    <row r="28" spans="1:11" x14ac:dyDescent="0.25">
      <c r="A28" s="159"/>
      <c r="B28" s="159"/>
      <c r="C28" s="159"/>
      <c r="D28" s="159"/>
      <c r="E28" s="159"/>
      <c r="F28" s="159"/>
      <c r="G28" s="159"/>
      <c r="H28" s="159"/>
      <c r="I28" s="159"/>
      <c r="J28" s="159"/>
      <c r="K28" s="159"/>
    </row>
    <row r="30" spans="1:11" x14ac:dyDescent="0.25">
      <c r="A30" s="19" t="s">
        <v>187</v>
      </c>
    </row>
    <row r="32" spans="1:11" x14ac:dyDescent="0.25">
      <c r="A32" s="19"/>
    </row>
  </sheetData>
  <sheetProtection algorithmName="SHA-512" hashValue="fDgl4qZtsiDv6oVCczbZ3QEwyK2uK/DjdhT0xhAP0ztPznp2cWlWpGUgTyZokpz6PwEQpijrlgoiRhYky4GWag==" saltValue="zA6Nb2jhybA1kgFhpq5oTw==" spinCount="100000" sheet="1" objects="1" scenarios="1"/>
  <mergeCells count="9">
    <mergeCell ref="A2:K2"/>
    <mergeCell ref="A28:K28"/>
    <mergeCell ref="A4:A6"/>
    <mergeCell ref="B4:B6"/>
    <mergeCell ref="C4:C6"/>
    <mergeCell ref="D4:D6"/>
    <mergeCell ref="F4:H5"/>
    <mergeCell ref="K4:K6"/>
    <mergeCell ref="E4:E6"/>
  </mergeCells>
  <hyperlinks>
    <hyperlink ref="F6" location="_ftn1" display="_ftn1" xr:uid="{1320FA23-7F61-4BB6-A3D9-70CB4D094414}"/>
    <hyperlink ref="G6" location="_ftn2" display="_ftn2" xr:uid="{395A763A-8982-4A80-89D8-E9E5AABC8626}"/>
    <hyperlink ref="H6" location="_ftn3" display="_ftn3" xr:uid="{682C7667-CC7B-4507-A9E6-C0D0B547BD6B}"/>
    <hyperlink ref="A22" location="_ftnref1" display="_ftnref1" xr:uid="{E4412726-33B2-4DD0-B3C8-A8BD1594B1DA}"/>
    <hyperlink ref="A26" location="_ftnref2" display="_ftnref2" xr:uid="{8CE8DF75-7061-4552-B363-7A3744B59676}"/>
    <hyperlink ref="A30" location="'Agrégats macroéconomiques'!_ftnref3" display="[3] Document de Programmation Budgétaire et Economique Pluriannuelle (DPBEP) 2021-2023 (Annexe), mai 2020" xr:uid="{A97E9D3A-BB59-40E1-992E-2729E1D7FF1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T25"/>
  <sheetViews>
    <sheetView showGridLines="0" workbookViewId="0">
      <selection activeCell="T16" sqref="T16"/>
    </sheetView>
  </sheetViews>
  <sheetFormatPr baseColWidth="10" defaultRowHeight="15" x14ac:dyDescent="0.25"/>
  <cols>
    <col min="2" max="2" width="1.85546875" customWidth="1"/>
    <col min="3" max="3" width="22" customWidth="1"/>
    <col min="11" max="11" width="15.85546875" customWidth="1"/>
    <col min="15" max="15" width="24.5703125" customWidth="1"/>
    <col min="18" max="18" width="19.7109375" customWidth="1"/>
    <col min="19" max="19" width="19.42578125" customWidth="1"/>
  </cols>
  <sheetData>
    <row r="2" spans="3:20" ht="16.5" x14ac:dyDescent="0.25">
      <c r="C2" s="158" t="s">
        <v>205</v>
      </c>
      <c r="D2" s="158"/>
      <c r="E2" s="158"/>
      <c r="F2" s="158"/>
      <c r="G2" s="158"/>
      <c r="H2" s="158"/>
      <c r="I2" s="158"/>
      <c r="J2" s="158"/>
      <c r="K2" s="158"/>
    </row>
    <row r="3" spans="3:20" ht="15.75" thickBot="1" x14ac:dyDescent="0.3"/>
    <row r="4" spans="3:20" ht="16.5" thickTop="1" thickBot="1" x14ac:dyDescent="0.3">
      <c r="C4" s="172" t="s">
        <v>1</v>
      </c>
      <c r="D4" s="174">
        <v>2019</v>
      </c>
      <c r="E4" s="175"/>
      <c r="F4" s="176"/>
      <c r="G4" s="177">
        <v>2020</v>
      </c>
      <c r="H4" s="178"/>
      <c r="I4" s="179"/>
      <c r="J4" s="180" t="s">
        <v>2</v>
      </c>
      <c r="K4" s="172" t="s">
        <v>3</v>
      </c>
    </row>
    <row r="5" spans="3:20" ht="16.5" thickTop="1" thickBot="1" x14ac:dyDescent="0.3">
      <c r="C5" s="173"/>
      <c r="D5" s="39" t="s">
        <v>0</v>
      </c>
      <c r="E5" s="40" t="s">
        <v>4</v>
      </c>
      <c r="F5" s="40" t="s">
        <v>5</v>
      </c>
      <c r="G5" s="41" t="s">
        <v>0</v>
      </c>
      <c r="H5" s="41" t="s">
        <v>4</v>
      </c>
      <c r="I5" s="42" t="s">
        <v>5</v>
      </c>
      <c r="J5" s="181"/>
      <c r="K5" s="173"/>
    </row>
    <row r="6" spans="3:20" ht="16.5" thickTop="1" thickBot="1" x14ac:dyDescent="0.3">
      <c r="C6" s="169" t="s">
        <v>6</v>
      </c>
      <c r="D6" s="170"/>
      <c r="E6" s="170"/>
      <c r="F6" s="170"/>
      <c r="G6" s="170"/>
      <c r="H6" s="170"/>
      <c r="I6" s="170"/>
      <c r="J6" s="170"/>
      <c r="K6" s="171"/>
    </row>
    <row r="7" spans="3:20" ht="16.5" thickTop="1" thickBot="1" x14ac:dyDescent="0.3">
      <c r="C7" s="43" t="s">
        <v>7</v>
      </c>
      <c r="D7" s="44">
        <f>D8+D13</f>
        <v>436500</v>
      </c>
      <c r="E7" s="45">
        <f>E8+E13</f>
        <v>384270</v>
      </c>
      <c r="F7" s="37">
        <f t="shared" ref="F7:F13" si="0">E7*100/D7</f>
        <v>88.034364261168392</v>
      </c>
      <c r="G7" s="44">
        <f>G8+G13</f>
        <v>328500</v>
      </c>
      <c r="H7" s="45">
        <f>H8+H13</f>
        <v>355588</v>
      </c>
      <c r="I7" s="37">
        <f t="shared" ref="I7:I13" si="1">H7*100/G7</f>
        <v>108.24596651445967</v>
      </c>
      <c r="J7" s="46">
        <f t="shared" ref="J7:J13" si="2">H7-E7</f>
        <v>-28682</v>
      </c>
      <c r="K7" s="37">
        <f t="shared" ref="K7:K13" si="3">J7*100/E7</f>
        <v>-7.4640226923777551</v>
      </c>
    </row>
    <row r="8" spans="3:20" ht="16.5" thickTop="1" thickBot="1" x14ac:dyDescent="0.3">
      <c r="C8" s="43" t="s">
        <v>8</v>
      </c>
      <c r="D8" s="44">
        <f>D9+D10+D11+D12</f>
        <v>433000</v>
      </c>
      <c r="E8" s="45">
        <f>E9+E10+E11+E12</f>
        <v>380466</v>
      </c>
      <c r="F8" s="37">
        <f t="shared" si="0"/>
        <v>87.867436489607385</v>
      </c>
      <c r="G8" s="44">
        <f>G9+G10+G11+G12</f>
        <v>325000</v>
      </c>
      <c r="H8" s="45">
        <f>H9+H10+H11+H12</f>
        <v>350427</v>
      </c>
      <c r="I8" s="37">
        <f t="shared" si="1"/>
        <v>107.82369230769231</v>
      </c>
      <c r="J8" s="46">
        <f t="shared" si="2"/>
        <v>-30039</v>
      </c>
      <c r="K8" s="47">
        <f t="shared" si="3"/>
        <v>-7.8953178470612357</v>
      </c>
    </row>
    <row r="9" spans="3:20" ht="42.75" customHeight="1" thickTop="1" thickBot="1" x14ac:dyDescent="0.3">
      <c r="C9" s="43" t="s">
        <v>9</v>
      </c>
      <c r="D9" s="44">
        <v>187530</v>
      </c>
      <c r="E9" s="45">
        <v>172942</v>
      </c>
      <c r="F9" s="37">
        <f t="shared" si="0"/>
        <v>92.220977976857043</v>
      </c>
      <c r="G9" s="44">
        <v>139696.5</v>
      </c>
      <c r="H9" s="45">
        <v>164985</v>
      </c>
      <c r="I9" s="37">
        <f t="shared" si="1"/>
        <v>118.10245782822047</v>
      </c>
      <c r="J9" s="46">
        <f t="shared" si="2"/>
        <v>-7957</v>
      </c>
      <c r="K9" s="47">
        <f t="shared" si="3"/>
        <v>-4.6009644852031313</v>
      </c>
    </row>
    <row r="10" spans="3:20" ht="24.75" customHeight="1" thickTop="1" thickBot="1" x14ac:dyDescent="0.3">
      <c r="C10" s="43" t="s">
        <v>64</v>
      </c>
      <c r="D10" s="44">
        <v>201109</v>
      </c>
      <c r="E10" s="45">
        <v>162883</v>
      </c>
      <c r="F10" s="37">
        <f t="shared" si="0"/>
        <v>80.992397157760223</v>
      </c>
      <c r="G10" s="44">
        <v>152056.1</v>
      </c>
      <c r="H10" s="45">
        <v>151169</v>
      </c>
      <c r="I10" s="37">
        <f t="shared" si="1"/>
        <v>99.416596900749127</v>
      </c>
      <c r="J10" s="46">
        <f t="shared" si="2"/>
        <v>-11714</v>
      </c>
      <c r="K10" s="47">
        <f t="shared" si="3"/>
        <v>-7.1916651829841047</v>
      </c>
    </row>
    <row r="11" spans="3:20" ht="22.5" thickTop="1" thickBot="1" x14ac:dyDescent="0.3">
      <c r="C11" s="43" t="s">
        <v>63</v>
      </c>
      <c r="D11" s="44">
        <v>10925</v>
      </c>
      <c r="E11" s="45">
        <v>12649</v>
      </c>
      <c r="F11" s="37">
        <f t="shared" si="0"/>
        <v>115.78032036613273</v>
      </c>
      <c r="G11" s="44">
        <v>8057.9</v>
      </c>
      <c r="H11" s="45">
        <v>12293</v>
      </c>
      <c r="I11" s="37">
        <f t="shared" si="1"/>
        <v>152.55835887762322</v>
      </c>
      <c r="J11" s="46">
        <f t="shared" si="2"/>
        <v>-356</v>
      </c>
      <c r="K11" s="47">
        <f t="shared" si="3"/>
        <v>-2.8144517353150449</v>
      </c>
    </row>
    <row r="12" spans="3:20" ht="77.25" customHeight="1" thickTop="1" thickBot="1" x14ac:dyDescent="0.3">
      <c r="C12" s="43" t="s">
        <v>10</v>
      </c>
      <c r="D12" s="44">
        <v>33436</v>
      </c>
      <c r="E12" s="45">
        <v>31992</v>
      </c>
      <c r="F12" s="37">
        <f t="shared" si="0"/>
        <v>95.681301591099412</v>
      </c>
      <c r="G12" s="44">
        <v>25189.5</v>
      </c>
      <c r="H12" s="45">
        <v>21980</v>
      </c>
      <c r="I12" s="37">
        <f t="shared" si="1"/>
        <v>87.258579963873842</v>
      </c>
      <c r="J12" s="46">
        <f t="shared" si="2"/>
        <v>-10012</v>
      </c>
      <c r="K12" s="47">
        <f t="shared" si="3"/>
        <v>-31.295323830957738</v>
      </c>
    </row>
    <row r="13" spans="3:20" ht="31.5" customHeight="1" thickTop="1" thickBot="1" x14ac:dyDescent="0.3">
      <c r="C13" s="43" t="s">
        <v>65</v>
      </c>
      <c r="D13" s="44">
        <v>3500</v>
      </c>
      <c r="E13" s="45">
        <v>3804</v>
      </c>
      <c r="F13" s="37">
        <f t="shared" si="0"/>
        <v>108.68571428571428</v>
      </c>
      <c r="G13" s="44">
        <v>3500</v>
      </c>
      <c r="H13" s="45">
        <v>5161</v>
      </c>
      <c r="I13" s="37">
        <f t="shared" si="1"/>
        <v>147.45714285714286</v>
      </c>
      <c r="J13" s="46">
        <f t="shared" si="2"/>
        <v>1357</v>
      </c>
      <c r="K13" s="47">
        <f t="shared" si="3"/>
        <v>35.672975814931654</v>
      </c>
      <c r="L13" s="1"/>
      <c r="Q13" s="38" t="s">
        <v>60</v>
      </c>
      <c r="R13" s="38" t="s">
        <v>61</v>
      </c>
      <c r="S13" s="38" t="s">
        <v>62</v>
      </c>
      <c r="T13" s="38" t="s">
        <v>43</v>
      </c>
    </row>
    <row r="14" spans="3:20" ht="31.5" thickTop="1" thickBot="1" x14ac:dyDescent="0.3">
      <c r="C14" s="169" t="s">
        <v>11</v>
      </c>
      <c r="D14" s="170"/>
      <c r="E14" s="170"/>
      <c r="F14" s="170"/>
      <c r="G14" s="170"/>
      <c r="H14" s="170"/>
      <c r="I14" s="170"/>
      <c r="J14" s="170"/>
      <c r="K14" s="171"/>
      <c r="P14" s="135" t="s">
        <v>198</v>
      </c>
      <c r="Q14" s="2">
        <f>H22</f>
        <v>971030</v>
      </c>
      <c r="R14" s="2">
        <f>'Recettes non fiscales'!H22</f>
        <v>193576.85000000003</v>
      </c>
      <c r="S14" s="2">
        <f>'Autres recettes'!H14</f>
        <v>160081.75999999998</v>
      </c>
      <c r="T14" s="2">
        <f>SUM(Q14:S14)</f>
        <v>1324688.6100000001</v>
      </c>
    </row>
    <row r="15" spans="3:20" ht="31.5" thickTop="1" thickBot="1" x14ac:dyDescent="0.3">
      <c r="C15" s="43" t="s">
        <v>12</v>
      </c>
      <c r="D15" s="44">
        <f>SUM(D16:D20)</f>
        <v>502600</v>
      </c>
      <c r="E15" s="45">
        <f>SUM(E16:E20)</f>
        <v>540989.9</v>
      </c>
      <c r="F15" s="37">
        <f t="shared" ref="F15:F22" si="4">E15*100/D15</f>
        <v>107.63826104257859</v>
      </c>
      <c r="G15" s="44">
        <f>SUM(G16:G20)</f>
        <v>520099.89999999997</v>
      </c>
      <c r="H15" s="45">
        <f>SUM(H16:H20)</f>
        <v>620603</v>
      </c>
      <c r="I15" s="37">
        <f t="shared" ref="I15:I22" si="5">H15*100/G15</f>
        <v>119.32380683018782</v>
      </c>
      <c r="J15" s="46">
        <f t="shared" ref="J15:J22" si="6">H15-E15</f>
        <v>79613.099999999977</v>
      </c>
      <c r="K15" s="37">
        <f t="shared" ref="K15:K22" si="7">J15*100/E15</f>
        <v>14.716189710750603</v>
      </c>
      <c r="P15" s="135" t="s">
        <v>199</v>
      </c>
      <c r="Q15" s="2">
        <f>E22</f>
        <v>921455.9</v>
      </c>
      <c r="R15" s="2">
        <f>'Recettes non fiscales'!E22</f>
        <v>194698.6</v>
      </c>
      <c r="S15" s="2">
        <f>'Autres recettes'!E14</f>
        <v>105477.59999999999</v>
      </c>
      <c r="T15" s="2">
        <f>SUM(Q15:S15)</f>
        <v>1221632.1000000001</v>
      </c>
    </row>
    <row r="16" spans="3:20" ht="22.5" thickTop="1" thickBot="1" x14ac:dyDescent="0.3">
      <c r="C16" s="48" t="s">
        <v>13</v>
      </c>
      <c r="D16" s="49">
        <v>154128.5</v>
      </c>
      <c r="E16" s="37">
        <v>164586.4</v>
      </c>
      <c r="F16" s="37">
        <f t="shared" si="4"/>
        <v>106.7851824938282</v>
      </c>
      <c r="G16" s="49">
        <v>177639.9</v>
      </c>
      <c r="H16" s="37">
        <v>204204.4</v>
      </c>
      <c r="I16" s="37">
        <f t="shared" si="5"/>
        <v>114.95412911175924</v>
      </c>
      <c r="J16" s="46">
        <f t="shared" si="6"/>
        <v>39618</v>
      </c>
      <c r="K16" s="37">
        <f t="shared" si="7"/>
        <v>24.071247685106425</v>
      </c>
      <c r="P16" t="s">
        <v>40</v>
      </c>
      <c r="Q16" s="2">
        <f>Q14-Q15</f>
        <v>49574.099999999977</v>
      </c>
      <c r="R16" s="2">
        <f>R14-R15</f>
        <v>-1121.7499999999709</v>
      </c>
      <c r="S16" s="2">
        <f>S14-S15</f>
        <v>54604.159999999989</v>
      </c>
      <c r="T16" s="2">
        <f>T14-T15</f>
        <v>103056.51000000001</v>
      </c>
    </row>
    <row r="17" spans="3:20" ht="22.5" thickTop="1" thickBot="1" x14ac:dyDescent="0.3">
      <c r="C17" s="48" t="s">
        <v>15</v>
      </c>
      <c r="D17" s="49">
        <v>74980</v>
      </c>
      <c r="E17" s="37">
        <v>79967.199999999997</v>
      </c>
      <c r="F17" s="37">
        <f t="shared" si="4"/>
        <v>106.65137369965323</v>
      </c>
      <c r="G17" s="49">
        <v>73370.7</v>
      </c>
      <c r="H17" s="37">
        <v>88893.3</v>
      </c>
      <c r="I17" s="37">
        <f t="shared" si="5"/>
        <v>121.1564016698764</v>
      </c>
      <c r="J17" s="46">
        <f t="shared" si="6"/>
        <v>8926.1000000000058</v>
      </c>
      <c r="K17" s="37">
        <f t="shared" si="7"/>
        <v>11.16220150261608</v>
      </c>
      <c r="P17" t="s">
        <v>67</v>
      </c>
      <c r="Q17" s="3">
        <f>Q16/Q15</f>
        <v>5.3799753194916845E-2</v>
      </c>
      <c r="R17" s="3">
        <f>R16/R15</f>
        <v>-5.7614692658291885E-3</v>
      </c>
      <c r="S17" s="3">
        <f>S16/S15</f>
        <v>0.51768489233733028</v>
      </c>
      <c r="T17" s="3">
        <f>T16/T15</f>
        <v>8.4359693888200873E-2</v>
      </c>
    </row>
    <row r="18" spans="3:20" ht="31.5" thickTop="1" thickBot="1" x14ac:dyDescent="0.3">
      <c r="C18" s="48" t="s">
        <v>16</v>
      </c>
      <c r="D18" s="49">
        <v>268191.5</v>
      </c>
      <c r="E18" s="37">
        <v>280450</v>
      </c>
      <c r="F18" s="37">
        <f t="shared" si="4"/>
        <v>104.57080108802852</v>
      </c>
      <c r="G18" s="49">
        <v>259289.3</v>
      </c>
      <c r="H18" s="37">
        <v>311651.3</v>
      </c>
      <c r="I18" s="37">
        <f t="shared" si="5"/>
        <v>120.19443147094771</v>
      </c>
      <c r="J18" s="46">
        <f t="shared" si="6"/>
        <v>31201.299999999988</v>
      </c>
      <c r="K18" s="37">
        <f t="shared" si="7"/>
        <v>11.125441255125688</v>
      </c>
      <c r="P18" s="134" t="s">
        <v>197</v>
      </c>
      <c r="Q18" s="4">
        <f>G22</f>
        <v>845099.89999999991</v>
      </c>
      <c r="R18" s="4">
        <f>'Recettes non fiscales'!G22</f>
        <v>168769</v>
      </c>
      <c r="S18" s="4">
        <f>'Autres recettes'!G14</f>
        <v>232817</v>
      </c>
      <c r="T18" s="2">
        <f>SUM(Q18:S18)</f>
        <v>1246685.8999999999</v>
      </c>
    </row>
    <row r="19" spans="3:20" ht="31.5" thickTop="1" thickBot="1" x14ac:dyDescent="0.3">
      <c r="C19" s="48" t="s">
        <v>17</v>
      </c>
      <c r="D19" s="49">
        <v>1300</v>
      </c>
      <c r="E19" s="37">
        <v>10617.8</v>
      </c>
      <c r="F19" s="37">
        <f t="shared" si="4"/>
        <v>816.7538461538461</v>
      </c>
      <c r="G19" s="49">
        <v>6778</v>
      </c>
      <c r="H19" s="37">
        <v>10359.6</v>
      </c>
      <c r="I19" s="37">
        <f t="shared" si="5"/>
        <v>152.84154617881381</v>
      </c>
      <c r="J19" s="46">
        <f t="shared" si="6"/>
        <v>-258.19999999999891</v>
      </c>
      <c r="K19" s="37">
        <f t="shared" si="7"/>
        <v>-2.4317655258151305</v>
      </c>
      <c r="P19" s="136" t="s">
        <v>200</v>
      </c>
      <c r="Q19" s="3">
        <f>Q14/Q18</f>
        <v>1.1490120872100447</v>
      </c>
      <c r="R19" s="3">
        <f>R14/R18</f>
        <v>1.146992931166269</v>
      </c>
      <c r="S19" s="3">
        <f>S14/S18</f>
        <v>0.68758621578321166</v>
      </c>
      <c r="T19" s="3">
        <f>T14/T18</f>
        <v>1.0625680534286945</v>
      </c>
    </row>
    <row r="20" spans="3:20" ht="31.5" thickTop="1" thickBot="1" x14ac:dyDescent="0.3">
      <c r="C20" s="48" t="s">
        <v>18</v>
      </c>
      <c r="D20" s="49">
        <v>4000</v>
      </c>
      <c r="E20" s="37">
        <f>4147.3+1168+53.2</f>
        <v>5368.5</v>
      </c>
      <c r="F20" s="37">
        <f t="shared" si="4"/>
        <v>134.21250000000001</v>
      </c>
      <c r="G20" s="49">
        <v>3022</v>
      </c>
      <c r="H20" s="37">
        <v>5494.4</v>
      </c>
      <c r="I20" s="37">
        <f t="shared" si="5"/>
        <v>181.81336863004634</v>
      </c>
      <c r="J20" s="46">
        <f t="shared" si="6"/>
        <v>125.89999999999964</v>
      </c>
      <c r="K20" s="37">
        <f t="shared" si="7"/>
        <v>2.3451615907609136</v>
      </c>
      <c r="P20" s="134" t="s">
        <v>204</v>
      </c>
      <c r="Q20" s="4">
        <f>D22</f>
        <v>935600</v>
      </c>
      <c r="R20" s="4">
        <f>'Recettes non fiscales'!D22</f>
        <v>179080</v>
      </c>
      <c r="S20" s="4">
        <f>'Autres recettes'!D14</f>
        <v>97222</v>
      </c>
      <c r="T20" s="2">
        <f>SUM(Q20:S20)</f>
        <v>1211902</v>
      </c>
    </row>
    <row r="21" spans="3:20" ht="22.5" thickTop="1" thickBot="1" x14ac:dyDescent="0.3">
      <c r="C21" s="43" t="s">
        <v>66</v>
      </c>
      <c r="D21" s="50">
        <f>D7+D15</f>
        <v>939100</v>
      </c>
      <c r="E21" s="51">
        <f>E7+E15</f>
        <v>925259.9</v>
      </c>
      <c r="F21" s="37">
        <f t="shared" si="4"/>
        <v>98.526237887338937</v>
      </c>
      <c r="G21" s="50">
        <f>G7+G15</f>
        <v>848599.89999999991</v>
      </c>
      <c r="H21" s="51">
        <f>H7+H15</f>
        <v>976191</v>
      </c>
      <c r="I21" s="37">
        <f t="shared" si="5"/>
        <v>115.03548374210274</v>
      </c>
      <c r="J21" s="46">
        <f t="shared" si="6"/>
        <v>50931.099999999977</v>
      </c>
      <c r="K21" s="37">
        <f t="shared" si="7"/>
        <v>5.5045182440090592</v>
      </c>
    </row>
    <row r="22" spans="3:20" ht="16.5" thickTop="1" thickBot="1" x14ac:dyDescent="0.3">
      <c r="C22" s="43" t="s">
        <v>14</v>
      </c>
      <c r="D22" s="50">
        <f>D21-D13</f>
        <v>935600</v>
      </c>
      <c r="E22" s="51">
        <f>E21-E13</f>
        <v>921455.9</v>
      </c>
      <c r="F22" s="37">
        <f t="shared" si="4"/>
        <v>98.488232150491669</v>
      </c>
      <c r="G22" s="50">
        <f>G21-G13</f>
        <v>845099.89999999991</v>
      </c>
      <c r="H22" s="51">
        <f>H21-H13</f>
        <v>971030</v>
      </c>
      <c r="I22" s="37">
        <f t="shared" si="5"/>
        <v>114.90120872100448</v>
      </c>
      <c r="J22" s="46">
        <f t="shared" si="6"/>
        <v>49574.099999999977</v>
      </c>
      <c r="K22" s="37">
        <f t="shared" si="7"/>
        <v>5.3799753194916846</v>
      </c>
      <c r="Q22" t="s">
        <v>60</v>
      </c>
      <c r="R22" t="s">
        <v>61</v>
      </c>
      <c r="S22" t="s">
        <v>62</v>
      </c>
    </row>
    <row r="23" spans="3:20" ht="15.75" thickTop="1" x14ac:dyDescent="0.25">
      <c r="Q23" s="2">
        <f>H22</f>
        <v>971030</v>
      </c>
      <c r="R23" s="2">
        <f>'Recettes non fiscales'!H22</f>
        <v>193576.85000000003</v>
      </c>
      <c r="S23" s="2">
        <f>'Autres recettes'!H14</f>
        <v>160081.75999999998</v>
      </c>
    </row>
    <row r="24" spans="3:20" x14ac:dyDescent="0.25">
      <c r="Q24" s="2"/>
    </row>
    <row r="25" spans="3:20" x14ac:dyDescent="0.25">
      <c r="Q25" s="2"/>
    </row>
  </sheetData>
  <sheetProtection algorithmName="SHA-512" hashValue="8ko3AWlKirzkE6VUTgwL4UlezbPCUpV4i9T/tJ+pBgOALnaudjjt8AX8OBxK3yCThAREIUNRRofdpCvoMyCyvw==" saltValue="9kUVnrNG6YD4j46mKaQEkA==" spinCount="100000" sheet="1" objects="1" scenarios="1"/>
  <mergeCells count="8">
    <mergeCell ref="C2:K2"/>
    <mergeCell ref="C14:K14"/>
    <mergeCell ref="C4:C5"/>
    <mergeCell ref="D4:F4"/>
    <mergeCell ref="G4:I4"/>
    <mergeCell ref="J4:J5"/>
    <mergeCell ref="K4:K5"/>
    <mergeCell ref="C6:K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6CE7-6425-4D9B-A14A-CE4C047B715E}">
  <dimension ref="C2:L23"/>
  <sheetViews>
    <sheetView showGridLines="0" workbookViewId="0">
      <selection activeCell="I21" sqref="I21"/>
    </sheetView>
  </sheetViews>
  <sheetFormatPr baseColWidth="10" defaultRowHeight="15" x14ac:dyDescent="0.25"/>
  <cols>
    <col min="2" max="2" width="1.85546875" customWidth="1"/>
    <col min="3" max="3" width="22" customWidth="1"/>
    <col min="11" max="11" width="15.85546875" customWidth="1"/>
  </cols>
  <sheetData>
    <row r="2" spans="3:12" ht="16.5" x14ac:dyDescent="0.25">
      <c r="C2" s="158" t="s">
        <v>207</v>
      </c>
      <c r="D2" s="158"/>
      <c r="E2" s="158"/>
      <c r="F2" s="158"/>
      <c r="G2" s="158"/>
      <c r="H2" s="158"/>
      <c r="I2" s="158"/>
      <c r="J2" s="158"/>
      <c r="K2" s="158"/>
    </row>
    <row r="3" spans="3:12" ht="15.75" thickBot="1" x14ac:dyDescent="0.3"/>
    <row r="4" spans="3:12" ht="16.5" thickTop="1" thickBot="1" x14ac:dyDescent="0.3">
      <c r="C4" s="172" t="s">
        <v>1</v>
      </c>
      <c r="D4" s="174">
        <v>2019</v>
      </c>
      <c r="E4" s="175"/>
      <c r="F4" s="176"/>
      <c r="G4" s="177">
        <v>2020</v>
      </c>
      <c r="H4" s="178"/>
      <c r="I4" s="179"/>
      <c r="J4" s="180" t="s">
        <v>2</v>
      </c>
      <c r="K4" s="172" t="s">
        <v>3</v>
      </c>
    </row>
    <row r="5" spans="3:12" ht="16.5" thickTop="1" thickBot="1" x14ac:dyDescent="0.3">
      <c r="C5" s="173"/>
      <c r="D5" s="39" t="s">
        <v>0</v>
      </c>
      <c r="E5" s="40" t="s">
        <v>4</v>
      </c>
      <c r="F5" s="40" t="s">
        <v>5</v>
      </c>
      <c r="G5" s="41" t="s">
        <v>0</v>
      </c>
      <c r="H5" s="41" t="s">
        <v>4</v>
      </c>
      <c r="I5" s="42" t="s">
        <v>5</v>
      </c>
      <c r="J5" s="181"/>
      <c r="K5" s="173"/>
    </row>
    <row r="6" spans="3:12" ht="16.5" thickTop="1" thickBot="1" x14ac:dyDescent="0.3">
      <c r="C6" s="169" t="s">
        <v>6</v>
      </c>
      <c r="D6" s="170"/>
      <c r="E6" s="170"/>
      <c r="F6" s="170"/>
      <c r="G6" s="170"/>
      <c r="H6" s="170"/>
      <c r="I6" s="170"/>
      <c r="J6" s="170"/>
      <c r="K6" s="171"/>
    </row>
    <row r="7" spans="3:12" ht="16.5" thickTop="1" thickBot="1" x14ac:dyDescent="0.3">
      <c r="C7" s="43" t="s">
        <v>65</v>
      </c>
      <c r="D7" s="44">
        <v>3500</v>
      </c>
      <c r="E7" s="45">
        <v>3804</v>
      </c>
      <c r="F7" s="47">
        <f>E7*100/D7</f>
        <v>108.68571428571428</v>
      </c>
      <c r="G7" s="44">
        <v>3500</v>
      </c>
      <c r="H7" s="45">
        <v>5161</v>
      </c>
      <c r="I7" s="47">
        <f>H7*100/G7</f>
        <v>147.45714285714286</v>
      </c>
      <c r="J7" s="51">
        <f>H7-E7</f>
        <v>1357</v>
      </c>
      <c r="K7" s="47">
        <f>J7*100/E7</f>
        <v>35.672975814931654</v>
      </c>
      <c r="L7" s="1"/>
    </row>
    <row r="8" spans="3:12" ht="16.5" customHeight="1" thickTop="1" thickBot="1" x14ac:dyDescent="0.3">
      <c r="C8" s="169" t="s">
        <v>25</v>
      </c>
      <c r="D8" s="170"/>
      <c r="E8" s="170"/>
      <c r="F8" s="170"/>
      <c r="G8" s="170"/>
      <c r="H8" s="170"/>
      <c r="I8" s="170"/>
      <c r="J8" s="170"/>
      <c r="K8" s="171"/>
    </row>
    <row r="9" spans="3:12" ht="16.5" thickTop="1" thickBot="1" x14ac:dyDescent="0.3">
      <c r="C9" s="43" t="s">
        <v>12</v>
      </c>
      <c r="D9" s="44">
        <f>SUM(D10:D15)</f>
        <v>115580</v>
      </c>
      <c r="E9" s="45">
        <f>SUM(E10:E15)</f>
        <v>135734.5</v>
      </c>
      <c r="F9" s="37">
        <f t="shared" ref="F9:F15" si="0">E9*100/D9</f>
        <v>117.43770548537809</v>
      </c>
      <c r="G9" s="44">
        <f>SUM(G10:G15)</f>
        <v>104000</v>
      </c>
      <c r="H9" s="45">
        <f>SUM(H10:H15)</f>
        <v>127937.20000000001</v>
      </c>
      <c r="I9" s="37">
        <f t="shared" ref="I9:I15" si="1">H9*100/G9</f>
        <v>123.01653846153847</v>
      </c>
      <c r="J9" s="46">
        <f t="shared" ref="J9:J15" si="2">H9-E9</f>
        <v>-7797.2999999999884</v>
      </c>
      <c r="K9" s="37">
        <f t="shared" ref="K9:K15" si="3">J9*100/E9</f>
        <v>-5.7445233157377</v>
      </c>
    </row>
    <row r="10" spans="3:12" ht="22.5" thickTop="1" thickBot="1" x14ac:dyDescent="0.3">
      <c r="C10" s="48" t="s">
        <v>19</v>
      </c>
      <c r="D10" s="49">
        <v>2083</v>
      </c>
      <c r="E10" s="37">
        <v>1176</v>
      </c>
      <c r="F10" s="37">
        <f t="shared" si="0"/>
        <v>56.45703312530005</v>
      </c>
      <c r="G10" s="49">
        <v>2024</v>
      </c>
      <c r="H10" s="37">
        <v>1819.4</v>
      </c>
      <c r="I10" s="37">
        <f t="shared" si="1"/>
        <v>89.891304347826093</v>
      </c>
      <c r="J10" s="46">
        <f t="shared" si="2"/>
        <v>643.40000000000009</v>
      </c>
      <c r="K10" s="37">
        <f t="shared" si="3"/>
        <v>54.710884353741505</v>
      </c>
    </row>
    <row r="11" spans="3:12" ht="22.5" thickTop="1" thickBot="1" x14ac:dyDescent="0.3">
      <c r="C11" s="48" t="s">
        <v>20</v>
      </c>
      <c r="D11" s="49">
        <v>4741</v>
      </c>
      <c r="E11" s="37">
        <v>6646.1</v>
      </c>
      <c r="F11" s="37">
        <f t="shared" si="0"/>
        <v>140.18350558953807</v>
      </c>
      <c r="G11" s="49">
        <v>5615</v>
      </c>
      <c r="H11" s="37">
        <v>6312.5</v>
      </c>
      <c r="I11" s="37">
        <f t="shared" si="1"/>
        <v>112.42208370436332</v>
      </c>
      <c r="J11" s="46">
        <f t="shared" si="2"/>
        <v>-333.60000000000036</v>
      </c>
      <c r="K11" s="37">
        <f t="shared" si="3"/>
        <v>-5.0194851115691961</v>
      </c>
    </row>
    <row r="12" spans="3:12" ht="22.5" thickTop="1" thickBot="1" x14ac:dyDescent="0.3">
      <c r="C12" s="48" t="s">
        <v>21</v>
      </c>
      <c r="D12" s="49">
        <v>190</v>
      </c>
      <c r="E12" s="37">
        <v>2460.1</v>
      </c>
      <c r="F12" s="37">
        <f t="shared" si="0"/>
        <v>1294.7894736842106</v>
      </c>
      <c r="G12" s="49">
        <v>683</v>
      </c>
      <c r="H12" s="37">
        <v>385.5</v>
      </c>
      <c r="I12" s="37">
        <f t="shared" si="1"/>
        <v>56.442166910688144</v>
      </c>
      <c r="J12" s="46">
        <f t="shared" si="2"/>
        <v>-2074.6</v>
      </c>
      <c r="K12" s="37">
        <f t="shared" si="3"/>
        <v>-84.329905288402912</v>
      </c>
    </row>
    <row r="13" spans="3:12" ht="16.5" thickTop="1" thickBot="1" x14ac:dyDescent="0.3">
      <c r="C13" s="48" t="s">
        <v>22</v>
      </c>
      <c r="D13" s="49">
        <v>8500</v>
      </c>
      <c r="E13" s="37">
        <v>7938.5</v>
      </c>
      <c r="F13" s="37">
        <f t="shared" si="0"/>
        <v>93.39411764705882</v>
      </c>
      <c r="G13" s="49">
        <v>11256</v>
      </c>
      <c r="H13" s="37">
        <v>13454.3</v>
      </c>
      <c r="I13" s="37">
        <f t="shared" si="1"/>
        <v>119.53002842928215</v>
      </c>
      <c r="J13" s="46">
        <f t="shared" si="2"/>
        <v>5515.7999999999993</v>
      </c>
      <c r="K13" s="37">
        <f t="shared" si="3"/>
        <v>69.481640108332797</v>
      </c>
    </row>
    <row r="14" spans="3:12" ht="22.5" thickTop="1" thickBot="1" x14ac:dyDescent="0.3">
      <c r="C14" s="48" t="s">
        <v>23</v>
      </c>
      <c r="D14" s="49">
        <v>58664</v>
      </c>
      <c r="E14" s="37">
        <v>54056.5</v>
      </c>
      <c r="F14" s="37">
        <f t="shared" si="0"/>
        <v>92.145949815900721</v>
      </c>
      <c r="G14" s="49">
        <v>51776</v>
      </c>
      <c r="H14" s="37">
        <v>71371.600000000006</v>
      </c>
      <c r="I14" s="37">
        <f t="shared" si="1"/>
        <v>137.8468788627936</v>
      </c>
      <c r="J14" s="46">
        <f t="shared" si="2"/>
        <v>17315.100000000006</v>
      </c>
      <c r="K14" s="37">
        <f t="shared" si="3"/>
        <v>32.031485575277728</v>
      </c>
    </row>
    <row r="15" spans="3:12" ht="16.5" thickTop="1" thickBot="1" x14ac:dyDescent="0.3">
      <c r="C15" s="48" t="s">
        <v>24</v>
      </c>
      <c r="D15" s="49">
        <v>41402</v>
      </c>
      <c r="E15" s="37">
        <v>63457.3</v>
      </c>
      <c r="F15" s="37">
        <f t="shared" si="0"/>
        <v>153.27109801458866</v>
      </c>
      <c r="G15" s="49">
        <v>32646</v>
      </c>
      <c r="H15" s="37">
        <v>34593.9</v>
      </c>
      <c r="I15" s="37">
        <f t="shared" si="1"/>
        <v>105.96673405623966</v>
      </c>
      <c r="J15" s="46">
        <f t="shared" si="2"/>
        <v>-28863.4</v>
      </c>
      <c r="K15" s="37">
        <f t="shared" si="3"/>
        <v>-45.484759042694847</v>
      </c>
    </row>
    <row r="16" spans="3:12" ht="16.5" thickTop="1" thickBot="1" x14ac:dyDescent="0.3">
      <c r="C16" s="169" t="s">
        <v>26</v>
      </c>
      <c r="D16" s="170"/>
      <c r="E16" s="170"/>
      <c r="F16" s="170"/>
      <c r="G16" s="170"/>
      <c r="H16" s="170"/>
      <c r="I16" s="170"/>
      <c r="J16" s="170"/>
      <c r="K16" s="171"/>
    </row>
    <row r="17" spans="3:11" ht="16.5" thickTop="1" thickBot="1" x14ac:dyDescent="0.3">
      <c r="C17" s="43" t="s">
        <v>30</v>
      </c>
      <c r="D17" s="44">
        <v>5000</v>
      </c>
      <c r="E17" s="45">
        <v>1883</v>
      </c>
      <c r="F17" s="47">
        <f>E17*100/D17</f>
        <v>37.659999999999997</v>
      </c>
      <c r="G17" s="44">
        <v>3000</v>
      </c>
      <c r="H17" s="45">
        <v>2500.1999999999998</v>
      </c>
      <c r="I17" s="47">
        <f>H17*100/G17</f>
        <v>83.339999999999989</v>
      </c>
      <c r="J17" s="51">
        <f>H17-E17</f>
        <v>617.19999999999982</v>
      </c>
      <c r="K17" s="47">
        <f>J17*100/E17</f>
        <v>32.77748274030801</v>
      </c>
    </row>
    <row r="18" spans="3:11" ht="16.5" thickTop="1" thickBot="1" x14ac:dyDescent="0.3">
      <c r="C18" s="169" t="s">
        <v>27</v>
      </c>
      <c r="D18" s="170"/>
      <c r="E18" s="170"/>
      <c r="F18" s="170"/>
      <c r="G18" s="170"/>
      <c r="H18" s="170"/>
      <c r="I18" s="170"/>
      <c r="J18" s="170"/>
      <c r="K18" s="171"/>
    </row>
    <row r="19" spans="3:11" ht="16.5" thickTop="1" thickBot="1" x14ac:dyDescent="0.3">
      <c r="C19" s="48" t="s">
        <v>206</v>
      </c>
      <c r="D19" s="44">
        <f>SUM(D20:D21)</f>
        <v>55000</v>
      </c>
      <c r="E19" s="45">
        <f>SUM(E20:E21)</f>
        <v>53277.100000000006</v>
      </c>
      <c r="F19" s="37">
        <f>E19*100/D19</f>
        <v>96.867454545454564</v>
      </c>
      <c r="G19" s="44">
        <f>SUM(G20:G21)</f>
        <v>58269</v>
      </c>
      <c r="H19" s="45">
        <f>SUM(H20:H21)</f>
        <v>57978.45</v>
      </c>
      <c r="I19" s="37">
        <f>H19*100/G19</f>
        <v>99.501364361839052</v>
      </c>
      <c r="J19" s="46">
        <f>H19-E19</f>
        <v>4701.3499999999913</v>
      </c>
      <c r="K19" s="37">
        <f>J19*100/E19</f>
        <v>8.8243354086464745</v>
      </c>
    </row>
    <row r="20" spans="3:11" ht="16.5" thickTop="1" thickBot="1" x14ac:dyDescent="0.3">
      <c r="C20" s="48" t="s">
        <v>28</v>
      </c>
      <c r="D20" s="49">
        <v>51000</v>
      </c>
      <c r="E20" s="37">
        <v>43119.9</v>
      </c>
      <c r="F20" s="37">
        <f>E20*100/D20</f>
        <v>84.548823529411763</v>
      </c>
      <c r="G20" s="49">
        <v>52269</v>
      </c>
      <c r="H20" s="37">
        <v>47299.45</v>
      </c>
      <c r="I20" s="37">
        <f>H20*100/G20</f>
        <v>90.492356846314266</v>
      </c>
      <c r="J20" s="46">
        <f>H20-E20</f>
        <v>4179.5499999999956</v>
      </c>
      <c r="K20" s="37">
        <f>J20*100/E20</f>
        <v>9.6928564305575744</v>
      </c>
    </row>
    <row r="21" spans="3:11" ht="22.5" thickTop="1" thickBot="1" x14ac:dyDescent="0.3">
      <c r="C21" s="48" t="s">
        <v>195</v>
      </c>
      <c r="D21" s="49">
        <v>4000</v>
      </c>
      <c r="E21" s="37">
        <v>10157.200000000001</v>
      </c>
      <c r="F21" s="37">
        <f>E21*100/D21</f>
        <v>253.93000000000004</v>
      </c>
      <c r="G21" s="49">
        <v>6000</v>
      </c>
      <c r="H21" s="37">
        <v>10679</v>
      </c>
      <c r="I21" s="37">
        <f>H21*100/G21</f>
        <v>177.98333333333332</v>
      </c>
      <c r="J21" s="46">
        <f>H21-E21</f>
        <v>521.79999999999927</v>
      </c>
      <c r="K21" s="37">
        <f>J21*100/E21</f>
        <v>5.1372425471586585</v>
      </c>
    </row>
    <row r="22" spans="3:11" ht="16.5" thickTop="1" thickBot="1" x14ac:dyDescent="0.3">
      <c r="C22" s="43" t="s">
        <v>29</v>
      </c>
      <c r="D22" s="50">
        <f>D7+D9+D17+D19</f>
        <v>179080</v>
      </c>
      <c r="E22" s="51">
        <f>E7+E9+E17+E19</f>
        <v>194698.6</v>
      </c>
      <c r="F22" s="37">
        <f>E22*100/D22</f>
        <v>108.72157694884967</v>
      </c>
      <c r="G22" s="50">
        <f>G7+G9+G17+G19</f>
        <v>168769</v>
      </c>
      <c r="H22" s="51">
        <f>H7+H9+H17+H19</f>
        <v>193576.85000000003</v>
      </c>
      <c r="I22" s="37">
        <f>H22*100/G22</f>
        <v>114.69929311662689</v>
      </c>
      <c r="J22" s="46">
        <f>H22-E22</f>
        <v>-1121.7499999999709</v>
      </c>
      <c r="K22" s="37">
        <f>J22*100/E22</f>
        <v>-0.57614692658291888</v>
      </c>
    </row>
    <row r="23" spans="3:11" ht="15.75" thickTop="1" x14ac:dyDescent="0.25"/>
  </sheetData>
  <sheetProtection algorithmName="SHA-512" hashValue="HW6UeTE90yeqvfAHyHPLuUk1tHz9YWXjCW51tH10PmwqpENfJR1qGNNzxtQ/W27MWCLs1SBFIEE/sxnE8X5M3w==" saltValue="l/8HibEKqGxhPef5bfhRiw==" spinCount="100000" sheet="1" objects="1" scenarios="1"/>
  <mergeCells count="10">
    <mergeCell ref="C2:K2"/>
    <mergeCell ref="C18:K18"/>
    <mergeCell ref="C16:K16"/>
    <mergeCell ref="C8:K8"/>
    <mergeCell ref="C4:C5"/>
    <mergeCell ref="D4:F4"/>
    <mergeCell ref="G4:I4"/>
    <mergeCell ref="J4:J5"/>
    <mergeCell ref="K4:K5"/>
    <mergeCell ref="C6:K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2221-404D-4ADA-BAD4-1AFEC7BC025C}">
  <dimension ref="C2:L15"/>
  <sheetViews>
    <sheetView showGridLines="0" workbookViewId="0">
      <selection activeCell="L24" sqref="L24"/>
    </sheetView>
  </sheetViews>
  <sheetFormatPr baseColWidth="10" defaultRowHeight="15" x14ac:dyDescent="0.25"/>
  <cols>
    <col min="2" max="2" width="1.85546875" customWidth="1"/>
    <col min="3" max="3" width="22" customWidth="1"/>
  </cols>
  <sheetData>
    <row r="2" spans="3:12" ht="16.5" x14ac:dyDescent="0.25">
      <c r="C2" s="158" t="s">
        <v>208</v>
      </c>
      <c r="D2" s="158"/>
      <c r="E2" s="158"/>
      <c r="F2" s="158"/>
      <c r="G2" s="158"/>
      <c r="H2" s="158"/>
      <c r="I2" s="158"/>
      <c r="J2" s="158"/>
      <c r="K2" s="158"/>
    </row>
    <row r="3" spans="3:12" ht="15.75" thickBot="1" x14ac:dyDescent="0.3"/>
    <row r="4" spans="3:12" ht="16.5" thickTop="1" thickBot="1" x14ac:dyDescent="0.3">
      <c r="C4" s="172" t="s">
        <v>1</v>
      </c>
      <c r="D4" s="174">
        <v>2019</v>
      </c>
      <c r="E4" s="175"/>
      <c r="F4" s="176"/>
      <c r="G4" s="177">
        <v>2020</v>
      </c>
      <c r="H4" s="178"/>
      <c r="I4" s="179"/>
      <c r="J4" s="180" t="s">
        <v>2</v>
      </c>
      <c r="K4" s="172" t="s">
        <v>3</v>
      </c>
    </row>
    <row r="5" spans="3:12" ht="16.5" thickTop="1" thickBot="1" x14ac:dyDescent="0.3">
      <c r="C5" s="173"/>
      <c r="D5" s="39" t="s">
        <v>0</v>
      </c>
      <c r="E5" s="40" t="s">
        <v>4</v>
      </c>
      <c r="F5" s="40" t="s">
        <v>5</v>
      </c>
      <c r="G5" s="41" t="s">
        <v>0</v>
      </c>
      <c r="H5" s="41" t="s">
        <v>4</v>
      </c>
      <c r="I5" s="42" t="s">
        <v>5</v>
      </c>
      <c r="J5" s="181"/>
      <c r="K5" s="173"/>
    </row>
    <row r="6" spans="3:12" ht="16.5" customHeight="1" thickTop="1" thickBot="1" x14ac:dyDescent="0.3">
      <c r="C6" s="182" t="s">
        <v>34</v>
      </c>
      <c r="D6" s="183"/>
      <c r="E6" s="183"/>
      <c r="F6" s="183"/>
      <c r="G6" s="183"/>
      <c r="H6" s="183"/>
      <c r="I6" s="183"/>
      <c r="J6" s="183"/>
      <c r="K6" s="184"/>
    </row>
    <row r="7" spans="3:12" ht="16.5" thickTop="1" thickBot="1" x14ac:dyDescent="0.3">
      <c r="C7" s="43" t="s">
        <v>33</v>
      </c>
      <c r="D7" s="44">
        <f>SUM(D8:D9)</f>
        <v>16000</v>
      </c>
      <c r="E7" s="45">
        <f>SUM(E8:E9)</f>
        <v>7811.2</v>
      </c>
      <c r="F7" s="37">
        <f>E7*100/D7</f>
        <v>48.82</v>
      </c>
      <c r="G7" s="44">
        <f>SUM(G8:G9)</f>
        <v>12000</v>
      </c>
      <c r="H7" s="45">
        <f>SUM(H8:H9)</f>
        <v>7868.86</v>
      </c>
      <c r="I7" s="37">
        <f>H7*100/G7</f>
        <v>65.57383333333334</v>
      </c>
      <c r="J7" s="46">
        <f>H7-E7</f>
        <v>57.659999999999854</v>
      </c>
      <c r="K7" s="37">
        <f>J7*100/E7</f>
        <v>0.73817083162638075</v>
      </c>
      <c r="L7" s="2">
        <f>100-I7</f>
        <v>34.42616666666666</v>
      </c>
    </row>
    <row r="8" spans="3:12" ht="22.5" thickTop="1" thickBot="1" x14ac:dyDescent="0.3">
      <c r="C8" s="48" t="s">
        <v>31</v>
      </c>
      <c r="D8" s="49">
        <v>16000</v>
      </c>
      <c r="E8" s="37">
        <v>7811.2</v>
      </c>
      <c r="F8" s="37">
        <f>E8*100/D8</f>
        <v>48.82</v>
      </c>
      <c r="G8" s="49">
        <v>9000</v>
      </c>
      <c r="H8" s="37">
        <v>7868.86</v>
      </c>
      <c r="I8" s="37">
        <f>H8*100/G8</f>
        <v>87.431777777777782</v>
      </c>
      <c r="J8" s="46">
        <f>H8-E8</f>
        <v>57.659999999999854</v>
      </c>
      <c r="K8" s="37">
        <f>J8*100/E8</f>
        <v>0.73817083162638075</v>
      </c>
    </row>
    <row r="9" spans="3:12" ht="22.5" thickTop="1" thickBot="1" x14ac:dyDescent="0.3">
      <c r="C9" s="48" t="s">
        <v>32</v>
      </c>
      <c r="D9" s="49">
        <v>0</v>
      </c>
      <c r="E9" s="37">
        <v>0</v>
      </c>
      <c r="F9" s="37" t="e">
        <f>E9*100/D9</f>
        <v>#DIV/0!</v>
      </c>
      <c r="G9" s="49">
        <v>3000</v>
      </c>
      <c r="H9" s="37">
        <v>0</v>
      </c>
      <c r="I9" s="37">
        <f>H9*100/G9</f>
        <v>0</v>
      </c>
      <c r="J9" s="46">
        <f>H9-E9</f>
        <v>0</v>
      </c>
      <c r="K9" s="37" t="e">
        <f>J9*100/E9</f>
        <v>#DIV/0!</v>
      </c>
    </row>
    <row r="10" spans="3:12" ht="16.5" thickTop="1" thickBot="1" x14ac:dyDescent="0.3">
      <c r="C10" s="185" t="s">
        <v>36</v>
      </c>
      <c r="D10" s="183"/>
      <c r="E10" s="183"/>
      <c r="F10" s="183"/>
      <c r="G10" s="183"/>
      <c r="H10" s="183"/>
      <c r="I10" s="183"/>
      <c r="J10" s="183"/>
      <c r="K10" s="184"/>
    </row>
    <row r="11" spans="3:12" ht="16.5" thickTop="1" thickBot="1" x14ac:dyDescent="0.3">
      <c r="C11" s="52" t="s">
        <v>37</v>
      </c>
      <c r="D11" s="49">
        <f>SUM(D12:D13)</f>
        <v>81222</v>
      </c>
      <c r="E11" s="53">
        <f>SUM(E12:E13)</f>
        <v>97666.4</v>
      </c>
      <c r="F11" s="37">
        <f>E11*100/D11</f>
        <v>120.24623870379946</v>
      </c>
      <c r="G11" s="49">
        <f>SUM(G12:G13)</f>
        <v>220817</v>
      </c>
      <c r="H11" s="53">
        <f>SUM(H12:H13)</f>
        <v>152212.9</v>
      </c>
      <c r="I11" s="37">
        <f>H11*100/G11</f>
        <v>68.931694570617296</v>
      </c>
      <c r="J11" s="46">
        <f>H11-E11</f>
        <v>54546.5</v>
      </c>
      <c r="K11" s="37">
        <f>J11*100/E11</f>
        <v>55.849811194023744</v>
      </c>
    </row>
    <row r="12" spans="3:12" ht="16.5" thickTop="1" thickBot="1" x14ac:dyDescent="0.3">
      <c r="C12" s="48" t="s">
        <v>35</v>
      </c>
      <c r="D12" s="49">
        <v>13700</v>
      </c>
      <c r="E12" s="37">
        <v>30823.9</v>
      </c>
      <c r="F12" s="37">
        <f>E12*100/D12</f>
        <v>224.9919708029197</v>
      </c>
      <c r="G12" s="49">
        <v>68800</v>
      </c>
      <c r="H12" s="37">
        <v>105310.9</v>
      </c>
      <c r="I12" s="37">
        <f>H12*100/G12</f>
        <v>153.06816860465116</v>
      </c>
      <c r="J12" s="46">
        <f>H12-E12</f>
        <v>74487</v>
      </c>
      <c r="K12" s="37">
        <f>J12*100/E12</f>
        <v>241.65339233516849</v>
      </c>
    </row>
    <row r="13" spans="3:12" ht="22.5" thickTop="1" thickBot="1" x14ac:dyDescent="0.3">
      <c r="C13" s="48" t="s">
        <v>196</v>
      </c>
      <c r="D13" s="49">
        <v>67522</v>
      </c>
      <c r="E13" s="37">
        <v>66842.5</v>
      </c>
      <c r="F13" s="37">
        <f>E13*100/D13</f>
        <v>98.993661325197706</v>
      </c>
      <c r="G13" s="49">
        <v>152017</v>
      </c>
      <c r="H13" s="37">
        <v>46902</v>
      </c>
      <c r="I13" s="37">
        <f>H13*100/G13</f>
        <v>30.853128268548911</v>
      </c>
      <c r="J13" s="46">
        <f>H13-E13</f>
        <v>-19940.5</v>
      </c>
      <c r="K13" s="37">
        <f>J13*100/E13</f>
        <v>-29.832067920858734</v>
      </c>
    </row>
    <row r="14" spans="3:12" ht="22.5" thickTop="1" thickBot="1" x14ac:dyDescent="0.3">
      <c r="C14" s="43" t="s">
        <v>38</v>
      </c>
      <c r="D14" s="50">
        <f>D7+D11</f>
        <v>97222</v>
      </c>
      <c r="E14" s="51">
        <f>E7+E11</f>
        <v>105477.59999999999</v>
      </c>
      <c r="F14" s="37">
        <f>E14*100/D14</f>
        <v>108.49149369484273</v>
      </c>
      <c r="G14" s="50">
        <f>G7+G11</f>
        <v>232817</v>
      </c>
      <c r="H14" s="51">
        <f>H7+H11</f>
        <v>160081.75999999998</v>
      </c>
      <c r="I14" s="37">
        <f>H14*100/G14</f>
        <v>68.758621578321168</v>
      </c>
      <c r="J14" s="46">
        <f>H14-E14</f>
        <v>54604.159999999989</v>
      </c>
      <c r="K14" s="37">
        <f>J14*100/E14</f>
        <v>51.768489233733035</v>
      </c>
    </row>
    <row r="15" spans="3:12" ht="15.75" thickTop="1" x14ac:dyDescent="0.25"/>
  </sheetData>
  <sheetProtection algorithmName="SHA-512" hashValue="s6HLrAvSKSAE4M9fP2yiqP/6I8941UtfXrMCuiK9FDND2D7jHIwuzySUMT0dvusqfQr0ZOvIkZoXp5Yf9OKn8w==" saltValue="7M4wCr+/JgS/+8JYNj0GrQ==" spinCount="100000" sheet="1" objects="1" scenarios="1"/>
  <mergeCells count="8">
    <mergeCell ref="C2:K2"/>
    <mergeCell ref="C6:K6"/>
    <mergeCell ref="C10:K10"/>
    <mergeCell ref="C4:C5"/>
    <mergeCell ref="D4:F4"/>
    <mergeCell ref="G4:I4"/>
    <mergeCell ref="J4:J5"/>
    <mergeCell ref="K4:K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0FBC-15BA-46BE-802B-84077B7B4511}">
  <dimension ref="B2:M48"/>
  <sheetViews>
    <sheetView showGridLines="0" workbookViewId="0">
      <selection activeCell="C29" sqref="C29:J29"/>
    </sheetView>
  </sheetViews>
  <sheetFormatPr baseColWidth="10" defaultRowHeight="15" x14ac:dyDescent="0.25"/>
  <cols>
    <col min="1" max="1" width="11.42578125" style="54"/>
    <col min="2" max="2" width="17.5703125" style="54" customWidth="1"/>
    <col min="3" max="16384" width="11.42578125" style="54"/>
  </cols>
  <sheetData>
    <row r="2" spans="2:13" ht="16.5" x14ac:dyDescent="0.25">
      <c r="B2" s="158" t="s">
        <v>211</v>
      </c>
      <c r="C2" s="158"/>
      <c r="D2" s="158"/>
      <c r="E2" s="158"/>
      <c r="F2" s="158"/>
      <c r="G2" s="158"/>
      <c r="H2" s="158"/>
      <c r="I2" s="158"/>
      <c r="J2" s="158"/>
    </row>
    <row r="3" spans="2:13" ht="15.75" thickBot="1" x14ac:dyDescent="0.3"/>
    <row r="4" spans="2:13" ht="16.5" thickTop="1" thickBot="1" x14ac:dyDescent="0.3">
      <c r="B4" s="186" t="s">
        <v>68</v>
      </c>
      <c r="C4" s="186">
        <v>2018</v>
      </c>
      <c r="D4" s="186"/>
      <c r="E4" s="186"/>
      <c r="F4" s="186">
        <v>2019</v>
      </c>
      <c r="G4" s="186"/>
      <c r="H4" s="186"/>
      <c r="I4" s="186" t="s">
        <v>40</v>
      </c>
      <c r="J4" s="186" t="s">
        <v>5</v>
      </c>
    </row>
    <row r="5" spans="2:13" ht="16.5" thickTop="1" thickBot="1" x14ac:dyDescent="0.3">
      <c r="B5" s="186"/>
      <c r="C5" s="65" t="s">
        <v>41</v>
      </c>
      <c r="D5" s="65" t="s">
        <v>42</v>
      </c>
      <c r="E5" s="65" t="s">
        <v>5</v>
      </c>
      <c r="F5" s="75" t="s">
        <v>41</v>
      </c>
      <c r="G5" s="75" t="s">
        <v>42</v>
      </c>
      <c r="H5" s="75" t="s">
        <v>5</v>
      </c>
      <c r="I5" s="186"/>
      <c r="J5" s="186"/>
    </row>
    <row r="6" spans="2:13" ht="25.5" thickTop="1" thickBot="1" x14ac:dyDescent="0.3">
      <c r="B6" s="80" t="s">
        <v>69</v>
      </c>
      <c r="C6" s="81">
        <v>374750</v>
      </c>
      <c r="D6" s="70">
        <v>367036.6</v>
      </c>
      <c r="E6" s="69">
        <f t="shared" ref="E6:E14" si="0">D6/C6*100</f>
        <v>97.941721147431622</v>
      </c>
      <c r="F6" s="81">
        <v>393800</v>
      </c>
      <c r="G6" s="70">
        <v>396679.04700000002</v>
      </c>
      <c r="H6" s="69">
        <f>G6/F6*100</f>
        <v>100.731093702387</v>
      </c>
      <c r="I6" s="70">
        <f t="shared" ref="I6:I13" si="1">G6-D6</f>
        <v>29642.447000000044</v>
      </c>
      <c r="J6" s="71">
        <f t="shared" ref="J6:J14" si="2">I6*100/D6</f>
        <v>8.0761556204476737</v>
      </c>
    </row>
    <row r="7" spans="2:13" ht="25.5" thickTop="1" thickBot="1" x14ac:dyDescent="0.3">
      <c r="B7" s="80" t="s">
        <v>70</v>
      </c>
      <c r="C7" s="81">
        <v>153900</v>
      </c>
      <c r="D7" s="70">
        <v>139372.70000000001</v>
      </c>
      <c r="E7" s="69">
        <f t="shared" si="0"/>
        <v>90.560558804418463</v>
      </c>
      <c r="F7" s="81">
        <f>F8+F9</f>
        <v>189300</v>
      </c>
      <c r="G7" s="70">
        <f>G8+G9</f>
        <v>176282.92</v>
      </c>
      <c r="H7" s="69">
        <f t="shared" ref="H7:H13" si="3">G7/F7*100</f>
        <v>93.123571051241427</v>
      </c>
      <c r="I7" s="70">
        <f t="shared" si="1"/>
        <v>36910.22</v>
      </c>
      <c r="J7" s="71">
        <f t="shared" si="2"/>
        <v>26.483106088925592</v>
      </c>
      <c r="L7" s="56"/>
    </row>
    <row r="8" spans="2:13" ht="16.5" thickTop="1" thickBot="1" x14ac:dyDescent="0.3">
      <c r="B8" s="82" t="s">
        <v>82</v>
      </c>
      <c r="C8" s="73">
        <v>121900</v>
      </c>
      <c r="D8" s="74">
        <v>106796.9</v>
      </c>
      <c r="E8" s="74">
        <f t="shared" si="0"/>
        <v>87.610254306808855</v>
      </c>
      <c r="F8" s="73">
        <v>102400</v>
      </c>
      <c r="G8" s="74">
        <v>105732.02</v>
      </c>
      <c r="H8" s="74">
        <f t="shared" si="3"/>
        <v>103.25392578125002</v>
      </c>
      <c r="I8" s="74">
        <f t="shared" si="1"/>
        <v>-1064.8799999999901</v>
      </c>
      <c r="J8" s="74">
        <f t="shared" si="2"/>
        <v>-0.9971075939470061</v>
      </c>
      <c r="L8" s="56"/>
    </row>
    <row r="9" spans="2:13" ht="16.5" thickTop="1" thickBot="1" x14ac:dyDescent="0.3">
      <c r="B9" s="82" t="s">
        <v>83</v>
      </c>
      <c r="C9" s="73">
        <v>32000</v>
      </c>
      <c r="D9" s="74">
        <v>32575.8</v>
      </c>
      <c r="E9" s="74">
        <f t="shared" si="0"/>
        <v>101.799375</v>
      </c>
      <c r="F9" s="73">
        <v>86900</v>
      </c>
      <c r="G9" s="74">
        <v>70550.900000000009</v>
      </c>
      <c r="H9" s="74">
        <f t="shared" si="3"/>
        <v>81.186306098964337</v>
      </c>
      <c r="I9" s="74">
        <f t="shared" si="1"/>
        <v>37975.100000000006</v>
      </c>
      <c r="J9" s="74">
        <f t="shared" si="2"/>
        <v>116.57457376334581</v>
      </c>
      <c r="L9" s="56"/>
    </row>
    <row r="10" spans="2:13" ht="37.5" thickTop="1" thickBot="1" x14ac:dyDescent="0.3">
      <c r="B10" s="80" t="s">
        <v>71</v>
      </c>
      <c r="C10" s="81">
        <v>94722</v>
      </c>
      <c r="D10" s="70">
        <v>94700</v>
      </c>
      <c r="E10" s="69">
        <f t="shared" si="0"/>
        <v>99.976774139059572</v>
      </c>
      <c r="F10" s="81">
        <v>187980</v>
      </c>
      <c r="G10" s="70">
        <v>104435.3</v>
      </c>
      <c r="H10" s="69">
        <f t="shared" si="3"/>
        <v>55.556601766145342</v>
      </c>
      <c r="I10" s="70">
        <f t="shared" si="1"/>
        <v>9735.3000000000029</v>
      </c>
      <c r="J10" s="71">
        <f t="shared" si="2"/>
        <v>10.280147835269274</v>
      </c>
    </row>
    <row r="11" spans="2:13" ht="16.5" thickTop="1" thickBot="1" x14ac:dyDescent="0.3">
      <c r="B11" s="80" t="s">
        <v>72</v>
      </c>
      <c r="C11" s="81">
        <f>SUM(C12:C13)</f>
        <v>201117</v>
      </c>
      <c r="D11" s="70">
        <f>SUM(D12:D13)</f>
        <v>174459.2</v>
      </c>
      <c r="E11" s="69">
        <f t="shared" si="0"/>
        <v>86.745128457564519</v>
      </c>
      <c r="F11" s="81">
        <f>SUM(F12:F13)</f>
        <v>265144</v>
      </c>
      <c r="G11" s="70">
        <f>SUM(G12:G13)</f>
        <v>256752</v>
      </c>
      <c r="H11" s="69">
        <f t="shared" si="3"/>
        <v>96.834927435657605</v>
      </c>
      <c r="I11" s="70">
        <f t="shared" si="1"/>
        <v>82292.799999999988</v>
      </c>
      <c r="J11" s="71">
        <f t="shared" si="2"/>
        <v>47.170226620321536</v>
      </c>
    </row>
    <row r="12" spans="2:13" ht="25.5" thickTop="1" thickBot="1" x14ac:dyDescent="0.3">
      <c r="B12" s="83" t="s">
        <v>80</v>
      </c>
      <c r="C12" s="73">
        <v>77076</v>
      </c>
      <c r="D12" s="74">
        <v>68494.8</v>
      </c>
      <c r="E12" s="74">
        <f t="shared" si="0"/>
        <v>88.86657325237428</v>
      </c>
      <c r="F12" s="73">
        <v>78566</v>
      </c>
      <c r="G12" s="74">
        <v>81016.3</v>
      </c>
      <c r="H12" s="74">
        <f t="shared" si="3"/>
        <v>103.118779115648</v>
      </c>
      <c r="I12" s="74">
        <f t="shared" si="1"/>
        <v>12521.5</v>
      </c>
      <c r="J12" s="74">
        <f t="shared" si="2"/>
        <v>18.280949794728944</v>
      </c>
    </row>
    <row r="13" spans="2:13" ht="25.5" thickTop="1" thickBot="1" x14ac:dyDescent="0.3">
      <c r="B13" s="83" t="s">
        <v>81</v>
      </c>
      <c r="C13" s="73">
        <v>124041</v>
      </c>
      <c r="D13" s="74">
        <v>105964.4</v>
      </c>
      <c r="E13" s="74">
        <f t="shared" si="0"/>
        <v>85.426915294136606</v>
      </c>
      <c r="F13" s="73">
        <v>186578</v>
      </c>
      <c r="G13" s="74">
        <v>175735.7</v>
      </c>
      <c r="H13" s="74">
        <f t="shared" si="3"/>
        <v>94.188864710737604</v>
      </c>
      <c r="I13" s="74">
        <f t="shared" si="1"/>
        <v>69771.300000000017</v>
      </c>
      <c r="J13" s="74">
        <f t="shared" si="2"/>
        <v>65.844094809200087</v>
      </c>
    </row>
    <row r="14" spans="2:13" ht="16.5" thickTop="1" thickBot="1" x14ac:dyDescent="0.3">
      <c r="B14" s="75" t="s">
        <v>73</v>
      </c>
      <c r="C14" s="68">
        <f>SUM(C6:C7,C10:C11)</f>
        <v>824489</v>
      </c>
      <c r="D14" s="68">
        <f>SUM(D6:D7,D10:D11)</f>
        <v>775568.5</v>
      </c>
      <c r="E14" s="76">
        <f t="shared" si="0"/>
        <v>94.066567291983276</v>
      </c>
      <c r="F14" s="68">
        <f>SUM(F6:F7,F10:F11)</f>
        <v>1036224</v>
      </c>
      <c r="G14" s="68">
        <f>SUM(G6:G7,G10:G11)</f>
        <v>934149.26700000011</v>
      </c>
      <c r="H14" s="76">
        <f>G14/F14*100</f>
        <v>90.149356413285162</v>
      </c>
      <c r="I14" s="68">
        <f>SUM(I6:I7,I10:I11)</f>
        <v>158580.76700000005</v>
      </c>
      <c r="J14" s="76">
        <f t="shared" si="2"/>
        <v>20.447035561655746</v>
      </c>
      <c r="K14" s="57">
        <f>D14+D25</f>
        <v>1125516</v>
      </c>
      <c r="L14" s="57">
        <f>G14+G25</f>
        <v>1565094.3670000001</v>
      </c>
      <c r="M14" s="57">
        <v>895900</v>
      </c>
    </row>
    <row r="15" spans="2:13" ht="15.75" thickTop="1" x14ac:dyDescent="0.25">
      <c r="M15" s="139">
        <f>G14/M14*100</f>
        <v>104.26936789820293</v>
      </c>
    </row>
    <row r="17" spans="2:12" ht="16.5" x14ac:dyDescent="0.25">
      <c r="B17" s="158" t="s">
        <v>210</v>
      </c>
      <c r="C17" s="158"/>
      <c r="D17" s="158"/>
      <c r="E17" s="158"/>
      <c r="F17" s="158"/>
      <c r="G17" s="158"/>
      <c r="H17" s="158"/>
      <c r="I17" s="158"/>
      <c r="J17" s="158"/>
    </row>
    <row r="18" spans="2:12" ht="15.75" thickBot="1" x14ac:dyDescent="0.3"/>
    <row r="19" spans="2:12" ht="21" customHeight="1" thickTop="1" thickBot="1" x14ac:dyDescent="0.3">
      <c r="B19" s="186" t="s">
        <v>74</v>
      </c>
      <c r="C19" s="186">
        <v>2019</v>
      </c>
      <c r="D19" s="186"/>
      <c r="E19" s="186"/>
      <c r="F19" s="186">
        <v>2020</v>
      </c>
      <c r="G19" s="186"/>
      <c r="H19" s="186"/>
      <c r="I19" s="186" t="s">
        <v>40</v>
      </c>
      <c r="J19" s="186" t="s">
        <v>5</v>
      </c>
    </row>
    <row r="20" spans="2:12" ht="16.5" thickTop="1" thickBot="1" x14ac:dyDescent="0.3">
      <c r="B20" s="186"/>
      <c r="C20" s="65" t="s">
        <v>41</v>
      </c>
      <c r="D20" s="65" t="s">
        <v>42</v>
      </c>
      <c r="E20" s="65" t="s">
        <v>5</v>
      </c>
      <c r="F20" s="65" t="s">
        <v>41</v>
      </c>
      <c r="G20" s="65" t="s">
        <v>42</v>
      </c>
      <c r="H20" s="65" t="s">
        <v>5</v>
      </c>
      <c r="I20" s="186"/>
      <c r="J20" s="186"/>
    </row>
    <row r="21" spans="2:12" ht="61.5" thickTop="1" thickBot="1" x14ac:dyDescent="0.3">
      <c r="B21" s="66" t="s">
        <v>75</v>
      </c>
      <c r="C21" s="67">
        <v>208800</v>
      </c>
      <c r="D21" s="68">
        <v>234575.4</v>
      </c>
      <c r="E21" s="69">
        <f>D21/C21*100</f>
        <v>112.34454022988504</v>
      </c>
      <c r="F21" s="67">
        <v>321806</v>
      </c>
      <c r="G21" s="68">
        <v>364932.2</v>
      </c>
      <c r="H21" s="69">
        <f>G21/F21*100</f>
        <v>113.40130389116425</v>
      </c>
      <c r="I21" s="70">
        <f>G21-D21</f>
        <v>130356.80000000002</v>
      </c>
      <c r="J21" s="71">
        <f>I21*100/D21</f>
        <v>55.571385575810602</v>
      </c>
    </row>
    <row r="22" spans="2:12" ht="25.5" thickTop="1" thickBot="1" x14ac:dyDescent="0.3">
      <c r="B22" s="66" t="s">
        <v>76</v>
      </c>
      <c r="C22" s="67">
        <f>SUM(C23:C24)</f>
        <v>231000</v>
      </c>
      <c r="D22" s="68">
        <f>SUM(D23:D24)</f>
        <v>115372.1</v>
      </c>
      <c r="E22" s="69">
        <f>D22/C22*100</f>
        <v>49.944632034632036</v>
      </c>
      <c r="F22" s="67">
        <f>SUM(F23:F24)</f>
        <v>234959</v>
      </c>
      <c r="G22" s="68">
        <f>SUM(G23:G24)</f>
        <v>266012.90000000002</v>
      </c>
      <c r="H22" s="69">
        <f>G22/F22*100</f>
        <v>113.21673142973883</v>
      </c>
      <c r="I22" s="70">
        <f>G22-D22</f>
        <v>150640.80000000002</v>
      </c>
      <c r="J22" s="71">
        <f>I22*100/D22</f>
        <v>130.56952244086742</v>
      </c>
    </row>
    <row r="23" spans="2:12" ht="16.5" thickTop="1" thickBot="1" x14ac:dyDescent="0.3">
      <c r="B23" s="72" t="s">
        <v>77</v>
      </c>
      <c r="C23" s="73">
        <v>163478</v>
      </c>
      <c r="D23" s="74">
        <v>48529.599999999999</v>
      </c>
      <c r="E23" s="69">
        <f>D23/C23*100</f>
        <v>29.68570694527704</v>
      </c>
      <c r="F23" s="73">
        <v>137080</v>
      </c>
      <c r="G23" s="74">
        <v>219110.9</v>
      </c>
      <c r="H23" s="69">
        <f>G23/F23*100</f>
        <v>159.84162532827546</v>
      </c>
      <c r="I23" s="70">
        <f>G23-D23</f>
        <v>170581.3</v>
      </c>
      <c r="J23" s="71">
        <f>I23*100/D23</f>
        <v>351.49949721407143</v>
      </c>
    </row>
    <row r="24" spans="2:12" ht="16.5" thickTop="1" thickBot="1" x14ac:dyDescent="0.3">
      <c r="B24" s="72" t="s">
        <v>78</v>
      </c>
      <c r="C24" s="73">
        <v>67522</v>
      </c>
      <c r="D24" s="74">
        <v>66842.5</v>
      </c>
      <c r="E24" s="69">
        <f>D24/C24*100</f>
        <v>98.993661325197706</v>
      </c>
      <c r="F24" s="73">
        <v>97879</v>
      </c>
      <c r="G24" s="74">
        <v>46902</v>
      </c>
      <c r="H24" s="69">
        <f>G24/F24*100</f>
        <v>47.918348164570538</v>
      </c>
      <c r="I24" s="70">
        <f>G24-D24</f>
        <v>-19940.5</v>
      </c>
      <c r="J24" s="71">
        <f>I24*100/D24</f>
        <v>-29.832067920858734</v>
      </c>
    </row>
    <row r="25" spans="2:12" ht="16.5" thickTop="1" thickBot="1" x14ac:dyDescent="0.3">
      <c r="B25" s="75" t="s">
        <v>79</v>
      </c>
      <c r="C25" s="67">
        <f>SUM(C21:C22)</f>
        <v>439800</v>
      </c>
      <c r="D25" s="68">
        <f>SUM(D21:D22)</f>
        <v>349947.5</v>
      </c>
      <c r="E25" s="76">
        <f>D25/C25*100</f>
        <v>79.56969076853116</v>
      </c>
      <c r="F25" s="67">
        <f>SUM(F21:F22)</f>
        <v>556765</v>
      </c>
      <c r="G25" s="68">
        <f>SUM(G21:G22)</f>
        <v>630945.10000000009</v>
      </c>
      <c r="H25" s="76">
        <f>G25/F25*100</f>
        <v>113.3234129300513</v>
      </c>
      <c r="I25" s="68">
        <f>G25-D25</f>
        <v>280997.60000000009</v>
      </c>
      <c r="J25" s="76">
        <f>I25*100/D25</f>
        <v>80.297073132398452</v>
      </c>
      <c r="K25" s="54">
        <v>485500</v>
      </c>
      <c r="L25" s="139">
        <f>G25/K25*100</f>
        <v>129.95779608650878</v>
      </c>
    </row>
    <row r="26" spans="2:12" ht="15.75" thickTop="1" x14ac:dyDescent="0.25">
      <c r="B26" s="58"/>
      <c r="C26" s="59"/>
      <c r="D26" s="60"/>
      <c r="E26" s="61"/>
      <c r="F26" s="59"/>
      <c r="G26" s="60"/>
      <c r="H26" s="61"/>
      <c r="I26" s="62"/>
      <c r="J26" s="55"/>
    </row>
    <row r="27" spans="2:12" ht="15.75" thickBot="1" x14ac:dyDescent="0.3">
      <c r="B27" s="58"/>
      <c r="C27" s="59"/>
      <c r="D27" s="60"/>
      <c r="E27" s="61"/>
      <c r="F27" s="59"/>
      <c r="G27" s="60"/>
      <c r="H27" s="61"/>
      <c r="I27" s="62"/>
      <c r="J27" s="55"/>
    </row>
    <row r="28" spans="2:12" ht="16.5" thickTop="1" thickBot="1" x14ac:dyDescent="0.3">
      <c r="B28" s="187" t="s">
        <v>166</v>
      </c>
      <c r="C28" s="187"/>
      <c r="D28" s="187"/>
      <c r="E28" s="187"/>
      <c r="F28" s="187"/>
      <c r="G28" s="187"/>
      <c r="H28" s="187"/>
      <c r="I28" s="187"/>
      <c r="J28" s="187"/>
    </row>
    <row r="29" spans="2:12" ht="16.5" thickTop="1" thickBot="1" x14ac:dyDescent="0.3">
      <c r="B29" s="77" t="s">
        <v>167</v>
      </c>
      <c r="C29" s="78">
        <v>85450</v>
      </c>
      <c r="D29" s="79">
        <v>88359.2</v>
      </c>
      <c r="E29" s="69">
        <f>D29/C29*100</f>
        <v>103.40456407255705</v>
      </c>
      <c r="F29" s="78">
        <v>89000</v>
      </c>
      <c r="G29" s="79">
        <v>89828.3</v>
      </c>
      <c r="H29" s="69">
        <f>G29/F29*100</f>
        <v>100.93067415730337</v>
      </c>
      <c r="I29" s="70">
        <f>G29-D29</f>
        <v>1469.1000000000058</v>
      </c>
      <c r="J29" s="71">
        <f>I29*100/D29</f>
        <v>1.662645202763273</v>
      </c>
    </row>
    <row r="30" spans="2:12" ht="15.75" thickTop="1" x14ac:dyDescent="0.25">
      <c r="B30" s="58"/>
      <c r="C30" s="59"/>
      <c r="D30" s="60"/>
      <c r="E30" s="61"/>
      <c r="F30" s="59"/>
      <c r="G30" s="60"/>
      <c r="H30" s="61"/>
      <c r="I30" s="62"/>
      <c r="J30" s="55"/>
    </row>
    <row r="31" spans="2:12" x14ac:dyDescent="0.25">
      <c r="B31" s="58"/>
      <c r="C31" s="59"/>
      <c r="D31" s="58"/>
      <c r="E31" s="58"/>
      <c r="F31" s="59"/>
      <c r="G31" s="60"/>
      <c r="H31" s="58"/>
      <c r="I31" s="58"/>
      <c r="J31" s="58"/>
    </row>
    <row r="32" spans="2:12" ht="16.5" x14ac:dyDescent="0.25">
      <c r="B32" s="158" t="s">
        <v>209</v>
      </c>
      <c r="C32" s="158"/>
      <c r="D32" s="158"/>
      <c r="E32" s="158"/>
      <c r="F32" s="158"/>
      <c r="G32" s="158"/>
      <c r="H32" s="158"/>
      <c r="I32" s="158"/>
      <c r="J32" s="158"/>
    </row>
    <row r="33" spans="2:10" ht="15.75" thickBot="1" x14ac:dyDescent="0.3">
      <c r="B33" s="58"/>
      <c r="C33" s="59"/>
      <c r="D33" s="58"/>
      <c r="E33" s="58"/>
      <c r="F33" s="59"/>
      <c r="G33" s="60"/>
      <c r="H33" s="58"/>
      <c r="I33" s="58"/>
      <c r="J33" s="58"/>
    </row>
    <row r="34" spans="2:10" ht="16.5" thickTop="1" thickBot="1" x14ac:dyDescent="0.3">
      <c r="B34" s="186" t="s">
        <v>39</v>
      </c>
      <c r="C34" s="186">
        <v>2019</v>
      </c>
      <c r="D34" s="186"/>
      <c r="E34" s="186"/>
      <c r="F34" s="186">
        <v>2020</v>
      </c>
      <c r="G34" s="186"/>
      <c r="H34" s="186"/>
      <c r="I34" s="186" t="s">
        <v>40</v>
      </c>
      <c r="J34" s="186" t="s">
        <v>5</v>
      </c>
    </row>
    <row r="35" spans="2:10" ht="16.5" thickTop="1" thickBot="1" x14ac:dyDescent="0.3">
      <c r="B35" s="186"/>
      <c r="C35" s="65" t="s">
        <v>41</v>
      </c>
      <c r="D35" s="65" t="s">
        <v>42</v>
      </c>
      <c r="E35" s="65" t="s">
        <v>5</v>
      </c>
      <c r="F35" s="65" t="s">
        <v>41</v>
      </c>
      <c r="G35" s="65" t="s">
        <v>42</v>
      </c>
      <c r="H35" s="65" t="s">
        <v>5</v>
      </c>
      <c r="I35" s="186"/>
      <c r="J35" s="186"/>
    </row>
    <row r="36" spans="2:10" ht="25.5" thickTop="1" thickBot="1" x14ac:dyDescent="0.3">
      <c r="B36" s="66" t="s">
        <v>84</v>
      </c>
      <c r="C36" s="67">
        <v>16000</v>
      </c>
      <c r="D36" s="68">
        <v>3917.99</v>
      </c>
      <c r="E36" s="69">
        <f>D36/C36*100</f>
        <v>24.487437499999999</v>
      </c>
      <c r="F36" s="67">
        <v>10000</v>
      </c>
      <c r="G36" s="68">
        <v>3311.2</v>
      </c>
      <c r="H36" s="69">
        <f>G36/F36*100</f>
        <v>33.111999999999995</v>
      </c>
      <c r="I36" s="68">
        <f t="shared" ref="I36:I41" si="4">G36-D36</f>
        <v>-606.79</v>
      </c>
      <c r="J36" s="69">
        <f t="shared" ref="J36:J42" si="5">I36/D36*100</f>
        <v>-15.487277915461755</v>
      </c>
    </row>
    <row r="37" spans="2:10" ht="25.5" thickTop="1" thickBot="1" x14ac:dyDescent="0.3">
      <c r="B37" s="66" t="s">
        <v>85</v>
      </c>
      <c r="C37" s="67">
        <v>0</v>
      </c>
      <c r="D37" s="68">
        <v>1068.96</v>
      </c>
      <c r="E37" s="69" t="e">
        <f t="shared" ref="E37:E42" si="6">D37/C37*100</f>
        <v>#DIV/0!</v>
      </c>
      <c r="F37" s="67">
        <v>3000</v>
      </c>
      <c r="G37" s="68">
        <v>962.01</v>
      </c>
      <c r="H37" s="69">
        <f t="shared" ref="H37:H42" si="7">G37/F37*100</f>
        <v>32.067</v>
      </c>
      <c r="I37" s="68">
        <f t="shared" si="4"/>
        <v>-106.95000000000005</v>
      </c>
      <c r="J37" s="69">
        <f t="shared" si="5"/>
        <v>-10.005051638976205</v>
      </c>
    </row>
    <row r="38" spans="2:10" ht="37.5" thickTop="1" thickBot="1" x14ac:dyDescent="0.3">
      <c r="B38" s="66" t="s">
        <v>86</v>
      </c>
      <c r="C38" s="73">
        <v>4500</v>
      </c>
      <c r="D38" s="74">
        <v>0</v>
      </c>
      <c r="E38" s="69">
        <f t="shared" si="6"/>
        <v>0</v>
      </c>
      <c r="F38" s="73">
        <v>0</v>
      </c>
      <c r="G38" s="74">
        <v>0</v>
      </c>
      <c r="H38" s="69" t="e">
        <f t="shared" si="7"/>
        <v>#DIV/0!</v>
      </c>
      <c r="I38" s="68">
        <f t="shared" si="4"/>
        <v>0</v>
      </c>
      <c r="J38" s="69" t="e">
        <f t="shared" si="5"/>
        <v>#DIV/0!</v>
      </c>
    </row>
    <row r="39" spans="2:10" ht="37.5" thickTop="1" thickBot="1" x14ac:dyDescent="0.3">
      <c r="B39" s="66" t="s">
        <v>87</v>
      </c>
      <c r="C39" s="73">
        <v>2000</v>
      </c>
      <c r="D39" s="74">
        <v>1568.52</v>
      </c>
      <c r="E39" s="69">
        <f t="shared" si="6"/>
        <v>78.426000000000002</v>
      </c>
      <c r="F39" s="73">
        <v>2000</v>
      </c>
      <c r="G39" s="74">
        <v>1580.15</v>
      </c>
      <c r="H39" s="69">
        <f t="shared" si="7"/>
        <v>79.007500000000007</v>
      </c>
      <c r="I39" s="68">
        <f t="shared" si="4"/>
        <v>11.630000000000109</v>
      </c>
      <c r="J39" s="69">
        <f t="shared" si="5"/>
        <v>0.74146329023538804</v>
      </c>
    </row>
    <row r="40" spans="2:10" ht="37.5" thickTop="1" thickBot="1" x14ac:dyDescent="0.3">
      <c r="B40" s="66" t="s">
        <v>88</v>
      </c>
      <c r="C40" s="67">
        <v>802</v>
      </c>
      <c r="D40" s="68">
        <v>533.94000000000005</v>
      </c>
      <c r="E40" s="69">
        <f t="shared" si="6"/>
        <v>66.576059850374065</v>
      </c>
      <c r="F40" s="67">
        <v>1500</v>
      </c>
      <c r="G40" s="68">
        <v>535.32000000000005</v>
      </c>
      <c r="H40" s="69">
        <f t="shared" si="7"/>
        <v>35.688000000000002</v>
      </c>
      <c r="I40" s="68">
        <f t="shared" si="4"/>
        <v>1.3799999999999955</v>
      </c>
      <c r="J40" s="69">
        <f t="shared" si="5"/>
        <v>0.25845600629284099</v>
      </c>
    </row>
    <row r="41" spans="2:10" ht="25.5" thickTop="1" thickBot="1" x14ac:dyDescent="0.3">
      <c r="B41" s="66" t="s">
        <v>89</v>
      </c>
      <c r="C41" s="67">
        <v>0</v>
      </c>
      <c r="D41" s="68">
        <v>0</v>
      </c>
      <c r="E41" s="69" t="e">
        <f t="shared" si="6"/>
        <v>#DIV/0!</v>
      </c>
      <c r="F41" s="67">
        <v>0</v>
      </c>
      <c r="G41" s="68">
        <v>0</v>
      </c>
      <c r="H41" s="69" t="e">
        <f t="shared" si="7"/>
        <v>#DIV/0!</v>
      </c>
      <c r="I41" s="68">
        <f t="shared" si="4"/>
        <v>0</v>
      </c>
      <c r="J41" s="69" t="e">
        <f t="shared" si="5"/>
        <v>#DIV/0!</v>
      </c>
    </row>
    <row r="42" spans="2:10" ht="16.5" thickTop="1" thickBot="1" x14ac:dyDescent="0.3">
      <c r="B42" s="75" t="s">
        <v>43</v>
      </c>
      <c r="C42" s="67">
        <f>SUM(C36:C41)</f>
        <v>23302</v>
      </c>
      <c r="D42" s="68">
        <f>SUM(D36:D41)</f>
        <v>7089.41</v>
      </c>
      <c r="E42" s="76">
        <f t="shared" si="6"/>
        <v>30.424040854862245</v>
      </c>
      <c r="F42" s="67">
        <f>SUM(F36:F41)</f>
        <v>16500</v>
      </c>
      <c r="G42" s="68">
        <f>SUM(G36:G41)</f>
        <v>6388.68</v>
      </c>
      <c r="H42" s="76">
        <f t="shared" si="7"/>
        <v>38.719272727272731</v>
      </c>
      <c r="I42" s="68">
        <f>SUM(I36:I41)</f>
        <v>-700.7299999999999</v>
      </c>
      <c r="J42" s="68">
        <f t="shared" si="5"/>
        <v>-9.8841793604827473</v>
      </c>
    </row>
    <row r="43" spans="2:10" ht="15.75" thickTop="1" x14ac:dyDescent="0.25"/>
    <row r="45" spans="2:10" ht="30" x14ac:dyDescent="0.25">
      <c r="B45" s="137" t="s">
        <v>201</v>
      </c>
      <c r="C45" s="138">
        <f>C14+C25+C29+C42</f>
        <v>1373041</v>
      </c>
      <c r="D45" s="57">
        <f>D14+D25+D29+D42</f>
        <v>1220964.6099999999</v>
      </c>
      <c r="E45" s="139">
        <f>D45/C45*100</f>
        <v>88.924118799074463</v>
      </c>
      <c r="F45" s="138">
        <f>F14+F25+F29+F42</f>
        <v>1698489</v>
      </c>
      <c r="G45" s="57">
        <f>G14+G25+G29+G42</f>
        <v>1661311.3470000001</v>
      </c>
      <c r="H45" s="139">
        <f>G45/F45*100</f>
        <v>97.81113371944123</v>
      </c>
      <c r="I45" s="57">
        <f>I14+I25+I29+I42</f>
        <v>440346.7370000002</v>
      </c>
      <c r="J45" s="139">
        <f>I45/D45*100</f>
        <v>36.065479162414071</v>
      </c>
    </row>
    <row r="46" spans="2:10" x14ac:dyDescent="0.25">
      <c r="H46" s="139"/>
    </row>
    <row r="47" spans="2:10" x14ac:dyDescent="0.25">
      <c r="F47" s="138">
        <v>1486900</v>
      </c>
      <c r="G47" s="57">
        <f>+G45</f>
        <v>1661311.3470000001</v>
      </c>
      <c r="H47" s="139">
        <f>G47/F47*100</f>
        <v>111.72986394512073</v>
      </c>
    </row>
    <row r="48" spans="2:10" x14ac:dyDescent="0.25">
      <c r="F48" s="138">
        <v>1486900</v>
      </c>
      <c r="G48" s="57">
        <v>1622310.1</v>
      </c>
      <c r="H48" s="139">
        <f>G48/F48*100</f>
        <v>109.1068733606833</v>
      </c>
    </row>
  </sheetData>
  <sheetProtection algorithmName="SHA-512" hashValue="KYtHuexYhZ6yOZMtPs8CtY56P/rlvDOCC483xdAUCnm5QXmG3RlFZS18NuWVyySugBgO8d2fc27IbsS39mfoyA==" saltValue="6tNu4AC/j+/VjvxdiLsyiA==" spinCount="100000" sheet="1" objects="1" scenarios="1"/>
  <mergeCells count="19">
    <mergeCell ref="F4:H4"/>
    <mergeCell ref="I4:I5"/>
    <mergeCell ref="J4:J5"/>
    <mergeCell ref="B2:J2"/>
    <mergeCell ref="B17:J17"/>
    <mergeCell ref="B4:B5"/>
    <mergeCell ref="C4:E4"/>
    <mergeCell ref="B32:J32"/>
    <mergeCell ref="B28:J28"/>
    <mergeCell ref="C34:E34"/>
    <mergeCell ref="F34:H34"/>
    <mergeCell ref="I34:I35"/>
    <mergeCell ref="J34:J35"/>
    <mergeCell ref="B34:B35"/>
    <mergeCell ref="B19:B20"/>
    <mergeCell ref="C19:E19"/>
    <mergeCell ref="F19:H19"/>
    <mergeCell ref="I19:I20"/>
    <mergeCell ref="J19:J20"/>
  </mergeCells>
  <phoneticPr fontId="1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95BF-B96E-44BD-8C3F-F9F40693B1EF}">
  <dimension ref="B3:J18"/>
  <sheetViews>
    <sheetView showGridLines="0" workbookViewId="0">
      <selection activeCell="B7" sqref="B7:J17"/>
    </sheetView>
  </sheetViews>
  <sheetFormatPr baseColWidth="10" defaultRowHeight="15" x14ac:dyDescent="0.25"/>
  <cols>
    <col min="1" max="1" width="11.42578125" style="54"/>
    <col min="2" max="2" width="34.28515625" style="54" customWidth="1"/>
    <col min="3" max="9" width="11.42578125" style="54"/>
    <col min="10" max="10" width="14.7109375" style="54" customWidth="1"/>
    <col min="11" max="16384" width="11.42578125" style="54"/>
  </cols>
  <sheetData>
    <row r="3" spans="2:10" ht="16.5" x14ac:dyDescent="0.25">
      <c r="B3" s="158" t="s">
        <v>190</v>
      </c>
      <c r="C3" s="158"/>
      <c r="D3" s="158"/>
      <c r="E3" s="158"/>
      <c r="F3" s="158"/>
      <c r="G3" s="158"/>
      <c r="H3" s="158"/>
      <c r="I3" s="158"/>
      <c r="J3" s="158"/>
    </row>
    <row r="4" spans="2:10" ht="24" customHeight="1" thickBot="1" x14ac:dyDescent="0.3"/>
    <row r="5" spans="2:10" ht="16.5" thickTop="1" thickBot="1" x14ac:dyDescent="0.3">
      <c r="B5" s="188" t="s">
        <v>90</v>
      </c>
      <c r="C5" s="189">
        <v>2019</v>
      </c>
      <c r="D5" s="189"/>
      <c r="E5" s="189"/>
      <c r="F5" s="188">
        <v>2020</v>
      </c>
      <c r="G5" s="188"/>
      <c r="H5" s="188"/>
      <c r="I5" s="186" t="s">
        <v>40</v>
      </c>
      <c r="J5" s="186" t="s">
        <v>5</v>
      </c>
    </row>
    <row r="6" spans="2:10" ht="16.5" thickTop="1" thickBot="1" x14ac:dyDescent="0.3">
      <c r="B6" s="188"/>
      <c r="C6" s="75" t="s">
        <v>41</v>
      </c>
      <c r="D6" s="75" t="s">
        <v>91</v>
      </c>
      <c r="E6" s="75" t="s">
        <v>5</v>
      </c>
      <c r="F6" s="84" t="s">
        <v>41</v>
      </c>
      <c r="G6" s="84" t="s">
        <v>91</v>
      </c>
      <c r="H6" s="84" t="s">
        <v>5</v>
      </c>
      <c r="I6" s="186"/>
      <c r="J6" s="186"/>
    </row>
    <row r="7" spans="2:10" ht="16.5" thickTop="1" thickBot="1" x14ac:dyDescent="0.3">
      <c r="B7" s="85" t="s">
        <v>92</v>
      </c>
      <c r="C7" s="86">
        <v>3827</v>
      </c>
      <c r="D7" s="86">
        <v>0</v>
      </c>
      <c r="E7" s="69">
        <f>D7/C7*100</f>
        <v>0</v>
      </c>
      <c r="F7" s="86">
        <v>5000</v>
      </c>
      <c r="G7" s="86">
        <v>3112.5</v>
      </c>
      <c r="H7" s="69">
        <f>G7/F7*100</f>
        <v>62.250000000000007</v>
      </c>
      <c r="I7" s="68">
        <f t="shared" ref="I7:I12" si="0">G7-D7</f>
        <v>3112.5</v>
      </c>
      <c r="J7" s="69" t="e">
        <f>I7/D7*100</f>
        <v>#DIV/0!</v>
      </c>
    </row>
    <row r="8" spans="2:10" ht="16.5" thickTop="1" thickBot="1" x14ac:dyDescent="0.3">
      <c r="B8" s="87" t="s">
        <v>93</v>
      </c>
      <c r="C8" s="88">
        <v>167244</v>
      </c>
      <c r="D8" s="89">
        <v>167243.20000000001</v>
      </c>
      <c r="E8" s="69">
        <f t="shared" ref="E8:E17" si="1">D8/C8*100</f>
        <v>99.999521656980221</v>
      </c>
      <c r="F8" s="88">
        <v>286069</v>
      </c>
      <c r="G8" s="89">
        <v>286068.7</v>
      </c>
      <c r="H8" s="69">
        <f t="shared" ref="H8:H17" si="2">G8/F8*100</f>
        <v>99.999895130195867</v>
      </c>
      <c r="I8" s="68">
        <f t="shared" si="0"/>
        <v>118825.5</v>
      </c>
      <c r="J8" s="69">
        <f t="shared" ref="J8:J16" si="3">I8/D8*100</f>
        <v>71.049525481454552</v>
      </c>
    </row>
    <row r="9" spans="2:10" ht="16.5" thickTop="1" thickBot="1" x14ac:dyDescent="0.3">
      <c r="B9" s="85" t="s">
        <v>94</v>
      </c>
      <c r="C9" s="90">
        <v>12500</v>
      </c>
      <c r="D9" s="91">
        <v>11245.9</v>
      </c>
      <c r="E9" s="69">
        <f t="shared" si="1"/>
        <v>89.967199999999991</v>
      </c>
      <c r="F9" s="90">
        <v>3200</v>
      </c>
      <c r="G9" s="91">
        <v>3195.4</v>
      </c>
      <c r="H9" s="69">
        <f t="shared" si="2"/>
        <v>99.856250000000003</v>
      </c>
      <c r="I9" s="68">
        <f t="shared" si="0"/>
        <v>-8050.5</v>
      </c>
      <c r="J9" s="69">
        <f t="shared" si="3"/>
        <v>-71.586089152491127</v>
      </c>
    </row>
    <row r="10" spans="2:10" ht="25.5" thickTop="1" thickBot="1" x14ac:dyDescent="0.3">
      <c r="B10" s="66" t="s">
        <v>203</v>
      </c>
      <c r="C10" s="88">
        <v>38239</v>
      </c>
      <c r="D10" s="89">
        <v>41710.5</v>
      </c>
      <c r="E10" s="69">
        <f t="shared" si="1"/>
        <v>109.07842778315333</v>
      </c>
      <c r="F10" s="88">
        <f>11528+41143</f>
        <v>52671</v>
      </c>
      <c r="G10" s="89">
        <f>6637.1+25216.2</f>
        <v>31853.300000000003</v>
      </c>
      <c r="H10" s="69">
        <f t="shared" si="2"/>
        <v>60.475973495851612</v>
      </c>
      <c r="I10" s="68">
        <f t="shared" si="0"/>
        <v>-9857.1999999999971</v>
      </c>
      <c r="J10" s="69">
        <f t="shared" si="3"/>
        <v>-23.632418695532291</v>
      </c>
    </row>
    <row r="11" spans="2:10" ht="25.5" thickTop="1" thickBot="1" x14ac:dyDescent="0.3">
      <c r="B11" s="66" t="s">
        <v>202</v>
      </c>
      <c r="C11" s="88"/>
      <c r="D11" s="89"/>
      <c r="E11" s="69" t="e">
        <f t="shared" si="1"/>
        <v>#DIV/0!</v>
      </c>
      <c r="F11" s="88">
        <v>18523</v>
      </c>
      <c r="G11" s="89">
        <v>18661</v>
      </c>
      <c r="H11" s="69">
        <f t="shared" si="2"/>
        <v>100.74501970523133</v>
      </c>
      <c r="I11" s="68">
        <f t="shared" si="0"/>
        <v>18661</v>
      </c>
      <c r="J11" s="69" t="e">
        <f t="shared" si="3"/>
        <v>#DIV/0!</v>
      </c>
    </row>
    <row r="12" spans="2:10" ht="16.5" thickTop="1" thickBot="1" x14ac:dyDescent="0.3">
      <c r="B12" s="85" t="s">
        <v>95</v>
      </c>
      <c r="C12" s="90">
        <v>180112</v>
      </c>
      <c r="D12" s="91">
        <v>239258</v>
      </c>
      <c r="E12" s="69">
        <f t="shared" si="1"/>
        <v>132.83845607177756</v>
      </c>
      <c r="F12" s="90">
        <v>21947</v>
      </c>
      <c r="G12" s="91">
        <v>21947</v>
      </c>
      <c r="H12" s="69">
        <f t="shared" si="2"/>
        <v>100</v>
      </c>
      <c r="I12" s="68">
        <f t="shared" si="0"/>
        <v>-217311</v>
      </c>
      <c r="J12" s="69">
        <f t="shared" si="3"/>
        <v>-90.827056984510449</v>
      </c>
    </row>
    <row r="13" spans="2:10" ht="16.5" thickTop="1" thickBot="1" x14ac:dyDescent="0.3">
      <c r="B13" s="87" t="s">
        <v>96</v>
      </c>
      <c r="C13" s="88">
        <v>18000</v>
      </c>
      <c r="D13" s="89">
        <v>18848.599999999999</v>
      </c>
      <c r="E13" s="69">
        <f t="shared" si="1"/>
        <v>104.71444444444444</v>
      </c>
      <c r="F13" s="88">
        <v>0</v>
      </c>
      <c r="G13" s="89">
        <v>0</v>
      </c>
      <c r="H13" s="69" t="e">
        <f t="shared" si="2"/>
        <v>#DIV/0!</v>
      </c>
      <c r="I13" s="68">
        <f>G13-D13</f>
        <v>-18848.599999999999</v>
      </c>
      <c r="J13" s="69">
        <f t="shared" si="3"/>
        <v>-100</v>
      </c>
    </row>
    <row r="14" spans="2:10" ht="16.5" thickTop="1" thickBot="1" x14ac:dyDescent="0.3">
      <c r="B14" s="85" t="s">
        <v>97</v>
      </c>
      <c r="C14" s="90">
        <v>74580</v>
      </c>
      <c r="D14" s="91">
        <v>59414.5</v>
      </c>
      <c r="E14" s="69">
        <f t="shared" si="1"/>
        <v>79.66545990882274</v>
      </c>
      <c r="F14" s="90">
        <v>81200</v>
      </c>
      <c r="G14" s="91">
        <v>69226.600000000006</v>
      </c>
      <c r="H14" s="69">
        <f t="shared" si="2"/>
        <v>85.254433497536951</v>
      </c>
      <c r="I14" s="68">
        <f>G14-D14</f>
        <v>9812.1000000000058</v>
      </c>
      <c r="J14" s="69">
        <f t="shared" si="3"/>
        <v>16.514655513384792</v>
      </c>
    </row>
    <row r="15" spans="2:10" ht="16.5" thickTop="1" thickBot="1" x14ac:dyDescent="0.3">
      <c r="B15" s="87" t="s">
        <v>98</v>
      </c>
      <c r="C15" s="88">
        <v>10000</v>
      </c>
      <c r="D15" s="89">
        <v>10000</v>
      </c>
      <c r="E15" s="69">
        <f t="shared" si="1"/>
        <v>100</v>
      </c>
      <c r="F15" s="88">
        <v>0</v>
      </c>
      <c r="G15" s="89">
        <v>10000</v>
      </c>
      <c r="H15" s="69" t="e">
        <f t="shared" si="2"/>
        <v>#DIV/0!</v>
      </c>
      <c r="I15" s="68">
        <f>G15-D15</f>
        <v>0</v>
      </c>
      <c r="J15" s="69">
        <f t="shared" si="3"/>
        <v>0</v>
      </c>
    </row>
    <row r="16" spans="2:10" ht="25.5" thickTop="1" thickBot="1" x14ac:dyDescent="0.3">
      <c r="B16" s="92" t="s">
        <v>99</v>
      </c>
      <c r="C16" s="90">
        <v>0</v>
      </c>
      <c r="D16" s="91">
        <v>0</v>
      </c>
      <c r="E16" s="69" t="e">
        <f t="shared" si="1"/>
        <v>#DIV/0!</v>
      </c>
      <c r="F16" s="90">
        <v>0</v>
      </c>
      <c r="G16" s="91">
        <v>0</v>
      </c>
      <c r="H16" s="69" t="e">
        <f t="shared" si="2"/>
        <v>#DIV/0!</v>
      </c>
      <c r="I16" s="68">
        <f>G16-D16</f>
        <v>0</v>
      </c>
      <c r="J16" s="69" t="e">
        <f t="shared" si="3"/>
        <v>#DIV/0!</v>
      </c>
    </row>
    <row r="17" spans="2:10" ht="16.5" thickTop="1" thickBot="1" x14ac:dyDescent="0.3">
      <c r="B17" s="93" t="s">
        <v>43</v>
      </c>
      <c r="C17" s="67">
        <f>SUM(C7:C16)</f>
        <v>504502</v>
      </c>
      <c r="D17" s="68">
        <f>SUM(D7:D16)</f>
        <v>547720.69999999995</v>
      </c>
      <c r="E17" s="68">
        <f t="shared" si="1"/>
        <v>108.56660627708115</v>
      </c>
      <c r="F17" s="67">
        <f>SUM(F7:F16)</f>
        <v>468610</v>
      </c>
      <c r="G17" s="68">
        <f>SUM(G7:G16)</f>
        <v>444064.5</v>
      </c>
      <c r="H17" s="68">
        <f t="shared" si="2"/>
        <v>94.762062269264419</v>
      </c>
      <c r="I17" s="68">
        <f>SUM(I7:I16)</f>
        <v>-103656.19999999998</v>
      </c>
      <c r="J17" s="68">
        <f>I17/D17*100</f>
        <v>-18.925010502615656</v>
      </c>
    </row>
    <row r="18" spans="2:10" ht="15.75" thickTop="1" x14ac:dyDescent="0.25"/>
  </sheetData>
  <sheetProtection algorithmName="SHA-512" hashValue="Xw2TBwTiB0XwaDWoVcw3uzM6zrp29vVRP6JHj2Hbn8FvgmKy/w3V3e0hHnbpZo4ruvCvmALZIm/WsH4ES58MNg==" saltValue="nZ6uhZTK5zmYnigsRynr3Q==" spinCount="100000" sheet="1" objects="1" scenarios="1"/>
  <mergeCells count="6">
    <mergeCell ref="B3:J3"/>
    <mergeCell ref="B5:B6"/>
    <mergeCell ref="C5:E5"/>
    <mergeCell ref="F5:H5"/>
    <mergeCell ref="I5:I6"/>
    <mergeCell ref="J5:J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52C3-C8A8-4BEE-A425-226D4051BAA6}">
  <dimension ref="B2:K32"/>
  <sheetViews>
    <sheetView showGridLines="0" workbookViewId="0">
      <selection activeCell="C25" sqref="C25"/>
    </sheetView>
  </sheetViews>
  <sheetFormatPr baseColWidth="10" defaultRowHeight="15" x14ac:dyDescent="0.25"/>
  <cols>
    <col min="1" max="1" width="11.42578125" style="54"/>
    <col min="2" max="2" width="26.85546875" style="54" customWidth="1"/>
    <col min="3" max="3" width="14.28515625" style="54" customWidth="1"/>
    <col min="4" max="5" width="11.42578125" style="54"/>
    <col min="6" max="6" width="12.85546875" style="54" customWidth="1"/>
    <col min="7" max="9" width="11.42578125" style="54"/>
    <col min="10" max="10" width="14.7109375" style="54" customWidth="1"/>
    <col min="11" max="16384" width="11.42578125" style="54"/>
  </cols>
  <sheetData>
    <row r="2" spans="2:11" ht="16.5" x14ac:dyDescent="0.25">
      <c r="B2" s="192" t="s">
        <v>191</v>
      </c>
      <c r="C2" s="192"/>
      <c r="D2" s="192"/>
      <c r="E2" s="192"/>
      <c r="F2" s="192"/>
      <c r="G2" s="192"/>
      <c r="H2" s="192"/>
      <c r="I2" s="192"/>
      <c r="J2" s="192"/>
    </row>
    <row r="3" spans="2:11" ht="15.75" thickBot="1" x14ac:dyDescent="0.3"/>
    <row r="4" spans="2:11" ht="16.5" thickTop="1" thickBot="1" x14ac:dyDescent="0.3">
      <c r="B4" s="188" t="s">
        <v>90</v>
      </c>
      <c r="C4" s="189">
        <v>2019</v>
      </c>
      <c r="D4" s="189"/>
      <c r="E4" s="189"/>
      <c r="F4" s="188">
        <v>2020</v>
      </c>
      <c r="G4" s="188"/>
      <c r="H4" s="188"/>
      <c r="I4" s="186" t="s">
        <v>40</v>
      </c>
      <c r="J4" s="186" t="s">
        <v>5</v>
      </c>
    </row>
    <row r="5" spans="2:11" ht="16.5" thickTop="1" thickBot="1" x14ac:dyDescent="0.3">
      <c r="B5" s="188"/>
      <c r="C5" s="75" t="s">
        <v>41</v>
      </c>
      <c r="D5" s="75" t="s">
        <v>91</v>
      </c>
      <c r="E5" s="75" t="s">
        <v>5</v>
      </c>
      <c r="F5" s="84" t="s">
        <v>41</v>
      </c>
      <c r="G5" s="84" t="s">
        <v>91</v>
      </c>
      <c r="H5" s="84" t="s">
        <v>5</v>
      </c>
      <c r="I5" s="186"/>
      <c r="J5" s="186"/>
    </row>
    <row r="6" spans="2:11" ht="25.5" thickTop="1" thickBot="1" x14ac:dyDescent="0.3">
      <c r="B6" s="92" t="s">
        <v>100</v>
      </c>
      <c r="C6" s="86">
        <v>137</v>
      </c>
      <c r="D6" s="86">
        <v>38.6</v>
      </c>
      <c r="E6" s="69">
        <f>D6/C6*100</f>
        <v>28.175182481751825</v>
      </c>
      <c r="F6" s="88">
        <v>1900</v>
      </c>
      <c r="G6" s="142">
        <v>0</v>
      </c>
      <c r="H6" s="69">
        <f>G6/F6*100</f>
        <v>0</v>
      </c>
      <c r="I6" s="68">
        <f t="shared" ref="I6:I12" si="0">G6-D6</f>
        <v>-38.6</v>
      </c>
      <c r="J6" s="69">
        <f>I6/D6*100</f>
        <v>-100</v>
      </c>
    </row>
    <row r="7" spans="2:11" ht="37.5" thickTop="1" thickBot="1" x14ac:dyDescent="0.3">
      <c r="B7" s="66" t="s">
        <v>101</v>
      </c>
      <c r="C7" s="88">
        <f>C8+C9+C10</f>
        <v>243209</v>
      </c>
      <c r="D7" s="89">
        <f>D8+D9+D10</f>
        <v>93741.799999999988</v>
      </c>
      <c r="E7" s="69">
        <f t="shared" ref="E7:E18" si="1">D7/C7*100</f>
        <v>38.54372165503743</v>
      </c>
      <c r="F7" s="88">
        <f>F8+F9+F10</f>
        <v>268000</v>
      </c>
      <c r="G7" s="89">
        <f>G8+G9+G10</f>
        <v>406325.1</v>
      </c>
      <c r="H7" s="69">
        <f t="shared" ref="H7:H18" si="2">G7/F7*100</f>
        <v>151.61384328358207</v>
      </c>
      <c r="I7" s="68">
        <f t="shared" si="0"/>
        <v>312583.3</v>
      </c>
      <c r="J7" s="69">
        <f t="shared" ref="J7:J17" si="3">I7/D7*100</f>
        <v>333.45135254496927</v>
      </c>
      <c r="K7" s="57"/>
    </row>
    <row r="8" spans="2:11" ht="25.5" thickTop="1" thickBot="1" x14ac:dyDescent="0.3">
      <c r="B8" s="106" t="s">
        <v>110</v>
      </c>
      <c r="C8" s="90">
        <v>45131</v>
      </c>
      <c r="D8" s="91">
        <v>33345.5</v>
      </c>
      <c r="E8" s="69">
        <f t="shared" si="1"/>
        <v>73.886020695309213</v>
      </c>
      <c r="F8" s="90">
        <v>137080</v>
      </c>
      <c r="G8" s="91">
        <v>219110.9</v>
      </c>
      <c r="H8" s="69">
        <f t="shared" si="2"/>
        <v>159.84162532827546</v>
      </c>
      <c r="I8" s="68">
        <f t="shared" si="0"/>
        <v>185765.4</v>
      </c>
      <c r="J8" s="69">
        <f t="shared" si="3"/>
        <v>557.09286110569644</v>
      </c>
    </row>
    <row r="9" spans="2:11" ht="25.5" thickTop="1" thickBot="1" x14ac:dyDescent="0.3">
      <c r="B9" s="106" t="s">
        <v>109</v>
      </c>
      <c r="C9" s="90">
        <v>163478</v>
      </c>
      <c r="D9" s="91">
        <v>35223.699999999997</v>
      </c>
      <c r="E9" s="69">
        <f t="shared" si="1"/>
        <v>21.546446616670131</v>
      </c>
      <c r="F9" s="90">
        <v>55020</v>
      </c>
      <c r="G9" s="91">
        <v>49960.3</v>
      </c>
      <c r="H9" s="69">
        <f t="shared" si="2"/>
        <v>90.803889494729191</v>
      </c>
      <c r="I9" s="68">
        <f t="shared" si="0"/>
        <v>14736.600000000006</v>
      </c>
      <c r="J9" s="69">
        <f t="shared" si="3"/>
        <v>41.837172131263912</v>
      </c>
    </row>
    <row r="10" spans="2:11" ht="25.5" thickTop="1" thickBot="1" x14ac:dyDescent="0.3">
      <c r="B10" s="107" t="s">
        <v>102</v>
      </c>
      <c r="C10" s="88">
        <v>34600</v>
      </c>
      <c r="D10" s="89">
        <v>25172.6</v>
      </c>
      <c r="E10" s="69">
        <f t="shared" si="1"/>
        <v>72.753179190751439</v>
      </c>
      <c r="F10" s="88">
        <v>75900</v>
      </c>
      <c r="G10" s="89">
        <v>137253.9</v>
      </c>
      <c r="H10" s="69">
        <f t="shared" si="2"/>
        <v>180.83517786561265</v>
      </c>
      <c r="I10" s="68">
        <f t="shared" si="0"/>
        <v>112081.29999999999</v>
      </c>
      <c r="J10" s="69">
        <f t="shared" si="3"/>
        <v>445.25118581314604</v>
      </c>
    </row>
    <row r="11" spans="2:11" ht="16.5" thickTop="1" thickBot="1" x14ac:dyDescent="0.3">
      <c r="B11" s="92" t="s">
        <v>103</v>
      </c>
      <c r="C11" s="90">
        <v>24400</v>
      </c>
      <c r="D11" s="91">
        <v>25747.8</v>
      </c>
      <c r="E11" s="69">
        <f t="shared" si="1"/>
        <v>105.52377049180328</v>
      </c>
      <c r="F11" s="90">
        <v>175197</v>
      </c>
      <c r="G11" s="91">
        <v>171335</v>
      </c>
      <c r="H11" s="69">
        <f t="shared" si="2"/>
        <v>97.795624354298312</v>
      </c>
      <c r="I11" s="68">
        <f t="shared" si="0"/>
        <v>145587.20000000001</v>
      </c>
      <c r="J11" s="69">
        <f t="shared" si="3"/>
        <v>565.43549351789284</v>
      </c>
    </row>
    <row r="12" spans="2:11" ht="16.5" thickTop="1" thickBot="1" x14ac:dyDescent="0.3">
      <c r="B12" s="66" t="s">
        <v>104</v>
      </c>
      <c r="C12" s="88">
        <f>SUM(C13:C14)</f>
        <v>397895</v>
      </c>
      <c r="D12" s="89">
        <f>SUM(D13:D14)</f>
        <v>191413</v>
      </c>
      <c r="E12" s="69">
        <f t="shared" si="1"/>
        <v>48.10640998253308</v>
      </c>
      <c r="F12" s="88">
        <f>SUM(F13:F14)</f>
        <v>475316</v>
      </c>
      <c r="G12" s="89">
        <f>SUM(G13:G14)</f>
        <v>601385</v>
      </c>
      <c r="H12" s="69">
        <f t="shared" si="2"/>
        <v>126.52319719933686</v>
      </c>
      <c r="I12" s="68">
        <f t="shared" si="0"/>
        <v>409972</v>
      </c>
      <c r="J12" s="69">
        <f t="shared" si="3"/>
        <v>214.18189987095965</v>
      </c>
    </row>
    <row r="13" spans="2:11" ht="16.5" thickTop="1" thickBot="1" x14ac:dyDescent="0.3">
      <c r="B13" s="106" t="s">
        <v>105</v>
      </c>
      <c r="C13" s="90">
        <v>347895</v>
      </c>
      <c r="D13" s="91">
        <v>90320</v>
      </c>
      <c r="E13" s="69">
        <f t="shared" si="1"/>
        <v>25.961856307219133</v>
      </c>
      <c r="F13" s="90">
        <v>445316</v>
      </c>
      <c r="G13" s="91">
        <v>592341</v>
      </c>
      <c r="H13" s="69">
        <f t="shared" si="2"/>
        <v>133.01588085763819</v>
      </c>
      <c r="I13" s="68">
        <f t="shared" ref="I13" si="4">G13-D13</f>
        <v>502021</v>
      </c>
      <c r="J13" s="69">
        <f t="shared" si="3"/>
        <v>555.82484499557131</v>
      </c>
    </row>
    <row r="14" spans="2:11" ht="16.5" thickTop="1" thickBot="1" x14ac:dyDescent="0.3">
      <c r="B14" s="107" t="s">
        <v>106</v>
      </c>
      <c r="C14" s="90">
        <v>50000</v>
      </c>
      <c r="D14" s="91">
        <v>101093</v>
      </c>
      <c r="E14" s="69">
        <f t="shared" si="1"/>
        <v>202.18600000000004</v>
      </c>
      <c r="F14" s="90">
        <v>30000</v>
      </c>
      <c r="G14" s="91">
        <v>9044</v>
      </c>
      <c r="H14" s="69">
        <f t="shared" si="2"/>
        <v>30.146666666666665</v>
      </c>
      <c r="I14" s="68">
        <f>G14-D14</f>
        <v>-92049</v>
      </c>
      <c r="J14" s="69">
        <f t="shared" si="3"/>
        <v>-91.053782160980475</v>
      </c>
    </row>
    <row r="15" spans="2:11" ht="25.5" thickTop="1" thickBot="1" x14ac:dyDescent="0.3">
      <c r="B15" s="92" t="s">
        <v>107</v>
      </c>
      <c r="C15" s="88"/>
      <c r="D15" s="89"/>
      <c r="E15" s="69"/>
      <c r="F15" s="88"/>
      <c r="G15" s="89"/>
      <c r="H15" s="69"/>
      <c r="I15" s="68"/>
      <c r="J15" s="69"/>
    </row>
    <row r="16" spans="2:11" ht="25.5" thickTop="1" thickBot="1" x14ac:dyDescent="0.3">
      <c r="B16" s="66" t="s">
        <v>108</v>
      </c>
      <c r="C16" s="90">
        <v>0</v>
      </c>
      <c r="D16" s="91">
        <v>0</v>
      </c>
      <c r="E16" s="69" t="e">
        <f t="shared" si="1"/>
        <v>#DIV/0!</v>
      </c>
      <c r="F16" s="90">
        <v>0</v>
      </c>
      <c r="G16" s="91">
        <v>0</v>
      </c>
      <c r="H16" s="69" t="e">
        <f t="shared" si="2"/>
        <v>#DIV/0!</v>
      </c>
      <c r="I16" s="68">
        <f>G16-D16</f>
        <v>0</v>
      </c>
      <c r="J16" s="69" t="e">
        <f t="shared" si="3"/>
        <v>#DIV/0!</v>
      </c>
    </row>
    <row r="17" spans="2:10" ht="16.5" thickTop="1" thickBot="1" x14ac:dyDescent="0.3">
      <c r="B17" s="66" t="s">
        <v>111</v>
      </c>
      <c r="C17" s="90"/>
      <c r="D17" s="91">
        <v>325000</v>
      </c>
      <c r="E17" s="69"/>
      <c r="F17" s="90">
        <v>0</v>
      </c>
      <c r="G17" s="91">
        <v>0</v>
      </c>
      <c r="H17" s="69" t="e">
        <f t="shared" si="2"/>
        <v>#DIV/0!</v>
      </c>
      <c r="I17" s="68">
        <f>G17-D17</f>
        <v>-325000</v>
      </c>
      <c r="J17" s="69">
        <f t="shared" si="3"/>
        <v>-100</v>
      </c>
    </row>
    <row r="18" spans="2:10" ht="16.5" thickTop="1" thickBot="1" x14ac:dyDescent="0.3">
      <c r="B18" s="84" t="s">
        <v>43</v>
      </c>
      <c r="C18" s="67">
        <f>SUM(C6:C7,C11:C12,C15:C17)</f>
        <v>665641</v>
      </c>
      <c r="D18" s="68">
        <f>SUM(D6:D7,D11:D12,D15:D17)</f>
        <v>635941.19999999995</v>
      </c>
      <c r="E18" s="68">
        <f t="shared" si="1"/>
        <v>95.538165467571858</v>
      </c>
      <c r="F18" s="67">
        <f>SUM(F6:F7,F11:F12,F15:F17)</f>
        <v>920413</v>
      </c>
      <c r="G18" s="68">
        <f>SUM(G6:G7,G11:G12,G15:G17)</f>
        <v>1179045.1000000001</v>
      </c>
      <c r="H18" s="68">
        <f t="shared" si="2"/>
        <v>128.09957051888662</v>
      </c>
      <c r="I18" s="68">
        <f>SUM(I6:I7,I11:I12,I15:I17)</f>
        <v>543103.9</v>
      </c>
      <c r="J18" s="68">
        <f>I18/D18*100</f>
        <v>85.401590587305876</v>
      </c>
    </row>
    <row r="19" spans="2:10" ht="15.75" thickTop="1" x14ac:dyDescent="0.25"/>
    <row r="21" spans="2:10" ht="16.5" x14ac:dyDescent="0.25">
      <c r="B21" s="192" t="s">
        <v>192</v>
      </c>
      <c r="C21" s="192"/>
      <c r="D21" s="192"/>
      <c r="E21" s="192"/>
      <c r="F21" s="192"/>
      <c r="G21" s="192"/>
      <c r="H21" s="192"/>
      <c r="I21" s="192"/>
      <c r="J21" s="192"/>
    </row>
    <row r="22" spans="2:10" ht="15.75" thickBot="1" x14ac:dyDescent="0.3"/>
    <row r="23" spans="2:10" ht="16.5" thickTop="1" thickBot="1" x14ac:dyDescent="0.3">
      <c r="B23" s="190" t="s">
        <v>90</v>
      </c>
      <c r="C23" s="190" t="s">
        <v>112</v>
      </c>
      <c r="D23" s="190" t="s">
        <v>113</v>
      </c>
      <c r="E23" s="190"/>
      <c r="F23" s="191" t="s">
        <v>114</v>
      </c>
    </row>
    <row r="24" spans="2:10" ht="16.5" thickTop="1" thickBot="1" x14ac:dyDescent="0.3">
      <c r="B24" s="190"/>
      <c r="C24" s="190"/>
      <c r="D24" s="94" t="s">
        <v>115</v>
      </c>
      <c r="E24" s="94" t="s">
        <v>5</v>
      </c>
      <c r="F24" s="191"/>
    </row>
    <row r="25" spans="2:10" ht="16.5" thickTop="1" thickBot="1" x14ac:dyDescent="0.3">
      <c r="B25" s="95" t="s">
        <v>116</v>
      </c>
      <c r="C25" s="96">
        <f>SUM(C26:C27)</f>
        <v>2167098.9</v>
      </c>
      <c r="D25" s="97">
        <f>SUM(D26:D27)</f>
        <v>2503733.71</v>
      </c>
      <c r="E25" s="68">
        <f t="shared" ref="E25:E30" si="5">D25/C25*100</f>
        <v>115.53389233873914</v>
      </c>
      <c r="F25" s="98">
        <f t="shared" ref="F25:F30" si="6">D25-C25</f>
        <v>336634.81000000006</v>
      </c>
    </row>
    <row r="26" spans="2:10" ht="16.5" thickTop="1" thickBot="1" x14ac:dyDescent="0.3">
      <c r="B26" s="99" t="s">
        <v>117</v>
      </c>
      <c r="C26" s="100">
        <f>'Recettes fiscales'!T18</f>
        <v>1246685.8999999999</v>
      </c>
      <c r="D26" s="101">
        <f>'Recettes fiscales'!T14</f>
        <v>1324688.6100000001</v>
      </c>
      <c r="E26" s="70">
        <f t="shared" si="5"/>
        <v>106.25680534286946</v>
      </c>
      <c r="F26" s="98">
        <f t="shared" si="6"/>
        <v>78002.710000000196</v>
      </c>
    </row>
    <row r="27" spans="2:10" ht="16.5" thickTop="1" thickBot="1" x14ac:dyDescent="0.3">
      <c r="B27" s="102" t="s">
        <v>118</v>
      </c>
      <c r="C27" s="103">
        <f>F18</f>
        <v>920413</v>
      </c>
      <c r="D27" s="104">
        <f>G18</f>
        <v>1179045.1000000001</v>
      </c>
      <c r="E27" s="70">
        <f t="shared" si="5"/>
        <v>128.09957051888662</v>
      </c>
      <c r="F27" s="98">
        <f t="shared" si="6"/>
        <v>258632.10000000009</v>
      </c>
      <c r="H27" s="54" t="s">
        <v>180</v>
      </c>
    </row>
    <row r="28" spans="2:10" ht="16.5" thickTop="1" thickBot="1" x14ac:dyDescent="0.3">
      <c r="B28" s="105" t="s">
        <v>119</v>
      </c>
      <c r="C28" s="96">
        <f>SUM(C29:C30)</f>
        <v>2167099</v>
      </c>
      <c r="D28" s="97">
        <f>SUM(D29:D30)</f>
        <v>2105375.8470000001</v>
      </c>
      <c r="E28" s="68">
        <f t="shared" si="5"/>
        <v>97.151807416274011</v>
      </c>
      <c r="F28" s="98">
        <f t="shared" si="6"/>
        <v>-61723.152999999933</v>
      </c>
    </row>
    <row r="29" spans="2:10" ht="16.5" thickTop="1" thickBot="1" x14ac:dyDescent="0.3">
      <c r="B29" s="102" t="s">
        <v>117</v>
      </c>
      <c r="C29" s="103">
        <f>'Dépenses budgétaires'!F45</f>
        <v>1698489</v>
      </c>
      <c r="D29" s="104">
        <f>'Dépenses budgétaires'!G14+'Dépenses budgétaires'!G25+'Dépenses budgétaires'!G29+'Dépenses budgétaires'!G42</f>
        <v>1661311.3470000001</v>
      </c>
      <c r="E29" s="70">
        <f t="shared" si="5"/>
        <v>97.81113371944123</v>
      </c>
      <c r="F29" s="98">
        <f t="shared" si="6"/>
        <v>-37177.652999999933</v>
      </c>
      <c r="H29" s="63"/>
    </row>
    <row r="30" spans="2:10" ht="16.5" thickTop="1" thickBot="1" x14ac:dyDescent="0.3">
      <c r="B30" s="99" t="s">
        <v>120</v>
      </c>
      <c r="C30" s="100">
        <f>'Rembousements de la dette'!F17</f>
        <v>468610</v>
      </c>
      <c r="D30" s="101">
        <f>'Rembousements de la dette'!G17</f>
        <v>444064.5</v>
      </c>
      <c r="E30" s="70">
        <f t="shared" si="5"/>
        <v>94.762062269264419</v>
      </c>
      <c r="F30" s="98">
        <f t="shared" si="6"/>
        <v>-24545.5</v>
      </c>
      <c r="H30" s="57"/>
    </row>
    <row r="31" spans="2:10" ht="15.75" thickTop="1" x14ac:dyDescent="0.25"/>
    <row r="32" spans="2:10" x14ac:dyDescent="0.25">
      <c r="D32" s="64"/>
    </row>
  </sheetData>
  <sheetProtection algorithmName="SHA-512" hashValue="0mzqBVAX9XnuYdhcc8ojz3ch1a5npuKlX7zcM3gFwCc0vqdCDzhCsU3NnJumF2hppspraiXLBjrDYcygPMzQzw==" saltValue="ZtRLg7AAFcuGWMCOT9i6MQ==" spinCount="100000" sheet="1" objects="1" scenarios="1"/>
  <mergeCells count="11">
    <mergeCell ref="B2:J2"/>
    <mergeCell ref="B4:B5"/>
    <mergeCell ref="C4:E4"/>
    <mergeCell ref="F4:H4"/>
    <mergeCell ref="I4:I5"/>
    <mergeCell ref="J4:J5"/>
    <mergeCell ref="B23:B24"/>
    <mergeCell ref="C23:C24"/>
    <mergeCell ref="D23:E23"/>
    <mergeCell ref="F23:F24"/>
    <mergeCell ref="B21:J2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D0E0-0244-4A1D-82D2-13362EF1FD8F}">
  <dimension ref="B2:M23"/>
  <sheetViews>
    <sheetView showGridLines="0" workbookViewId="0">
      <selection activeCell="J21" sqref="J21"/>
    </sheetView>
  </sheetViews>
  <sheetFormatPr baseColWidth="10" defaultRowHeight="15" x14ac:dyDescent="0.25"/>
  <cols>
    <col min="2" max="2" width="29.140625" customWidth="1"/>
    <col min="4" max="4" width="13.5703125" customWidth="1"/>
    <col min="7" max="7" width="57.85546875" customWidth="1"/>
    <col min="13" max="13" width="31.7109375" customWidth="1"/>
  </cols>
  <sheetData>
    <row r="2" spans="2:13" ht="16.5" x14ac:dyDescent="0.25">
      <c r="B2" s="158" t="s">
        <v>215</v>
      </c>
      <c r="C2" s="158"/>
      <c r="D2" s="158"/>
      <c r="E2" s="158"/>
      <c r="F2" s="158"/>
      <c r="G2" s="158"/>
    </row>
    <row r="3" spans="2:13" ht="15.75" thickBot="1" x14ac:dyDescent="0.3"/>
    <row r="4" spans="2:13" ht="16.5" thickTop="1" thickBot="1" x14ac:dyDescent="0.3">
      <c r="B4" s="108" t="s">
        <v>44</v>
      </c>
      <c r="C4" s="108" t="s">
        <v>45</v>
      </c>
      <c r="D4" s="108" t="s">
        <v>46</v>
      </c>
      <c r="E4" s="108" t="s">
        <v>5</v>
      </c>
      <c r="F4" s="108" t="s">
        <v>2</v>
      </c>
      <c r="G4" s="109" t="s">
        <v>59</v>
      </c>
    </row>
    <row r="5" spans="2:13" ht="30" thickTop="1" thickBot="1" x14ac:dyDescent="0.3">
      <c r="B5" s="110" t="s">
        <v>121</v>
      </c>
      <c r="C5" s="111">
        <v>0</v>
      </c>
      <c r="D5" s="111">
        <v>0</v>
      </c>
      <c r="E5" s="111" t="e">
        <f t="shared" ref="E5:E20" si="0">D5/C5*100</f>
        <v>#DIV/0!</v>
      </c>
      <c r="F5" s="111">
        <f>D5-C5</f>
        <v>0</v>
      </c>
      <c r="G5" s="112"/>
    </row>
    <row r="6" spans="2:13" ht="61.5" thickTop="1" thickBot="1" x14ac:dyDescent="0.3">
      <c r="B6" s="110" t="s">
        <v>48</v>
      </c>
      <c r="C6" s="111">
        <v>2369.4389999999999</v>
      </c>
      <c r="D6" s="111">
        <v>2002.038863</v>
      </c>
      <c r="E6" s="111">
        <f t="shared" si="0"/>
        <v>84.494214157866068</v>
      </c>
      <c r="F6" s="111">
        <f t="shared" ref="F6:F21" si="1">D6-C6</f>
        <v>-367.40013699999986</v>
      </c>
      <c r="G6" s="112" t="s">
        <v>216</v>
      </c>
    </row>
    <row r="7" spans="2:13" ht="85.5" thickTop="1" thickBot="1" x14ac:dyDescent="0.3">
      <c r="B7" s="110" t="s">
        <v>57</v>
      </c>
      <c r="C7" s="111">
        <v>2081.75</v>
      </c>
      <c r="D7" s="111">
        <v>1511.8565000000001</v>
      </c>
      <c r="E7" s="111">
        <f t="shared" si="0"/>
        <v>72.624306472919415</v>
      </c>
      <c r="F7" s="111">
        <f t="shared" si="1"/>
        <v>-569.8934999999999</v>
      </c>
      <c r="G7" s="112" t="s">
        <v>217</v>
      </c>
      <c r="J7" s="7"/>
    </row>
    <row r="8" spans="2:13" ht="151.5" customHeight="1" thickTop="1" thickBot="1" x14ac:dyDescent="0.3">
      <c r="B8" s="110" t="s">
        <v>51</v>
      </c>
      <c r="C8" s="111">
        <v>49972.262663000001</v>
      </c>
      <c r="D8" s="111">
        <v>28252.329062000001</v>
      </c>
      <c r="E8" s="111">
        <f t="shared" si="0"/>
        <v>56.536021297507368</v>
      </c>
      <c r="F8" s="111">
        <f t="shared" si="1"/>
        <v>-21719.933601000001</v>
      </c>
      <c r="G8" s="112" t="s">
        <v>218</v>
      </c>
    </row>
    <row r="9" spans="2:13" ht="207.75" customHeight="1" thickTop="1" thickBot="1" x14ac:dyDescent="0.3">
      <c r="B9" s="110" t="s">
        <v>47</v>
      </c>
      <c r="C9" s="111">
        <v>25441.824000000001</v>
      </c>
      <c r="D9" s="111">
        <v>41009.600613000002</v>
      </c>
      <c r="E9" s="111">
        <f t="shared" si="0"/>
        <v>161.18970327363323</v>
      </c>
      <c r="F9" s="111">
        <f t="shared" si="1"/>
        <v>15567.776613000002</v>
      </c>
      <c r="G9" s="113" t="s">
        <v>220</v>
      </c>
      <c r="M9" s="6"/>
    </row>
    <row r="10" spans="2:13" ht="111.75" customHeight="1" thickTop="1" thickBot="1" x14ac:dyDescent="0.3">
      <c r="B10" s="110" t="s">
        <v>53</v>
      </c>
      <c r="C10" s="111">
        <v>34097.579977000001</v>
      </c>
      <c r="D10" s="111">
        <v>38433.377453000001</v>
      </c>
      <c r="E10" s="111">
        <f t="shared" si="0"/>
        <v>112.71585103378202</v>
      </c>
      <c r="F10" s="111">
        <f t="shared" si="1"/>
        <v>4335.7974759999997</v>
      </c>
      <c r="G10" s="113" t="s">
        <v>219</v>
      </c>
    </row>
    <row r="11" spans="2:13" ht="133.5" thickTop="1" thickBot="1" x14ac:dyDescent="0.3">
      <c r="B11" s="110" t="s">
        <v>52</v>
      </c>
      <c r="C11" s="111">
        <v>50320.360824000003</v>
      </c>
      <c r="D11" s="111">
        <v>20849.403812</v>
      </c>
      <c r="E11" s="111">
        <f t="shared" si="0"/>
        <v>41.433335275402079</v>
      </c>
      <c r="F11" s="111">
        <f t="shared" si="1"/>
        <v>-29470.957012000003</v>
      </c>
      <c r="G11" s="113" t="s">
        <v>221</v>
      </c>
    </row>
    <row r="12" spans="2:13" ht="184.5" customHeight="1" thickTop="1" thickBot="1" x14ac:dyDescent="0.3">
      <c r="B12" s="110" t="s">
        <v>214</v>
      </c>
      <c r="C12" s="111">
        <v>16222.285</v>
      </c>
      <c r="D12" s="111">
        <v>16049.662552</v>
      </c>
      <c r="E12" s="111">
        <f t="shared" si="0"/>
        <v>98.935893137125873</v>
      </c>
      <c r="F12" s="111">
        <f t="shared" si="1"/>
        <v>-172.62244800000008</v>
      </c>
      <c r="G12" s="113" t="s">
        <v>222</v>
      </c>
    </row>
    <row r="13" spans="2:13" ht="90" customHeight="1" thickTop="1" thickBot="1" x14ac:dyDescent="0.3">
      <c r="B13" s="110" t="s">
        <v>122</v>
      </c>
      <c r="C13" s="111">
        <v>3446.9630000000002</v>
      </c>
      <c r="D13" s="111">
        <v>2506.0743040000002</v>
      </c>
      <c r="E13" s="111">
        <f t="shared" si="0"/>
        <v>72.703835347231745</v>
      </c>
      <c r="F13" s="111">
        <f t="shared" si="1"/>
        <v>-940.88869599999998</v>
      </c>
      <c r="G13" s="113" t="s">
        <v>223</v>
      </c>
      <c r="M13" s="6"/>
    </row>
    <row r="14" spans="2:13" ht="63" customHeight="1" thickTop="1" thickBot="1" x14ac:dyDescent="0.3">
      <c r="B14" s="110" t="s">
        <v>58</v>
      </c>
      <c r="C14" s="111">
        <v>24784.776999999998</v>
      </c>
      <c r="D14" s="111">
        <v>14479.105369000001</v>
      </c>
      <c r="E14" s="111">
        <f t="shared" si="0"/>
        <v>58.419348977801988</v>
      </c>
      <c r="F14" s="111">
        <f t="shared" si="1"/>
        <v>-10305.671630999997</v>
      </c>
      <c r="G14" s="113" t="s">
        <v>224</v>
      </c>
    </row>
    <row r="15" spans="2:13" ht="86.25" customHeight="1" thickTop="1" thickBot="1" x14ac:dyDescent="0.3">
      <c r="B15" s="110" t="s">
        <v>49</v>
      </c>
      <c r="C15" s="111">
        <v>18415.75</v>
      </c>
      <c r="D15" s="111">
        <v>14343.883276</v>
      </c>
      <c r="E15" s="111">
        <f t="shared" si="0"/>
        <v>77.889215894003769</v>
      </c>
      <c r="F15" s="111">
        <f t="shared" si="1"/>
        <v>-4071.8667239999995</v>
      </c>
      <c r="G15" s="113" t="s">
        <v>171</v>
      </c>
    </row>
    <row r="16" spans="2:13" ht="60.75" customHeight="1" thickTop="1" thickBot="1" x14ac:dyDescent="0.3">
      <c r="B16" s="110" t="s">
        <v>50</v>
      </c>
      <c r="C16" s="111">
        <v>6166.9009999999998</v>
      </c>
      <c r="D16" s="111">
        <v>6342.5064890000003</v>
      </c>
      <c r="E16" s="111">
        <f t="shared" si="0"/>
        <v>102.84754837154027</v>
      </c>
      <c r="F16" s="111">
        <f>D16-C16</f>
        <v>175.60548900000049</v>
      </c>
      <c r="G16" s="113" t="s">
        <v>225</v>
      </c>
    </row>
    <row r="17" spans="2:9" ht="156" customHeight="1" thickTop="1" thickBot="1" x14ac:dyDescent="0.3">
      <c r="B17" s="110" t="s">
        <v>123</v>
      </c>
      <c r="C17" s="111">
        <v>2010</v>
      </c>
      <c r="D17" s="111">
        <v>2010</v>
      </c>
      <c r="E17" s="111">
        <f t="shared" si="0"/>
        <v>100</v>
      </c>
      <c r="F17" s="111">
        <f t="shared" si="1"/>
        <v>0</v>
      </c>
      <c r="G17" s="114" t="s">
        <v>226</v>
      </c>
    </row>
    <row r="18" spans="2:9" ht="103.5" customHeight="1" thickTop="1" thickBot="1" x14ac:dyDescent="0.3">
      <c r="B18" s="110" t="s">
        <v>56</v>
      </c>
      <c r="C18" s="111">
        <v>7013.085</v>
      </c>
      <c r="D18" s="111">
        <v>7699.4398359999996</v>
      </c>
      <c r="E18" s="111">
        <f t="shared" si="0"/>
        <v>109.78677480737791</v>
      </c>
      <c r="F18" s="111">
        <f t="shared" si="1"/>
        <v>686.35483599999952</v>
      </c>
      <c r="G18" s="113" t="s">
        <v>227</v>
      </c>
    </row>
    <row r="19" spans="2:9" ht="85.5" thickTop="1" thickBot="1" x14ac:dyDescent="0.3">
      <c r="B19" s="110" t="s">
        <v>54</v>
      </c>
      <c r="C19" s="111">
        <v>602</v>
      </c>
      <c r="D19" s="111">
        <v>530.81868499999996</v>
      </c>
      <c r="E19" s="111">
        <f t="shared" si="0"/>
        <v>88.175861295681059</v>
      </c>
      <c r="F19" s="111">
        <f t="shared" si="1"/>
        <v>-71.181315000000041</v>
      </c>
      <c r="G19" s="113" t="s">
        <v>228</v>
      </c>
    </row>
    <row r="20" spans="2:9" ht="114.75" customHeight="1" thickTop="1" thickBot="1" x14ac:dyDescent="0.3">
      <c r="B20" s="110" t="s">
        <v>55</v>
      </c>
      <c r="C20" s="111">
        <v>6251.6660000000002</v>
      </c>
      <c r="D20" s="111">
        <v>3200.1444590000001</v>
      </c>
      <c r="E20" s="111">
        <f t="shared" si="0"/>
        <v>51.188666493059607</v>
      </c>
      <c r="F20" s="111">
        <f t="shared" si="1"/>
        <v>-3051.5215410000001</v>
      </c>
      <c r="G20" s="113" t="s">
        <v>229</v>
      </c>
      <c r="I20" s="8"/>
    </row>
    <row r="21" spans="2:9" ht="77.25" customHeight="1" thickTop="1" thickBot="1" x14ac:dyDescent="0.3">
      <c r="B21" s="110" t="s">
        <v>124</v>
      </c>
      <c r="C21" s="111">
        <v>13116.782590000001</v>
      </c>
      <c r="D21" s="111">
        <v>4929.0847700000004</v>
      </c>
      <c r="E21" s="111">
        <f>D21/C21*100</f>
        <v>37.578459017517346</v>
      </c>
      <c r="F21" s="111">
        <f t="shared" si="1"/>
        <v>-8187.6978200000003</v>
      </c>
      <c r="G21" s="113" t="s">
        <v>230</v>
      </c>
    </row>
    <row r="22" spans="2:9" ht="16.5" thickTop="1" thickBot="1" x14ac:dyDescent="0.3">
      <c r="B22" s="115" t="s">
        <v>43</v>
      </c>
      <c r="C22" s="116">
        <f>SUM(C5:C21)</f>
        <v>262313.42605399998</v>
      </c>
      <c r="D22" s="116">
        <f>SUM(D5:D21)</f>
        <v>204149.32604300001</v>
      </c>
      <c r="E22" s="116">
        <f>D22/C22*100</f>
        <v>77.826487615991766</v>
      </c>
      <c r="F22" s="117">
        <f>SUM(F5:F21)</f>
        <v>-58164.100011000002</v>
      </c>
      <c r="G22" s="113"/>
    </row>
    <row r="23" spans="2:9" ht="15.75" thickTop="1" x14ac:dyDescent="0.25"/>
  </sheetData>
  <sheetProtection algorithmName="SHA-512" hashValue="tNeGQneoB4cRhm4/CuychrwmsedYZnXaXwnNqgIParLddeCd3IDdLIR/R3JjnVdcK8nJf8NGXrx0Nx/+34GA+g==" saltValue="Ou7ociZsvVqncydqX41Vkg==" spinCount="100000" sheet="1" objects="1" scenarios="1"/>
  <mergeCells count="1">
    <mergeCell ref="B2:G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DCFB3747-9B4B-4B3B-A3A1-88E44982AD2A}"/>
</file>

<file path=customXml/itemProps2.xml><?xml version="1.0" encoding="utf-8"?>
<ds:datastoreItem xmlns:ds="http://schemas.openxmlformats.org/officeDocument/2006/customXml" ds:itemID="{F1ABE4B1-3652-410A-9431-E78C7F956E7C}"/>
</file>

<file path=customXml/itemProps3.xml><?xml version="1.0" encoding="utf-8"?>
<ds:datastoreItem xmlns:ds="http://schemas.openxmlformats.org/officeDocument/2006/customXml" ds:itemID="{381B560E-3C75-4E8C-AC0C-4D44EC519AC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23</vt:i4>
      </vt:variant>
    </vt:vector>
  </HeadingPairs>
  <TitlesOfParts>
    <vt:vector size="34" baseType="lpstr">
      <vt:lpstr>Introduction</vt:lpstr>
      <vt:lpstr>Agrégats macroéconomiques</vt:lpstr>
      <vt:lpstr>Recettes fiscales</vt:lpstr>
      <vt:lpstr>Recettes non fiscales</vt:lpstr>
      <vt:lpstr>Autres recettes</vt:lpstr>
      <vt:lpstr>Dépenses budgétaires</vt:lpstr>
      <vt:lpstr>Rembousements de la dette</vt:lpstr>
      <vt:lpstr>Nouveaux emprunts publics</vt:lpstr>
      <vt:lpstr>Dépenses sociales 2020</vt:lpstr>
      <vt:lpstr>Transferts aux communes</vt:lpstr>
      <vt:lpstr>Exécution entreprises publiques</vt:lpstr>
      <vt:lpstr>'Agrégats macroéconomiques'!_ftn1</vt:lpstr>
      <vt:lpstr>'Agrégats macroéconomiques'!_ftn2</vt:lpstr>
      <vt:lpstr>'Agrégats macroéconomiques'!_ftn3</vt:lpstr>
      <vt:lpstr>'Agrégats macroéconomiques'!_ftnref1</vt:lpstr>
      <vt:lpstr>'Agrégats macroéconomiques'!_ftnref2</vt:lpstr>
      <vt:lpstr>'Agrégats macroéconomiques'!_ftnref3</vt:lpstr>
      <vt:lpstr>'Recettes fiscales'!_GoBack</vt:lpstr>
      <vt:lpstr>'Exécution entreprises publiques'!_Toc40732476</vt:lpstr>
      <vt:lpstr>'Agrégats macroéconomiques'!_Toc41040447</vt:lpstr>
      <vt:lpstr>'Recettes fiscales'!_Toc41040448</vt:lpstr>
      <vt:lpstr>'Recettes non fiscales'!_Toc41040449</vt:lpstr>
      <vt:lpstr>'Autres recettes'!_Toc41040450</vt:lpstr>
      <vt:lpstr>'Dépenses budgétaires'!_Toc41040451</vt:lpstr>
      <vt:lpstr>'Dépenses budgétaires'!_Toc41040452</vt:lpstr>
      <vt:lpstr>'Rembousements de la dette'!_Toc41040455</vt:lpstr>
      <vt:lpstr>'Nouveaux emprunts publics'!_Toc41040456</vt:lpstr>
      <vt:lpstr>'Nouveaux emprunts publics'!_Toc41040457</vt:lpstr>
      <vt:lpstr>'Dépenses sociales 2020'!_Toc41040465</vt:lpstr>
      <vt:lpstr>'Transferts aux communes'!_Toc41040467</vt:lpstr>
      <vt:lpstr>'Exécution entreprises publiques'!_Toc41040470</vt:lpstr>
      <vt:lpstr>'Transferts aux communes'!_Toc503263181</vt:lpstr>
      <vt:lpstr>'Dépenses budgétaires'!_Toc505353637</vt:lpstr>
      <vt:lpstr>Introduction!Zone_d_impression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Pavilion 23</dc:creator>
  <cp:lastModifiedBy>Pavilion 23</cp:lastModifiedBy>
  <cp:lastPrinted>2020-05-19T19:19:00Z</cp:lastPrinted>
  <dcterms:created xsi:type="dcterms:W3CDTF">2018-08-31T08:00:39Z</dcterms:created>
  <dcterms:modified xsi:type="dcterms:W3CDTF">2021-06-29T17:16:53Z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