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externalLinks/externalLink7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jmieses/Desktop/Country examples/Cabo Verde/Accounts/"/>
    </mc:Choice>
  </mc:AlternateContent>
  <xr:revisionPtr revIDLastSave="0" documentId="13_ncr:1_{01892A20-BB74-C742-AE1D-82FA3DDDCCCF}" xr6:coauthVersionLast="47" xr6:coauthVersionMax="47" xr10:uidLastSave="{00000000-0000-0000-0000-000000000000}"/>
  <bookViews>
    <workbookView xWindow="0" yWindow="500" windowWidth="28800" windowHeight="12040" activeTab="3" xr2:uid="{00000000-000D-0000-FFFF-FFFF00000000}"/>
  </bookViews>
  <sheets>
    <sheet name="Orgânica" sheetId="8" r:id="rId1"/>
    <sheet name="MAPA_IV_1 _Receitas " sheetId="1" r:id="rId2"/>
    <sheet name="MAPA_IV_8.1 _Despesas Orgânica" sheetId="7" r:id="rId3"/>
    <sheet name="MAPA_IV_10_Funcional_INV" sheetId="5" r:id="rId4"/>
    <sheet name="MAPA_IV_2_Funcional_FUN" sheetId="2" r:id="rId5"/>
    <sheet name="MAPA_IV_2_Despesas Economica" sheetId="3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________OFE2" localSheetId="1" hidden="1">#REF!</definedName>
    <definedName name="_________OFE2" localSheetId="5" hidden="1">#REF!</definedName>
    <definedName name="_________OFE2" localSheetId="4" hidden="1">#REF!</definedName>
    <definedName name="_________OFE2" localSheetId="2" hidden="1">#REF!</definedName>
    <definedName name="_________OFE2" hidden="1">#REF!</definedName>
    <definedName name="________OFE2" localSheetId="1" hidden="1">#REF!</definedName>
    <definedName name="________OFE2" localSheetId="5" hidden="1">#REF!</definedName>
    <definedName name="________OFE2" localSheetId="4" hidden="1">#REF!</definedName>
    <definedName name="________OFE2" localSheetId="2" hidden="1">#REF!</definedName>
    <definedName name="________OFE2" hidden="1">#REF!</definedName>
    <definedName name="_______OFE2" localSheetId="1" hidden="1">#REF!</definedName>
    <definedName name="_______OFE2" localSheetId="5" hidden="1">#REF!</definedName>
    <definedName name="_______OFE2" localSheetId="4" hidden="1">#REF!</definedName>
    <definedName name="_______OFE2" localSheetId="2" hidden="1">#REF!</definedName>
    <definedName name="_______OFE2" hidden="1">#REF!</definedName>
    <definedName name="______OFE2" localSheetId="1" hidden="1">#REF!</definedName>
    <definedName name="______OFE2" localSheetId="5" hidden="1">#REF!</definedName>
    <definedName name="______OFE2" localSheetId="4" hidden="1">#REF!</definedName>
    <definedName name="______OFE2" localSheetId="2" hidden="1">#REF!</definedName>
    <definedName name="______OFE2" hidden="1">#REF!</definedName>
    <definedName name="_____OFE2" localSheetId="1" hidden="1">#REF!</definedName>
    <definedName name="_____OFE2" localSheetId="5" hidden="1">#REF!</definedName>
    <definedName name="_____OFE2" localSheetId="4" hidden="1">#REF!</definedName>
    <definedName name="_____OFE2" localSheetId="2" hidden="1">#REF!</definedName>
    <definedName name="_____OFE2" hidden="1">#REF!</definedName>
    <definedName name="____OFE2" localSheetId="1" hidden="1">#REF!</definedName>
    <definedName name="____OFE2" localSheetId="5" hidden="1">#REF!</definedName>
    <definedName name="____OFE2" localSheetId="4" hidden="1">#REF!</definedName>
    <definedName name="____OFE2" localSheetId="2" hidden="1">#REF!</definedName>
    <definedName name="____OFE2" hidden="1">#REF!</definedName>
    <definedName name="___OFE2" localSheetId="1" hidden="1">#REF!</definedName>
    <definedName name="___OFE2" localSheetId="5" hidden="1">#REF!</definedName>
    <definedName name="___OFE2" localSheetId="4" hidden="1">#REF!</definedName>
    <definedName name="___OFE2" localSheetId="2" hidden="1">#REF!</definedName>
    <definedName name="___OFE2" hidden="1">#REF!</definedName>
    <definedName name="__1__123Graph_AChart_1A" hidden="1">#REF!</definedName>
    <definedName name="__123Graph_A" hidden="1">#REF!</definedName>
    <definedName name="__123Graph_ACurrent" hidden="1">#REF!</definedName>
    <definedName name="__123Graph_B" hidden="1">#REF!</definedName>
    <definedName name="__123Graph_BCurrent" hidden="1">#REF!</definedName>
    <definedName name="__123Graph_C" localSheetId="1" hidden="1">#REF!</definedName>
    <definedName name="__123Graph_C" localSheetId="5" hidden="1">#REF!</definedName>
    <definedName name="__123Graph_C" localSheetId="4" hidden="1">#REF!</definedName>
    <definedName name="__123Graph_C" localSheetId="2" hidden="1">#REF!</definedName>
    <definedName name="__123Graph_C" hidden="1">[1]Work_sect!#REF!</definedName>
    <definedName name="__123Graph_D" localSheetId="1" hidden="1">#REF!</definedName>
    <definedName name="__123Graph_D" localSheetId="5" hidden="1">#REF!</definedName>
    <definedName name="__123Graph_D" localSheetId="4" hidden="1">#REF!</definedName>
    <definedName name="__123Graph_D" localSheetId="2" hidden="1">#REF!</definedName>
    <definedName name="__123Graph_D" hidden="1">[1]Work_sect!#REF!</definedName>
    <definedName name="__123Graph_E" localSheetId="1" hidden="1">#REF!</definedName>
    <definedName name="__123Graph_E" localSheetId="5" hidden="1">#REF!</definedName>
    <definedName name="__123Graph_E" localSheetId="4" hidden="1">#REF!</definedName>
    <definedName name="__123Graph_E" localSheetId="2" hidden="1">#REF!</definedName>
    <definedName name="__123Graph_E" hidden="1">[1]Work_sect!#REF!</definedName>
    <definedName name="__123Graph_F" localSheetId="1" hidden="1">#REF!</definedName>
    <definedName name="__123Graph_F" localSheetId="5" hidden="1">#REF!</definedName>
    <definedName name="__123Graph_F" localSheetId="4" hidden="1">#REF!</definedName>
    <definedName name="__123Graph_F" localSheetId="2" hidden="1">#REF!</definedName>
    <definedName name="__123Graph_F" hidden="1">[1]Work_sect!#REF!</definedName>
    <definedName name="__123Graph_X" hidden="1">#REF!</definedName>
    <definedName name="__123Graph_XCurrent" hidden="1">#REF!</definedName>
    <definedName name="__2__123Graph_AChart_2A" hidden="1">#REF!</definedName>
    <definedName name="__3__123Graph_AChart_3A" hidden="1">#REF!</definedName>
    <definedName name="__4__123Graph_AChart_4A" hidden="1">#REF!</definedName>
    <definedName name="__5__123Graph_BChart_1A" hidden="1">#REF!</definedName>
    <definedName name="__OFE2" localSheetId="1" hidden="1">#REF!</definedName>
    <definedName name="__OFE2" localSheetId="5" hidden="1">#REF!</definedName>
    <definedName name="__OFE2" localSheetId="4" hidden="1">#REF!</definedName>
    <definedName name="__OFE2" localSheetId="2" hidden="1">#REF!</definedName>
    <definedName name="__OFE2" hidden="1">#REF!</definedName>
    <definedName name="_1_____123Graph_BChart_3A" localSheetId="1" hidden="1">#REF!</definedName>
    <definedName name="_1_____123Graph_BChart_3A" localSheetId="5" hidden="1">#REF!</definedName>
    <definedName name="_1_____123Graph_BChart_3A" hidden="1">[2]CPIINDEX!#REF!</definedName>
    <definedName name="_1___123Graph_AChart_1A" hidden="1">#REF!</definedName>
    <definedName name="_1__123Graph_AChart_1A" hidden="1">#REF!</definedName>
    <definedName name="_10____123Graph_XChart_3A" hidden="1">#REF!</definedName>
    <definedName name="_10___123Graph_XChart_1A" hidden="1">#REF!</definedName>
    <definedName name="_10__123Graph_XChart_1A" hidden="1">#REF!</definedName>
    <definedName name="_10__123Graph_XChart_3A" hidden="1">#REF!</definedName>
    <definedName name="_11____123Graph_XChart_4A" hidden="1">#REF!</definedName>
    <definedName name="_11___123Graph_XChart_2A" hidden="1">#REF!</definedName>
    <definedName name="_11__123Graph_BChart_4A" localSheetId="1" hidden="1">#REF!</definedName>
    <definedName name="_11__123Graph_BChart_4A" localSheetId="5" hidden="1">#REF!</definedName>
    <definedName name="_11__123Graph_BChart_4A" localSheetId="4" hidden="1">#REF!</definedName>
    <definedName name="_11__123Graph_BChart_4A" localSheetId="2" hidden="1">#REF!</definedName>
    <definedName name="_11__123Graph_BChart_4A" hidden="1">[2]CPIINDEX!#REF!</definedName>
    <definedName name="_11__123Graph_XChart_2A" hidden="1">#REF!</definedName>
    <definedName name="_11__123Graph_XChart_4A" hidden="1">#REF!</definedName>
    <definedName name="_12___123Graph_AChart_1A" hidden="1">#REF!</definedName>
    <definedName name="_12___123Graph_XChart_3A" hidden="1">#REF!</definedName>
    <definedName name="_12__123Graph_XChart_1A" hidden="1">#REF!</definedName>
    <definedName name="_12__123Graph_XChart_3A" hidden="1">#REF!</definedName>
    <definedName name="_13___123Graph_AChart_2A" hidden="1">#REF!</definedName>
    <definedName name="_13___123Graph_XChart_4A" hidden="1">#REF!</definedName>
    <definedName name="_13__123Graph_XChart_2A" hidden="1">#REF!</definedName>
    <definedName name="_13__123Graph_XChart_4A" hidden="1">#REF!</definedName>
    <definedName name="_14___123Graph_AChart_3A" hidden="1">#REF!</definedName>
    <definedName name="_14__123Graph_XChart_3A" hidden="1">#REF!</definedName>
    <definedName name="_15___123Graph_AChart_4A" hidden="1">#REF!</definedName>
    <definedName name="_15__123Graph_XChart_4A" hidden="1">#REF!</definedName>
    <definedName name="_16___123Graph_BChart_1A" hidden="1">#REF!</definedName>
    <definedName name="_17___123Graph_BChart_3A" localSheetId="1" hidden="1">#REF!</definedName>
    <definedName name="_17___123Graph_BChart_3A" localSheetId="5" hidden="1">#REF!</definedName>
    <definedName name="_17___123Graph_BChart_3A" hidden="1">[2]CPIINDEX!#REF!</definedName>
    <definedName name="_18___123Graph_BChart_4A" localSheetId="1" hidden="1">#REF!</definedName>
    <definedName name="_18___123Graph_BChart_4A" localSheetId="5" hidden="1">#REF!</definedName>
    <definedName name="_18___123Graph_BChart_4A" hidden="1">[2]CPIINDEX!#REF!</definedName>
    <definedName name="_19___123Graph_XChart_1A" hidden="1">#REF!</definedName>
    <definedName name="_2_____123Graph_BChart_4A" localSheetId="1" hidden="1">#REF!</definedName>
    <definedName name="_2_____123Graph_BChart_4A" localSheetId="5" hidden="1">#REF!</definedName>
    <definedName name="_2_____123Graph_BChart_4A" hidden="1">[2]CPIINDEX!#REF!</definedName>
    <definedName name="_2___123Graph_AChart_2A" hidden="1">#REF!</definedName>
    <definedName name="_2__123Graph_AChart_2A" hidden="1">#REF!</definedName>
    <definedName name="_20___123Graph_XChart_2A" hidden="1">#REF!</definedName>
    <definedName name="_21___123Graph_XChart_3A" hidden="1">#REF!</definedName>
    <definedName name="_22___123Graph_XChart_4A" hidden="1">#REF!</definedName>
    <definedName name="_3____123Graph_AChart_1A" hidden="1">#REF!</definedName>
    <definedName name="_3___123Graph_AChart_3A" hidden="1">#REF!</definedName>
    <definedName name="_3__123Graph_AChart_3A" hidden="1">#REF!</definedName>
    <definedName name="_4____123Graph_AChart_2A" hidden="1">#REF!</definedName>
    <definedName name="_4___123Graph_AChart_4A" hidden="1">#REF!</definedName>
    <definedName name="_4__123Graph_AChart_4A" hidden="1">#REF!</definedName>
    <definedName name="_5____123Graph_AChart_3A" hidden="1">#REF!</definedName>
    <definedName name="_5___123Graph_BChart_1A" hidden="1">#REF!</definedName>
    <definedName name="_5__123Graph_BChart_1A" hidden="1">#REF!</definedName>
    <definedName name="_6____123Graph_AChart_4A" hidden="1">#REF!</definedName>
    <definedName name="_6__123Graph_BChart_3A" localSheetId="1" hidden="1">#REF!</definedName>
    <definedName name="_6__123Graph_BChart_3A" localSheetId="5" hidden="1">#REF!</definedName>
    <definedName name="_6__123Graph_BChart_3A" localSheetId="4" hidden="1">#REF!</definedName>
    <definedName name="_6__123Graph_BChart_3A" localSheetId="2" hidden="1">#REF!</definedName>
    <definedName name="_6__123Graph_BChart_3A" hidden="1">[2]CPIINDEX!#REF!</definedName>
    <definedName name="_7____123Graph_BChart_1A" hidden="1">#REF!</definedName>
    <definedName name="_7___123Graph_BChart_3A" localSheetId="1" hidden="1">#REF!</definedName>
    <definedName name="_7___123Graph_BChart_3A" localSheetId="5" hidden="1">#REF!</definedName>
    <definedName name="_7___123Graph_BChart_3A" hidden="1">[2]CPIINDEX!#REF!</definedName>
    <definedName name="_7__123Graph_BChart_3A" localSheetId="1" hidden="1">#REF!</definedName>
    <definedName name="_7__123Graph_BChart_3A" localSheetId="5" hidden="1">#REF!</definedName>
    <definedName name="_7__123Graph_BChart_3A" localSheetId="4" hidden="1">#REF!</definedName>
    <definedName name="_7__123Graph_BChart_3A" localSheetId="2" hidden="1">#REF!</definedName>
    <definedName name="_7__123Graph_BChart_3A" hidden="1">[2]CPIINDEX!#REF!</definedName>
    <definedName name="_7__123Graph_BChart_4A" localSheetId="1" hidden="1">#REF!</definedName>
    <definedName name="_7__123Graph_BChart_4A" localSheetId="5" hidden="1">#REF!</definedName>
    <definedName name="_7__123Graph_BChart_4A" localSheetId="4" hidden="1">#REF!</definedName>
    <definedName name="_7__123Graph_BChart_4A" localSheetId="2" hidden="1">#REF!</definedName>
    <definedName name="_7__123Graph_BChart_4A" hidden="1">[2]CPIINDEX!#REF!</definedName>
    <definedName name="_8____123Graph_XChart_1A" hidden="1">#REF!</definedName>
    <definedName name="_8__123Graph_BChart_3A" localSheetId="1" hidden="1">#REF!</definedName>
    <definedName name="_8__123Graph_BChart_3A" localSheetId="5" hidden="1">#REF!</definedName>
    <definedName name="_8__123Graph_BChart_3A" localSheetId="4" hidden="1">#REF!</definedName>
    <definedName name="_8__123Graph_BChart_3A" localSheetId="2" hidden="1">#REF!</definedName>
    <definedName name="_8__123Graph_BChart_3A" hidden="1">[2]CPIINDEX!#REF!</definedName>
    <definedName name="_8__123Graph_XChart_1A" hidden="1">#REF!</definedName>
    <definedName name="_9____123Graph_XChart_2A" hidden="1">#REF!</definedName>
    <definedName name="_9___123Graph_BChart_4A" localSheetId="1" hidden="1">#REF!</definedName>
    <definedName name="_9___123Graph_BChart_4A" localSheetId="5" hidden="1">#REF!</definedName>
    <definedName name="_9___123Graph_BChart_4A" hidden="1">[2]CPIINDEX!#REF!</definedName>
    <definedName name="_9__123Graph_BChart_4A" localSheetId="1" hidden="1">#REF!</definedName>
    <definedName name="_9__123Graph_BChart_4A" localSheetId="5" hidden="1">#REF!</definedName>
    <definedName name="_9__123Graph_BChart_4A" localSheetId="4" hidden="1">#REF!</definedName>
    <definedName name="_9__123Graph_BChart_4A" localSheetId="2" hidden="1">#REF!</definedName>
    <definedName name="_9__123Graph_BChart_4A" hidden="1">[2]CPIINDEX!#REF!</definedName>
    <definedName name="_9__123Graph_XChart_2A" hidden="1">#REF!</definedName>
    <definedName name="_Fill" localSheetId="1" hidden="1">#REF!</definedName>
    <definedName name="_Fill" localSheetId="5" hidden="1">#REF!</definedName>
    <definedName name="_Fill" localSheetId="4" hidden="1">#REF!</definedName>
    <definedName name="_Fill" localSheetId="2" hidden="1">#REF!</definedName>
    <definedName name="_Fill" hidden="1">#REF!</definedName>
    <definedName name="_Fill1" localSheetId="1" hidden="1">#REF!</definedName>
    <definedName name="_Fill1" localSheetId="5" hidden="1">#REF!</definedName>
    <definedName name="_Fill1" localSheetId="4" hidden="1">#REF!</definedName>
    <definedName name="_Fill1" localSheetId="2" hidden="1">#REF!</definedName>
    <definedName name="_Fill1" hidden="1">#REF!</definedName>
    <definedName name="_filterd" localSheetId="1" hidden="1">#REF!</definedName>
    <definedName name="_filterd" hidden="1">#REF!</definedName>
    <definedName name="_xlnm._FilterDatabase" hidden="1">[3]C!$P$428:$T$428</definedName>
    <definedName name="_Key1" localSheetId="1" hidden="1">#REF!</definedName>
    <definedName name="_Key1" localSheetId="5" hidden="1">#REF!</definedName>
    <definedName name="_Key1" localSheetId="4" hidden="1">#REF!</definedName>
    <definedName name="_Key1" localSheetId="2" hidden="1">#REF!</definedName>
    <definedName name="_Key1" hidden="1">#REF!</definedName>
    <definedName name="_Key2" localSheetId="1" hidden="1">#REF!</definedName>
    <definedName name="_Key2" localSheetId="5" hidden="1">#REF!</definedName>
    <definedName name="_Key2" localSheetId="4" hidden="1">#REF!</definedName>
    <definedName name="_Key2" localSheetId="2" hidden="1">#REF!</definedName>
    <definedName name="_Key2" hidden="1">#REF!</definedName>
    <definedName name="_Key3" localSheetId="1" hidden="1">#REF!</definedName>
    <definedName name="_Key3" localSheetId="5" hidden="1">#REF!</definedName>
    <definedName name="_Key3" localSheetId="4" hidden="1">#REF!</definedName>
    <definedName name="_Key3" localSheetId="2" hidden="1">#REF!</definedName>
    <definedName name="_Key3" hidden="1">#REF!</definedName>
    <definedName name="_OFE2" localSheetId="1" hidden="1">#REF!</definedName>
    <definedName name="_OFE2" localSheetId="5" hidden="1">#REF!</definedName>
    <definedName name="_OFE2" localSheetId="4" hidden="1">#REF!</definedName>
    <definedName name="_OFE2" localSheetId="2" hidden="1">#REF!</definedName>
    <definedName name="_OFE2" hidden="1">#REF!</definedName>
    <definedName name="_Order1" hidden="1">255</definedName>
    <definedName name="_Order2" hidden="1">255</definedName>
    <definedName name="_Parse_In" localSheetId="1" hidden="1">#REF!</definedName>
    <definedName name="_Parse_In" localSheetId="5" hidden="1">#REF!</definedName>
    <definedName name="_Parse_In" localSheetId="4" hidden="1">#REF!</definedName>
    <definedName name="_Parse_In" localSheetId="2" hidden="1">#REF!</definedName>
    <definedName name="_Parse_In" hidden="1">#REF!</definedName>
    <definedName name="_Parse_Out" localSheetId="1" hidden="1">#REF!</definedName>
    <definedName name="_Parse_Out" localSheetId="5" hidden="1">#REF!</definedName>
    <definedName name="_Parse_Out" localSheetId="4" hidden="1">#REF!</definedName>
    <definedName name="_Parse_Out" localSheetId="2" hidden="1">#REF!</definedName>
    <definedName name="_Parse_Out" hidden="1">#REF!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Sort" localSheetId="1" hidden="1">#REF!</definedName>
    <definedName name="_Sort" localSheetId="5" hidden="1">#REF!</definedName>
    <definedName name="_Sort" localSheetId="4" hidden="1">#REF!</definedName>
    <definedName name="_Sort" localSheetId="2" hidden="1">#REF!</definedName>
    <definedName name="_Sort" hidden="1">#REF!</definedName>
    <definedName name="a" localSheetId="1">#REF!</definedName>
    <definedName name="a" localSheetId="5">#REF!</definedName>
    <definedName name="a" localSheetId="4">#REF!</definedName>
    <definedName name="a" localSheetId="2">#REF!</definedName>
    <definedName name="a">'[4]Table 1'!#REF!</definedName>
    <definedName name="ab" localSheetId="1" hidden="1">#REF!</definedName>
    <definedName name="ab" localSheetId="5" hidden="1">#REF!</definedName>
    <definedName name="ab" localSheetId="4" hidden="1">#REF!</definedName>
    <definedName name="ab" localSheetId="2" hidden="1">#REF!</definedName>
    <definedName name="ab" hidden="1">#REF!</definedName>
    <definedName name="adfaedarew" localSheetId="1" hidden="1">{"SRB",#N/A,FALSE,"SRB"}</definedName>
    <definedName name="adfaedarew" localSheetId="3" hidden="1">{"SRB",#N/A,FALSE,"SRB"}</definedName>
    <definedName name="adfaedarew" localSheetId="5" hidden="1">{"SRB",#N/A,FALSE,"SRB"}</definedName>
    <definedName name="adfaedarew" localSheetId="4" hidden="1">{"SRB",#N/A,FALSE,"SRB"}</definedName>
    <definedName name="adfaedarew" localSheetId="2" hidden="1">{"SRB",#N/A,FALSE,"SRB"}</definedName>
    <definedName name="adfaedarew" hidden="1">{"SRB",#N/A,FALSE,"SRB"}</definedName>
    <definedName name="adfaedarew2" localSheetId="1" hidden="1">{"SRB",#N/A,FALSE,"SRB"}</definedName>
    <definedName name="adfaedarew2" localSheetId="3" hidden="1">{"SRB",#N/A,FALSE,"SRB"}</definedName>
    <definedName name="adfaedarew2" localSheetId="5" hidden="1">{"SRB",#N/A,FALSE,"SRB"}</definedName>
    <definedName name="adfaedarew2" localSheetId="4" hidden="1">{"SRB",#N/A,FALSE,"SRB"}</definedName>
    <definedName name="adfaedarew2" localSheetId="2" hidden="1">{"SRB",#N/A,FALSE,"SRB"}</definedName>
    <definedName name="adfaedarew2" hidden="1">{"SRB",#N/A,FALSE,"SRB"}</definedName>
    <definedName name="adfew" localSheetId="1" hidden="1">{"SRB",#N/A,FALSE,"SRB"}</definedName>
    <definedName name="adfew" localSheetId="3" hidden="1">{"SRB",#N/A,FALSE,"SRB"}</definedName>
    <definedName name="adfew" localSheetId="5" hidden="1">{"SRB",#N/A,FALSE,"SRB"}</definedName>
    <definedName name="adfew" localSheetId="4" hidden="1">{"SRB",#N/A,FALSE,"SRB"}</definedName>
    <definedName name="adfew" localSheetId="2" hidden="1">{"SRB",#N/A,FALSE,"SRB"}</definedName>
    <definedName name="adfew" hidden="1">{"SRB",#N/A,FALSE,"SRB"}</definedName>
    <definedName name="adfew2" localSheetId="1" hidden="1">{"SRB",#N/A,FALSE,"SRB"}</definedName>
    <definedName name="adfew2" localSheetId="3" hidden="1">{"SRB",#N/A,FALSE,"SRB"}</definedName>
    <definedName name="adfew2" localSheetId="5" hidden="1">{"SRB",#N/A,FALSE,"SRB"}</definedName>
    <definedName name="adfew2" localSheetId="4" hidden="1">{"SRB",#N/A,FALSE,"SRB"}</definedName>
    <definedName name="adfew2" localSheetId="2" hidden="1">{"SRB",#N/A,FALSE,"SRB"}</definedName>
    <definedName name="adfew2" hidden="1">{"SRB",#N/A,FALSE,"SRB"}</definedName>
    <definedName name="adffffff" localSheetId="1" hidden="1">{"REDA",#N/A,FALSE,"REDA";"REDB",#N/A,FALSE,"REDB";"REDC",#N/A,FALSE,"REDC";"REDD",#N/A,FALSE,"REDD";"REDE",#N/A,FALSE,"REDE";"REDF",#N/A,FALSE,"REDF";"REDG",#N/A,FALSE,"REDG";"REDH",#N/A,FALSE,"REDH";"REDI",#N/A,FALSE,"REDI"}</definedName>
    <definedName name="adffffff" localSheetId="3" hidden="1">{"REDA",#N/A,FALSE,"REDA";"REDB",#N/A,FALSE,"REDB";"REDC",#N/A,FALSE,"REDC";"REDD",#N/A,FALSE,"REDD";"REDE",#N/A,FALSE,"REDE";"REDF",#N/A,FALSE,"REDF";"REDG",#N/A,FALSE,"REDG";"REDH",#N/A,FALSE,"REDH";"REDI",#N/A,FALSE,"REDI"}</definedName>
    <definedName name="adffffff" localSheetId="5" hidden="1">{"REDA",#N/A,FALSE,"REDA";"REDB",#N/A,FALSE,"REDB";"REDC",#N/A,FALSE,"REDC";"REDD",#N/A,FALSE,"REDD";"REDE",#N/A,FALSE,"REDE";"REDF",#N/A,FALSE,"REDF";"REDG",#N/A,FALSE,"REDG";"REDH",#N/A,FALSE,"REDH";"REDI",#N/A,FALSE,"REDI"}</definedName>
    <definedName name="adffffff" localSheetId="4" hidden="1">{"REDA",#N/A,FALSE,"REDA";"REDB",#N/A,FALSE,"REDB";"REDC",#N/A,FALSE,"REDC";"REDD",#N/A,FALSE,"REDD";"REDE",#N/A,FALSE,"REDE";"REDF",#N/A,FALSE,"REDF";"REDG",#N/A,FALSE,"REDG";"REDH",#N/A,FALSE,"REDH";"REDI",#N/A,FALSE,"REDI"}</definedName>
    <definedName name="adffffff" localSheetId="2" hidden="1">{"REDA",#N/A,FALSE,"REDA";"REDB",#N/A,FALSE,"REDB";"REDC",#N/A,FALSE,"REDC";"REDD",#N/A,FALSE,"REDD";"REDE",#N/A,FALSE,"REDE";"REDF",#N/A,FALSE,"REDF";"REDG",#N/A,FALSE,"REDG";"REDH",#N/A,FALSE,"REDH";"REDI",#N/A,FALSE,"REDI"}</definedName>
    <definedName name="adffffff" hidden="1">{"REDA",#N/A,FALSE,"REDA";"REDB",#N/A,FALSE,"REDB";"REDC",#N/A,FALSE,"REDC";"REDD",#N/A,FALSE,"REDD";"REDE",#N/A,FALSE,"REDE";"REDF",#N/A,FALSE,"REDF";"REDG",#N/A,FALSE,"REDG";"REDH",#N/A,FALSE,"REDH";"REDI",#N/A,FALSE,"REDI"}</definedName>
    <definedName name="adreacd" localSheetId="1" hidden="1">{"SRC",#N/A,FALSE,"SRC"}</definedName>
    <definedName name="adreacd" localSheetId="3" hidden="1">{"SRC",#N/A,FALSE,"SRC"}</definedName>
    <definedName name="adreacd" localSheetId="5" hidden="1">{"SRC",#N/A,FALSE,"SRC"}</definedName>
    <definedName name="adreacd" localSheetId="4" hidden="1">{"SRC",#N/A,FALSE,"SRC"}</definedName>
    <definedName name="adreacd" localSheetId="2" hidden="1">{"SRC",#N/A,FALSE,"SRC"}</definedName>
    <definedName name="adreacd" hidden="1">{"SRC",#N/A,FALSE,"SRC"}</definedName>
    <definedName name="adreacd2" localSheetId="1" hidden="1">{"SRC",#N/A,FALSE,"SRC"}</definedName>
    <definedName name="adreacd2" localSheetId="3" hidden="1">{"SRC",#N/A,FALSE,"SRC"}</definedName>
    <definedName name="adreacd2" localSheetId="5" hidden="1">{"SRC",#N/A,FALSE,"SRC"}</definedName>
    <definedName name="adreacd2" localSheetId="4" hidden="1">{"SRC",#N/A,FALSE,"SRC"}</definedName>
    <definedName name="adreacd2" localSheetId="2" hidden="1">{"SRC",#N/A,FALSE,"SRC"}</definedName>
    <definedName name="adreacd2" hidden="1">{"SRC",#N/A,FALSE,"SRC"}</definedName>
    <definedName name="adreadh" localSheetId="1" hidden="1">{"SRB",#N/A,FALSE,"SRB"}</definedName>
    <definedName name="adreadh" localSheetId="3" hidden="1">{"SRB",#N/A,FALSE,"SRB"}</definedName>
    <definedName name="adreadh" localSheetId="5" hidden="1">{"SRB",#N/A,FALSE,"SRB"}</definedName>
    <definedName name="adreadh" localSheetId="4" hidden="1">{"SRB",#N/A,FALSE,"SRB"}</definedName>
    <definedName name="adreadh" localSheetId="2" hidden="1">{"SRB",#N/A,FALSE,"SRB"}</definedName>
    <definedName name="adreadh" hidden="1">{"SRB",#N/A,FALSE,"SRB"}</definedName>
    <definedName name="adreadh2" localSheetId="1" hidden="1">{"SRB",#N/A,FALSE,"SRB"}</definedName>
    <definedName name="adreadh2" localSheetId="3" hidden="1">{"SRB",#N/A,FALSE,"SRB"}</definedName>
    <definedName name="adreadh2" localSheetId="5" hidden="1">{"SRB",#N/A,FALSE,"SRB"}</definedName>
    <definedName name="adreadh2" localSheetId="4" hidden="1">{"SRB",#N/A,FALSE,"SRB"}</definedName>
    <definedName name="adreadh2" localSheetId="2" hidden="1">{"SRB",#N/A,FALSE,"SRB"}</definedName>
    <definedName name="adreadh2" hidden="1">{"SRB",#N/A,FALSE,"SRB"}</definedName>
    <definedName name="adsfae" localSheetId="1" hidden="1">{"SRA",#N/A,FALSE,"SRA";"SRB",#N/A,FALSE,"SRB";"SRC",#N/A,FALSE,"SRC"}</definedName>
    <definedName name="adsfae" localSheetId="3" hidden="1">{"SRA",#N/A,FALSE,"SRA";"SRB",#N/A,FALSE,"SRB";"SRC",#N/A,FALSE,"SRC"}</definedName>
    <definedName name="adsfae" localSheetId="5" hidden="1">{"SRA",#N/A,FALSE,"SRA";"SRB",#N/A,FALSE,"SRB";"SRC",#N/A,FALSE,"SRC"}</definedName>
    <definedName name="adsfae" localSheetId="4" hidden="1">{"SRA",#N/A,FALSE,"SRA";"SRB",#N/A,FALSE,"SRB";"SRC",#N/A,FALSE,"SRC"}</definedName>
    <definedName name="adsfae" localSheetId="2" hidden="1">{"SRA",#N/A,FALSE,"SRA";"SRB",#N/A,FALSE,"SRB";"SRC",#N/A,FALSE,"SRC"}</definedName>
    <definedName name="adsfae" hidden="1">{"SRA",#N/A,FALSE,"SRA";"SRB",#N/A,FALSE,"SRB";"SRC",#N/A,FALSE,"SRC"}</definedName>
    <definedName name="adsfeafyhgtuhjt" localSheetId="1" hidden="1">{"SRD",#N/A,FALSE,"SRA"}</definedName>
    <definedName name="adsfeafyhgtuhjt" localSheetId="3" hidden="1">{"SRD",#N/A,FALSE,"SRA"}</definedName>
    <definedName name="adsfeafyhgtuhjt" localSheetId="5" hidden="1">{"SRD",#N/A,FALSE,"SRA"}</definedName>
    <definedName name="adsfeafyhgtuhjt" localSheetId="4" hidden="1">{"SRD",#N/A,FALSE,"SRA"}</definedName>
    <definedName name="adsfeafyhgtuhjt" localSheetId="2" hidden="1">{"SRD",#N/A,FALSE,"SRA"}</definedName>
    <definedName name="adsfeafyhgtuhjt" hidden="1">{"SRD",#N/A,FALSE,"SRA"}</definedName>
    <definedName name="aedg" localSheetId="1" hidden="1">{"SRA",#N/A,FALSE,"SRA"}</definedName>
    <definedName name="aedg" localSheetId="3" hidden="1">{"SRA",#N/A,FALSE,"SRA"}</definedName>
    <definedName name="aedg" localSheetId="5" hidden="1">{"SRA",#N/A,FALSE,"SRA"}</definedName>
    <definedName name="aedg" localSheetId="4" hidden="1">{"SRA",#N/A,FALSE,"SRA"}</definedName>
    <definedName name="aedg" localSheetId="2" hidden="1">{"SRA",#N/A,FALSE,"SRA"}</definedName>
    <definedName name="aedg" hidden="1">{"SRA",#N/A,FALSE,"SRA"}</definedName>
    <definedName name="aer" localSheetId="1" hidden="1">{"SRA",#N/A,FALSE,"SRA";"SRB",#N/A,FALSE,"SRB";"SRC",#N/A,FALSE,"SRC"}</definedName>
    <definedName name="aer" localSheetId="3" hidden="1">{"SRA",#N/A,FALSE,"SRA";"SRB",#N/A,FALSE,"SRB";"SRC",#N/A,FALSE,"SRC"}</definedName>
    <definedName name="aer" localSheetId="5" hidden="1">{"SRA",#N/A,FALSE,"SRA";"SRB",#N/A,FALSE,"SRB";"SRC",#N/A,FALSE,"SRC"}</definedName>
    <definedName name="aer" localSheetId="4" hidden="1">{"SRA",#N/A,FALSE,"SRA";"SRB",#N/A,FALSE,"SRB";"SRC",#N/A,FALSE,"SRC"}</definedName>
    <definedName name="aer" localSheetId="2" hidden="1">{"SRA",#N/A,FALSE,"SRA";"SRB",#N/A,FALSE,"SRB";"SRC",#N/A,FALSE,"SRC"}</definedName>
    <definedName name="aer" hidden="1">{"SRA",#N/A,FALSE,"SRA";"SRB",#N/A,FALSE,"SRB";"SRC",#N/A,FALSE,"SRC"}</definedName>
    <definedName name="afce" localSheetId="1" hidden="1">{"SRB",#N/A,FALSE,"SRB"}</definedName>
    <definedName name="afce" localSheetId="3" hidden="1">{"SRB",#N/A,FALSE,"SRB"}</definedName>
    <definedName name="afce" localSheetId="5" hidden="1">{"SRB",#N/A,FALSE,"SRB"}</definedName>
    <definedName name="afce" localSheetId="4" hidden="1">{"SRB",#N/A,FALSE,"SRB"}</definedName>
    <definedName name="afce" localSheetId="2" hidden="1">{"SRB",#N/A,FALSE,"SRB"}</definedName>
    <definedName name="afce" hidden="1">{"SRB",#N/A,FALSE,"SRB"}</definedName>
    <definedName name="anscount" hidden="1">1</definedName>
    <definedName name="asdfe" localSheetId="1" hidden="1">{"SRB",#N/A,FALSE,"SRB"}</definedName>
    <definedName name="asdfe" localSheetId="3" hidden="1">{"SRB",#N/A,FALSE,"SRB"}</definedName>
    <definedName name="asdfe" localSheetId="5" hidden="1">{"SRB",#N/A,FALSE,"SRB"}</definedName>
    <definedName name="asdfe" localSheetId="4" hidden="1">{"SRB",#N/A,FALSE,"SRB"}</definedName>
    <definedName name="asdfe" localSheetId="2" hidden="1">{"SRB",#N/A,FALSE,"SRB"}</definedName>
    <definedName name="asdfe" hidden="1">{"SRB",#N/A,FALSE,"SRB"}</definedName>
    <definedName name="aserfdrew" localSheetId="1" hidden="1">{"SRC",#N/A,FALSE,"SRC"}</definedName>
    <definedName name="aserfdrew" localSheetId="3" hidden="1">{"SRC",#N/A,FALSE,"SRC"}</definedName>
    <definedName name="aserfdrew" localSheetId="5" hidden="1">{"SRC",#N/A,FALSE,"SRC"}</definedName>
    <definedName name="aserfdrew" localSheetId="4" hidden="1">{"SRC",#N/A,FALSE,"SRC"}</definedName>
    <definedName name="aserfdrew" localSheetId="2" hidden="1">{"SRC",#N/A,FALSE,"SRC"}</definedName>
    <definedName name="aserfdrew" hidden="1">{"SRC",#N/A,FALSE,"SRC"}</definedName>
    <definedName name="aserss" localSheetId="1" hidden="1">{"SRD",#N/A,FALSE,"SRD"}</definedName>
    <definedName name="aserss" localSheetId="3" hidden="1">{"SRD",#N/A,FALSE,"SRD"}</definedName>
    <definedName name="aserss" localSheetId="5" hidden="1">{"SRD",#N/A,FALSE,"SRD"}</definedName>
    <definedName name="aserss" localSheetId="4" hidden="1">{"SRD",#N/A,FALSE,"SRD"}</definedName>
    <definedName name="aserss" localSheetId="2" hidden="1">{"SRD",#N/A,FALSE,"SRD"}</definedName>
    <definedName name="aserss" hidden="1">{"SRD",#N/A,FALSE,"SRD"}</definedName>
    <definedName name="cb" localSheetId="1" hidden="1">{"SRB",#N/A,FALSE,"SRB"}</definedName>
    <definedName name="cb" localSheetId="3" hidden="1">{"SRB",#N/A,FALSE,"SRB"}</definedName>
    <definedName name="cb" localSheetId="5" hidden="1">{"SRB",#N/A,FALSE,"SRB"}</definedName>
    <definedName name="cb" localSheetId="4" hidden="1">{"SRB",#N/A,FALSE,"SRB"}</definedName>
    <definedName name="cb" localSheetId="2" hidden="1">{"SRB",#N/A,FALSE,"SRB"}</definedName>
    <definedName name="cb" hidden="1">{"SRB",#N/A,FALSE,"SRB"}</definedName>
    <definedName name="cc" localSheetId="1" hidden="1">{"REDA",#N/A,FALSE,"REDA";"REDB",#N/A,FALSE,"REDB";"REDC",#N/A,FALSE,"REDC";"REDD",#N/A,FALSE,"REDD";"REDE",#N/A,FALSE,"REDE";"REDF",#N/A,FALSE,"REDF";"REDG",#N/A,FALSE,"REDG";"REDH",#N/A,FALSE,"REDH";"REDI",#N/A,FALSE,"REDI"}</definedName>
    <definedName name="cc" localSheetId="3" hidden="1">{"REDA",#N/A,FALSE,"REDA";"REDB",#N/A,FALSE,"REDB";"REDC",#N/A,FALSE,"REDC";"REDD",#N/A,FALSE,"REDD";"REDE",#N/A,FALSE,"REDE";"REDF",#N/A,FALSE,"REDF";"REDG",#N/A,FALSE,"REDG";"REDH",#N/A,FALSE,"REDH";"REDI",#N/A,FALSE,"REDI"}</definedName>
    <definedName name="cc" localSheetId="5" hidden="1">{"REDA",#N/A,FALSE,"REDA";"REDB",#N/A,FALSE,"REDB";"REDC",#N/A,FALSE,"REDC";"REDD",#N/A,FALSE,"REDD";"REDE",#N/A,FALSE,"REDE";"REDF",#N/A,FALSE,"REDF";"REDG",#N/A,FALSE,"REDG";"REDH",#N/A,FALSE,"REDH";"REDI",#N/A,FALSE,"REDI"}</definedName>
    <definedName name="cc" localSheetId="4" hidden="1">{"REDA",#N/A,FALSE,"REDA";"REDB",#N/A,FALSE,"REDB";"REDC",#N/A,FALSE,"REDC";"REDD",#N/A,FALSE,"REDD";"REDE",#N/A,FALSE,"REDE";"REDF",#N/A,FALSE,"REDF";"REDG",#N/A,FALSE,"REDG";"REDH",#N/A,FALSE,"REDH";"REDI",#N/A,FALSE,"REDI"}</definedName>
    <definedName name="cc" localSheetId="2" hidden="1">{"REDA",#N/A,FALSE,"REDA";"REDB",#N/A,FALSE,"REDB";"REDC",#N/A,FALSE,"REDC";"REDD",#N/A,FALSE,"REDD";"REDE",#N/A,FALSE,"REDE";"REDF",#N/A,FALSE,"REDF";"REDG",#N/A,FALSE,"REDG";"REDH",#N/A,FALSE,"REDH";"REDI",#N/A,FALSE,"REDI"}</definedName>
    <definedName name="cc" hidden="1">{"REDA",#N/A,FALSE,"REDA";"REDB",#N/A,FALSE,"REDB";"REDC",#N/A,FALSE,"REDC";"REDD",#N/A,FALSE,"REDD";"REDE",#N/A,FALSE,"REDE";"REDF",#N/A,FALSE,"REDF";"REDG",#N/A,FALSE,"REDG";"REDH",#N/A,FALSE,"REDH";"REDI",#N/A,FALSE,"REDI"}</definedName>
    <definedName name="celina" localSheetId="1" hidden="1">#REF!</definedName>
    <definedName name="celina" localSheetId="5" hidden="1">#REF!</definedName>
    <definedName name="celina" localSheetId="4" hidden="1">#REF!</definedName>
    <definedName name="celina" localSheetId="2" hidden="1">#REF!</definedName>
    <definedName name="celina" hidden="1">#REF!</definedName>
    <definedName name="Cenario21" localSheetId="1" hidden="1">#REF!,#REF!,#REF!,#REF!,#REF!,#REF!,#REF!,#REF!</definedName>
    <definedName name="Cenario21" localSheetId="5" hidden="1">#REF!,#REF!,#REF!,#REF!,#REF!,#REF!,#REF!,#REF!</definedName>
    <definedName name="Cenario21" hidden="1">[5]BOP!$A$36:$IV$36,[5]BOP!$A$44:$IV$44,[5]BOP!$A$59:$IV$59,[5]BOP!#REF!,[5]BOP!#REF!,[5]BOP!$A$79:$IV$79,[5]BOP!$A$81:$IV$88,[5]BOP!#REF!</definedName>
    <definedName name="cjhfrjhdfjhdfjhdf" localSheetId="1" hidden="1">#REF!</definedName>
    <definedName name="cjhfrjhdfjhdfjhdf" hidden="1">#REF!</definedName>
    <definedName name="Code" localSheetId="1" hidden="1">#REF!</definedName>
    <definedName name="Code" localSheetId="5" hidden="1">#REF!</definedName>
    <definedName name="Code" localSheetId="4" hidden="1">#REF!</definedName>
    <definedName name="Code" localSheetId="2" hidden="1">#REF!</definedName>
    <definedName name="Code" hidden="1">#REF!</definedName>
    <definedName name="Composition" localSheetId="1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Composition" localSheetId="3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Composition" localSheetId="5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Composition" localSheetId="4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Composition" localSheetId="2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Composition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cv" localSheetId="1">{"Annually";"Semi-Annually";"Quarterly";"Bi-Monthly";"Monthly"}</definedName>
    <definedName name="cv" localSheetId="3">{"Annually";"Semi-Annually";"Quarterly";"Bi-Monthly";"Monthly"}</definedName>
    <definedName name="cv" localSheetId="5">{"Annually";"Semi-Annually";"Quarterly";"Bi-Monthly";"Monthly"}</definedName>
    <definedName name="cv" localSheetId="4">{"Annually";"Semi-Annually";"Quarterly";"Bi-Monthly";"Monthly"}</definedName>
    <definedName name="cv" localSheetId="2">{"Annually";"Semi-Annually";"Quarterly";"Bi-Monthly";"Monthly"}</definedName>
    <definedName name="cv">{"Annually";"Semi-Annually";"Quarterly";"Bi-Monthly";"Monthly"}</definedName>
    <definedName name="Cwvu.a." localSheetId="1" hidden="1">#REF!,#REF!,#REF!,#REF!,#REF!,#REF!</definedName>
    <definedName name="Cwvu.a." localSheetId="5" hidden="1">#REF!,#REF!,#REF!,#REF!,#REF!,#REF!</definedName>
    <definedName name="Cwvu.a." localSheetId="4" hidden="1">#REF!,#REF!,#REF!,#REF!,#REF!,#REF!</definedName>
    <definedName name="Cwvu.a." localSheetId="2" hidden="1">#REF!,#REF!,#REF!,#REF!,#REF!,#REF!</definedName>
    <definedName name="Cwvu.a." hidden="1">[5]BOP!$A$36:$IV$36,[5]BOP!$A$44:$IV$44,[5]BOP!$A$59:$IV$59,[5]BOP!#REF!,[5]BOP!#REF!,[5]BOP!$A$81:$IV$88</definedName>
    <definedName name="Cwvu.bop." localSheetId="1" hidden="1">#REF!,#REF!,#REF!,#REF!,#REF!,#REF!</definedName>
    <definedName name="Cwvu.bop." localSheetId="5" hidden="1">#REF!,#REF!,#REF!,#REF!,#REF!,#REF!</definedName>
    <definedName name="Cwvu.bop." localSheetId="4" hidden="1">#REF!,#REF!,#REF!,#REF!,#REF!,#REF!</definedName>
    <definedName name="Cwvu.bop." localSheetId="2" hidden="1">#REF!,#REF!,#REF!,#REF!,#REF!,#REF!</definedName>
    <definedName name="Cwvu.bop." hidden="1">[5]BOP!$A$36:$IV$36,[5]BOP!$A$44:$IV$44,[5]BOP!$A$59:$IV$59,[5]BOP!#REF!,[5]BOP!#REF!,[5]BOP!$A$81:$IV$88</definedName>
    <definedName name="Cwvu.bop.sr." localSheetId="1" hidden="1">#REF!,#REF!,#REF!,#REF!,#REF!,#REF!</definedName>
    <definedName name="Cwvu.bop.sr." localSheetId="5" hidden="1">#REF!,#REF!,#REF!,#REF!,#REF!,#REF!</definedName>
    <definedName name="Cwvu.bop.sr." localSheetId="4" hidden="1">#REF!,#REF!,#REF!,#REF!,#REF!,#REF!</definedName>
    <definedName name="Cwvu.bop.sr." localSheetId="2" hidden="1">#REF!,#REF!,#REF!,#REF!,#REF!,#REF!</definedName>
    <definedName name="Cwvu.bop.sr." hidden="1">[5]BOP!$A$36:$IV$36,[5]BOP!$A$44:$IV$44,[5]BOP!$A$59:$IV$59,[5]BOP!#REF!,[5]BOP!#REF!,[5]BOP!$A$81:$IV$88</definedName>
    <definedName name="Cwvu.bopsdr.sr." localSheetId="1" hidden="1">#REF!,#REF!,#REF!,#REF!,#REF!,#REF!</definedName>
    <definedName name="Cwvu.bopsdr.sr." localSheetId="5" hidden="1">#REF!,#REF!,#REF!,#REF!,#REF!,#REF!</definedName>
    <definedName name="Cwvu.bopsdr.sr." localSheetId="4" hidden="1">#REF!,#REF!,#REF!,#REF!,#REF!,#REF!</definedName>
    <definedName name="Cwvu.bopsdr.sr." localSheetId="2" hidden="1">#REF!,#REF!,#REF!,#REF!,#REF!,#REF!</definedName>
    <definedName name="Cwvu.bopsdr.sr." hidden="1">[5]BOP!$A$36:$IV$36,[5]BOP!$A$44:$IV$44,[5]BOP!$A$59:$IV$59,[5]BOP!#REF!,[5]BOP!#REF!,[5]BOP!$A$81:$IV$88</definedName>
    <definedName name="Cwvu.cotton." localSheetId="1" hidden="1">#REF!,#REF!,#REF!,#REF!,#REF!,#REF!,#REF!,#REF!</definedName>
    <definedName name="Cwvu.cotton." localSheetId="5" hidden="1">#REF!,#REF!,#REF!,#REF!,#REF!,#REF!,#REF!,#REF!</definedName>
    <definedName name="Cwvu.cotton." localSheetId="4" hidden="1">#REF!,#REF!,#REF!,#REF!,#REF!,#REF!,#REF!,#REF!</definedName>
    <definedName name="Cwvu.cotton." localSheetId="2" hidden="1">#REF!,#REF!,#REF!,#REF!,#REF!,#REF!,#REF!,#REF!</definedName>
    <definedName name="Cwvu.cotton." hidden="1">[5]BOP!$A$36:$IV$36,[5]BOP!$A$44:$IV$44,[5]BOP!$A$59:$IV$59,[5]BOP!#REF!,[5]BOP!#REF!,[5]BOP!$A$79:$IV$79,[5]BOP!$A$81:$IV$88,[5]BOP!#REF!</definedName>
    <definedName name="Cwvu.cottonall." localSheetId="5" hidden="1">#REF!,#REF!,#REF!,#REF!,#REF!,#REF!,#REF!</definedName>
    <definedName name="Cwvu.cottonall." localSheetId="4" hidden="1">#REF!,#REF!,#REF!,#REF!,#REF!,#REF!,#REF!</definedName>
    <definedName name="Cwvu.cottonall." localSheetId="2" hidden="1">#REF!,#REF!,#REF!,#REF!,#REF!,#REF!,#REF!</definedName>
    <definedName name="Cwvu.cottonall." hidden="1">[5]BOP!$A$36:$IV$36,[5]BOP!$A$44:$IV$44,[5]BOP!$A$59:$IV$59,[5]BOP!#REF!,[5]BOP!#REF!,[5]BOP!$A$79:$IV$79,[5]BOP!$A$81:$IV$88</definedName>
    <definedName name="Cwvu.exportdetails." localSheetId="1" hidden="1">#REF!,#REF!,#REF!,#REF!,#REF!,#REF!,#REF!</definedName>
    <definedName name="Cwvu.exportdetails." localSheetId="5" hidden="1">#REF!,#REF!,#REF!,#REF!,#REF!,#REF!,#REF!</definedName>
    <definedName name="Cwvu.exportdetails." localSheetId="4" hidden="1">#REF!,#REF!,#REF!,#REF!,#REF!,#REF!,#REF!</definedName>
    <definedName name="Cwvu.exportdetails." localSheetId="2" hidden="1">#REF!,#REF!,#REF!,#REF!,#REF!,#REF!,#REF!</definedName>
    <definedName name="Cwvu.exportdetails." hidden="1">[5]BOP!$A$36:$IV$36,[5]BOP!$A$44:$IV$44,[5]BOP!$A$59:$IV$59,[5]BOP!#REF!,[5]BOP!#REF!,[5]BOP!$A$79:$IV$79,[5]BOP!#REF!</definedName>
    <definedName name="Cwvu.exports." localSheetId="1" hidden="1">#REF!,#REF!,#REF!,#REF!,#REF!,#REF!,#REF!,#REF!</definedName>
    <definedName name="Cwvu.exports." localSheetId="5" hidden="1">#REF!,#REF!,#REF!,#REF!,#REF!,#REF!,#REF!,#REF!</definedName>
    <definedName name="Cwvu.exports." localSheetId="4" hidden="1">#REF!,#REF!,#REF!,#REF!,#REF!,#REF!,#REF!,#REF!</definedName>
    <definedName name="Cwvu.exports." localSheetId="2" hidden="1">#REF!,#REF!,#REF!,#REF!,#REF!,#REF!,#REF!,#REF!</definedName>
    <definedName name="Cwvu.exports." hidden="1">[5]BOP!$A$36:$IV$36,[5]BOP!$A$44:$IV$44,[5]BOP!$A$59:$IV$59,[5]BOP!#REF!,[5]BOP!#REF!,[5]BOP!$A$79:$IV$79,[5]BOP!$A$81:$IV$88,[5]BOP!#REF!</definedName>
    <definedName name="Cwvu.gold." localSheetId="1" hidden="1">#REF!,#REF!,#REF!,#REF!,#REF!,#REF!,#REF!,#REF!</definedName>
    <definedName name="Cwvu.gold." localSheetId="5" hidden="1">#REF!,#REF!,#REF!,#REF!,#REF!,#REF!,#REF!,#REF!</definedName>
    <definedName name="Cwvu.gold." localSheetId="4" hidden="1">#REF!,#REF!,#REF!,#REF!,#REF!,#REF!,#REF!,#REF!</definedName>
    <definedName name="Cwvu.gold." localSheetId="2" hidden="1">#REF!,#REF!,#REF!,#REF!,#REF!,#REF!,#REF!,#REF!</definedName>
    <definedName name="Cwvu.gold." hidden="1">[5]BOP!$A$36:$IV$36,[5]BOP!$A$44:$IV$44,[5]BOP!$A$59:$IV$59,[5]BOP!#REF!,[5]BOP!#REF!,[5]BOP!$A$79:$IV$79,[5]BOP!$A$81:$IV$88,[5]BOP!#REF!</definedName>
    <definedName name="Cwvu.goldall." localSheetId="1" hidden="1">#REF!,#REF!,#REF!,#REF!,#REF!,#REF!,#REF!,#REF!</definedName>
    <definedName name="Cwvu.goldall." localSheetId="5" hidden="1">#REF!,#REF!,#REF!,#REF!,#REF!,#REF!,#REF!,#REF!</definedName>
    <definedName name="Cwvu.goldall." localSheetId="4" hidden="1">#REF!,#REF!,#REF!,#REF!,#REF!,#REF!,#REF!,#REF!</definedName>
    <definedName name="Cwvu.goldall." localSheetId="2" hidden="1">#REF!,#REF!,#REF!,#REF!,#REF!,#REF!,#REF!,#REF!</definedName>
    <definedName name="Cwvu.goldall." hidden="1">[5]BOP!$A$36:$IV$36,[5]BOP!$A$44:$IV$44,[5]BOP!$A$59:$IV$59,[5]BOP!#REF!,[5]BOP!#REF!,[5]BOP!$A$79:$IV$79,[5]BOP!$A$81:$IV$88,[5]BOP!#REF!</definedName>
    <definedName name="Cwvu.IMPORT." localSheetId="1" hidden="1">#REF!</definedName>
    <definedName name="Cwvu.IMPORT." localSheetId="5" hidden="1">#REF!</definedName>
    <definedName name="Cwvu.IMPORT." localSheetId="4" hidden="1">#REF!</definedName>
    <definedName name="Cwvu.IMPORT." localSheetId="2" hidden="1">#REF!</definedName>
    <definedName name="Cwvu.IMPORT." hidden="1">#REF!</definedName>
    <definedName name="Cwvu.imports." localSheetId="1" hidden="1">#REF!,#REF!,#REF!,#REF!,#REF!,#REF!,#REF!,#REF!,#REF!</definedName>
    <definedName name="Cwvu.imports." localSheetId="5" hidden="1">#REF!,#REF!,#REF!,#REF!,#REF!,#REF!,#REF!,#REF!,#REF!</definedName>
    <definedName name="Cwvu.imports." localSheetId="4" hidden="1">#REF!,#REF!,#REF!,#REF!,#REF!,#REF!,#REF!,#REF!,#REF!</definedName>
    <definedName name="Cwvu.imports." localSheetId="2" hidden="1">#REF!,#REF!,#REF!,#REF!,#REF!,#REF!,#REF!,#REF!,#REF!</definedName>
    <definedName name="Cwvu.imports." hidden="1">[5]BOP!$A$36:$IV$36,[5]BOP!$A$44:$IV$44,[5]BOP!$A$59:$IV$59,[5]BOP!#REF!,[5]BOP!#REF!,[5]BOP!$A$79:$IV$79,[5]BOP!$A$81:$IV$88,[5]BOP!#REF!,[5]BOP!#REF!</definedName>
    <definedName name="Cwvu.importsall." localSheetId="1" hidden="1">#REF!,#REF!,#REF!,#REF!,#REF!,#REF!,#REF!,#REF!,#REF!</definedName>
    <definedName name="Cwvu.importsall." localSheetId="5" hidden="1">#REF!,#REF!,#REF!,#REF!,#REF!,#REF!,#REF!,#REF!,#REF!</definedName>
    <definedName name="Cwvu.importsall." localSheetId="4" hidden="1">#REF!,#REF!,#REF!,#REF!,#REF!,#REF!,#REF!,#REF!,#REF!</definedName>
    <definedName name="Cwvu.importsall." localSheetId="2" hidden="1">#REF!,#REF!,#REF!,#REF!,#REF!,#REF!,#REF!,#REF!,#REF!</definedName>
    <definedName name="Cwvu.importsall." hidden="1">[5]BOP!$A$36:$IV$36,[5]BOP!$A$44:$IV$44,[5]BOP!$A$59:$IV$59,[5]BOP!#REF!,[5]BOP!#REF!,[5]BOP!$A$79:$IV$79,[5]BOP!$A$81:$IV$88,[5]BOP!#REF!,[5]BOP!#REF!</definedName>
    <definedName name="Cwvu.tot." localSheetId="5" hidden="1">#REF!,#REF!,#REF!,#REF!,#REF!,#REF!</definedName>
    <definedName name="Cwvu.tot." localSheetId="4" hidden="1">#REF!,#REF!,#REF!,#REF!,#REF!,#REF!</definedName>
    <definedName name="Cwvu.tot." localSheetId="2" hidden="1">#REF!,#REF!,#REF!,#REF!,#REF!,#REF!</definedName>
    <definedName name="Cwvu.tot." hidden="1">[5]BOP!$A$36:$IV$36,[5]BOP!$A$44:$IV$44,[5]BOP!$A$59:$IV$59,[5]BOP!#REF!,[5]BOP!#REF!,[5]BOP!$A$79:$IV$79</definedName>
    <definedName name="D" localSheetId="1" hidden="1">{"Main Economic Indicators",#N/A,FALSE,"C"}</definedName>
    <definedName name="D" localSheetId="3" hidden="1">{"Main Economic Indicators",#N/A,FALSE,"C"}</definedName>
    <definedName name="D" localSheetId="5" hidden="1">{"Main Economic Indicators",#N/A,FALSE,"C"}</definedName>
    <definedName name="D" localSheetId="4" hidden="1">{"Main Economic Indicators",#N/A,FALSE,"C"}</definedName>
    <definedName name="D" localSheetId="2" hidden="1">{"Main Economic Indicators",#N/A,FALSE,"C"}</definedName>
    <definedName name="D" hidden="1">{"Main Economic Indicators",#N/A,FALSE,"C"}</definedName>
    <definedName name="data1" localSheetId="1" hidden="1">#REF!</definedName>
    <definedName name="data1" localSheetId="5" hidden="1">#REF!</definedName>
    <definedName name="data1" localSheetId="4" hidden="1">#REF!</definedName>
    <definedName name="data1" localSheetId="2" hidden="1">#REF!</definedName>
    <definedName name="data1" hidden="1">#REF!</definedName>
    <definedName name="data2" localSheetId="1" hidden="1">#REF!</definedName>
    <definedName name="data2" localSheetId="5" hidden="1">#REF!</definedName>
    <definedName name="data2" localSheetId="4" hidden="1">#REF!</definedName>
    <definedName name="data2" localSheetId="2" hidden="1">#REF!</definedName>
    <definedName name="data2" hidden="1">#REF!</definedName>
    <definedName name="data3" localSheetId="1" hidden="1">#REF!</definedName>
    <definedName name="data3" localSheetId="5" hidden="1">#REF!</definedName>
    <definedName name="data3" localSheetId="4" hidden="1">#REF!</definedName>
    <definedName name="data3" localSheetId="2" hidden="1">#REF!</definedName>
    <definedName name="data3" hidden="1">#REF!</definedName>
    <definedName name="Dez" localSheetId="1" hidden="1">#REF!</definedName>
    <definedName name="Dez" localSheetId="5" hidden="1">#REF!</definedName>
    <definedName name="Dez" hidden="1">#REF!</definedName>
    <definedName name="di" localSheetId="1" hidden="1">#REF!</definedName>
    <definedName name="di" hidden="1">#REF!</definedName>
    <definedName name="Discount" localSheetId="1" hidden="1">#REF!</definedName>
    <definedName name="Discount" localSheetId="5" hidden="1">#REF!</definedName>
    <definedName name="Discount" localSheetId="4" hidden="1">#REF!</definedName>
    <definedName name="Discount" localSheetId="2" hidden="1">#REF!</definedName>
    <definedName name="Discount" hidden="1">#REF!</definedName>
    <definedName name="display_area_2" localSheetId="1" hidden="1">#REF!</definedName>
    <definedName name="display_area_2" localSheetId="5" hidden="1">#REF!</definedName>
    <definedName name="display_area_2" localSheetId="4" hidden="1">#REF!</definedName>
    <definedName name="display_area_2" localSheetId="2" hidden="1">#REF!</definedName>
    <definedName name="display_area_2" hidden="1">#REF!</definedName>
    <definedName name="Div" localSheetId="1" hidden="1">#REF!</definedName>
    <definedName name="Div" localSheetId="5" hidden="1">#REF!</definedName>
    <definedName name="Div" localSheetId="4" hidden="1">#REF!</definedName>
    <definedName name="Div" localSheetId="2" hidden="1">#REF!</definedName>
    <definedName name="Div" hidden="1">#REF!</definedName>
    <definedName name="DMXHUB" localSheetId="1">#REF!</definedName>
    <definedName name="DMXHUB">#REF!</definedName>
    <definedName name="dsf" localSheetId="1" hidden="1">{"SRD",#N/A,FALSE,"SRD"}</definedName>
    <definedName name="dsf" localSheetId="3" hidden="1">{"SRD",#N/A,FALSE,"SRD"}</definedName>
    <definedName name="dsf" localSheetId="5" hidden="1">{"SRD",#N/A,FALSE,"SRD"}</definedName>
    <definedName name="dsf" localSheetId="4" hidden="1">{"SRD",#N/A,FALSE,"SRD"}</definedName>
    <definedName name="dsf" localSheetId="2" hidden="1">{"SRD",#N/A,FALSE,"SRD"}</definedName>
    <definedName name="dsf" hidden="1">{"SRD",#N/A,FALSE,"SRD"}</definedName>
    <definedName name="e" localSheetId="1" hidden="1">#REF!</definedName>
    <definedName name="e" localSheetId="5" hidden="1">#REF!</definedName>
    <definedName name="e" localSheetId="4" hidden="1">#REF!</definedName>
    <definedName name="e" localSheetId="2" hidden="1">#REF!</definedName>
    <definedName name="e" hidden="1">#REF!</definedName>
    <definedName name="Economica" hidden="1">#REF!</definedName>
    <definedName name="EEEE" localSheetId="1" hidden="1">{"SRB",#N/A,FALSE,"SRB"}</definedName>
    <definedName name="EEEE" localSheetId="3" hidden="1">{"SRB",#N/A,FALSE,"SRB"}</definedName>
    <definedName name="EEEE" localSheetId="5" hidden="1">{"SRB",#N/A,FALSE,"SRB"}</definedName>
    <definedName name="EEEE" localSheetId="4" hidden="1">{"SRB",#N/A,FALSE,"SRB"}</definedName>
    <definedName name="EEEE" localSheetId="2" hidden="1">{"SRB",#N/A,FALSE,"SRB"}</definedName>
    <definedName name="EEEE" hidden="1">{"SRB",#N/A,FALSE,"SRB"}</definedName>
    <definedName name="EEEEE" localSheetId="1" hidden="1">{"SRD",#N/A,FALSE,"SRD"}</definedName>
    <definedName name="EEEEE" localSheetId="3" hidden="1">{"SRD",#N/A,FALSE,"SRD"}</definedName>
    <definedName name="EEEEE" localSheetId="5" hidden="1">{"SRD",#N/A,FALSE,"SRD"}</definedName>
    <definedName name="EEEEE" localSheetId="4" hidden="1">{"SRD",#N/A,FALSE,"SRD"}</definedName>
    <definedName name="EEEEE" localSheetId="2" hidden="1">{"SRD",#N/A,FALSE,"SRD"}</definedName>
    <definedName name="EEEEE" hidden="1">{"SRD",#N/A,FALSE,"SRD"}</definedName>
    <definedName name="EEEEEEE" localSheetId="1" hidden="1">{"SRC",#N/A,FALSE,"SRC"}</definedName>
    <definedName name="EEEEEEE" localSheetId="3" hidden="1">{"SRC",#N/A,FALSE,"SRC"}</definedName>
    <definedName name="EEEEEEE" localSheetId="5" hidden="1">{"SRC",#N/A,FALSE,"SRC"}</definedName>
    <definedName name="EEEEEEE" localSheetId="4" hidden="1">{"SRC",#N/A,FALSE,"SRC"}</definedName>
    <definedName name="EEEEEEE" localSheetId="2" hidden="1">{"SRC",#N/A,FALSE,"SRC"}</definedName>
    <definedName name="EEEEEEE" hidden="1">{"SRC",#N/A,FALSE,"SRC"}</definedName>
    <definedName name="er" localSheetId="1" hidden="1">{"Main Economic Indicators",#N/A,FALSE,"C"}</definedName>
    <definedName name="er" localSheetId="3" hidden="1">{"Main Economic Indicators",#N/A,FALSE,"C"}</definedName>
    <definedName name="er" localSheetId="5" hidden="1">{"Main Economic Indicators",#N/A,FALSE,"C"}</definedName>
    <definedName name="er" localSheetId="4" hidden="1">{"Main Economic Indicators",#N/A,FALSE,"C"}</definedName>
    <definedName name="er" localSheetId="2" hidden="1">{"Main Economic Indicators",#N/A,FALSE,"C"}</definedName>
    <definedName name="er" hidden="1">{"Main Economic Indicators",#N/A,FALSE,"C"}</definedName>
    <definedName name="erajoip" localSheetId="1" hidden="1">{"SRB",#N/A,FALSE,"SRB"}</definedName>
    <definedName name="erajoip" localSheetId="3" hidden="1">{"SRB",#N/A,FALSE,"SRB"}</definedName>
    <definedName name="erajoip" localSheetId="5" hidden="1">{"SRB",#N/A,FALSE,"SRB"}</definedName>
    <definedName name="erajoip" localSheetId="4" hidden="1">{"SRB",#N/A,FALSE,"SRB"}</definedName>
    <definedName name="erajoip" localSheetId="2" hidden="1">{"SRB",#N/A,FALSE,"SRB"}</definedName>
    <definedName name="erajoip" hidden="1">{"SRB",#N/A,FALSE,"SRB"}</definedName>
    <definedName name="ergf" localSheetId="1" hidden="1">{"Main Economic Indicators",#N/A,FALSE,"C"}</definedName>
    <definedName name="ergf" localSheetId="3" hidden="1">{"Main Economic Indicators",#N/A,FALSE,"C"}</definedName>
    <definedName name="ergf" localSheetId="5" hidden="1">{"Main Economic Indicators",#N/A,FALSE,"C"}</definedName>
    <definedName name="ergf" localSheetId="4" hidden="1">{"Main Economic Indicators",#N/A,FALSE,"C"}</definedName>
    <definedName name="ergf" localSheetId="2" hidden="1">{"Main Economic Indicators",#N/A,FALSE,"C"}</definedName>
    <definedName name="ergf" hidden="1">{"Main Economic Indicators",#N/A,FALSE,"C"}</definedName>
    <definedName name="ergferger" localSheetId="1" hidden="1">{"Main Economic Indicators",#N/A,FALSE,"C"}</definedName>
    <definedName name="ergferger" localSheetId="3" hidden="1">{"Main Economic Indicators",#N/A,FALSE,"C"}</definedName>
    <definedName name="ergferger" localSheetId="5" hidden="1">{"Main Economic Indicators",#N/A,FALSE,"C"}</definedName>
    <definedName name="ergferger" localSheetId="4" hidden="1">{"Main Economic Indicators",#N/A,FALSE,"C"}</definedName>
    <definedName name="ergferger" localSheetId="2" hidden="1">{"Main Economic Indicators",#N/A,FALSE,"C"}</definedName>
    <definedName name="ergferger" hidden="1">{"Main Economic Indicators",#N/A,FALSE,"C"}</definedName>
    <definedName name="ert" localSheetId="1" hidden="1">{"SRC",#N/A,FALSE,"SRC"}</definedName>
    <definedName name="ert" localSheetId="3" hidden="1">{"SRC",#N/A,FALSE,"SRC"}</definedName>
    <definedName name="ert" localSheetId="5" hidden="1">{"SRC",#N/A,FALSE,"SRC"}</definedName>
    <definedName name="ert" localSheetId="4" hidden="1">{"SRC",#N/A,FALSE,"SRC"}</definedName>
    <definedName name="ert" localSheetId="2" hidden="1">{"SRC",#N/A,FALSE,"SRC"}</definedName>
    <definedName name="ert" hidden="1">{"SRC",#N/A,FALSE,"SRC"}</definedName>
    <definedName name="ewt" localSheetId="1" hidden="1">{"REDA",#N/A,FALSE,"REDA";"REDB",#N/A,FALSE,"REDB";"REDC",#N/A,FALSE,"REDC";"REDD",#N/A,FALSE,"REDD";"REDE",#N/A,FALSE,"REDE";"REDF",#N/A,FALSE,"REDF";"REDG",#N/A,FALSE,"REDG";"REDH",#N/A,FALSE,"REDH";"REDI",#N/A,FALSE,"REDI"}</definedName>
    <definedName name="ewt" localSheetId="3" hidden="1">{"REDA",#N/A,FALSE,"REDA";"REDB",#N/A,FALSE,"REDB";"REDC",#N/A,FALSE,"REDC";"REDD",#N/A,FALSE,"REDD";"REDE",#N/A,FALSE,"REDE";"REDF",#N/A,FALSE,"REDF";"REDG",#N/A,FALSE,"REDG";"REDH",#N/A,FALSE,"REDH";"REDI",#N/A,FALSE,"REDI"}</definedName>
    <definedName name="ewt" localSheetId="5" hidden="1">{"REDA",#N/A,FALSE,"REDA";"REDB",#N/A,FALSE,"REDB";"REDC",#N/A,FALSE,"REDC";"REDD",#N/A,FALSE,"REDD";"REDE",#N/A,FALSE,"REDE";"REDF",#N/A,FALSE,"REDF";"REDG",#N/A,FALSE,"REDG";"REDH",#N/A,FALSE,"REDH";"REDI",#N/A,FALSE,"REDI"}</definedName>
    <definedName name="ewt" localSheetId="4" hidden="1">{"REDA",#N/A,FALSE,"REDA";"REDB",#N/A,FALSE,"REDB";"REDC",#N/A,FALSE,"REDC";"REDD",#N/A,FALSE,"REDD";"REDE",#N/A,FALSE,"REDE";"REDF",#N/A,FALSE,"REDF";"REDG",#N/A,FALSE,"REDG";"REDH",#N/A,FALSE,"REDH";"REDI",#N/A,FALSE,"REDI"}</definedName>
    <definedName name="ewt" localSheetId="2" hidden="1">{"REDA",#N/A,FALSE,"REDA";"REDB",#N/A,FALSE,"REDB";"REDC",#N/A,FALSE,"REDC";"REDD",#N/A,FALSE,"REDD";"REDE",#N/A,FALSE,"REDE";"REDF",#N/A,FALSE,"REDF";"REDG",#N/A,FALSE,"REDG";"REDH",#N/A,FALSE,"REDH";"REDI",#N/A,FALSE,"REDI"}</definedName>
    <definedName name="ewt" hidden="1">{"REDA",#N/A,FALSE,"REDA";"REDB",#N/A,FALSE,"REDB";"REDC",#N/A,FALSE,"REDC";"REDD",#N/A,FALSE,"REDD";"REDE",#N/A,FALSE,"REDE";"REDF",#N/A,FALSE,"REDF";"REDG",#N/A,FALSE,"REDG";"REDH",#N/A,FALSE,"REDH";"REDI",#N/A,FALSE,"REDI"}</definedName>
    <definedName name="External_debt_indicators" localSheetId="1">#REF!:#REF!</definedName>
    <definedName name="External_debt_indicators">#REF!:#REF!</definedName>
    <definedName name="f" localSheetId="1" hidden="1">{"Main Economic Indicators",#N/A,FALSE,"C"}</definedName>
    <definedName name="f" localSheetId="3" hidden="1">{"Main Economic Indicators",#N/A,FALSE,"C"}</definedName>
    <definedName name="f" localSheetId="5" hidden="1">{"Main Economic Indicators",#N/A,FALSE,"C"}</definedName>
    <definedName name="f" localSheetId="4" hidden="1">{"Main Economic Indicators",#N/A,FALSE,"C"}</definedName>
    <definedName name="f" localSheetId="2" hidden="1">{"Main Economic Indicators",#N/A,FALSE,"C"}</definedName>
    <definedName name="f" hidden="1">{"Main Economic Indicators",#N/A,FALSE,"C"}</definedName>
    <definedName name="fb" localSheetId="1" hidden="1">{"SRD",#N/A,FALSE,"SRA"}</definedName>
    <definedName name="fb" localSheetId="3" hidden="1">{"SRD",#N/A,FALSE,"SRA"}</definedName>
    <definedName name="fb" localSheetId="5" hidden="1">{"SRD",#N/A,FALSE,"SRA"}</definedName>
    <definedName name="fb" localSheetId="4" hidden="1">{"SRD",#N/A,FALSE,"SRA"}</definedName>
    <definedName name="fb" localSheetId="2" hidden="1">{"SRD",#N/A,FALSE,"SRA"}</definedName>
    <definedName name="fb" hidden="1">{"SRD",#N/A,FALSE,"SRA"}</definedName>
    <definedName name="FCode" localSheetId="1" hidden="1">#REF!</definedName>
    <definedName name="FCode" localSheetId="5" hidden="1">#REF!</definedName>
    <definedName name="FCode" localSheetId="4" hidden="1">#REF!</definedName>
    <definedName name="FCode" localSheetId="2" hidden="1">#REF!</definedName>
    <definedName name="FCode" hidden="1">#REF!</definedName>
    <definedName name="fdsbyg" localSheetId="1" hidden="1">{"SRA",#N/A,FALSE,"SRA"}</definedName>
    <definedName name="fdsbyg" localSheetId="3" hidden="1">{"SRA",#N/A,FALSE,"SRA"}</definedName>
    <definedName name="fdsbyg" localSheetId="5" hidden="1">{"SRA",#N/A,FALSE,"SRA"}</definedName>
    <definedName name="fdsbyg" localSheetId="4" hidden="1">{"SRA",#N/A,FALSE,"SRA"}</definedName>
    <definedName name="fdsbyg" localSheetId="2" hidden="1">{"SRA",#N/A,FALSE,"SRA"}</definedName>
    <definedName name="fdsbyg" hidden="1">{"SRA",#N/A,FALSE,"SRA"}</definedName>
    <definedName name="fergs" localSheetId="1" hidden="1">#REF!</definedName>
    <definedName name="fergs" localSheetId="5" hidden="1">#REF!</definedName>
    <definedName name="fergs" localSheetId="4" hidden="1">#REF!</definedName>
    <definedName name="fergs" localSheetId="2" hidden="1">#REF!</definedName>
    <definedName name="fergs" hidden="1">#REF!</definedName>
    <definedName name="fgyn" localSheetId="1" hidden="1">{"SRD",#N/A,FALSE,"SRD"}</definedName>
    <definedName name="fgyn" localSheetId="3" hidden="1">{"SRD",#N/A,FALSE,"SRD"}</definedName>
    <definedName name="fgyn" localSheetId="5" hidden="1">{"SRD",#N/A,FALSE,"SRD"}</definedName>
    <definedName name="fgyn" localSheetId="4" hidden="1">{"SRD",#N/A,FALSE,"SRD"}</definedName>
    <definedName name="fgyn" localSheetId="2" hidden="1">{"SRD",#N/A,FALSE,"SRD"}</definedName>
    <definedName name="fgyn" hidden="1">{"SRD",#N/A,FALSE,"SRD"}</definedName>
    <definedName name="fpdate" localSheetId="1">#REF!</definedName>
    <definedName name="fpdate" localSheetId="5">#REF!</definedName>
    <definedName name="fpdate" localSheetId="4">#REF!</definedName>
    <definedName name="fpdate" localSheetId="2">#REF!</definedName>
    <definedName name="fpdate">#REF!</definedName>
    <definedName name="frequency" localSheetId="1">{"Annually";"Semi-Annually";"Quarterly";"Bi-Monthly";"Monthly"}</definedName>
    <definedName name="frequency" localSheetId="3">{"Annually";"Semi-Annually";"Quarterly";"Bi-Monthly";"Monthly"}</definedName>
    <definedName name="frequency" localSheetId="5">{"Annually";"Semi-Annually";"Quarterly";"Bi-Monthly";"Monthly"}</definedName>
    <definedName name="frequency" localSheetId="4">{"Annually";"Semi-Annually";"Quarterly";"Bi-Monthly";"Monthly"}</definedName>
    <definedName name="frequency" localSheetId="2">{"Annually";"Semi-Annually";"Quarterly";"Bi-Monthly";"Monthly"}</definedName>
    <definedName name="frequency">{"Annually";"Semi-Annually";"Quarterly";"Bi-Monthly";"Monthly"}</definedName>
    <definedName name="HiddenRows" localSheetId="1" hidden="1">#REF!</definedName>
    <definedName name="HiddenRows" localSheetId="5" hidden="1">#REF!</definedName>
    <definedName name="HiddenRows" localSheetId="4" hidden="1">#REF!</definedName>
    <definedName name="HiddenRows" localSheetId="2" hidden="1">#REF!</definedName>
    <definedName name="HiddenRows" hidden="1">#REF!</definedName>
    <definedName name="hub" localSheetId="1">#REF!</definedName>
    <definedName name="hub">#REF!</definedName>
    <definedName name="JKHJK" localSheetId="1" hidden="1">{"SRD",#N/A,FALSE,"SRD"}</definedName>
    <definedName name="JKHJK" localSheetId="3" hidden="1">{"SRD",#N/A,FALSE,"SRD"}</definedName>
    <definedName name="JKHJK" localSheetId="5" hidden="1">{"SRD",#N/A,FALSE,"SRD"}</definedName>
    <definedName name="JKHJK" localSheetId="4" hidden="1">{"SRD",#N/A,FALSE,"SRD"}</definedName>
    <definedName name="JKHJK" localSheetId="2" hidden="1">{"SRD",#N/A,FALSE,"SRD"}</definedName>
    <definedName name="JKHJK" hidden="1">{"SRD",#N/A,FALSE,"SRD"}</definedName>
    <definedName name="jpo" localSheetId="1" hidden="1">{"SRB",#N/A,FALSE,"SRB"}</definedName>
    <definedName name="jpo" localSheetId="3" hidden="1">{"SRB",#N/A,FALSE,"SRB"}</definedName>
    <definedName name="jpo" localSheetId="5" hidden="1">{"SRB",#N/A,FALSE,"SRB"}</definedName>
    <definedName name="jpo" localSheetId="4" hidden="1">{"SRB",#N/A,FALSE,"SRB"}</definedName>
    <definedName name="jpo" localSheetId="2" hidden="1">{"SRB",#N/A,FALSE,"SRB"}</definedName>
    <definedName name="jpo" hidden="1">{"SRB",#N/A,FALSE,"SRB"}</definedName>
    <definedName name="loan_amount" localSheetId="1">#REF!</definedName>
    <definedName name="loan_amount" localSheetId="5">#REF!</definedName>
    <definedName name="loan_amount" localSheetId="4">#REF!</definedName>
    <definedName name="loan_amount" localSheetId="2">#REF!</definedName>
    <definedName name="loan_amount">#REF!</definedName>
    <definedName name="month" localSheetId="1" hidden="1">{"SRD",#N/A,FALSE,"SRA"}</definedName>
    <definedName name="month" localSheetId="3" hidden="1">{"SRD",#N/A,FALSE,"SRA"}</definedName>
    <definedName name="month" localSheetId="5" hidden="1">{"SRD",#N/A,FALSE,"SRA"}</definedName>
    <definedName name="month" localSheetId="4" hidden="1">{"SRD",#N/A,FALSE,"SRA"}</definedName>
    <definedName name="month" localSheetId="2" hidden="1">{"SRD",#N/A,FALSE,"SRA"}</definedName>
    <definedName name="month" hidden="1">{"SRD",#N/A,FALSE,"SRA"}</definedName>
    <definedName name="monthly" localSheetId="1" hidden="1">{"SRA",#N/A,FALSE,"SRA";"SRB",#N/A,FALSE,"SRB";"SRC",#N/A,FALSE,"SRC"}</definedName>
    <definedName name="monthly" localSheetId="3" hidden="1">{"SRA",#N/A,FALSE,"SRA";"SRB",#N/A,FALSE,"SRB";"SRC",#N/A,FALSE,"SRC"}</definedName>
    <definedName name="monthly" localSheetId="5" hidden="1">{"SRA",#N/A,FALSE,"SRA";"SRB",#N/A,FALSE,"SRB";"SRC",#N/A,FALSE,"SRC"}</definedName>
    <definedName name="monthly" localSheetId="4" hidden="1">{"SRA",#N/A,FALSE,"SRA";"SRB",#N/A,FALSE,"SRB";"SRC",#N/A,FALSE,"SRC"}</definedName>
    <definedName name="monthly" localSheetId="2" hidden="1">{"SRA",#N/A,FALSE,"SRA";"SRB",#N/A,FALSE,"SRB";"SRC",#N/A,FALSE,"SRC"}</definedName>
    <definedName name="monthly" hidden="1">{"SRA",#N/A,FALSE,"SRA";"SRB",#N/A,FALSE,"SRB";"SRC",#N/A,FALSE,"SRC"}</definedName>
    <definedName name="months_per_period" localSheetId="1">INDEX({12,6,3,2,1},MATCH(#REF!,'MAPA_IV_1 _Receitas '!frequency,0))</definedName>
    <definedName name="months_per_period" localSheetId="3">INDEX({12,6,3,2,1},MATCH(#REF!,MAPA_IV_10_Funcional_INV!frequency,0))</definedName>
    <definedName name="months_per_period" localSheetId="5">INDEX({12,6,3,2,1},MATCH(#REF!,'MAPA_IV_2_Despesas Economica'!frequency,0))</definedName>
    <definedName name="months_per_period" localSheetId="4">INDEX({12,6,3,2,1},MATCH(#REF!,MAPA_IV_2_Funcional_FUN!frequency,0))</definedName>
    <definedName name="months_per_period" localSheetId="2">INDEX({12,6,3,2,1},MATCH(#REF!,'MAPA_IV_8.1 _Despesas Orgânica'!frequency,0))</definedName>
    <definedName name="months_per_period">INDEX({12,6,3,2,1},MATCH(#REF!,[0]!frequency,0))</definedName>
    <definedName name="Municipio" localSheetId="1">#REF!</definedName>
    <definedName name="Municipio">#REF!</definedName>
    <definedName name="neta" localSheetId="3" hidden="1">{TRUE,TRUE,-1.25,-15.5,484.5,300,FALSE,TRUE,TRUE,TRUE,0,51,#N/A,236,#N/A,16.536231884058,20.1176470588235,1,FALSE,FALSE,3,TRUE,1,FALSE,100,"Swvu.exports.","ACwvu.exports.",#N/A,FALSE,FALSE,0.75,0.5,0.5,0.75,1,"","",FALSE,FALSE,FALSE,FALSE,1,#N/A,1,1,"=R20C2:R127C52",FALSE,"Rwvu.exports.","Cwvu.exports.",FALSE,FALSE,FALSE,1,300,300,FALSE,FALSE,TRUE,TRUE,TRUE}</definedName>
    <definedName name="neta" localSheetId="5" hidden="1">{TRUE,TRUE,-1.25,-15.5,484.5,300,FALSE,TRUE,TRUE,TRUE,0,51,#N/A,236,#N/A,16.536231884058,20.1176470588235,1,FALSE,FALSE,3,TRUE,1,FALSE,100,"Swvu.exports.","ACwvu.exports.",#N/A,FALSE,FALSE,0.75,0.5,0.5,0.75,1,"","",FALSE,FALSE,FALSE,FALSE,1,#N/A,1,1,"=R20C2:R127C52",FALSE,"Rwvu.exports.","Cwvu.exports.",FALSE,FALSE,FALSE,1,300,300,FALSE,FALSE,TRUE,TRUE,TRUE}</definedName>
    <definedName name="neta" localSheetId="4" hidden="1">{TRUE,TRUE,-1.25,-15.5,484.5,300,FALSE,TRUE,TRUE,TRUE,0,51,#N/A,236,#N/A,16.536231884058,20.1176470588235,1,FALSE,FALSE,3,TRUE,1,FALSE,100,"Swvu.exports.","ACwvu.exports.",#N/A,FALSE,FALSE,0.75,0.5,0.5,0.75,1,"","",FALSE,FALSE,FALSE,FALSE,1,#N/A,1,1,"=R20C2:R127C52",FALSE,"Rwvu.exports.","Cwvu.exports.",FALSE,FALSE,FALSE,1,300,300,FALSE,FALSE,TRUE,TRUE,TRUE}</definedName>
    <definedName name="neta" localSheetId="2" hidden="1">{TRUE,TRUE,-1.25,-15.5,484.5,300,FALSE,TRUE,TRUE,TRUE,0,51,#N/A,236,#N/A,16.536231884058,20.1176470588235,1,FALSE,FALSE,3,TRUE,1,FALSE,100,"Swvu.exports.","ACwvu.exports.",#N/A,FALSE,FALSE,0.75,0.5,0.5,0.75,1,"","",FALSE,FALSE,FALSE,FALSE,1,#N/A,1,1,"=R20C2:R127C52",FALSE,"Rwvu.exports.","Cwvu.exports.",FALSE,FALSE,FALSE,1,300,300,FALSE,FALSE,TRUE,TRUE,TRUE}</definedName>
    <definedName name="neta" hidden="1">{TRUE,TRUE,-1.25,-15.5,484.5,300,FALSE,TRUE,TRUE,TRUE,0,51,#N/A,236,#N/A,16.536231884058,20.1176470588235,1,FALSE,FALSE,3,TRUE,1,FALSE,100,"Swvu.exports.","ACwvu.exports.",#N/A,FALSE,FALSE,0.75,0.5,0.5,0.75,1,"","",FALSE,FALSE,FALSE,FALSE,1,#N/A,1,1,"=R20C2:R127C52",FALSE,"Rwvu.exports.","Cwvu.exports.",FALSE,FALSE,FALSE,1,300,300,FALSE,FALSE,TRUE,TRUE,TRUE}</definedName>
    <definedName name="NewMoneyIteration" localSheetId="1">#REF!,#REF!</definedName>
    <definedName name="NewMoneyIteration">#REF!,#REF!</definedName>
    <definedName name="nnn" localSheetId="1" hidden="1">{"Main Economic Indicators",#N/A,FALSE,"C"}</definedName>
    <definedName name="nnn" localSheetId="3" hidden="1">{"Main Economic Indicators",#N/A,FALSE,"C"}</definedName>
    <definedName name="nnn" localSheetId="5" hidden="1">{"Main Economic Indicators",#N/A,FALSE,"C"}</definedName>
    <definedName name="nnn" localSheetId="4" hidden="1">{"Main Economic Indicators",#N/A,FALSE,"C"}</definedName>
    <definedName name="nnn" localSheetId="2" hidden="1">{"Main Economic Indicators",#N/A,FALSE,"C"}</definedName>
    <definedName name="nnn" hidden="1">{"Main Economic Indicators",#N/A,FALSE,"C"}</definedName>
    <definedName name="nper" localSheetId="1">#N/A</definedName>
    <definedName name="nper" localSheetId="3">[0]!term*MAPA_IV_10_Funcional_INV!periods_per_year</definedName>
    <definedName name="nper" localSheetId="5">'MAPA_IV_2_Despesas Economica'!term*'MAPA_IV_2_Despesas Economica'!periods_per_year</definedName>
    <definedName name="nper" localSheetId="4">MAPA_IV_2_Funcional_FUN!term*MAPA_IV_2_Funcional_FUN!periods_per_year</definedName>
    <definedName name="nper" localSheetId="2">'MAPA_IV_8.1 _Despesas Orgânica'!term*'MAPA_IV_8.1 _Despesas Orgânica'!periods_per_year</definedName>
    <definedName name="nper">[0]!term*[0]!periods_per_year</definedName>
    <definedName name="OrderTable" localSheetId="1" hidden="1">#REF!</definedName>
    <definedName name="OrderTable" localSheetId="5" hidden="1">#REF!</definedName>
    <definedName name="OrderTable" localSheetId="4" hidden="1">#REF!</definedName>
    <definedName name="OrderTable" localSheetId="2" hidden="1">#REF!</definedName>
    <definedName name="OrderTable" hidden="1">#REF!</definedName>
    <definedName name="PARPA_Investimento" localSheetId="1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PARPA_Investimento" localSheetId="3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PARPA_Investimento" localSheetId="5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PARPA_Investimento" localSheetId="4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PARPA_Investimento" localSheetId="2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PARPA_Investimento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PAULO" hidden="1">#REF!</definedName>
    <definedName name="payment" localSheetId="1">#REF!</definedName>
    <definedName name="payment" localSheetId="5">#REF!</definedName>
    <definedName name="payment" localSheetId="4">#REF!</definedName>
    <definedName name="payment" localSheetId="2">#REF!</definedName>
    <definedName name="payment">#REF!</definedName>
    <definedName name="periods_per_year" localSheetId="1">INDEX({1,2,4,6,12},MATCH(#REF!,'MAPA_IV_1 _Receitas '!frequency,0))</definedName>
    <definedName name="periods_per_year" localSheetId="3">INDEX({1,2,4,6,12},MATCH(#REF!,MAPA_IV_10_Funcional_INV!frequency,0))</definedName>
    <definedName name="periods_per_year" localSheetId="5">INDEX({1,2,4,6,12},MATCH(#REF!,'MAPA_IV_2_Despesas Economica'!frequency,0))</definedName>
    <definedName name="periods_per_year" localSheetId="4">INDEX({1,2,4,6,12},MATCH(#REF!,MAPA_IV_2_Funcional_FUN!frequency,0))</definedName>
    <definedName name="periods_per_year" localSheetId="2">INDEX({1,2,4,6,12},MATCH(#REF!,'MAPA_IV_8.1 _Despesas Orgânica'!frequency,0))</definedName>
    <definedName name="periods_per_year">INDEX({1,2,4,6,12},MATCH(#REF!,[0]!frequency,0))</definedName>
    <definedName name="_xlnm.Print_Area" localSheetId="1">'MAPA_IV_1 _Receitas '!$A$2:$L$247</definedName>
    <definedName name="_xlnm.Print_Area" localSheetId="3">MAPA_IV_10_Funcional_INV!$D$1:$M$198</definedName>
    <definedName name="_xlnm.Print_Area" localSheetId="5">'MAPA_IV_2_Despesas Economica'!$G$1:$Q$184</definedName>
    <definedName name="_xlnm.Print_Area" localSheetId="4">MAPA_IV_2_Funcional_FUN!$D$1:$M$197</definedName>
    <definedName name="_xlnm.Print_Area" localSheetId="2">'MAPA_IV_8.1 _Despesas Orgânica'!$C$6:$G$36</definedName>
    <definedName name="_xlnm.Print_Area">'[4]Table 1'!#REF!</definedName>
    <definedName name="_xlnm.Print_Titles" localSheetId="1">'MAPA_IV_1 _Receitas '!$2:$4</definedName>
    <definedName name="_xlnm.Print_Titles" localSheetId="3">MAPA_IV_10_Funcional_INV!$1:$4</definedName>
    <definedName name="_xlnm.Print_Titles" localSheetId="5">'MAPA_IV_2_Despesas Economica'!$1:$4</definedName>
    <definedName name="_xlnm.Print_Titles" localSheetId="4">MAPA_IV_2_Funcional_FUN!$1:$4</definedName>
    <definedName name="_xlnm.Print_Titles">[6]SUMMARY!$B$1:$D$65536,[6]SUMMARY!$A$3:$IV$5</definedName>
    <definedName name="ProdForm" localSheetId="1" hidden="1">#REF!</definedName>
    <definedName name="ProdForm" localSheetId="5" hidden="1">#REF!</definedName>
    <definedName name="ProdForm" localSheetId="4" hidden="1">#REF!</definedName>
    <definedName name="ProdForm" localSheetId="2" hidden="1">#REF!</definedName>
    <definedName name="ProdForm" hidden="1">#REF!</definedName>
    <definedName name="Product" localSheetId="1" hidden="1">#REF!</definedName>
    <definedName name="Product" localSheetId="5" hidden="1">#REF!</definedName>
    <definedName name="Product" localSheetId="4" hidden="1">#REF!</definedName>
    <definedName name="Product" localSheetId="2" hidden="1">#REF!</definedName>
    <definedName name="Product" hidden="1">#REF!</definedName>
    <definedName name="Public" localSheetId="1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Public" localSheetId="3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Public" localSheetId="5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Public" localSheetId="4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Public" localSheetId="2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Public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qer5t" localSheetId="1" hidden="1">{"SRD",#N/A,FALSE,"SRD"}</definedName>
    <definedName name="qer5t" localSheetId="3" hidden="1">{"SRD",#N/A,FALSE,"SRD"}</definedName>
    <definedName name="qer5t" localSheetId="5" hidden="1">{"SRD",#N/A,FALSE,"SRD"}</definedName>
    <definedName name="qer5t" localSheetId="4" hidden="1">{"SRD",#N/A,FALSE,"SRD"}</definedName>
    <definedName name="qer5t" localSheetId="2" hidden="1">{"SRD",#N/A,FALSE,"SRD"}</definedName>
    <definedName name="qer5t" hidden="1">{"SRD",#N/A,FALSE,"SRD"}</definedName>
    <definedName name="qqq" localSheetId="3" hidden="1">{"Main Economic Indicators",#N/A,FALSE,"C"}</definedName>
    <definedName name="qqq" localSheetId="5" hidden="1">{"Main Economic Indicators",#N/A,FALSE,"C"}</definedName>
    <definedName name="qqq" localSheetId="4" hidden="1">{"Main Economic Indicators",#N/A,FALSE,"C"}</definedName>
    <definedName name="qqq" localSheetId="2" hidden="1">{"Main Economic Indicators",#N/A,FALSE,"C"}</definedName>
    <definedName name="qqq" hidden="1">{"Main Economic Indicators",#N/A,FALSE,"C"}</definedName>
    <definedName name="qwe" localSheetId="1" hidden="1">{"SRB",#N/A,FALSE,"SRB"}</definedName>
    <definedName name="qwe" localSheetId="3" hidden="1">{"SRB",#N/A,FALSE,"SRB"}</definedName>
    <definedName name="qwe" localSheetId="5" hidden="1">{"SRB",#N/A,FALSE,"SRB"}</definedName>
    <definedName name="qwe" localSheetId="4" hidden="1">{"SRB",#N/A,FALSE,"SRB"}</definedName>
    <definedName name="qwe" localSheetId="2" hidden="1">{"SRB",#N/A,FALSE,"SRB"}</definedName>
    <definedName name="qwe" hidden="1">{"SRB",#N/A,FALSE,"SRB"}</definedName>
    <definedName name="qwewqe" localSheetId="1" hidden="1">{"SRD",#N/A,FALSE,"SRA"}</definedName>
    <definedName name="qwewqe" localSheetId="3" hidden="1">{"SRD",#N/A,FALSE,"SRA"}</definedName>
    <definedName name="qwewqe" localSheetId="5" hidden="1">{"SRD",#N/A,FALSE,"SRA"}</definedName>
    <definedName name="qwewqe" localSheetId="4" hidden="1">{"SRD",#N/A,FALSE,"SRA"}</definedName>
    <definedName name="qwewqe" localSheetId="2" hidden="1">{"SRD",#N/A,FALSE,"SRA"}</definedName>
    <definedName name="qwewqe" hidden="1">{"SRD",#N/A,FALSE,"SRA"}</definedName>
    <definedName name="qwewqeqw" localSheetId="1" hidden="1">{"SRA",#N/A,FALSE,"SRA"}</definedName>
    <definedName name="qwewqeqw" localSheetId="3" hidden="1">{"SRA",#N/A,FALSE,"SRA"}</definedName>
    <definedName name="qwewqeqw" localSheetId="5" hidden="1">{"SRA",#N/A,FALSE,"SRA"}</definedName>
    <definedName name="qwewqeqw" localSheetId="4" hidden="1">{"SRA",#N/A,FALSE,"SRA"}</definedName>
    <definedName name="qwewqeqw" localSheetId="2" hidden="1">{"SRA",#N/A,FALSE,"SRA"}</definedName>
    <definedName name="qwewqeqw" hidden="1">{"SRA",#N/A,FALSE,"SRA"}</definedName>
    <definedName name="rate" localSheetId="1">#REF!</definedName>
    <definedName name="rate" localSheetId="5">#REF!</definedName>
    <definedName name="rate" localSheetId="4">#REF!</definedName>
    <definedName name="rate" localSheetId="2">#REF!</definedName>
    <definedName name="rate">#REF!</definedName>
    <definedName name="RCArea" localSheetId="1" hidden="1">#REF!</definedName>
    <definedName name="RCArea" localSheetId="5" hidden="1">#REF!</definedName>
    <definedName name="RCArea" localSheetId="4" hidden="1">#REF!</definedName>
    <definedName name="RCArea" localSheetId="2" hidden="1">#REF!</definedName>
    <definedName name="RCArea" hidden="1">#REF!</definedName>
    <definedName name="Recy" localSheetId="1" hidden="1">#REF!</definedName>
    <definedName name="Recy" localSheetId="5" hidden="1">#REF!</definedName>
    <definedName name="Recy" localSheetId="4" hidden="1">#REF!</definedName>
    <definedName name="Recy" localSheetId="2" hidden="1">#REF!</definedName>
    <definedName name="Recy" hidden="1">#REF!</definedName>
    <definedName name="REDTABB" localSheetId="1" hidden="1">{"SRB",#N/A,FALSE,"SRB"}</definedName>
    <definedName name="REDTABB" localSheetId="3" hidden="1">{"SRB",#N/A,FALSE,"SRB"}</definedName>
    <definedName name="REDTABB" localSheetId="5" hidden="1">{"SRB",#N/A,FALSE,"SRB"}</definedName>
    <definedName name="REDTABB" localSheetId="4" hidden="1">{"SRB",#N/A,FALSE,"SRB"}</definedName>
    <definedName name="REDTABB" localSheetId="2" hidden="1">{"SRB",#N/A,FALSE,"SRB"}</definedName>
    <definedName name="REDTABB" hidden="1">{"SRB",#N/A,FALSE,"SRB"}</definedName>
    <definedName name="ret" localSheetId="1" hidden="1">{"SRA",#N/A,FALSE,"SRA"}</definedName>
    <definedName name="ret" localSheetId="3" hidden="1">{"SRA",#N/A,FALSE,"SRA"}</definedName>
    <definedName name="ret" localSheetId="5" hidden="1">{"SRA",#N/A,FALSE,"SRA"}</definedName>
    <definedName name="ret" localSheetId="4" hidden="1">{"SRA",#N/A,FALSE,"SRA"}</definedName>
    <definedName name="ret" localSheetId="2" hidden="1">{"SRA",#N/A,FALSE,"SRA"}</definedName>
    <definedName name="ret" hidden="1">{"SRA",#N/A,FALSE,"SRA"}</definedName>
    <definedName name="rgsrt" localSheetId="1" hidden="1">{"SRC",#N/A,FALSE,"SRC"}</definedName>
    <definedName name="rgsrt" localSheetId="3" hidden="1">{"SRC",#N/A,FALSE,"SRC"}</definedName>
    <definedName name="rgsrt" localSheetId="5" hidden="1">{"SRC",#N/A,FALSE,"SRC"}</definedName>
    <definedName name="rgsrt" localSheetId="4" hidden="1">{"SRC",#N/A,FALSE,"SRC"}</definedName>
    <definedName name="rgsrt" localSheetId="2" hidden="1">{"SRC",#N/A,FALSE,"SRC"}</definedName>
    <definedName name="rgsrt" hidden="1">{"SRC",#N/A,FALSE,"SRC"}</definedName>
    <definedName name="RRR" localSheetId="1" hidden="1">{"SRA",#N/A,FALSE,"SRA"}</definedName>
    <definedName name="RRR" localSheetId="3" hidden="1">{"SRA",#N/A,FALSE,"SRA"}</definedName>
    <definedName name="RRR" localSheetId="5" hidden="1">{"SRA",#N/A,FALSE,"SRA"}</definedName>
    <definedName name="RRR" localSheetId="4" hidden="1">{"SRA",#N/A,FALSE,"SRA"}</definedName>
    <definedName name="RRR" localSheetId="2" hidden="1">{"SRA",#N/A,FALSE,"SRA"}</definedName>
    <definedName name="RRR" hidden="1">{"SRA",#N/A,FALSE,"SRA"}</definedName>
    <definedName name="rtr" localSheetId="1" hidden="1">{"Main Economic Indicators",#N/A,FALSE,"C"}</definedName>
    <definedName name="rtr" localSheetId="3" hidden="1">{"Main Economic Indicators",#N/A,FALSE,"C"}</definedName>
    <definedName name="rtr" localSheetId="5" hidden="1">{"Main Economic Indicators",#N/A,FALSE,"C"}</definedName>
    <definedName name="rtr" localSheetId="4" hidden="1">{"Main Economic Indicators",#N/A,FALSE,"C"}</definedName>
    <definedName name="rtr" localSheetId="2" hidden="1">{"Main Economic Indicators",#N/A,FALSE,"C"}</definedName>
    <definedName name="rtr" hidden="1">{"Main Economic Indicators",#N/A,FALSE,"C"}</definedName>
    <definedName name="rtre" localSheetId="1" hidden="1">{"Main Economic Indicators",#N/A,FALSE,"C"}</definedName>
    <definedName name="rtre" localSheetId="3" hidden="1">{"Main Economic Indicators",#N/A,FALSE,"C"}</definedName>
    <definedName name="rtre" localSheetId="5" hidden="1">{"Main Economic Indicators",#N/A,FALSE,"C"}</definedName>
    <definedName name="rtre" localSheetId="4" hidden="1">{"Main Economic Indicators",#N/A,FALSE,"C"}</definedName>
    <definedName name="rtre" localSheetId="2" hidden="1">{"Main Economic Indicators",#N/A,FALSE,"C"}</definedName>
    <definedName name="rtre" hidden="1">{"Main Economic Indicators",#N/A,FALSE,"C"}</definedName>
    <definedName name="Rwvu.Export." localSheetId="1" hidden="1">#REF!,#REF!</definedName>
    <definedName name="Rwvu.Export." localSheetId="5" hidden="1">#REF!,#REF!</definedName>
    <definedName name="Rwvu.Export." localSheetId="4" hidden="1">#REF!,#REF!</definedName>
    <definedName name="Rwvu.Export." localSheetId="2" hidden="1">#REF!,#REF!</definedName>
    <definedName name="Rwvu.Export." hidden="1">#REF!,#REF!</definedName>
    <definedName name="Rwvu.IMPORT." localSheetId="1" hidden="1">#REF!</definedName>
    <definedName name="Rwvu.IMPORT." localSheetId="5" hidden="1">#REF!</definedName>
    <definedName name="Rwvu.IMPORT." localSheetId="4" hidden="1">#REF!</definedName>
    <definedName name="Rwvu.IMPORT." localSheetId="2" hidden="1">#REF!</definedName>
    <definedName name="Rwvu.IMPORT." hidden="1">#REF!</definedName>
    <definedName name="Rwvu.Print." hidden="1">#N/A</definedName>
    <definedName name="ry" localSheetId="1" hidden="1">{TRUE,TRUE,-0.5,-14.75,603,387,FALSE,TRUE,TRUE,TRUE,0,1,2,1,2,1,1,4,TRUE,TRUE,3,TRUE,1,TRUE,75,"Swvu.Print.","ACwvu.Print.",#N/A,FALSE,FALSE,1,0.75,0.6,0.5,1,"","",TRUE,FALSE,TRUE,FALSE,1,#N/A,1,1,#DIV/0!,FALSE,"Rwvu.Print.",#N/A,FALSE,FALSE,FALSE,1,65532,300,FALSE,FALSE,TRUE,TRUE,TRUE}</definedName>
    <definedName name="ry" localSheetId="3" hidden="1">{TRUE,TRUE,-0.5,-14.75,603,387,FALSE,TRUE,TRUE,TRUE,0,1,2,1,2,1,1,4,TRUE,TRUE,3,TRUE,1,TRUE,75,"Swvu.Print.","ACwvu.Print.",#N/A,FALSE,FALSE,1,0.75,0.6,0.5,1,"","",TRUE,FALSE,TRUE,FALSE,1,#N/A,1,1,#DIV/0!,FALSE,"Rwvu.Print.",#N/A,FALSE,FALSE,FALSE,1,65532,300,FALSE,FALSE,TRUE,TRUE,TRUE}</definedName>
    <definedName name="ry" localSheetId="5" hidden="1">{TRUE,TRUE,-0.5,-14.75,603,387,FALSE,TRUE,TRUE,TRUE,0,1,2,1,2,1,1,4,TRUE,TRUE,3,TRUE,1,TRUE,75,"Swvu.Print.","ACwvu.Print.",#N/A,FALSE,FALSE,1,0.75,0.6,0.5,1,"","",TRUE,FALSE,TRUE,FALSE,1,#N/A,1,1,#DIV/0!,FALSE,"Rwvu.Print.",#N/A,FALSE,FALSE,FALSE,1,65532,300,FALSE,FALSE,TRUE,TRUE,TRUE}</definedName>
    <definedName name="ry" localSheetId="4" hidden="1">{TRUE,TRUE,-0.5,-14.75,603,387,FALSE,TRUE,TRUE,TRUE,0,1,2,1,2,1,1,4,TRUE,TRUE,3,TRUE,1,TRUE,75,"Swvu.Print.","ACwvu.Print.",#N/A,FALSE,FALSE,1,0.75,0.6,0.5,1,"","",TRUE,FALSE,TRUE,FALSE,1,#N/A,1,1,#DIV/0!,FALSE,"Rwvu.Print.",#N/A,FALSE,FALSE,FALSE,1,65532,300,FALSE,FALSE,TRUE,TRUE,TRUE}</definedName>
    <definedName name="ry" localSheetId="2" hidden="1">{TRUE,TRUE,-0.5,-14.75,603,387,FALSE,TRUE,TRUE,TRUE,0,1,2,1,2,1,1,4,TRUE,TRUE,3,TRUE,1,TRUE,75,"Swvu.Print.","ACwvu.Print.",#N/A,FALSE,FALSE,1,0.75,0.6,0.5,1,"","",TRUE,FALSE,TRUE,FALSE,1,#N/A,1,1,#DIV/0!,FALSE,"Rwvu.Print.",#N/A,FALSE,FALSE,FALSE,1,65532,300,FALSE,FALSE,TRUE,TRUE,TRUE}</definedName>
    <definedName name="ry" hidden="1">{TRUE,TRUE,-0.5,-14.75,603,387,FALSE,TRUE,TRUE,TRUE,0,1,2,1,2,1,1,4,TRUE,TRUE,3,TRUE,1,TRUE,75,"Swvu.Print.","ACwvu.Print.",#N/A,FALSE,FALSE,1,0.75,0.6,0.5,1,"","",TRUE,FALSE,TRUE,FALSE,1,#N/A,1,1,#DIV/0!,FALSE,"Rwvu.Print.",#N/A,FALSE,FALSE,FALSE,1,65532,300,FALSE,FALSE,TRUE,TRUE,TRUE}</definedName>
    <definedName name="sAD" localSheetId="1" hidden="1">{"SRB",#N/A,FALSE,"SRB"}</definedName>
    <definedName name="sAD" localSheetId="3" hidden="1">{"SRB",#N/A,FALSE,"SRB"}</definedName>
    <definedName name="sAD" localSheetId="5" hidden="1">{"SRB",#N/A,FALSE,"SRB"}</definedName>
    <definedName name="sAD" localSheetId="4" hidden="1">{"SRB",#N/A,FALSE,"SRB"}</definedName>
    <definedName name="sAD" localSheetId="2" hidden="1">{"SRB",#N/A,FALSE,"SRB"}</definedName>
    <definedName name="sAD" hidden="1">{"SRB",#N/A,FALSE,"SRB"}</definedName>
    <definedName name="sdf" localSheetId="1" hidden="1">{"Main Economic Indicators",#N/A,FALSE,"C"}</definedName>
    <definedName name="sdf" localSheetId="3" hidden="1">{"Main Economic Indicators",#N/A,FALSE,"C"}</definedName>
    <definedName name="sdf" localSheetId="5" hidden="1">{"Main Economic Indicators",#N/A,FALSE,"C"}</definedName>
    <definedName name="sdf" localSheetId="4" hidden="1">{"Main Economic Indicators",#N/A,FALSE,"C"}</definedName>
    <definedName name="sdf" localSheetId="2" hidden="1">{"Main Economic Indicators",#N/A,FALSE,"C"}</definedName>
    <definedName name="sdf" hidden="1">{"Main Economic Indicators",#N/A,FALSE,"C"}</definedName>
    <definedName name="sersa" localSheetId="1" hidden="1">{"REDA",#N/A,FALSE,"REDA";"REDB",#N/A,FALSE,"REDB";"REDC",#N/A,FALSE,"REDC";"REDD",#N/A,FALSE,"REDD";"REDE",#N/A,FALSE,"REDE";"REDF",#N/A,FALSE,"REDF";"REDG",#N/A,FALSE,"REDG";"REDH",#N/A,FALSE,"REDH";"REDI",#N/A,FALSE,"REDI"}</definedName>
    <definedName name="sersa" localSheetId="3" hidden="1">{"REDA",#N/A,FALSE,"REDA";"REDB",#N/A,FALSE,"REDB";"REDC",#N/A,FALSE,"REDC";"REDD",#N/A,FALSE,"REDD";"REDE",#N/A,FALSE,"REDE";"REDF",#N/A,FALSE,"REDF";"REDG",#N/A,FALSE,"REDG";"REDH",#N/A,FALSE,"REDH";"REDI",#N/A,FALSE,"REDI"}</definedName>
    <definedName name="sersa" localSheetId="5" hidden="1">{"REDA",#N/A,FALSE,"REDA";"REDB",#N/A,FALSE,"REDB";"REDC",#N/A,FALSE,"REDC";"REDD",#N/A,FALSE,"REDD";"REDE",#N/A,FALSE,"REDE";"REDF",#N/A,FALSE,"REDF";"REDG",#N/A,FALSE,"REDG";"REDH",#N/A,FALSE,"REDH";"REDI",#N/A,FALSE,"REDI"}</definedName>
    <definedName name="sersa" localSheetId="4" hidden="1">{"REDA",#N/A,FALSE,"REDA";"REDB",#N/A,FALSE,"REDB";"REDC",#N/A,FALSE,"REDC";"REDD",#N/A,FALSE,"REDD";"REDE",#N/A,FALSE,"REDE";"REDF",#N/A,FALSE,"REDF";"REDG",#N/A,FALSE,"REDG";"REDH",#N/A,FALSE,"REDH";"REDI",#N/A,FALSE,"REDI"}</definedName>
    <definedName name="sersa" localSheetId="2" hidden="1">{"REDA",#N/A,FALSE,"REDA";"REDB",#N/A,FALSE,"REDB";"REDC",#N/A,FALSE,"REDC";"REDD",#N/A,FALSE,"REDD";"REDE",#N/A,FALSE,"REDE";"REDF",#N/A,FALSE,"REDF";"REDG",#N/A,FALSE,"REDG";"REDH",#N/A,FALSE,"REDH";"REDI",#N/A,FALSE,"REDI"}</definedName>
    <definedName name="sersa" hidden="1">{"REDA",#N/A,FALSE,"REDA";"REDB",#N/A,FALSE,"REDB";"REDC",#N/A,FALSE,"REDC";"REDD",#N/A,FALSE,"REDD";"REDE",#N/A,FALSE,"REDE";"REDF",#N/A,FALSE,"REDF";"REDG",#N/A,FALSE,"REDG";"REDH",#N/A,FALSE,"REDH";"REDI",#N/A,FALSE,"REDI"}</definedName>
    <definedName name="SpecialPrice" localSheetId="1" hidden="1">#REF!</definedName>
    <definedName name="SpecialPrice" localSheetId="5" hidden="1">#REF!</definedName>
    <definedName name="SpecialPrice" localSheetId="4" hidden="1">#REF!</definedName>
    <definedName name="SpecialPrice" localSheetId="2" hidden="1">#REF!</definedName>
    <definedName name="SpecialPrice" hidden="1">#REF!</definedName>
    <definedName name="t" localSheetId="1" hidden="1">{"Main Economic Indicators",#N/A,FALSE,"C"}</definedName>
    <definedName name="t" localSheetId="3" hidden="1">{"Main Economic Indicators",#N/A,FALSE,"C"}</definedName>
    <definedName name="t" localSheetId="5" hidden="1">{"Main Economic Indicators",#N/A,FALSE,"C"}</definedName>
    <definedName name="t" localSheetId="4" hidden="1">{"Main Economic Indicators",#N/A,FALSE,"C"}</definedName>
    <definedName name="t" localSheetId="2" hidden="1">{"Main Economic Indicators",#N/A,FALSE,"C"}</definedName>
    <definedName name="t" hidden="1">{"Main Economic Indicators",#N/A,FALSE,"C"}</definedName>
    <definedName name="tbl_ProdInfo" localSheetId="1" hidden="1">#REF!</definedName>
    <definedName name="tbl_ProdInfo" localSheetId="5" hidden="1">#REF!</definedName>
    <definedName name="tbl_ProdInfo" localSheetId="4" hidden="1">#REF!</definedName>
    <definedName name="tbl_ProdInfo" localSheetId="2" hidden="1">#REF!</definedName>
    <definedName name="tbl_ProdInfo" hidden="1">#REF!</definedName>
    <definedName name="term" localSheetId="1">#REF!</definedName>
    <definedName name="term" localSheetId="5">#REF!</definedName>
    <definedName name="term" localSheetId="4">#REF!</definedName>
    <definedName name="term" localSheetId="2">#REF!</definedName>
    <definedName name="term">#REF!</definedName>
    <definedName name="TEST" localSheetId="1" hidden="1">{"SRD",#N/A,FALSE,"SRA"}</definedName>
    <definedName name="TEST" localSheetId="3" hidden="1">{"SRD",#N/A,FALSE,"SRA"}</definedName>
    <definedName name="TEST" localSheetId="5" hidden="1">{"SRD",#N/A,FALSE,"SRA"}</definedName>
    <definedName name="TEST" localSheetId="4" hidden="1">{"SRD",#N/A,FALSE,"SRA"}</definedName>
    <definedName name="TEST" localSheetId="2" hidden="1">{"SRD",#N/A,FALSE,"SRA"}</definedName>
    <definedName name="TEST" hidden="1">{"SRD",#N/A,FALSE,"SRA"}</definedName>
    <definedName name="titi" localSheetId="1" hidden="1">#REF!</definedName>
    <definedName name="titi" hidden="1">#REF!</definedName>
    <definedName name="ttt" localSheetId="1" hidden="1">{"Main Economic Indicators",#N/A,FALSE,"C"}</definedName>
    <definedName name="ttt" localSheetId="3" hidden="1">{"Main Economic Indicators",#N/A,FALSE,"C"}</definedName>
    <definedName name="ttt" localSheetId="5" hidden="1">{"Main Economic Indicators",#N/A,FALSE,"C"}</definedName>
    <definedName name="ttt" localSheetId="4" hidden="1">{"Main Economic Indicators",#N/A,FALSE,"C"}</definedName>
    <definedName name="ttt" localSheetId="2" hidden="1">{"Main Economic Indicators",#N/A,FALSE,"C"}</definedName>
    <definedName name="ttt" hidden="1">{"Main Economic Indicators",#N/A,FALSE,"C"}</definedName>
    <definedName name="tttt" localSheetId="1" hidden="1">{TRUE,TRUE,-0.5,-14.75,603,379.5,FALSE,TRUE,TRUE,TRUE,0,105,#N/A,300,#N/A,12.016393442623,26.4117647058824,1,FALSE,FALSE,3,TRUE,1,FALSE,100,"Swvu.goldall.","ACwvu.goldall.",#N/A,FALSE,FALSE,0.75,0.5,0.5,0.75,1,"","",FALSE,FALSE,FALSE,FALSE,1,#N/A,1,1,"=R259C2:R319C52",FALSE,"Rwvu.goldall.","Cwvu.goldall.",FALSE,FALSE,FALSE,1,300,300,FALSE,FALSE,TRUE,TRUE,TRUE}</definedName>
    <definedName name="tttt" localSheetId="3" hidden="1">{TRUE,TRUE,-0.5,-14.75,603,379.5,FALSE,TRUE,TRUE,TRUE,0,105,#N/A,300,#N/A,12.016393442623,26.4117647058824,1,FALSE,FALSE,3,TRUE,1,FALSE,100,"Swvu.goldall.","ACwvu.goldall.",#N/A,FALSE,FALSE,0.75,0.5,0.5,0.75,1,"","",FALSE,FALSE,FALSE,FALSE,1,#N/A,1,1,"=R259C2:R319C52",FALSE,"Rwvu.goldall.","Cwvu.goldall.",FALSE,FALSE,FALSE,1,300,300,FALSE,FALSE,TRUE,TRUE,TRUE}</definedName>
    <definedName name="tttt" localSheetId="5" hidden="1">{TRUE,TRUE,-0.5,-14.75,603,379.5,FALSE,TRUE,TRUE,TRUE,0,105,#N/A,300,#N/A,12.016393442623,26.4117647058824,1,FALSE,FALSE,3,TRUE,1,FALSE,100,"Swvu.goldall.","ACwvu.goldall.",#N/A,FALSE,FALSE,0.75,0.5,0.5,0.75,1,"","",FALSE,FALSE,FALSE,FALSE,1,#N/A,1,1,"=R259C2:R319C52",FALSE,"Rwvu.goldall.","Cwvu.goldall.",FALSE,FALSE,FALSE,1,300,300,FALSE,FALSE,TRUE,TRUE,TRUE}</definedName>
    <definedName name="tttt" localSheetId="4" hidden="1">{TRUE,TRUE,-0.5,-14.75,603,379.5,FALSE,TRUE,TRUE,TRUE,0,105,#N/A,300,#N/A,12.016393442623,26.4117647058824,1,FALSE,FALSE,3,TRUE,1,FALSE,100,"Swvu.goldall.","ACwvu.goldall.",#N/A,FALSE,FALSE,0.75,0.5,0.5,0.75,1,"","",FALSE,FALSE,FALSE,FALSE,1,#N/A,1,1,"=R259C2:R319C52",FALSE,"Rwvu.goldall.","Cwvu.goldall.",FALSE,FALSE,FALSE,1,300,300,FALSE,FALSE,TRUE,TRUE,TRUE}</definedName>
    <definedName name="tttt" localSheetId="2" hidden="1">{TRUE,TRUE,-0.5,-14.75,603,379.5,FALSE,TRUE,TRUE,TRUE,0,105,#N/A,300,#N/A,12.016393442623,26.4117647058824,1,FALSE,FALSE,3,TRUE,1,FALSE,100,"Swvu.goldall.","ACwvu.goldall.",#N/A,FALSE,FALSE,0.75,0.5,0.5,0.75,1,"","",FALSE,FALSE,FALSE,FALSE,1,#N/A,1,1,"=R259C2:R319C52",FALSE,"Rwvu.goldall.","Cwvu.goldall.",FALSE,FALSE,FALSE,1,300,300,FALSE,FALSE,TRUE,TRUE,TRUE}</definedName>
    <definedName name="tttt" hidden="1">{TRUE,TRUE,-0.5,-14.75,603,379.5,FALSE,TRUE,TRUE,TRUE,0,105,#N/A,300,#N/A,12.016393442623,26.4117647058824,1,FALSE,FALSE,3,TRUE,1,FALSE,100,"Swvu.goldall.","ACwvu.goldall.",#N/A,FALSE,FALSE,0.75,0.5,0.5,0.75,1,"","",FALSE,FALSE,FALSE,FALSE,1,#N/A,1,1,"=R259C2:R319C52",FALSE,"Rwvu.goldall.","Cwvu.goldall.",FALSE,FALSE,FALSE,1,300,300,FALSE,FALSE,TRUE,TRUE,TRUE}</definedName>
    <definedName name="tttttt" localSheetId="1" hidden="1">{TRUE,TRUE,-0.5,-14.75,603,379.5,FALSE,TRUE,TRUE,TRUE,0,102,#N/A,460,#N/A,11.6229508196721,25.5294117647059,1,FALSE,FALSE,3,TRUE,1,FALSE,100,"Swvu.importsall.","ACwvu.importsall.",#N/A,FALSE,FALSE,0.75,0.5,0.5,0.75,1,"","",FALSE,FALSE,FALSE,FALSE,1,#N/A,1,1,"=R370C2:R457C52",FALSE,"Rwvu.importsall.","Cwvu.importsall.",FALSE,FALSE,FALSE,1,300,300,FALSE,FALSE,TRUE,TRUE,TRUE}</definedName>
    <definedName name="tttttt" localSheetId="3" hidden="1">{TRUE,TRUE,-0.5,-14.75,603,379.5,FALSE,TRUE,TRUE,TRUE,0,102,#N/A,460,#N/A,11.6229508196721,25.5294117647059,1,FALSE,FALSE,3,TRUE,1,FALSE,100,"Swvu.importsall.","ACwvu.importsall.",#N/A,FALSE,FALSE,0.75,0.5,0.5,0.75,1,"","",FALSE,FALSE,FALSE,FALSE,1,#N/A,1,1,"=R370C2:R457C52",FALSE,"Rwvu.importsall.","Cwvu.importsall.",FALSE,FALSE,FALSE,1,300,300,FALSE,FALSE,TRUE,TRUE,TRUE}</definedName>
    <definedName name="tttttt" localSheetId="5" hidden="1">{TRUE,TRUE,-0.5,-14.75,603,379.5,FALSE,TRUE,TRUE,TRUE,0,102,#N/A,460,#N/A,11.6229508196721,25.5294117647059,1,FALSE,FALSE,3,TRUE,1,FALSE,100,"Swvu.importsall.","ACwvu.importsall.",#N/A,FALSE,FALSE,0.75,0.5,0.5,0.75,1,"","",FALSE,FALSE,FALSE,FALSE,1,#N/A,1,1,"=R370C2:R457C52",FALSE,"Rwvu.importsall.","Cwvu.importsall.",FALSE,FALSE,FALSE,1,300,300,FALSE,FALSE,TRUE,TRUE,TRUE}</definedName>
    <definedName name="tttttt" localSheetId="4" hidden="1">{TRUE,TRUE,-0.5,-14.75,603,379.5,FALSE,TRUE,TRUE,TRUE,0,102,#N/A,460,#N/A,11.6229508196721,25.5294117647059,1,FALSE,FALSE,3,TRUE,1,FALSE,100,"Swvu.importsall.","ACwvu.importsall.",#N/A,FALSE,FALSE,0.75,0.5,0.5,0.75,1,"","",FALSE,FALSE,FALSE,FALSE,1,#N/A,1,1,"=R370C2:R457C52",FALSE,"Rwvu.importsall.","Cwvu.importsall.",FALSE,FALSE,FALSE,1,300,300,FALSE,FALSE,TRUE,TRUE,TRUE}</definedName>
    <definedName name="tttttt" localSheetId="2" hidden="1">{TRUE,TRUE,-0.5,-14.75,603,379.5,FALSE,TRUE,TRUE,TRUE,0,102,#N/A,460,#N/A,11.6229508196721,25.5294117647059,1,FALSE,FALSE,3,TRUE,1,FALSE,100,"Swvu.importsall.","ACwvu.importsall.",#N/A,FALSE,FALSE,0.75,0.5,0.5,0.75,1,"","",FALSE,FALSE,FALSE,FALSE,1,#N/A,1,1,"=R370C2:R457C52",FALSE,"Rwvu.importsall.","Cwvu.importsall.",FALSE,FALSE,FALSE,1,300,300,FALSE,FALSE,TRUE,TRUE,TRUE}</definedName>
    <definedName name="tttttt" hidden="1">{TRUE,TRUE,-0.5,-14.75,603,379.5,FALSE,TRUE,TRUE,TRUE,0,102,#N/A,460,#N/A,11.6229508196721,25.5294117647059,1,FALSE,FALSE,3,TRUE,1,FALSE,100,"Swvu.importsall.","ACwvu.importsall.",#N/A,FALSE,FALSE,0.75,0.5,0.5,0.75,1,"","",FALSE,FALSE,FALSE,FALSE,1,#N/A,1,1,"=R370C2:R457C52",FALSE,"Rwvu.importsall.","Cwvu.importsall.",FALSE,FALSE,FALSE,1,300,300,FALSE,FALSE,TRUE,TRUE,TRUE}</definedName>
    <definedName name="tttttttt" localSheetId="1" hidden="1">{TRUE,TRUE,-0.5,-14.75,603,379.5,FALSE,TRUE,TRUE,TRUE,0,32,#N/A,811,#N/A,25.6811594202899,26.4705882352941,1,FALSE,FALSE,3,TRUE,1,FALSE,100,"Swvu.tot.","ACwvu.tot.",#N/A,FALSE,FALSE,0.75,0.5,0.5,0.75,1,"","",FALSE,FALSE,FALSE,FALSE,1,#N/A,1,1,"=R790C2:R832C52",FALSE,"Rwvu.tot.","Cwvu.tot.",FALSE,FALSE,FALSE,1,300,300,FALSE,FALSE,TRUE,TRUE,TRUE}</definedName>
    <definedName name="tttttttt" localSheetId="3" hidden="1">{TRUE,TRUE,-0.5,-14.75,603,379.5,FALSE,TRUE,TRUE,TRUE,0,32,#N/A,811,#N/A,25.6811594202899,26.4705882352941,1,FALSE,FALSE,3,TRUE,1,FALSE,100,"Swvu.tot.","ACwvu.tot.",#N/A,FALSE,FALSE,0.75,0.5,0.5,0.75,1,"","",FALSE,FALSE,FALSE,FALSE,1,#N/A,1,1,"=R790C2:R832C52",FALSE,"Rwvu.tot.","Cwvu.tot.",FALSE,FALSE,FALSE,1,300,300,FALSE,FALSE,TRUE,TRUE,TRUE}</definedName>
    <definedName name="tttttttt" localSheetId="5" hidden="1">{TRUE,TRUE,-0.5,-14.75,603,379.5,FALSE,TRUE,TRUE,TRUE,0,32,#N/A,811,#N/A,25.6811594202899,26.4705882352941,1,FALSE,FALSE,3,TRUE,1,FALSE,100,"Swvu.tot.","ACwvu.tot.",#N/A,FALSE,FALSE,0.75,0.5,0.5,0.75,1,"","",FALSE,FALSE,FALSE,FALSE,1,#N/A,1,1,"=R790C2:R832C52",FALSE,"Rwvu.tot.","Cwvu.tot.",FALSE,FALSE,FALSE,1,300,300,FALSE,FALSE,TRUE,TRUE,TRUE}</definedName>
    <definedName name="tttttttt" localSheetId="4" hidden="1">{TRUE,TRUE,-0.5,-14.75,603,379.5,FALSE,TRUE,TRUE,TRUE,0,32,#N/A,811,#N/A,25.6811594202899,26.4705882352941,1,FALSE,FALSE,3,TRUE,1,FALSE,100,"Swvu.tot.","ACwvu.tot.",#N/A,FALSE,FALSE,0.75,0.5,0.5,0.75,1,"","",FALSE,FALSE,FALSE,FALSE,1,#N/A,1,1,"=R790C2:R832C52",FALSE,"Rwvu.tot.","Cwvu.tot.",FALSE,FALSE,FALSE,1,300,300,FALSE,FALSE,TRUE,TRUE,TRUE}</definedName>
    <definedName name="tttttttt" localSheetId="2" hidden="1">{TRUE,TRUE,-0.5,-14.75,603,379.5,FALSE,TRUE,TRUE,TRUE,0,32,#N/A,811,#N/A,25.6811594202899,26.4705882352941,1,FALSE,FALSE,3,TRUE,1,FALSE,100,"Swvu.tot.","ACwvu.tot.",#N/A,FALSE,FALSE,0.75,0.5,0.5,0.75,1,"","",FALSE,FALSE,FALSE,FALSE,1,#N/A,1,1,"=R790C2:R832C52",FALSE,"Rwvu.tot.","Cwvu.tot.",FALSE,FALSE,FALSE,1,300,300,FALSE,FALSE,TRUE,TRUE,TRUE}</definedName>
    <definedName name="tttttttt" hidden="1">{TRUE,TRUE,-0.5,-14.75,603,379.5,FALSE,TRUE,TRUE,TRUE,0,32,#N/A,811,#N/A,25.6811594202899,26.4705882352941,1,FALSE,FALSE,3,TRUE,1,FALSE,100,"Swvu.tot.","ACwvu.tot.",#N/A,FALSE,FALSE,0.75,0.5,0.5,0.75,1,"","",FALSE,FALSE,FALSE,FALSE,1,#N/A,1,1,"=R790C2:R832C52",FALSE,"Rwvu.tot.","Cwvu.tot.",FALSE,FALSE,FALSE,1,300,300,FALSE,FALSE,TRUE,TRUE,TRUE}</definedName>
    <definedName name="vcdf" localSheetId="1" hidden="1">{"REDA",#N/A,FALSE,"REDA";"REDB",#N/A,FALSE,"REDB";"REDC",#N/A,FALSE,"REDC";"REDD",#N/A,FALSE,"REDD";"REDE",#N/A,FALSE,"REDE";"REDF",#N/A,FALSE,"REDF";"REDG",#N/A,FALSE,"REDG";"REDH",#N/A,FALSE,"REDH";"REDI",#N/A,FALSE,"REDI"}</definedName>
    <definedName name="vcdf" localSheetId="3" hidden="1">{"REDA",#N/A,FALSE,"REDA";"REDB",#N/A,FALSE,"REDB";"REDC",#N/A,FALSE,"REDC";"REDD",#N/A,FALSE,"REDD";"REDE",#N/A,FALSE,"REDE";"REDF",#N/A,FALSE,"REDF";"REDG",#N/A,FALSE,"REDG";"REDH",#N/A,FALSE,"REDH";"REDI",#N/A,FALSE,"REDI"}</definedName>
    <definedName name="vcdf" localSheetId="5" hidden="1">{"REDA",#N/A,FALSE,"REDA";"REDB",#N/A,FALSE,"REDB";"REDC",#N/A,FALSE,"REDC";"REDD",#N/A,FALSE,"REDD";"REDE",#N/A,FALSE,"REDE";"REDF",#N/A,FALSE,"REDF";"REDG",#N/A,FALSE,"REDG";"REDH",#N/A,FALSE,"REDH";"REDI",#N/A,FALSE,"REDI"}</definedName>
    <definedName name="vcdf" localSheetId="4" hidden="1">{"REDA",#N/A,FALSE,"REDA";"REDB",#N/A,FALSE,"REDB";"REDC",#N/A,FALSE,"REDC";"REDD",#N/A,FALSE,"REDD";"REDE",#N/A,FALSE,"REDE";"REDF",#N/A,FALSE,"REDF";"REDG",#N/A,FALSE,"REDG";"REDH",#N/A,FALSE,"REDH";"REDI",#N/A,FALSE,"REDI"}</definedName>
    <definedName name="vcdf" localSheetId="2" hidden="1">{"REDA",#N/A,FALSE,"REDA";"REDB",#N/A,FALSE,"REDB";"REDC",#N/A,FALSE,"REDC";"REDD",#N/A,FALSE,"REDD";"REDE",#N/A,FALSE,"REDE";"REDF",#N/A,FALSE,"REDF";"REDG",#N/A,FALSE,"REDG";"REDH",#N/A,FALSE,"REDH";"REDI",#N/A,FALSE,"REDI"}</definedName>
    <definedName name="vcdf" hidden="1">{"REDA",#N/A,FALSE,"REDA";"REDB",#N/A,FALSE,"REDB";"REDC",#N/A,FALSE,"REDC";"REDD",#N/A,FALSE,"REDD";"REDE",#N/A,FALSE,"REDE";"REDF",#N/A,FALSE,"REDF";"REDG",#N/A,FALSE,"REDG";"REDH",#N/A,FALSE,"REDH";"REDI",#N/A,FALSE,"REDI"}</definedName>
    <definedName name="w" localSheetId="1" hidden="1">{"SRD",#N/A,FALSE,"SRA"}</definedName>
    <definedName name="w" localSheetId="3" hidden="1">{"SRD",#N/A,FALSE,"SRA"}</definedName>
    <definedName name="w" localSheetId="5" hidden="1">{"SRD",#N/A,FALSE,"SRA"}</definedName>
    <definedName name="w" localSheetId="4" hidden="1">{"SRD",#N/A,FALSE,"SRA"}</definedName>
    <definedName name="w" localSheetId="2" hidden="1">{"SRD",#N/A,FALSE,"SRA"}</definedName>
    <definedName name="w" hidden="1">{"SRD",#N/A,FALSE,"SRA"}</definedName>
    <definedName name="wert" localSheetId="1" hidden="1">{"REDA",#N/A,FALSE,"REDA";"REDB",#N/A,FALSE,"REDB";"REDC",#N/A,FALSE,"REDC";"REDD",#N/A,FALSE,"REDD";"REDE",#N/A,FALSE,"REDE";"REDF",#N/A,FALSE,"REDF";"REDG",#N/A,FALSE,"REDG";"REDH",#N/A,FALSE,"REDH";"REDI",#N/A,FALSE,"REDI"}</definedName>
    <definedName name="wert" localSheetId="3" hidden="1">{"REDA",#N/A,FALSE,"REDA";"REDB",#N/A,FALSE,"REDB";"REDC",#N/A,FALSE,"REDC";"REDD",#N/A,FALSE,"REDD";"REDE",#N/A,FALSE,"REDE";"REDF",#N/A,FALSE,"REDF";"REDG",#N/A,FALSE,"REDG";"REDH",#N/A,FALSE,"REDH";"REDI",#N/A,FALSE,"REDI"}</definedName>
    <definedName name="wert" localSheetId="5" hidden="1">{"REDA",#N/A,FALSE,"REDA";"REDB",#N/A,FALSE,"REDB";"REDC",#N/A,FALSE,"REDC";"REDD",#N/A,FALSE,"REDD";"REDE",#N/A,FALSE,"REDE";"REDF",#N/A,FALSE,"REDF";"REDG",#N/A,FALSE,"REDG";"REDH",#N/A,FALSE,"REDH";"REDI",#N/A,FALSE,"REDI"}</definedName>
    <definedName name="wert" localSheetId="4" hidden="1">{"REDA",#N/A,FALSE,"REDA";"REDB",#N/A,FALSE,"REDB";"REDC",#N/A,FALSE,"REDC";"REDD",#N/A,FALSE,"REDD";"REDE",#N/A,FALSE,"REDE";"REDF",#N/A,FALSE,"REDF";"REDG",#N/A,FALSE,"REDG";"REDH",#N/A,FALSE,"REDH";"REDI",#N/A,FALSE,"REDI"}</definedName>
    <definedName name="wert" localSheetId="2" hidden="1">{"REDA",#N/A,FALSE,"REDA";"REDB",#N/A,FALSE,"REDB";"REDC",#N/A,FALSE,"REDC";"REDD",#N/A,FALSE,"REDD";"REDE",#N/A,FALSE,"REDE";"REDF",#N/A,FALSE,"REDF";"REDG",#N/A,FALSE,"REDG";"REDH",#N/A,FALSE,"REDH";"REDI",#N/A,FALSE,"REDI"}</definedName>
    <definedName name="wert" hidden="1">{"REDA",#N/A,FALSE,"REDA";"REDB",#N/A,FALSE,"REDB";"REDC",#N/A,FALSE,"REDC";"REDD",#N/A,FALSE,"REDD";"REDE",#N/A,FALSE,"REDE";"REDF",#N/A,FALSE,"REDF";"REDG",#N/A,FALSE,"REDG";"REDH",#N/A,FALSE,"REDH";"REDI",#N/A,FALSE,"REDI"}</definedName>
    <definedName name="wertr" localSheetId="1" hidden="1">{"SRB",#N/A,FALSE,"SRB"}</definedName>
    <definedName name="wertr" localSheetId="3" hidden="1">{"SRB",#N/A,FALSE,"SRB"}</definedName>
    <definedName name="wertr" localSheetId="5" hidden="1">{"SRB",#N/A,FALSE,"SRB"}</definedName>
    <definedName name="wertr" localSheetId="4" hidden="1">{"SRB",#N/A,FALSE,"SRB"}</definedName>
    <definedName name="wertr" localSheetId="2" hidden="1">{"SRB",#N/A,FALSE,"SRB"}</definedName>
    <definedName name="wertr" hidden="1">{"SRB",#N/A,FALSE,"SRB"}</definedName>
    <definedName name="wertwer" localSheetId="1" hidden="1">{"SRB",#N/A,FALSE,"SRB"}</definedName>
    <definedName name="wertwer" localSheetId="3" hidden="1">{"SRB",#N/A,FALSE,"SRB"}</definedName>
    <definedName name="wertwer" localSheetId="5" hidden="1">{"SRB",#N/A,FALSE,"SRB"}</definedName>
    <definedName name="wertwer" localSheetId="4" hidden="1">{"SRB",#N/A,FALSE,"SRB"}</definedName>
    <definedName name="wertwer" localSheetId="2" hidden="1">{"SRB",#N/A,FALSE,"SRB"}</definedName>
    <definedName name="wertwer" hidden="1">{"SRB",#N/A,FALSE,"SRB"}</definedName>
    <definedName name="wetwww" localSheetId="1" hidden="1">{"REDA",#N/A,FALSE,"REDA";"REDB",#N/A,FALSE,"REDB";"REDC",#N/A,FALSE,"REDC";"REDD",#N/A,FALSE,"REDD";"REDE",#N/A,FALSE,"REDE";"REDF",#N/A,FALSE,"REDF";"REDG",#N/A,FALSE,"REDG";"REDH",#N/A,FALSE,"REDH";"REDI",#N/A,FALSE,"REDI"}</definedName>
    <definedName name="wetwww" localSheetId="3" hidden="1">{"REDA",#N/A,FALSE,"REDA";"REDB",#N/A,FALSE,"REDB";"REDC",#N/A,FALSE,"REDC";"REDD",#N/A,FALSE,"REDD";"REDE",#N/A,FALSE,"REDE";"REDF",#N/A,FALSE,"REDF";"REDG",#N/A,FALSE,"REDG";"REDH",#N/A,FALSE,"REDH";"REDI",#N/A,FALSE,"REDI"}</definedName>
    <definedName name="wetwww" localSheetId="5" hidden="1">{"REDA",#N/A,FALSE,"REDA";"REDB",#N/A,FALSE,"REDB";"REDC",#N/A,FALSE,"REDC";"REDD",#N/A,FALSE,"REDD";"REDE",#N/A,FALSE,"REDE";"REDF",#N/A,FALSE,"REDF";"REDG",#N/A,FALSE,"REDG";"REDH",#N/A,FALSE,"REDH";"REDI",#N/A,FALSE,"REDI"}</definedName>
    <definedName name="wetwww" localSheetId="4" hidden="1">{"REDA",#N/A,FALSE,"REDA";"REDB",#N/A,FALSE,"REDB";"REDC",#N/A,FALSE,"REDC";"REDD",#N/A,FALSE,"REDD";"REDE",#N/A,FALSE,"REDE";"REDF",#N/A,FALSE,"REDF";"REDG",#N/A,FALSE,"REDG";"REDH",#N/A,FALSE,"REDH";"REDI",#N/A,FALSE,"REDI"}</definedName>
    <definedName name="wetwww" localSheetId="2" hidden="1">{"REDA",#N/A,FALSE,"REDA";"REDB",#N/A,FALSE,"REDB";"REDC",#N/A,FALSE,"REDC";"REDD",#N/A,FALSE,"REDD";"REDE",#N/A,FALSE,"REDE";"REDF",#N/A,FALSE,"REDF";"REDG",#N/A,FALSE,"REDG";"REDH",#N/A,FALSE,"REDH";"REDI",#N/A,FALSE,"REDI"}</definedName>
    <definedName name="wetwww" hidden="1">{"REDA",#N/A,FALSE,"REDA";"REDB",#N/A,FALSE,"REDB";"REDC",#N/A,FALSE,"REDC";"REDD",#N/A,FALSE,"REDD";"REDE",#N/A,FALSE,"REDE";"REDF",#N/A,FALSE,"REDF";"REDG",#N/A,FALSE,"REDG";"REDH",#N/A,FALSE,"REDH";"REDI",#N/A,FALSE,"REDI"}</definedName>
    <definedName name="wret" localSheetId="1" hidden="1">{"SRD",#N/A,FALSE,"SRD"}</definedName>
    <definedName name="wret" localSheetId="3" hidden="1">{"SRD",#N/A,FALSE,"SRD"}</definedName>
    <definedName name="wret" localSheetId="5" hidden="1">{"SRD",#N/A,FALSE,"SRD"}</definedName>
    <definedName name="wret" localSheetId="4" hidden="1">{"SRD",#N/A,FALSE,"SRD"}</definedName>
    <definedName name="wret" localSheetId="2" hidden="1">{"SRD",#N/A,FALSE,"SRD"}</definedName>
    <definedName name="wret" hidden="1">{"SRD",#N/A,FALSE,"SRD"}</definedName>
    <definedName name="wretre" localSheetId="1" hidden="1">{"SRB",#N/A,FALSE,"SRB"}</definedName>
    <definedName name="wretre" localSheetId="3" hidden="1">{"SRB",#N/A,FALSE,"SRB"}</definedName>
    <definedName name="wretre" localSheetId="5" hidden="1">{"SRB",#N/A,FALSE,"SRB"}</definedName>
    <definedName name="wretre" localSheetId="4" hidden="1">{"SRB",#N/A,FALSE,"SRB"}</definedName>
    <definedName name="wretre" localSheetId="2" hidden="1">{"SRB",#N/A,FALSE,"SRB"}</definedName>
    <definedName name="wretre" hidden="1">{"SRB",#N/A,FALSE,"SRB"}</definedName>
    <definedName name="wretwr" localSheetId="1" hidden="1">{"SRD",#N/A,FALSE,"SRA"}</definedName>
    <definedName name="wretwr" localSheetId="3" hidden="1">{"SRD",#N/A,FALSE,"SRA"}</definedName>
    <definedName name="wretwr" localSheetId="5" hidden="1">{"SRD",#N/A,FALSE,"SRA"}</definedName>
    <definedName name="wretwr" localSheetId="4" hidden="1">{"SRD",#N/A,FALSE,"SRA"}</definedName>
    <definedName name="wretwr" localSheetId="2" hidden="1">{"SRD",#N/A,FALSE,"SRA"}</definedName>
    <definedName name="wretwr" hidden="1">{"SRD",#N/A,FALSE,"SRA"}</definedName>
    <definedName name="wretwret" localSheetId="1" hidden="1">{"SRA",#N/A,FALSE,"SRA";"SRB",#N/A,FALSE,"SRB";"SRC",#N/A,FALSE,"SRC"}</definedName>
    <definedName name="wretwret" localSheetId="3" hidden="1">{"SRA",#N/A,FALSE,"SRA";"SRB",#N/A,FALSE,"SRB";"SRC",#N/A,FALSE,"SRC"}</definedName>
    <definedName name="wretwret" localSheetId="5" hidden="1">{"SRA",#N/A,FALSE,"SRA";"SRB",#N/A,FALSE,"SRB";"SRC",#N/A,FALSE,"SRC"}</definedName>
    <definedName name="wretwret" localSheetId="4" hidden="1">{"SRA",#N/A,FALSE,"SRA";"SRB",#N/A,FALSE,"SRB";"SRC",#N/A,FALSE,"SRC"}</definedName>
    <definedName name="wretwret" localSheetId="2" hidden="1">{"SRA",#N/A,FALSE,"SRA";"SRB",#N/A,FALSE,"SRB";"SRC",#N/A,FALSE,"SRC"}</definedName>
    <definedName name="wretwret" hidden="1">{"SRA",#N/A,FALSE,"SRA";"SRB",#N/A,FALSE,"SRB";"SRC",#N/A,FALSE,"SRC"}</definedName>
    <definedName name="wretwretret" localSheetId="1" hidden="1">{"SRB",#N/A,FALSE,"SRB"}</definedName>
    <definedName name="wretwretret" localSheetId="3" hidden="1">{"SRB",#N/A,FALSE,"SRB"}</definedName>
    <definedName name="wretwretret" localSheetId="5" hidden="1">{"SRB",#N/A,FALSE,"SRB"}</definedName>
    <definedName name="wretwretret" localSheetId="4" hidden="1">{"SRB",#N/A,FALSE,"SRB"}</definedName>
    <definedName name="wretwretret" localSheetId="2" hidden="1">{"SRB",#N/A,FALSE,"SRB"}</definedName>
    <definedName name="wretwretret" hidden="1">{"SRB",#N/A,FALSE,"SRB"}</definedName>
    <definedName name="wrn.cn." localSheetId="1" hidden="1">{"CN",#N/A,FALSE,"SEFI"}</definedName>
    <definedName name="wrn.cn." localSheetId="3" hidden="1">{"CN",#N/A,FALSE,"SEFI"}</definedName>
    <definedName name="wrn.cn." localSheetId="5" hidden="1">{"CN",#N/A,FALSE,"SEFI"}</definedName>
    <definedName name="wrn.cn." localSheetId="4" hidden="1">{"CN",#N/A,FALSE,"SEFI"}</definedName>
    <definedName name="wrn.cn." localSheetId="2" hidden="1">{"CN",#N/A,FALSE,"SEFI"}</definedName>
    <definedName name="wrn.cn." hidden="1">{"CN",#N/A,FALSE,"SEFI"}</definedName>
    <definedName name="wrn.Main._.Economic._.Indicators." localSheetId="1" hidden="1">{"Main Economic Indicators",#N/A,FALSE,"C"}</definedName>
    <definedName name="wrn.Main._.Economic._.Indicators." localSheetId="3" hidden="1">{"Main Economic Indicators",#N/A,FALSE,"C"}</definedName>
    <definedName name="wrn.Main._.Economic._.Indicators." localSheetId="5" hidden="1">{"Main Economic Indicators",#N/A,FALSE,"C"}</definedName>
    <definedName name="wrn.Main._.Economic._.Indicators." localSheetId="4" hidden="1">{"Main Economic Indicators",#N/A,FALSE,"C"}</definedName>
    <definedName name="wrn.Main._.Economic._.Indicators." localSheetId="2" hidden="1">{"Main Economic Indicators",#N/A,FALSE,"C"}</definedName>
    <definedName name="wrn.Main._.Economic._.Indicators." hidden="1">{"Main Economic Indicators",#N/A,FALSE,"C"}</definedName>
    <definedName name="wrn.Print._.Tabelas." localSheetId="1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wrn.Print._.Tabelas." localSheetId="3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wrn.Print._.Tabelas." localSheetId="5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wrn.Print._.Tabelas." localSheetId="4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wrn.Print._.Tabelas." localSheetId="2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wrn.Print._.Tabelas.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wrn.RED." localSheetId="1" hidden="1">{"REDA",#N/A,FALSE,"REDA";"REDB",#N/A,FALSE,"REDB";"REDC",#N/A,FALSE,"REDC";"REDD",#N/A,FALSE,"REDD";"REDE",#N/A,FALSE,"REDE";"REDF",#N/A,FALSE,"REDF";"REDG",#N/A,FALSE,"REDG";"REDH",#N/A,FALSE,"REDH";"REDI",#N/A,FALSE,"REDI"}</definedName>
    <definedName name="wrn.RED." localSheetId="3" hidden="1">{"REDA",#N/A,FALSE,"REDA";"REDB",#N/A,FALSE,"REDB";"REDC",#N/A,FALSE,"REDC";"REDD",#N/A,FALSE,"REDD";"REDE",#N/A,FALSE,"REDE";"REDF",#N/A,FALSE,"REDF";"REDG",#N/A,FALSE,"REDG";"REDH",#N/A,FALSE,"REDH";"REDI",#N/A,FALSE,"REDI"}</definedName>
    <definedName name="wrn.RED." localSheetId="5" hidden="1">{"REDA",#N/A,FALSE,"REDA";"REDB",#N/A,FALSE,"REDB";"REDC",#N/A,FALSE,"REDC";"REDD",#N/A,FALSE,"REDD";"REDE",#N/A,FALSE,"REDE";"REDF",#N/A,FALSE,"REDF";"REDG",#N/A,FALSE,"REDG";"REDH",#N/A,FALSE,"REDH";"REDI",#N/A,FALSE,"REDI"}</definedName>
    <definedName name="wrn.RED." localSheetId="4" hidden="1">{"REDA",#N/A,FALSE,"REDA";"REDB",#N/A,FALSE,"REDB";"REDC",#N/A,FALSE,"REDC";"REDD",#N/A,FALSE,"REDD";"REDE",#N/A,FALSE,"REDE";"REDF",#N/A,FALSE,"REDF";"REDG",#N/A,FALSE,"REDG";"REDH",#N/A,FALSE,"REDH";"REDI",#N/A,FALSE,"REDI"}</definedName>
    <definedName name="wrn.RED." localSheetId="2" hidden="1">{"REDA",#N/A,FALSE,"REDA";"REDB",#N/A,FALSE,"REDB";"REDC",#N/A,FALSE,"REDC";"REDD",#N/A,FALSE,"REDD";"REDE",#N/A,FALSE,"REDE";"REDF",#N/A,FALSE,"REDF";"REDG",#N/A,FALSE,"REDG";"REDH",#N/A,FALSE,"REDH";"REDI",#N/A,FALSE,"REDI"}</definedName>
    <definedName name="wrn.RED." hidden="1">{"REDA",#N/A,FALSE,"REDA";"REDB",#N/A,FALSE,"REDB";"REDC",#N/A,FALSE,"REDC";"REDD",#N/A,FALSE,"REDD";"REDE",#N/A,FALSE,"REDE";"REDF",#N/A,FALSE,"REDF";"REDG",#N/A,FALSE,"REDG";"REDH",#N/A,FALSE,"REDH";"REDI",#N/A,FALSE,"REDI"}</definedName>
    <definedName name="wrn.red97." localSheetId="1" hidden="1">{"red33",#N/A,FALSE,"Sheet1"}</definedName>
    <definedName name="wrn.red97." localSheetId="3" hidden="1">{"red33",#N/A,FALSE,"Sheet1"}</definedName>
    <definedName name="wrn.red97." localSheetId="5" hidden="1">{"red33",#N/A,FALSE,"Sheet1"}</definedName>
    <definedName name="wrn.red97." localSheetId="4" hidden="1">{"red33",#N/A,FALSE,"Sheet1"}</definedName>
    <definedName name="wrn.red97." localSheetId="2" hidden="1">{"red33",#N/A,FALSE,"Sheet1"}</definedName>
    <definedName name="wrn.red97." hidden="1">{"red33",#N/A,FALSE,"Sheet1"}</definedName>
    <definedName name="wrn.st1." localSheetId="1" hidden="1">{"ST1",#N/A,FALSE,"SOURCE"}</definedName>
    <definedName name="wrn.st1." localSheetId="3" hidden="1">{"ST1",#N/A,FALSE,"SOURCE"}</definedName>
    <definedName name="wrn.st1." localSheetId="5" hidden="1">{"ST1",#N/A,FALSE,"SOURCE"}</definedName>
    <definedName name="wrn.st1." localSheetId="4" hidden="1">{"ST1",#N/A,FALSE,"SOURCE"}</definedName>
    <definedName name="wrn.st1." localSheetId="2" hidden="1">{"ST1",#N/A,FALSE,"SOURCE"}</definedName>
    <definedName name="wrn.st1." hidden="1">{"ST1",#N/A,FALSE,"SOURCE"}</definedName>
    <definedName name="wrn.STAFF_REPORT_TABLES." localSheetId="1" hidden="1">{"SR_tbs",#N/A,FALSE,"MGSSEI";"SR_tbs",#N/A,FALSE,"MGSBOX";"SR_tbs",#N/A,FALSE,"MGSOCIND"}</definedName>
    <definedName name="wrn.STAFF_REPORT_TABLES." localSheetId="3" hidden="1">{"SR_tbs",#N/A,FALSE,"MGSSEI";"SR_tbs",#N/A,FALSE,"MGSBOX";"SR_tbs",#N/A,FALSE,"MGSOCIND"}</definedName>
    <definedName name="wrn.STAFF_REPORT_TABLES." localSheetId="5" hidden="1">{"SR_tbs",#N/A,FALSE,"MGSSEI";"SR_tbs",#N/A,FALSE,"MGSBOX";"SR_tbs",#N/A,FALSE,"MGSOCIND"}</definedName>
    <definedName name="wrn.STAFF_REPORT_TABLES." localSheetId="4" hidden="1">{"SR_tbs",#N/A,FALSE,"MGSSEI";"SR_tbs",#N/A,FALSE,"MGSBOX";"SR_tbs",#N/A,FALSE,"MGSOCIND"}</definedName>
    <definedName name="wrn.STAFF_REPORT_TABLES." localSheetId="2" hidden="1">{"SR_tbs",#N/A,FALSE,"MGSSEI";"SR_tbs",#N/A,FALSE,"MGSBOX";"SR_tbs",#N/A,FALSE,"MGSOCIND"}</definedName>
    <definedName name="wrn.STAFF_REPORT_TABLES." hidden="1">{"SR_tbs",#N/A,FALSE,"MGSSEI";"SR_tbs",#N/A,FALSE,"MGSBOX";"SR_tbs",#N/A,FALSE,"MGSOCIND"}</definedName>
    <definedName name="wrn.STAFF._.REPORT." localSheetId="1" hidden="1">{"SRA",#N/A,FALSE,"SRA";"SRB",#N/A,FALSE,"SRB";"SRC",#N/A,FALSE,"SRC"}</definedName>
    <definedName name="wrn.STAFF._.REPORT." localSheetId="3" hidden="1">{"SRA",#N/A,FALSE,"SRA";"SRB",#N/A,FALSE,"SRB";"SRC",#N/A,FALSE,"SRC"}</definedName>
    <definedName name="wrn.STAFF._.REPORT." localSheetId="5" hidden="1">{"SRA",#N/A,FALSE,"SRA";"SRB",#N/A,FALSE,"SRB";"SRC",#N/A,FALSE,"SRC"}</definedName>
    <definedName name="wrn.STAFF._.REPORT." localSheetId="4" hidden="1">{"SRA",#N/A,FALSE,"SRA";"SRB",#N/A,FALSE,"SRB";"SRC",#N/A,FALSE,"SRC"}</definedName>
    <definedName name="wrn.STAFF._.REPORT." localSheetId="2" hidden="1">{"SRA",#N/A,FALSE,"SRA";"SRB",#N/A,FALSE,"SRB";"SRC",#N/A,FALSE,"SRC"}</definedName>
    <definedName name="wrn.STAFF._.REPORT." hidden="1">{"SRA",#N/A,FALSE,"SRA";"SRB",#N/A,FALSE,"SRB";"SRC",#N/A,FALSE,"SRC"}</definedName>
    <definedName name="wrn.Stat._.Annex._.02." localSheetId="1" hidden="1">{"Tbl1",#N/A,FALSE,"Tbls1, 2, 3, 4";"Tbl2",#N/A,FALSE,"Tbls1, 2, 3, 4";"Tbl3",#N/A,FALSE,"Tbls1, 2, 3, 4";"Tbl4",#N/A,FALSE,"Tbls1, 2, 3, 4";"Tbl4a",#N/A,FALSE,"Tbls1, 2, 3, 4";"Tbl5",#N/A,FALSE,"Tbl5";"Tbl6",#N/A,FALSE,"Tbl6";"Tbl7",#N/A,FALSE,"Tbl7";"Tbl8",#N/A,FALSE,"Tbl8";"Tbl8b",#N/A,FALSE,"Tbl8";"Tbl9",#N/A,FALSE,"Tbl9";"Tbl10",#N/A,FALSE,"Tbl10";"Tbl11",#N/A,FALSE,"Tbl11";"Tbl12",#N/A,FALSE,"Tbl12";"Tbl13",#N/A,FALSE,"Tbl13";"Tbl14",#N/A,FALSE,"Tbl14";"Tbl15",#N/A,FALSE,"Tbl15";"Tbl16",#N/A,FALSE,"Tbl16";"Tbl17",#N/A,FALSE,"Tbl17";"Tbl18",#N/A,FALSE,"Tbl18";"Tbl18a",#N/A,FALSE,"Tbl18";"Tbl19",#N/A,FALSE,"Tbl19";"Tbl20",#N/A,FALSE,"Tbl20";"Tbl21",#N/A,FALSE,"Tbls21, 22, 23";"Tbl21b",#N/A,FALSE,"Tbls21, 22, 23";"Tbl22",#N/A,FALSE,"Tbls21, 22, 23";"Tbl23",#N/A,FALSE,"Tbls21, 22, 23";"Tbl24",#N/A,FALSE,"Tbl24";"Tbl25",#N/A,FALSE,"Tbl25";"Tbl26",#N/A,FALSE,"Tbl26";"Tbl27",#N/A,FALSE,"Tbl27";"Tbl28",#N/A,FALSE,"Tbl28";"Tbl29",#N/A,FALSE,"Tbl29";"Tbl30",#N/A,FALSE,"Tbl30";"Tbl31",#N/A,FALSE,"Tbl31";"Tbl32",#N/A,FALSE,"Tbl32"}</definedName>
    <definedName name="wrn.Stat._.Annex._.02." localSheetId="3" hidden="1">{"Tbl1",#N/A,FALSE,"Tbls1, 2, 3, 4";"Tbl2",#N/A,FALSE,"Tbls1, 2, 3, 4";"Tbl3",#N/A,FALSE,"Tbls1, 2, 3, 4";"Tbl4",#N/A,FALSE,"Tbls1, 2, 3, 4";"Tbl4a",#N/A,FALSE,"Tbls1, 2, 3, 4";"Tbl5",#N/A,FALSE,"Tbl5";"Tbl6",#N/A,FALSE,"Tbl6";"Tbl7",#N/A,FALSE,"Tbl7";"Tbl8",#N/A,FALSE,"Tbl8";"Tbl8b",#N/A,FALSE,"Tbl8";"Tbl9",#N/A,FALSE,"Tbl9";"Tbl10",#N/A,FALSE,"Tbl10";"Tbl11",#N/A,FALSE,"Tbl11";"Tbl12",#N/A,FALSE,"Tbl12";"Tbl13",#N/A,FALSE,"Tbl13";"Tbl14",#N/A,FALSE,"Tbl14";"Tbl15",#N/A,FALSE,"Tbl15";"Tbl16",#N/A,FALSE,"Tbl16";"Tbl17",#N/A,FALSE,"Tbl17";"Tbl18",#N/A,FALSE,"Tbl18";"Tbl18a",#N/A,FALSE,"Tbl18";"Tbl19",#N/A,FALSE,"Tbl19";"Tbl20",#N/A,FALSE,"Tbl20";"Tbl21",#N/A,FALSE,"Tbls21, 22, 23";"Tbl21b",#N/A,FALSE,"Tbls21, 22, 23";"Tbl22",#N/A,FALSE,"Tbls21, 22, 23";"Tbl23",#N/A,FALSE,"Tbls21, 22, 23";"Tbl24",#N/A,FALSE,"Tbl24";"Tbl25",#N/A,FALSE,"Tbl25";"Tbl26",#N/A,FALSE,"Tbl26";"Tbl27",#N/A,FALSE,"Tbl27";"Tbl28",#N/A,FALSE,"Tbl28";"Tbl29",#N/A,FALSE,"Tbl29";"Tbl30",#N/A,FALSE,"Tbl30";"Tbl31",#N/A,FALSE,"Tbl31";"Tbl32",#N/A,FALSE,"Tbl32"}</definedName>
    <definedName name="wrn.Stat._.Annex._.02." localSheetId="5" hidden="1">{"Tbl1",#N/A,FALSE,"Tbls1, 2, 3, 4";"Tbl2",#N/A,FALSE,"Tbls1, 2, 3, 4";"Tbl3",#N/A,FALSE,"Tbls1, 2, 3, 4";"Tbl4",#N/A,FALSE,"Tbls1, 2, 3, 4";"Tbl4a",#N/A,FALSE,"Tbls1, 2, 3, 4";"Tbl5",#N/A,FALSE,"Tbl5";"Tbl6",#N/A,FALSE,"Tbl6";"Tbl7",#N/A,FALSE,"Tbl7";"Tbl8",#N/A,FALSE,"Tbl8";"Tbl8b",#N/A,FALSE,"Tbl8";"Tbl9",#N/A,FALSE,"Tbl9";"Tbl10",#N/A,FALSE,"Tbl10";"Tbl11",#N/A,FALSE,"Tbl11";"Tbl12",#N/A,FALSE,"Tbl12";"Tbl13",#N/A,FALSE,"Tbl13";"Tbl14",#N/A,FALSE,"Tbl14";"Tbl15",#N/A,FALSE,"Tbl15";"Tbl16",#N/A,FALSE,"Tbl16";"Tbl17",#N/A,FALSE,"Tbl17";"Tbl18",#N/A,FALSE,"Tbl18";"Tbl18a",#N/A,FALSE,"Tbl18";"Tbl19",#N/A,FALSE,"Tbl19";"Tbl20",#N/A,FALSE,"Tbl20";"Tbl21",#N/A,FALSE,"Tbls21, 22, 23";"Tbl21b",#N/A,FALSE,"Tbls21, 22, 23";"Tbl22",#N/A,FALSE,"Tbls21, 22, 23";"Tbl23",#N/A,FALSE,"Tbls21, 22, 23";"Tbl24",#N/A,FALSE,"Tbl24";"Tbl25",#N/A,FALSE,"Tbl25";"Tbl26",#N/A,FALSE,"Tbl26";"Tbl27",#N/A,FALSE,"Tbl27";"Tbl28",#N/A,FALSE,"Tbl28";"Tbl29",#N/A,FALSE,"Tbl29";"Tbl30",#N/A,FALSE,"Tbl30";"Tbl31",#N/A,FALSE,"Tbl31";"Tbl32",#N/A,FALSE,"Tbl32"}</definedName>
    <definedName name="wrn.Stat._.Annex._.02." localSheetId="4" hidden="1">{"Tbl1",#N/A,FALSE,"Tbls1, 2, 3, 4";"Tbl2",#N/A,FALSE,"Tbls1, 2, 3, 4";"Tbl3",#N/A,FALSE,"Tbls1, 2, 3, 4";"Tbl4",#N/A,FALSE,"Tbls1, 2, 3, 4";"Tbl4a",#N/A,FALSE,"Tbls1, 2, 3, 4";"Tbl5",#N/A,FALSE,"Tbl5";"Tbl6",#N/A,FALSE,"Tbl6";"Tbl7",#N/A,FALSE,"Tbl7";"Tbl8",#N/A,FALSE,"Tbl8";"Tbl8b",#N/A,FALSE,"Tbl8";"Tbl9",#N/A,FALSE,"Tbl9";"Tbl10",#N/A,FALSE,"Tbl10";"Tbl11",#N/A,FALSE,"Tbl11";"Tbl12",#N/A,FALSE,"Tbl12";"Tbl13",#N/A,FALSE,"Tbl13";"Tbl14",#N/A,FALSE,"Tbl14";"Tbl15",#N/A,FALSE,"Tbl15";"Tbl16",#N/A,FALSE,"Tbl16";"Tbl17",#N/A,FALSE,"Tbl17";"Tbl18",#N/A,FALSE,"Tbl18";"Tbl18a",#N/A,FALSE,"Tbl18";"Tbl19",#N/A,FALSE,"Tbl19";"Tbl20",#N/A,FALSE,"Tbl20";"Tbl21",#N/A,FALSE,"Tbls21, 22, 23";"Tbl21b",#N/A,FALSE,"Tbls21, 22, 23";"Tbl22",#N/A,FALSE,"Tbls21, 22, 23";"Tbl23",#N/A,FALSE,"Tbls21, 22, 23";"Tbl24",#N/A,FALSE,"Tbl24";"Tbl25",#N/A,FALSE,"Tbl25";"Tbl26",#N/A,FALSE,"Tbl26";"Tbl27",#N/A,FALSE,"Tbl27";"Tbl28",#N/A,FALSE,"Tbl28";"Tbl29",#N/A,FALSE,"Tbl29";"Tbl30",#N/A,FALSE,"Tbl30";"Tbl31",#N/A,FALSE,"Tbl31";"Tbl32",#N/A,FALSE,"Tbl32"}</definedName>
    <definedName name="wrn.Stat._.Annex._.02." localSheetId="2" hidden="1">{"Tbl1",#N/A,FALSE,"Tbls1, 2, 3, 4";"Tbl2",#N/A,FALSE,"Tbls1, 2, 3, 4";"Tbl3",#N/A,FALSE,"Tbls1, 2, 3, 4";"Tbl4",#N/A,FALSE,"Tbls1, 2, 3, 4";"Tbl4a",#N/A,FALSE,"Tbls1, 2, 3, 4";"Tbl5",#N/A,FALSE,"Tbl5";"Tbl6",#N/A,FALSE,"Tbl6";"Tbl7",#N/A,FALSE,"Tbl7";"Tbl8",#N/A,FALSE,"Tbl8";"Tbl8b",#N/A,FALSE,"Tbl8";"Tbl9",#N/A,FALSE,"Tbl9";"Tbl10",#N/A,FALSE,"Tbl10";"Tbl11",#N/A,FALSE,"Tbl11";"Tbl12",#N/A,FALSE,"Tbl12";"Tbl13",#N/A,FALSE,"Tbl13";"Tbl14",#N/A,FALSE,"Tbl14";"Tbl15",#N/A,FALSE,"Tbl15";"Tbl16",#N/A,FALSE,"Tbl16";"Tbl17",#N/A,FALSE,"Tbl17";"Tbl18",#N/A,FALSE,"Tbl18";"Tbl18a",#N/A,FALSE,"Tbl18";"Tbl19",#N/A,FALSE,"Tbl19";"Tbl20",#N/A,FALSE,"Tbl20";"Tbl21",#N/A,FALSE,"Tbls21, 22, 23";"Tbl21b",#N/A,FALSE,"Tbls21, 22, 23";"Tbl22",#N/A,FALSE,"Tbls21, 22, 23";"Tbl23",#N/A,FALSE,"Tbls21, 22, 23";"Tbl24",#N/A,FALSE,"Tbl24";"Tbl25",#N/A,FALSE,"Tbl25";"Tbl26",#N/A,FALSE,"Tbl26";"Tbl27",#N/A,FALSE,"Tbl27";"Tbl28",#N/A,FALSE,"Tbl28";"Tbl29",#N/A,FALSE,"Tbl29";"Tbl30",#N/A,FALSE,"Tbl30";"Tbl31",#N/A,FALSE,"Tbl31";"Tbl32",#N/A,FALSE,"Tbl32"}</definedName>
    <definedName name="wrn.Stat._.Annex._.02." hidden="1">{"Tbl1",#N/A,FALSE,"Tbls1, 2, 3, 4";"Tbl2",#N/A,FALSE,"Tbls1, 2, 3, 4";"Tbl3",#N/A,FALSE,"Tbls1, 2, 3, 4";"Tbl4",#N/A,FALSE,"Tbls1, 2, 3, 4";"Tbl4a",#N/A,FALSE,"Tbls1, 2, 3, 4";"Tbl5",#N/A,FALSE,"Tbl5";"Tbl6",#N/A,FALSE,"Tbl6";"Tbl7",#N/A,FALSE,"Tbl7";"Tbl8",#N/A,FALSE,"Tbl8";"Tbl8b",#N/A,FALSE,"Tbl8";"Tbl9",#N/A,FALSE,"Tbl9";"Tbl10",#N/A,FALSE,"Tbl10";"Tbl11",#N/A,FALSE,"Tbl11";"Tbl12",#N/A,FALSE,"Tbl12";"Tbl13",#N/A,FALSE,"Tbl13";"Tbl14",#N/A,FALSE,"Tbl14";"Tbl15",#N/A,FALSE,"Tbl15";"Tbl16",#N/A,FALSE,"Tbl16";"Tbl17",#N/A,FALSE,"Tbl17";"Tbl18",#N/A,FALSE,"Tbl18";"Tbl18a",#N/A,FALSE,"Tbl18";"Tbl19",#N/A,FALSE,"Tbl19";"Tbl20",#N/A,FALSE,"Tbl20";"Tbl21",#N/A,FALSE,"Tbls21, 22, 23";"Tbl21b",#N/A,FALSE,"Tbls21, 22, 23";"Tbl22",#N/A,FALSE,"Tbls21, 22, 23";"Tbl23",#N/A,FALSE,"Tbls21, 22, 23";"Tbl24",#N/A,FALSE,"Tbl24";"Tbl25",#N/A,FALSE,"Tbl25";"Tbl26",#N/A,FALSE,"Tbl26";"Tbl27",#N/A,FALSE,"Tbl27";"Tbl28",#N/A,FALSE,"Tbl28";"Tbl29",#N/A,FALSE,"Tbl29";"Tbl30",#N/A,FALSE,"Tbl30";"Tbl31",#N/A,FALSE,"Tbl31";"Tbl32",#N/A,FALSE,"Tbl32"}</definedName>
    <definedName name="wrtret" localSheetId="1" hidden="1">{"SRA",#N/A,FALSE,"SRA";"SRB",#N/A,FALSE,"SRB";"SRC",#N/A,FALSE,"SRC"}</definedName>
    <definedName name="wrtret" localSheetId="3" hidden="1">{"SRA",#N/A,FALSE,"SRA";"SRB",#N/A,FALSE,"SRB";"SRC",#N/A,FALSE,"SRC"}</definedName>
    <definedName name="wrtret" localSheetId="5" hidden="1">{"SRA",#N/A,FALSE,"SRA";"SRB",#N/A,FALSE,"SRB";"SRC",#N/A,FALSE,"SRC"}</definedName>
    <definedName name="wrtret" localSheetId="4" hidden="1">{"SRA",#N/A,FALSE,"SRA";"SRB",#N/A,FALSE,"SRB";"SRC",#N/A,FALSE,"SRC"}</definedName>
    <definedName name="wrtret" localSheetId="2" hidden="1">{"SRA",#N/A,FALSE,"SRA";"SRB",#N/A,FALSE,"SRB";"SRC",#N/A,FALSE,"SRC"}</definedName>
    <definedName name="wrtret" hidden="1">{"SRA",#N/A,FALSE,"SRA";"SRB",#N/A,FALSE,"SRB";"SRC",#N/A,FALSE,"SRC"}</definedName>
    <definedName name="wvu.a." localSheetId="1" hidden="1">{TRUE,TRUE,-0.5,-14.75,603,365.25,FALSE,TRUE,TRUE,TRUE,0,1,#N/A,1,#N/A,35.1857142857143,25.2777777777778,1,FALSE,FALSE,3,TRUE,1,FALSE,100,"Swvu.a.","ACwvu.a.",#N/A,FALSE,FALSE,0.75,0.5,0.5,0.75,1,"","",FALSE,FALSE,FALSE,FALSE,1,#N/A,1,1,"=R20C2:R127C52",FALSE,"Rwvu.a.","Cwvu.a.",FALSE,FALSE,FALSE,1,300,300,FALSE,FALSE,TRUE,TRUE,TRUE}</definedName>
    <definedName name="wvu.a." localSheetId="3" hidden="1">{TRUE,TRUE,-0.5,-14.75,603,365.25,FALSE,TRUE,TRUE,TRUE,0,1,#N/A,1,#N/A,35.1857142857143,25.2777777777778,1,FALSE,FALSE,3,TRUE,1,FALSE,100,"Swvu.a.","ACwvu.a.",#N/A,FALSE,FALSE,0.75,0.5,0.5,0.75,1,"","",FALSE,FALSE,FALSE,FALSE,1,#N/A,1,1,"=R20C2:R127C52",FALSE,"Rwvu.a.","Cwvu.a.",FALSE,FALSE,FALSE,1,300,300,FALSE,FALSE,TRUE,TRUE,TRUE}</definedName>
    <definedName name="wvu.a." localSheetId="5" hidden="1">{TRUE,TRUE,-0.5,-14.75,603,365.25,FALSE,TRUE,TRUE,TRUE,0,1,#N/A,1,#N/A,35.1857142857143,25.2777777777778,1,FALSE,FALSE,3,TRUE,1,FALSE,100,"Swvu.a.","ACwvu.a.",#N/A,FALSE,FALSE,0.75,0.5,0.5,0.75,1,"","",FALSE,FALSE,FALSE,FALSE,1,#N/A,1,1,"=R20C2:R127C52",FALSE,"Rwvu.a.","Cwvu.a.",FALSE,FALSE,FALSE,1,300,300,FALSE,FALSE,TRUE,TRUE,TRUE}</definedName>
    <definedName name="wvu.a." localSheetId="4" hidden="1">{TRUE,TRUE,-0.5,-14.75,603,365.25,FALSE,TRUE,TRUE,TRUE,0,1,#N/A,1,#N/A,35.1857142857143,25.2777777777778,1,FALSE,FALSE,3,TRUE,1,FALSE,100,"Swvu.a.","ACwvu.a.",#N/A,FALSE,FALSE,0.75,0.5,0.5,0.75,1,"","",FALSE,FALSE,FALSE,FALSE,1,#N/A,1,1,"=R20C2:R127C52",FALSE,"Rwvu.a.","Cwvu.a.",FALSE,FALSE,FALSE,1,300,300,FALSE,FALSE,TRUE,TRUE,TRUE}</definedName>
    <definedName name="wvu.a." localSheetId="2" hidden="1">{TRUE,TRUE,-0.5,-14.75,603,365.25,FALSE,TRUE,TRUE,TRUE,0,1,#N/A,1,#N/A,35.1857142857143,25.2777777777778,1,FALSE,FALSE,3,TRUE,1,FALSE,100,"Swvu.a.","ACwvu.a.",#N/A,FALSE,FALSE,0.75,0.5,0.5,0.75,1,"","",FALSE,FALSE,FALSE,FALSE,1,#N/A,1,1,"=R20C2:R127C52",FALSE,"Rwvu.a.","Cwvu.a.",FALSE,FALSE,FALSE,1,300,300,FALSE,FALSE,TRUE,TRUE,TRUE}</definedName>
    <definedName name="wvu.a." hidden="1">{TRUE,TRUE,-0.5,-14.75,603,365.25,FALSE,TRUE,TRUE,TRUE,0,1,#N/A,1,#N/A,35.1857142857143,25.2777777777778,1,FALSE,FALSE,3,TRUE,1,FALSE,100,"Swvu.a.","ACwvu.a.",#N/A,FALSE,FALSE,0.75,0.5,0.5,0.75,1,"","",FALSE,FALSE,FALSE,FALSE,1,#N/A,1,1,"=R20C2:R127C52",FALSE,"Rwvu.a.","Cwvu.a.",FALSE,FALSE,FALSE,1,300,300,FALSE,FALSE,TRUE,TRUE,TRUE}</definedName>
    <definedName name="wvu.bop." localSheetId="1" hidden="1">{TRUE,TRUE,-0.5,-14.75,603,365.25,FALSE,TRUE,TRUE,TRUE,0,36,#N/A,106,#N/A,25.6666666666667,25.2941176470588,1,FALSE,FALSE,3,TRUE,1,FALSE,100,"Swvu.bop.","ACwvu.bop.",#N/A,FALSE,FALSE,0.75,0.5,0.5,0.75,1,"","",FALSE,FALSE,FALSE,FALSE,1,#N/A,1,1,"=R20C2:R127C52",FALSE,"Rwvu.bop.","Cwvu.bop.",FALSE,FALSE,FALSE,1,300,300,FALSE,FALSE,TRUE,TRUE,TRUE}</definedName>
    <definedName name="wvu.bop." localSheetId="3" hidden="1">{TRUE,TRUE,-0.5,-14.75,603,365.25,FALSE,TRUE,TRUE,TRUE,0,36,#N/A,106,#N/A,25.6666666666667,25.2941176470588,1,FALSE,FALSE,3,TRUE,1,FALSE,100,"Swvu.bop.","ACwvu.bop.",#N/A,FALSE,FALSE,0.75,0.5,0.5,0.75,1,"","",FALSE,FALSE,FALSE,FALSE,1,#N/A,1,1,"=R20C2:R127C52",FALSE,"Rwvu.bop.","Cwvu.bop.",FALSE,FALSE,FALSE,1,300,300,FALSE,FALSE,TRUE,TRUE,TRUE}</definedName>
    <definedName name="wvu.bop." localSheetId="5" hidden="1">{TRUE,TRUE,-0.5,-14.75,603,365.25,FALSE,TRUE,TRUE,TRUE,0,36,#N/A,106,#N/A,25.6666666666667,25.2941176470588,1,FALSE,FALSE,3,TRUE,1,FALSE,100,"Swvu.bop.","ACwvu.bop.",#N/A,FALSE,FALSE,0.75,0.5,0.5,0.75,1,"","",FALSE,FALSE,FALSE,FALSE,1,#N/A,1,1,"=R20C2:R127C52",FALSE,"Rwvu.bop.","Cwvu.bop.",FALSE,FALSE,FALSE,1,300,300,FALSE,FALSE,TRUE,TRUE,TRUE}</definedName>
    <definedName name="wvu.bop." localSheetId="4" hidden="1">{TRUE,TRUE,-0.5,-14.75,603,365.25,FALSE,TRUE,TRUE,TRUE,0,36,#N/A,106,#N/A,25.6666666666667,25.2941176470588,1,FALSE,FALSE,3,TRUE,1,FALSE,100,"Swvu.bop.","ACwvu.bop.",#N/A,FALSE,FALSE,0.75,0.5,0.5,0.75,1,"","",FALSE,FALSE,FALSE,FALSE,1,#N/A,1,1,"=R20C2:R127C52",FALSE,"Rwvu.bop.","Cwvu.bop.",FALSE,FALSE,FALSE,1,300,300,FALSE,FALSE,TRUE,TRUE,TRUE}</definedName>
    <definedName name="wvu.bop." localSheetId="2" hidden="1">{TRUE,TRUE,-0.5,-14.75,603,365.25,FALSE,TRUE,TRUE,TRUE,0,36,#N/A,106,#N/A,25.6666666666667,25.2941176470588,1,FALSE,FALSE,3,TRUE,1,FALSE,100,"Swvu.bop.","ACwvu.bop.",#N/A,FALSE,FALSE,0.75,0.5,0.5,0.75,1,"","",FALSE,FALSE,FALSE,FALSE,1,#N/A,1,1,"=R20C2:R127C52",FALSE,"Rwvu.bop.","Cwvu.bop.",FALSE,FALSE,FALSE,1,300,300,FALSE,FALSE,TRUE,TRUE,TRUE}</definedName>
    <definedName name="wvu.bop." hidden="1">{TRUE,TRUE,-0.5,-14.75,603,365.25,FALSE,TRUE,TRUE,TRUE,0,36,#N/A,106,#N/A,25.6666666666667,25.2941176470588,1,FALSE,FALSE,3,TRUE,1,FALSE,100,"Swvu.bop.","ACwvu.bop.",#N/A,FALSE,FALSE,0.75,0.5,0.5,0.75,1,"","",FALSE,FALSE,FALSE,FALSE,1,#N/A,1,1,"=R20C2:R127C52",FALSE,"Rwvu.bop.","Cwvu.bop.",FALSE,FALSE,FALSE,1,300,300,FALSE,FALSE,TRUE,TRUE,TRUE}</definedName>
    <definedName name="wvu.bop.sr." localSheetId="1" hidden="1">{TRUE,TRUE,-0.5,-14.75,603,365.25,FALSE,TRUE,TRUE,TRUE,0,114,#N/A,71,#N/A,9.26229508196721,35.4117647058824,1,FALSE,FALSE,3,TRUE,1,FALSE,100,"Swvu.bop.sr.","ACwvu.bop.sr.",#N/A,FALSE,FALSE,0.75,0.5,0.5,0.75,1,"","",FALSE,FALSE,FALSE,FALSE,1,#N/A,1,1,"=R20C2:R127C52",FALSE,"Rwvu.bop.sr.","Cwvu.bop.sr.",FALSE,FALSE,FALSE,1,300,300,FALSE,FALSE,TRUE,TRUE,TRUE}</definedName>
    <definedName name="wvu.bop.sr." localSheetId="3" hidden="1">{TRUE,TRUE,-0.5,-14.75,603,365.25,FALSE,TRUE,TRUE,TRUE,0,114,#N/A,71,#N/A,9.26229508196721,35.4117647058824,1,FALSE,FALSE,3,TRUE,1,FALSE,100,"Swvu.bop.sr.","ACwvu.bop.sr.",#N/A,FALSE,FALSE,0.75,0.5,0.5,0.75,1,"","",FALSE,FALSE,FALSE,FALSE,1,#N/A,1,1,"=R20C2:R127C52",FALSE,"Rwvu.bop.sr.","Cwvu.bop.sr.",FALSE,FALSE,FALSE,1,300,300,FALSE,FALSE,TRUE,TRUE,TRUE}</definedName>
    <definedName name="wvu.bop.sr." localSheetId="5" hidden="1">{TRUE,TRUE,-0.5,-14.75,603,365.25,FALSE,TRUE,TRUE,TRUE,0,114,#N/A,71,#N/A,9.26229508196721,35.4117647058824,1,FALSE,FALSE,3,TRUE,1,FALSE,100,"Swvu.bop.sr.","ACwvu.bop.sr.",#N/A,FALSE,FALSE,0.75,0.5,0.5,0.75,1,"","",FALSE,FALSE,FALSE,FALSE,1,#N/A,1,1,"=R20C2:R127C52",FALSE,"Rwvu.bop.sr.","Cwvu.bop.sr.",FALSE,FALSE,FALSE,1,300,300,FALSE,FALSE,TRUE,TRUE,TRUE}</definedName>
    <definedName name="wvu.bop.sr." localSheetId="4" hidden="1">{TRUE,TRUE,-0.5,-14.75,603,365.25,FALSE,TRUE,TRUE,TRUE,0,114,#N/A,71,#N/A,9.26229508196721,35.4117647058824,1,FALSE,FALSE,3,TRUE,1,FALSE,100,"Swvu.bop.sr.","ACwvu.bop.sr.",#N/A,FALSE,FALSE,0.75,0.5,0.5,0.75,1,"","",FALSE,FALSE,FALSE,FALSE,1,#N/A,1,1,"=R20C2:R127C52",FALSE,"Rwvu.bop.sr.","Cwvu.bop.sr.",FALSE,FALSE,FALSE,1,300,300,FALSE,FALSE,TRUE,TRUE,TRUE}</definedName>
    <definedName name="wvu.bop.sr." localSheetId="2" hidden="1">{TRUE,TRUE,-0.5,-14.75,603,365.25,FALSE,TRUE,TRUE,TRUE,0,114,#N/A,71,#N/A,9.26229508196721,35.4117647058824,1,FALSE,FALSE,3,TRUE,1,FALSE,100,"Swvu.bop.sr.","ACwvu.bop.sr.",#N/A,FALSE,FALSE,0.75,0.5,0.5,0.75,1,"","",FALSE,FALSE,FALSE,FALSE,1,#N/A,1,1,"=R20C2:R127C52",FALSE,"Rwvu.bop.sr.","Cwvu.bop.sr.",FALSE,FALSE,FALSE,1,300,300,FALSE,FALSE,TRUE,TRUE,TRUE}</definedName>
    <definedName name="wvu.bop.sr." hidden="1">{TRUE,TRUE,-0.5,-14.75,603,365.25,FALSE,TRUE,TRUE,TRUE,0,114,#N/A,71,#N/A,9.26229508196721,35.4117647058824,1,FALSE,FALSE,3,TRUE,1,FALSE,100,"Swvu.bop.sr.","ACwvu.bop.sr.",#N/A,FALSE,FALSE,0.75,0.5,0.5,0.75,1,"","",FALSE,FALSE,FALSE,FALSE,1,#N/A,1,1,"=R20C2:R127C52",FALSE,"Rwvu.bop.sr.","Cwvu.bop.sr.",FALSE,FALSE,FALSE,1,300,300,FALSE,FALSE,TRUE,TRUE,TRUE}</definedName>
    <definedName name="wvu.bopsdr.sr." localSheetId="1" hidden="1">{TRUE,TRUE,-0.5,-14.75,603,365.25,FALSE,TRUE,TRUE,TRUE,0,123,#N/A,71,#N/A,12.2786885245902,35.4117647058824,1,FALSE,FALSE,3,TRUE,1,FALSE,100,"Swvu.bopsdr.sr.","ACwvu.bopsdr.sr.",#N/A,FALSE,FALSE,0.75,0.5,0.5,0.75,1,"","",FALSE,FALSE,FALSE,FALSE,1,#N/A,1,1,"=R20C2:R127C52",FALSE,"Rwvu.bopsdr.sr.","Cwvu.bopsdr.sr.",FALSE,FALSE,FALSE,1,300,300,FALSE,FALSE,TRUE,TRUE,TRUE}</definedName>
    <definedName name="wvu.bopsdr.sr." localSheetId="3" hidden="1">{TRUE,TRUE,-0.5,-14.75,603,365.25,FALSE,TRUE,TRUE,TRUE,0,123,#N/A,71,#N/A,12.2786885245902,35.4117647058824,1,FALSE,FALSE,3,TRUE,1,FALSE,100,"Swvu.bopsdr.sr.","ACwvu.bopsdr.sr.",#N/A,FALSE,FALSE,0.75,0.5,0.5,0.75,1,"","",FALSE,FALSE,FALSE,FALSE,1,#N/A,1,1,"=R20C2:R127C52",FALSE,"Rwvu.bopsdr.sr.","Cwvu.bopsdr.sr.",FALSE,FALSE,FALSE,1,300,300,FALSE,FALSE,TRUE,TRUE,TRUE}</definedName>
    <definedName name="wvu.bopsdr.sr." localSheetId="5" hidden="1">{TRUE,TRUE,-0.5,-14.75,603,365.25,FALSE,TRUE,TRUE,TRUE,0,123,#N/A,71,#N/A,12.2786885245902,35.4117647058824,1,FALSE,FALSE,3,TRUE,1,FALSE,100,"Swvu.bopsdr.sr.","ACwvu.bopsdr.sr.",#N/A,FALSE,FALSE,0.75,0.5,0.5,0.75,1,"","",FALSE,FALSE,FALSE,FALSE,1,#N/A,1,1,"=R20C2:R127C52",FALSE,"Rwvu.bopsdr.sr.","Cwvu.bopsdr.sr.",FALSE,FALSE,FALSE,1,300,300,FALSE,FALSE,TRUE,TRUE,TRUE}</definedName>
    <definedName name="wvu.bopsdr.sr." localSheetId="4" hidden="1">{TRUE,TRUE,-0.5,-14.75,603,365.25,FALSE,TRUE,TRUE,TRUE,0,123,#N/A,71,#N/A,12.2786885245902,35.4117647058824,1,FALSE,FALSE,3,TRUE,1,FALSE,100,"Swvu.bopsdr.sr.","ACwvu.bopsdr.sr.",#N/A,FALSE,FALSE,0.75,0.5,0.5,0.75,1,"","",FALSE,FALSE,FALSE,FALSE,1,#N/A,1,1,"=R20C2:R127C52",FALSE,"Rwvu.bopsdr.sr.","Cwvu.bopsdr.sr.",FALSE,FALSE,FALSE,1,300,300,FALSE,FALSE,TRUE,TRUE,TRUE}</definedName>
    <definedName name="wvu.bopsdr.sr." localSheetId="2" hidden="1">{TRUE,TRUE,-0.5,-14.75,603,365.25,FALSE,TRUE,TRUE,TRUE,0,123,#N/A,71,#N/A,12.2786885245902,35.4117647058824,1,FALSE,FALSE,3,TRUE,1,FALSE,100,"Swvu.bopsdr.sr.","ACwvu.bopsdr.sr.",#N/A,FALSE,FALSE,0.75,0.5,0.5,0.75,1,"","",FALSE,FALSE,FALSE,FALSE,1,#N/A,1,1,"=R20C2:R127C52",FALSE,"Rwvu.bopsdr.sr.","Cwvu.bopsdr.sr.",FALSE,FALSE,FALSE,1,300,300,FALSE,FALSE,TRUE,TRUE,TRUE}</definedName>
    <definedName name="wvu.bopsdr.sr." hidden="1">{TRUE,TRUE,-0.5,-14.75,603,365.25,FALSE,TRUE,TRUE,TRUE,0,123,#N/A,71,#N/A,12.2786885245902,35.4117647058824,1,FALSE,FALSE,3,TRUE,1,FALSE,100,"Swvu.bopsdr.sr.","ACwvu.bopsdr.sr.",#N/A,FALSE,FALSE,0.75,0.5,0.5,0.75,1,"","",FALSE,FALSE,FALSE,FALSE,1,#N/A,1,1,"=R20C2:R127C52",FALSE,"Rwvu.bopsdr.sr.","Cwvu.bopsdr.sr.",FALSE,FALSE,FALSE,1,300,300,FALSE,FALSE,TRUE,TRUE,TRUE}</definedName>
    <definedName name="wvu.cotton." localSheetId="1" hidden="1">{TRUE,TRUE,-1.25,-15.5,484.5,300,FALSE,TRUE,TRUE,TRUE,0,46,#N/A,366,#N/A,18.536231884058,19.8333333333333,1,FALSE,FALSE,3,TRUE,1,FALSE,100,"Swvu.cotton.","ACwvu.cotton.",#N/A,FALSE,FALSE,0.75,0.5,0.5,0.75,1,"","",FALSE,FALSE,FALSE,FALSE,1,#N/A,1,1,"=R259C2:R319C52",FALSE,"Rwvu.cotton.","Cwvu.cotton.",FALSE,FALSE,FALSE,1,300,300,FALSE,FALSE,TRUE,TRUE,TRUE}</definedName>
    <definedName name="wvu.cotton." localSheetId="3" hidden="1">{TRUE,TRUE,-1.25,-15.5,484.5,300,FALSE,TRUE,TRUE,TRUE,0,46,#N/A,366,#N/A,18.536231884058,19.8333333333333,1,FALSE,FALSE,3,TRUE,1,FALSE,100,"Swvu.cotton.","ACwvu.cotton.",#N/A,FALSE,FALSE,0.75,0.5,0.5,0.75,1,"","",FALSE,FALSE,FALSE,FALSE,1,#N/A,1,1,"=R259C2:R319C52",FALSE,"Rwvu.cotton.","Cwvu.cotton.",FALSE,FALSE,FALSE,1,300,300,FALSE,FALSE,TRUE,TRUE,TRUE}</definedName>
    <definedName name="wvu.cotton." localSheetId="5" hidden="1">{TRUE,TRUE,-1.25,-15.5,484.5,300,FALSE,TRUE,TRUE,TRUE,0,46,#N/A,366,#N/A,18.536231884058,19.8333333333333,1,FALSE,FALSE,3,TRUE,1,FALSE,100,"Swvu.cotton.","ACwvu.cotton.",#N/A,FALSE,FALSE,0.75,0.5,0.5,0.75,1,"","",FALSE,FALSE,FALSE,FALSE,1,#N/A,1,1,"=R259C2:R319C52",FALSE,"Rwvu.cotton.","Cwvu.cotton.",FALSE,FALSE,FALSE,1,300,300,FALSE,FALSE,TRUE,TRUE,TRUE}</definedName>
    <definedName name="wvu.cotton." localSheetId="4" hidden="1">{TRUE,TRUE,-1.25,-15.5,484.5,300,FALSE,TRUE,TRUE,TRUE,0,46,#N/A,366,#N/A,18.536231884058,19.8333333333333,1,FALSE,FALSE,3,TRUE,1,FALSE,100,"Swvu.cotton.","ACwvu.cotton.",#N/A,FALSE,FALSE,0.75,0.5,0.5,0.75,1,"","",FALSE,FALSE,FALSE,FALSE,1,#N/A,1,1,"=R259C2:R319C52",FALSE,"Rwvu.cotton.","Cwvu.cotton.",FALSE,FALSE,FALSE,1,300,300,FALSE,FALSE,TRUE,TRUE,TRUE}</definedName>
    <definedName name="wvu.cotton." localSheetId="2" hidden="1">{TRUE,TRUE,-1.25,-15.5,484.5,300,FALSE,TRUE,TRUE,TRUE,0,46,#N/A,366,#N/A,18.536231884058,19.8333333333333,1,FALSE,FALSE,3,TRUE,1,FALSE,100,"Swvu.cotton.","ACwvu.cotton.",#N/A,FALSE,FALSE,0.75,0.5,0.5,0.75,1,"","",FALSE,FALSE,FALSE,FALSE,1,#N/A,1,1,"=R259C2:R319C52",FALSE,"Rwvu.cotton.","Cwvu.cotton.",FALSE,FALSE,FALSE,1,300,300,FALSE,FALSE,TRUE,TRUE,TRUE}</definedName>
    <definedName name="wvu.cotton." hidden="1">{TRUE,TRUE,-1.25,-15.5,484.5,300,FALSE,TRUE,TRUE,TRUE,0,46,#N/A,366,#N/A,18.536231884058,19.8333333333333,1,FALSE,FALSE,3,TRUE,1,FALSE,100,"Swvu.cotton.","ACwvu.cotton.",#N/A,FALSE,FALSE,0.75,0.5,0.5,0.75,1,"","",FALSE,FALSE,FALSE,FALSE,1,#N/A,1,1,"=R259C2:R319C52",FALSE,"Rwvu.cotton.","Cwvu.cotton.",FALSE,FALSE,FALSE,1,300,300,FALSE,FALSE,TRUE,TRUE,TRUE}</definedName>
    <definedName name="wvu.cottonall." localSheetId="1" hidden="1">{TRUE,TRUE,-0.5,-14.75,603,379.5,FALSE,TRUE,TRUE,TRUE,0,92,#N/A,347,#N/A,17.0983606557377,26.2941176470588,1,FALSE,FALSE,3,TRUE,1,FALSE,100,"Swvu.cottonall.","ACwvu.cottonall.",#N/A,FALSE,FALSE,0.75,0.5,0.5,0.75,2,"","",FALSE,FALSE,FALSE,FALSE,1,#N/A,1,1,"=R327C2:R366C106",FALSE,"Rwvu.cottonall.","Cwvu.cottonall.",FALSE,FALSE,FALSE,1,300,300,FALSE,FALSE,TRUE,TRUE,TRUE}</definedName>
    <definedName name="wvu.cottonall." localSheetId="3" hidden="1">{TRUE,TRUE,-0.5,-14.75,603,379.5,FALSE,TRUE,TRUE,TRUE,0,92,#N/A,347,#N/A,17.0983606557377,26.2941176470588,1,FALSE,FALSE,3,TRUE,1,FALSE,100,"Swvu.cottonall.","ACwvu.cottonall.",#N/A,FALSE,FALSE,0.75,0.5,0.5,0.75,2,"","",FALSE,FALSE,FALSE,FALSE,1,#N/A,1,1,"=R327C2:R366C106",FALSE,"Rwvu.cottonall.","Cwvu.cottonall.",FALSE,FALSE,FALSE,1,300,300,FALSE,FALSE,TRUE,TRUE,TRUE}</definedName>
    <definedName name="wvu.cottonall." localSheetId="5" hidden="1">{TRUE,TRUE,-0.5,-14.75,603,379.5,FALSE,TRUE,TRUE,TRUE,0,92,#N/A,347,#N/A,17.0983606557377,26.2941176470588,1,FALSE,FALSE,3,TRUE,1,FALSE,100,"Swvu.cottonall.","ACwvu.cottonall.",#N/A,FALSE,FALSE,0.75,0.5,0.5,0.75,2,"","",FALSE,FALSE,FALSE,FALSE,1,#N/A,1,1,"=R327C2:R366C106",FALSE,"Rwvu.cottonall.","Cwvu.cottonall.",FALSE,FALSE,FALSE,1,300,300,FALSE,FALSE,TRUE,TRUE,TRUE}</definedName>
    <definedName name="wvu.cottonall." localSheetId="4" hidden="1">{TRUE,TRUE,-0.5,-14.75,603,379.5,FALSE,TRUE,TRUE,TRUE,0,92,#N/A,347,#N/A,17.0983606557377,26.2941176470588,1,FALSE,FALSE,3,TRUE,1,FALSE,100,"Swvu.cottonall.","ACwvu.cottonall.",#N/A,FALSE,FALSE,0.75,0.5,0.5,0.75,2,"","",FALSE,FALSE,FALSE,FALSE,1,#N/A,1,1,"=R327C2:R366C106",FALSE,"Rwvu.cottonall.","Cwvu.cottonall.",FALSE,FALSE,FALSE,1,300,300,FALSE,FALSE,TRUE,TRUE,TRUE}</definedName>
    <definedName name="wvu.cottonall." localSheetId="2" hidden="1">{TRUE,TRUE,-0.5,-14.75,603,379.5,FALSE,TRUE,TRUE,TRUE,0,92,#N/A,347,#N/A,17.0983606557377,26.2941176470588,1,FALSE,FALSE,3,TRUE,1,FALSE,100,"Swvu.cottonall.","ACwvu.cottonall.",#N/A,FALSE,FALSE,0.75,0.5,0.5,0.75,2,"","",FALSE,FALSE,FALSE,FALSE,1,#N/A,1,1,"=R327C2:R366C106",FALSE,"Rwvu.cottonall.","Cwvu.cottonall.",FALSE,FALSE,FALSE,1,300,300,FALSE,FALSE,TRUE,TRUE,TRUE}</definedName>
    <definedName name="wvu.cottonall." hidden="1">{TRUE,TRUE,-0.5,-14.75,603,379.5,FALSE,TRUE,TRUE,TRUE,0,92,#N/A,347,#N/A,17.0983606557377,26.2941176470588,1,FALSE,FALSE,3,TRUE,1,FALSE,100,"Swvu.cottonall.","ACwvu.cottonall.",#N/A,FALSE,FALSE,0.75,0.5,0.5,0.75,2,"","",FALSE,FALSE,FALSE,FALSE,1,#N/A,1,1,"=R327C2:R366C106",FALSE,"Rwvu.cottonall.","Cwvu.cottonall.",FALSE,FALSE,FALSE,1,300,300,FALSE,FALSE,TRUE,TRUE,TRUE}</definedName>
    <definedName name="wvu.Export." localSheetId="1" hidden="1">{TRUE,TRUE,-0.5,-14.75,483,237.75,FALSE,TRUE,TRUE,TRUE,0,28,#N/A,5,#N/A,8.25974025974026,15.3529411764706,1,FALSE,FALSE,3,TRUE,1,FALSE,100,"Swvu.Export.","ACwvu.Export.",#N/A,FALSE,FALSE,0.75,0.75,1,1,2,"","&amp;R&amp;F&amp;A&amp;D&amp;T",FALSE,FALSE,FALSE,FALSE,1,#N/A,1,1,"=R55C83:R126C121",FALSE,"Rwvu.Export.",#N/A,FALSE,FALSE,FALSE,1,65532,300,FALSE,FALSE,TRUE,TRUE,TRUE}</definedName>
    <definedName name="wvu.Export." localSheetId="3" hidden="1">{TRUE,TRUE,-0.5,-14.75,483,237.75,FALSE,TRUE,TRUE,TRUE,0,28,#N/A,5,#N/A,8.25974025974026,15.3529411764706,1,FALSE,FALSE,3,TRUE,1,FALSE,100,"Swvu.Export.","ACwvu.Export.",#N/A,FALSE,FALSE,0.75,0.75,1,1,2,"","&amp;R&amp;F&amp;A&amp;D&amp;T",FALSE,FALSE,FALSE,FALSE,1,#N/A,1,1,"=R55C83:R126C121",FALSE,"Rwvu.Export.",#N/A,FALSE,FALSE,FALSE,1,65532,300,FALSE,FALSE,TRUE,TRUE,TRUE}</definedName>
    <definedName name="wvu.Export." localSheetId="5" hidden="1">{TRUE,TRUE,-0.5,-14.75,483,237.75,FALSE,TRUE,TRUE,TRUE,0,28,#N/A,5,#N/A,8.25974025974026,15.3529411764706,1,FALSE,FALSE,3,TRUE,1,FALSE,100,"Swvu.Export.","ACwvu.Export.",#N/A,FALSE,FALSE,0.75,0.75,1,1,2,"","&amp;R&amp;F&amp;A&amp;D&amp;T",FALSE,FALSE,FALSE,FALSE,1,#N/A,1,1,"=R55C83:R126C121",FALSE,"Rwvu.Export.",#N/A,FALSE,FALSE,FALSE,1,65532,300,FALSE,FALSE,TRUE,TRUE,TRUE}</definedName>
    <definedName name="wvu.Export." localSheetId="4" hidden="1">{TRUE,TRUE,-0.5,-14.75,483,237.75,FALSE,TRUE,TRUE,TRUE,0,28,#N/A,5,#N/A,8.25974025974026,15.3529411764706,1,FALSE,FALSE,3,TRUE,1,FALSE,100,"Swvu.Export.","ACwvu.Export.",#N/A,FALSE,FALSE,0.75,0.75,1,1,2,"","&amp;R&amp;F&amp;A&amp;D&amp;T",FALSE,FALSE,FALSE,FALSE,1,#N/A,1,1,"=R55C83:R126C121",FALSE,"Rwvu.Export.",#N/A,FALSE,FALSE,FALSE,1,65532,300,FALSE,FALSE,TRUE,TRUE,TRUE}</definedName>
    <definedName name="wvu.Export." localSheetId="2" hidden="1">{TRUE,TRUE,-0.5,-14.75,483,237.75,FALSE,TRUE,TRUE,TRUE,0,28,#N/A,5,#N/A,8.25974025974026,15.3529411764706,1,FALSE,FALSE,3,TRUE,1,FALSE,100,"Swvu.Export.","ACwvu.Export.",#N/A,FALSE,FALSE,0.75,0.75,1,1,2,"","&amp;R&amp;F&amp;A&amp;D&amp;T",FALSE,FALSE,FALSE,FALSE,1,#N/A,1,1,"=R55C83:R126C121",FALSE,"Rwvu.Export.",#N/A,FALSE,FALSE,FALSE,1,65532,300,FALSE,FALSE,TRUE,TRUE,TRUE}</definedName>
    <definedName name="wvu.Export." hidden="1">{TRUE,TRUE,-0.5,-14.75,483,237.75,FALSE,TRUE,TRUE,TRUE,0,28,#N/A,5,#N/A,8.25974025974026,15.3529411764706,1,FALSE,FALSE,3,TRUE,1,FALSE,100,"Swvu.Export.","ACwvu.Export.",#N/A,FALSE,FALSE,0.75,0.75,1,1,2,"","&amp;R&amp;F&amp;A&amp;D&amp;T",FALSE,FALSE,FALSE,FALSE,1,#N/A,1,1,"=R55C83:R126C121",FALSE,"Rwvu.Export.",#N/A,FALSE,FALSE,FALSE,1,65532,300,FALSE,FALSE,TRUE,TRUE,TRUE}</definedName>
    <definedName name="wvu.exportdetails." localSheetId="1" hidden="1">{TRUE,TRUE,-0.5,-14.75,603,379.5,FALSE,TRUE,TRUE,TRUE,0,95,#N/A,229,#N/A,15.2295081967213,26.4705882352941,1,FALSE,FALSE,3,TRUE,1,FALSE,100,"Swvu.exportdetails.","ACwvu.exportdetails.",#N/A,FALSE,FALSE,0.75,0.5,0.5,0.75,1,"","",FALSE,FALSE,FALSE,FALSE,1,#N/A,1,1,"=R20C2:R127C52",FALSE,"Rwvu.exportdetails.","Cwvu.exportdetails.",FALSE,FALSE,FALSE,1,300,300,FALSE,FALSE,TRUE,TRUE,TRUE}</definedName>
    <definedName name="wvu.exportdetails." localSheetId="3" hidden="1">{TRUE,TRUE,-0.5,-14.75,603,379.5,FALSE,TRUE,TRUE,TRUE,0,95,#N/A,229,#N/A,15.2295081967213,26.4705882352941,1,FALSE,FALSE,3,TRUE,1,FALSE,100,"Swvu.exportdetails.","ACwvu.exportdetails.",#N/A,FALSE,FALSE,0.75,0.5,0.5,0.75,1,"","",FALSE,FALSE,FALSE,FALSE,1,#N/A,1,1,"=R20C2:R127C52",FALSE,"Rwvu.exportdetails.","Cwvu.exportdetails.",FALSE,FALSE,FALSE,1,300,300,FALSE,FALSE,TRUE,TRUE,TRUE}</definedName>
    <definedName name="wvu.exportdetails." localSheetId="5" hidden="1">{TRUE,TRUE,-0.5,-14.75,603,379.5,FALSE,TRUE,TRUE,TRUE,0,95,#N/A,229,#N/A,15.2295081967213,26.4705882352941,1,FALSE,FALSE,3,TRUE,1,FALSE,100,"Swvu.exportdetails.","ACwvu.exportdetails.",#N/A,FALSE,FALSE,0.75,0.5,0.5,0.75,1,"","",FALSE,FALSE,FALSE,FALSE,1,#N/A,1,1,"=R20C2:R127C52",FALSE,"Rwvu.exportdetails.","Cwvu.exportdetails.",FALSE,FALSE,FALSE,1,300,300,FALSE,FALSE,TRUE,TRUE,TRUE}</definedName>
    <definedName name="wvu.exportdetails." localSheetId="4" hidden="1">{TRUE,TRUE,-0.5,-14.75,603,379.5,FALSE,TRUE,TRUE,TRUE,0,95,#N/A,229,#N/A,15.2295081967213,26.4705882352941,1,FALSE,FALSE,3,TRUE,1,FALSE,100,"Swvu.exportdetails.","ACwvu.exportdetails.",#N/A,FALSE,FALSE,0.75,0.5,0.5,0.75,1,"","",FALSE,FALSE,FALSE,FALSE,1,#N/A,1,1,"=R20C2:R127C52",FALSE,"Rwvu.exportdetails.","Cwvu.exportdetails.",FALSE,FALSE,FALSE,1,300,300,FALSE,FALSE,TRUE,TRUE,TRUE}</definedName>
    <definedName name="wvu.exportdetails." localSheetId="2" hidden="1">{TRUE,TRUE,-0.5,-14.75,603,379.5,FALSE,TRUE,TRUE,TRUE,0,95,#N/A,229,#N/A,15.2295081967213,26.4705882352941,1,FALSE,FALSE,3,TRUE,1,FALSE,100,"Swvu.exportdetails.","ACwvu.exportdetails.",#N/A,FALSE,FALSE,0.75,0.5,0.5,0.75,1,"","",FALSE,FALSE,FALSE,FALSE,1,#N/A,1,1,"=R20C2:R127C52",FALSE,"Rwvu.exportdetails.","Cwvu.exportdetails.",FALSE,FALSE,FALSE,1,300,300,FALSE,FALSE,TRUE,TRUE,TRUE}</definedName>
    <definedName name="wvu.exportdetails." hidden="1">{TRUE,TRUE,-0.5,-14.75,603,379.5,FALSE,TRUE,TRUE,TRUE,0,95,#N/A,229,#N/A,15.2295081967213,26.4705882352941,1,FALSE,FALSE,3,TRUE,1,FALSE,100,"Swvu.exportdetails.","ACwvu.exportdetails.",#N/A,FALSE,FALSE,0.75,0.5,0.5,0.75,1,"","",FALSE,FALSE,FALSE,FALSE,1,#N/A,1,1,"=R20C2:R127C52",FALSE,"Rwvu.exportdetails.","Cwvu.exportdetails.",FALSE,FALSE,FALSE,1,300,300,FALSE,FALSE,TRUE,TRUE,TRUE}</definedName>
    <definedName name="wvu.exports." localSheetId="1" hidden="1">{TRUE,TRUE,-1.25,-15.5,484.5,300,FALSE,TRUE,TRUE,TRUE,0,51,#N/A,236,#N/A,16.536231884058,20.1176470588235,1,FALSE,FALSE,3,TRUE,1,FALSE,100,"Swvu.exports.","ACwvu.exports.",#N/A,FALSE,FALSE,0.75,0.5,0.5,0.75,1,"","",FALSE,FALSE,FALSE,FALSE,1,#N/A,1,1,"=R20C2:R127C52",FALSE,"Rwvu.exports.","Cwvu.exports.",FALSE,FALSE,FALSE,1,300,300,FALSE,FALSE,TRUE,TRUE,TRUE}</definedName>
    <definedName name="wvu.exports." localSheetId="3" hidden="1">{TRUE,TRUE,-1.25,-15.5,484.5,300,FALSE,TRUE,TRUE,TRUE,0,51,#N/A,236,#N/A,16.536231884058,20.1176470588235,1,FALSE,FALSE,3,TRUE,1,FALSE,100,"Swvu.exports.","ACwvu.exports.",#N/A,FALSE,FALSE,0.75,0.5,0.5,0.75,1,"","",FALSE,FALSE,FALSE,FALSE,1,#N/A,1,1,"=R20C2:R127C52",FALSE,"Rwvu.exports.","Cwvu.exports.",FALSE,FALSE,FALSE,1,300,300,FALSE,FALSE,TRUE,TRUE,TRUE}</definedName>
    <definedName name="wvu.exports." localSheetId="5" hidden="1">{TRUE,TRUE,-1.25,-15.5,484.5,300,FALSE,TRUE,TRUE,TRUE,0,51,#N/A,236,#N/A,16.536231884058,20.1176470588235,1,FALSE,FALSE,3,TRUE,1,FALSE,100,"Swvu.exports.","ACwvu.exports.",#N/A,FALSE,FALSE,0.75,0.5,0.5,0.75,1,"","",FALSE,FALSE,FALSE,FALSE,1,#N/A,1,1,"=R20C2:R127C52",FALSE,"Rwvu.exports.","Cwvu.exports.",FALSE,FALSE,FALSE,1,300,300,FALSE,FALSE,TRUE,TRUE,TRUE}</definedName>
    <definedName name="wvu.exports." localSheetId="4" hidden="1">{TRUE,TRUE,-1.25,-15.5,484.5,300,FALSE,TRUE,TRUE,TRUE,0,51,#N/A,236,#N/A,16.536231884058,20.1176470588235,1,FALSE,FALSE,3,TRUE,1,FALSE,100,"Swvu.exports.","ACwvu.exports.",#N/A,FALSE,FALSE,0.75,0.5,0.5,0.75,1,"","",FALSE,FALSE,FALSE,FALSE,1,#N/A,1,1,"=R20C2:R127C52",FALSE,"Rwvu.exports.","Cwvu.exports.",FALSE,FALSE,FALSE,1,300,300,FALSE,FALSE,TRUE,TRUE,TRUE}</definedName>
    <definedName name="wvu.exports." localSheetId="2" hidden="1">{TRUE,TRUE,-1.25,-15.5,484.5,300,FALSE,TRUE,TRUE,TRUE,0,51,#N/A,236,#N/A,16.536231884058,20.1176470588235,1,FALSE,FALSE,3,TRUE,1,FALSE,100,"Swvu.exports.","ACwvu.exports.",#N/A,FALSE,FALSE,0.75,0.5,0.5,0.75,1,"","",FALSE,FALSE,FALSE,FALSE,1,#N/A,1,1,"=R20C2:R127C52",FALSE,"Rwvu.exports.","Cwvu.exports.",FALSE,FALSE,FALSE,1,300,300,FALSE,FALSE,TRUE,TRUE,TRUE}</definedName>
    <definedName name="wvu.exports." hidden="1">{TRUE,TRUE,-1.25,-15.5,484.5,300,FALSE,TRUE,TRUE,TRUE,0,51,#N/A,236,#N/A,16.536231884058,20.1176470588235,1,FALSE,FALSE,3,TRUE,1,FALSE,100,"Swvu.exports.","ACwvu.exports.",#N/A,FALSE,FALSE,0.75,0.5,0.5,0.75,1,"","",FALSE,FALSE,FALSE,FALSE,1,#N/A,1,1,"=R20C2:R127C52",FALSE,"Rwvu.exports.","Cwvu.exports.",FALSE,FALSE,FALSE,1,300,300,FALSE,FALSE,TRUE,TRUE,TRUE}</definedName>
    <definedName name="wvu.gold." localSheetId="1" hidden="1">{TRUE,TRUE,-1.25,-15.5,484.5,300,FALSE,TRUE,TRUE,TRUE,0,42,#N/A,314,#N/A,20.3768115942029,20.0588235294118,1,FALSE,FALSE,3,TRUE,1,FALSE,100,"Swvu.gold.","ACwvu.gold.",#N/A,FALSE,FALSE,0.75,0.5,0.5,0.75,1,"","",FALSE,FALSE,FALSE,FALSE,1,#N/A,1,1,"=R259C2:R319C52",FALSE,"Rwvu.gold.","Cwvu.gold.",FALSE,FALSE,FALSE,1,300,300,FALSE,FALSE,TRUE,TRUE,TRUE}</definedName>
    <definedName name="wvu.gold." localSheetId="3" hidden="1">{TRUE,TRUE,-1.25,-15.5,484.5,300,FALSE,TRUE,TRUE,TRUE,0,42,#N/A,314,#N/A,20.3768115942029,20.0588235294118,1,FALSE,FALSE,3,TRUE,1,FALSE,100,"Swvu.gold.","ACwvu.gold.",#N/A,FALSE,FALSE,0.75,0.5,0.5,0.75,1,"","",FALSE,FALSE,FALSE,FALSE,1,#N/A,1,1,"=R259C2:R319C52",FALSE,"Rwvu.gold.","Cwvu.gold.",FALSE,FALSE,FALSE,1,300,300,FALSE,FALSE,TRUE,TRUE,TRUE}</definedName>
    <definedName name="wvu.gold." localSheetId="5" hidden="1">{TRUE,TRUE,-1.25,-15.5,484.5,300,FALSE,TRUE,TRUE,TRUE,0,42,#N/A,314,#N/A,20.3768115942029,20.0588235294118,1,FALSE,FALSE,3,TRUE,1,FALSE,100,"Swvu.gold.","ACwvu.gold.",#N/A,FALSE,FALSE,0.75,0.5,0.5,0.75,1,"","",FALSE,FALSE,FALSE,FALSE,1,#N/A,1,1,"=R259C2:R319C52",FALSE,"Rwvu.gold.","Cwvu.gold.",FALSE,FALSE,FALSE,1,300,300,FALSE,FALSE,TRUE,TRUE,TRUE}</definedName>
    <definedName name="wvu.gold." localSheetId="4" hidden="1">{TRUE,TRUE,-1.25,-15.5,484.5,300,FALSE,TRUE,TRUE,TRUE,0,42,#N/A,314,#N/A,20.3768115942029,20.0588235294118,1,FALSE,FALSE,3,TRUE,1,FALSE,100,"Swvu.gold.","ACwvu.gold.",#N/A,FALSE,FALSE,0.75,0.5,0.5,0.75,1,"","",FALSE,FALSE,FALSE,FALSE,1,#N/A,1,1,"=R259C2:R319C52",FALSE,"Rwvu.gold.","Cwvu.gold.",FALSE,FALSE,FALSE,1,300,300,FALSE,FALSE,TRUE,TRUE,TRUE}</definedName>
    <definedName name="wvu.gold." localSheetId="2" hidden="1">{TRUE,TRUE,-1.25,-15.5,484.5,300,FALSE,TRUE,TRUE,TRUE,0,42,#N/A,314,#N/A,20.3768115942029,20.0588235294118,1,FALSE,FALSE,3,TRUE,1,FALSE,100,"Swvu.gold.","ACwvu.gold.",#N/A,FALSE,FALSE,0.75,0.5,0.5,0.75,1,"","",FALSE,FALSE,FALSE,FALSE,1,#N/A,1,1,"=R259C2:R319C52",FALSE,"Rwvu.gold.","Cwvu.gold.",FALSE,FALSE,FALSE,1,300,300,FALSE,FALSE,TRUE,TRUE,TRUE}</definedName>
    <definedName name="wvu.gold." hidden="1">{TRUE,TRUE,-1.25,-15.5,484.5,300,FALSE,TRUE,TRUE,TRUE,0,42,#N/A,314,#N/A,20.3768115942029,20.0588235294118,1,FALSE,FALSE,3,TRUE,1,FALSE,100,"Swvu.gold.","ACwvu.gold.",#N/A,FALSE,FALSE,0.75,0.5,0.5,0.75,1,"","",FALSE,FALSE,FALSE,FALSE,1,#N/A,1,1,"=R259C2:R319C52",FALSE,"Rwvu.gold.","Cwvu.gold.",FALSE,FALSE,FALSE,1,300,300,FALSE,FALSE,TRUE,TRUE,TRUE}</definedName>
    <definedName name="wvu.goldall." localSheetId="1" hidden="1">{TRUE,TRUE,-0.5,-14.75,603,379.5,FALSE,TRUE,TRUE,TRUE,0,105,#N/A,300,#N/A,12.016393442623,26.4117647058824,1,FALSE,FALSE,3,TRUE,1,FALSE,100,"Swvu.goldall.","ACwvu.goldall.",#N/A,FALSE,FALSE,0.75,0.5,0.5,0.75,1,"","",FALSE,FALSE,FALSE,FALSE,1,#N/A,1,1,"=R259C2:R319C52",FALSE,"Rwvu.goldall.","Cwvu.goldall.",FALSE,FALSE,FALSE,1,300,300,FALSE,FALSE,TRUE,TRUE,TRUE}</definedName>
    <definedName name="wvu.goldall." localSheetId="3" hidden="1">{TRUE,TRUE,-0.5,-14.75,603,379.5,FALSE,TRUE,TRUE,TRUE,0,105,#N/A,300,#N/A,12.016393442623,26.4117647058824,1,FALSE,FALSE,3,TRUE,1,FALSE,100,"Swvu.goldall.","ACwvu.goldall.",#N/A,FALSE,FALSE,0.75,0.5,0.5,0.75,1,"","",FALSE,FALSE,FALSE,FALSE,1,#N/A,1,1,"=R259C2:R319C52",FALSE,"Rwvu.goldall.","Cwvu.goldall.",FALSE,FALSE,FALSE,1,300,300,FALSE,FALSE,TRUE,TRUE,TRUE}</definedName>
    <definedName name="wvu.goldall." localSheetId="5" hidden="1">{TRUE,TRUE,-0.5,-14.75,603,379.5,FALSE,TRUE,TRUE,TRUE,0,105,#N/A,300,#N/A,12.016393442623,26.4117647058824,1,FALSE,FALSE,3,TRUE,1,FALSE,100,"Swvu.goldall.","ACwvu.goldall.",#N/A,FALSE,FALSE,0.75,0.5,0.5,0.75,1,"","",FALSE,FALSE,FALSE,FALSE,1,#N/A,1,1,"=R259C2:R319C52",FALSE,"Rwvu.goldall.","Cwvu.goldall.",FALSE,FALSE,FALSE,1,300,300,FALSE,FALSE,TRUE,TRUE,TRUE}</definedName>
    <definedName name="wvu.goldall." localSheetId="4" hidden="1">{TRUE,TRUE,-0.5,-14.75,603,379.5,FALSE,TRUE,TRUE,TRUE,0,105,#N/A,300,#N/A,12.016393442623,26.4117647058824,1,FALSE,FALSE,3,TRUE,1,FALSE,100,"Swvu.goldall.","ACwvu.goldall.",#N/A,FALSE,FALSE,0.75,0.5,0.5,0.75,1,"","",FALSE,FALSE,FALSE,FALSE,1,#N/A,1,1,"=R259C2:R319C52",FALSE,"Rwvu.goldall.","Cwvu.goldall.",FALSE,FALSE,FALSE,1,300,300,FALSE,FALSE,TRUE,TRUE,TRUE}</definedName>
    <definedName name="wvu.goldall." localSheetId="2" hidden="1">{TRUE,TRUE,-0.5,-14.75,603,379.5,FALSE,TRUE,TRUE,TRUE,0,105,#N/A,300,#N/A,12.016393442623,26.4117647058824,1,FALSE,FALSE,3,TRUE,1,FALSE,100,"Swvu.goldall.","ACwvu.goldall.",#N/A,FALSE,FALSE,0.75,0.5,0.5,0.75,1,"","",FALSE,FALSE,FALSE,FALSE,1,#N/A,1,1,"=R259C2:R319C52",FALSE,"Rwvu.goldall.","Cwvu.goldall.",FALSE,FALSE,FALSE,1,300,300,FALSE,FALSE,TRUE,TRUE,TRUE}</definedName>
    <definedName name="wvu.goldall." hidden="1">{TRUE,TRUE,-0.5,-14.75,603,379.5,FALSE,TRUE,TRUE,TRUE,0,105,#N/A,300,#N/A,12.016393442623,26.4117647058824,1,FALSE,FALSE,3,TRUE,1,FALSE,100,"Swvu.goldall.","ACwvu.goldall.",#N/A,FALSE,FALSE,0.75,0.5,0.5,0.75,1,"","",FALSE,FALSE,FALSE,FALSE,1,#N/A,1,1,"=R259C2:R319C52",FALSE,"Rwvu.goldall.","Cwvu.goldall.",FALSE,FALSE,FALSE,1,300,300,FALSE,FALSE,TRUE,TRUE,TRUE}</definedName>
    <definedName name="wvu.Hypotheses." localSheetId="1" hidden="1">{TRUE,TRUE,-0.5,-14.75,603,379.5,FALSE,TRUE,TRUE,TRUE,0,6,#N/A,51,#N/A,12.25,26.5294117647059,1,FALSE,FALSE,3,TRUE,1,FALSE,100,"Swvu.Hypotheses.","ACwvu.Hypotheses.",#N/A,FALSE,FALSE,1.25,1,0.6,1,1,"","",FALSE,FALSE,FALSE,FALSE,1,#N/A,1,1,"=R1C4:R68C15",FALSE,#N/A,#N/A,FALSE,FALSE,FALSE,1,65532,300,FALSE,FALSE,TRUE,TRUE,TRUE}</definedName>
    <definedName name="wvu.Hypotheses." localSheetId="3" hidden="1">{TRUE,TRUE,-0.5,-14.75,603,379.5,FALSE,TRUE,TRUE,TRUE,0,6,#N/A,51,#N/A,12.25,26.5294117647059,1,FALSE,FALSE,3,TRUE,1,FALSE,100,"Swvu.Hypotheses.","ACwvu.Hypotheses.",#N/A,FALSE,FALSE,1.25,1,0.6,1,1,"","",FALSE,FALSE,FALSE,FALSE,1,#N/A,1,1,"=R1C4:R68C15",FALSE,#N/A,#N/A,FALSE,FALSE,FALSE,1,65532,300,FALSE,FALSE,TRUE,TRUE,TRUE}</definedName>
    <definedName name="wvu.Hypotheses." localSheetId="5" hidden="1">{TRUE,TRUE,-0.5,-14.75,603,379.5,FALSE,TRUE,TRUE,TRUE,0,6,#N/A,51,#N/A,12.25,26.5294117647059,1,FALSE,FALSE,3,TRUE,1,FALSE,100,"Swvu.Hypotheses.","ACwvu.Hypotheses.",#N/A,FALSE,FALSE,1.25,1,0.6,1,1,"","",FALSE,FALSE,FALSE,FALSE,1,#N/A,1,1,"=R1C4:R68C15",FALSE,#N/A,#N/A,FALSE,FALSE,FALSE,1,65532,300,FALSE,FALSE,TRUE,TRUE,TRUE}</definedName>
    <definedName name="wvu.Hypotheses." localSheetId="4" hidden="1">{TRUE,TRUE,-0.5,-14.75,603,379.5,FALSE,TRUE,TRUE,TRUE,0,6,#N/A,51,#N/A,12.25,26.5294117647059,1,FALSE,FALSE,3,TRUE,1,FALSE,100,"Swvu.Hypotheses.","ACwvu.Hypotheses.",#N/A,FALSE,FALSE,1.25,1,0.6,1,1,"","",FALSE,FALSE,FALSE,FALSE,1,#N/A,1,1,"=R1C4:R68C15",FALSE,#N/A,#N/A,FALSE,FALSE,FALSE,1,65532,300,FALSE,FALSE,TRUE,TRUE,TRUE}</definedName>
    <definedName name="wvu.Hypotheses." localSheetId="2" hidden="1">{TRUE,TRUE,-0.5,-14.75,603,379.5,FALSE,TRUE,TRUE,TRUE,0,6,#N/A,51,#N/A,12.25,26.5294117647059,1,FALSE,FALSE,3,TRUE,1,FALSE,100,"Swvu.Hypotheses.","ACwvu.Hypotheses.",#N/A,FALSE,FALSE,1.25,1,0.6,1,1,"","",FALSE,FALSE,FALSE,FALSE,1,#N/A,1,1,"=R1C4:R68C15",FALSE,#N/A,#N/A,FALSE,FALSE,FALSE,1,65532,300,FALSE,FALSE,TRUE,TRUE,TRUE}</definedName>
    <definedName name="wvu.Hypotheses." hidden="1">{TRUE,TRUE,-0.5,-14.75,603,379.5,FALSE,TRUE,TRUE,TRUE,0,6,#N/A,51,#N/A,12.25,26.5294117647059,1,FALSE,FALSE,3,TRUE,1,FALSE,100,"Swvu.Hypotheses.","ACwvu.Hypotheses.",#N/A,FALSE,FALSE,1.25,1,0.6,1,1,"","",FALSE,FALSE,FALSE,FALSE,1,#N/A,1,1,"=R1C4:R68C15",FALSE,#N/A,#N/A,FALSE,FALSE,FALSE,1,65532,300,FALSE,FALSE,TRUE,TRUE,TRUE}</definedName>
    <definedName name="wvu.IMPORT." localSheetId="1" hidden="1">{TRUE,TRUE,-0.5,-14.75,483,261,FALSE,TRUE,TRUE,TRUE,0,3,26,1,270,2,3,4,TRUE,TRUE,3,TRUE,1,TRUE,100,"Swvu.IMPORT.","ACwvu.IMPORT.",#N/A,FALSE,FALSE,0.2,0.3,0.5,0.5,2,"","",FALSE,FALSE,FALSE,FALSE,1,45,#N/A,#N/A,FALSE,FALSE,"Rwvu.IMPORT.","Cwvu.IMPORT.",FALSE,FALSE,TRUE,1,300,300,FALSE,FALSE,TRUE,TRUE,TRUE}</definedName>
    <definedName name="wvu.IMPORT." localSheetId="3" hidden="1">{TRUE,TRUE,-0.5,-14.75,483,261,FALSE,TRUE,TRUE,TRUE,0,3,26,1,270,2,3,4,TRUE,TRUE,3,TRUE,1,TRUE,100,"Swvu.IMPORT.","ACwvu.IMPORT.",#N/A,FALSE,FALSE,0.2,0.3,0.5,0.5,2,"","",FALSE,FALSE,FALSE,FALSE,1,45,#N/A,#N/A,FALSE,FALSE,"Rwvu.IMPORT.","Cwvu.IMPORT.",FALSE,FALSE,TRUE,1,300,300,FALSE,FALSE,TRUE,TRUE,TRUE}</definedName>
    <definedName name="wvu.IMPORT." localSheetId="5" hidden="1">{TRUE,TRUE,-0.5,-14.75,483,261,FALSE,TRUE,TRUE,TRUE,0,3,26,1,270,2,3,4,TRUE,TRUE,3,TRUE,1,TRUE,100,"Swvu.IMPORT.","ACwvu.IMPORT.",#N/A,FALSE,FALSE,0.2,0.3,0.5,0.5,2,"","",FALSE,FALSE,FALSE,FALSE,1,45,#N/A,#N/A,FALSE,FALSE,"Rwvu.IMPORT.","Cwvu.IMPORT.",FALSE,FALSE,TRUE,1,300,300,FALSE,FALSE,TRUE,TRUE,TRUE}</definedName>
    <definedName name="wvu.IMPORT." localSheetId="4" hidden="1">{TRUE,TRUE,-0.5,-14.75,483,261,FALSE,TRUE,TRUE,TRUE,0,3,26,1,270,2,3,4,TRUE,TRUE,3,TRUE,1,TRUE,100,"Swvu.IMPORT.","ACwvu.IMPORT.",#N/A,FALSE,FALSE,0.2,0.3,0.5,0.5,2,"","",FALSE,FALSE,FALSE,FALSE,1,45,#N/A,#N/A,FALSE,FALSE,"Rwvu.IMPORT.","Cwvu.IMPORT.",FALSE,FALSE,TRUE,1,300,300,FALSE,FALSE,TRUE,TRUE,TRUE}</definedName>
    <definedName name="wvu.IMPORT." localSheetId="2" hidden="1">{TRUE,TRUE,-0.5,-14.75,483,261,FALSE,TRUE,TRUE,TRUE,0,3,26,1,270,2,3,4,TRUE,TRUE,3,TRUE,1,TRUE,100,"Swvu.IMPORT.","ACwvu.IMPORT.",#N/A,FALSE,FALSE,0.2,0.3,0.5,0.5,2,"","",FALSE,FALSE,FALSE,FALSE,1,45,#N/A,#N/A,FALSE,FALSE,"Rwvu.IMPORT.","Cwvu.IMPORT.",FALSE,FALSE,TRUE,1,300,300,FALSE,FALSE,TRUE,TRUE,TRUE}</definedName>
    <definedName name="wvu.IMPORT." hidden="1">{TRUE,TRUE,-0.5,-14.75,483,261,FALSE,TRUE,TRUE,TRUE,0,3,26,1,270,2,3,4,TRUE,TRUE,3,TRUE,1,TRUE,100,"Swvu.IMPORT.","ACwvu.IMPORT.",#N/A,FALSE,FALSE,0.2,0.3,0.5,0.5,2,"","",FALSE,FALSE,FALSE,FALSE,1,45,#N/A,#N/A,FALSE,FALSE,"Rwvu.IMPORT.","Cwvu.IMPORT.",FALSE,FALSE,TRUE,1,300,300,FALSE,FALSE,TRUE,TRUE,TRUE}</definedName>
    <definedName name="wvu.imports." localSheetId="1" hidden="1">{TRUE,TRUE,-1.25,-15.5,484.5,300,FALSE,TRUE,TRUE,TRUE,0,37,#N/A,447,#N/A,20.3623188405797,19.1764705882353,1,FALSE,FALSE,3,TRUE,1,FALSE,100,"Swvu.imports.","ACwvu.imports.",#N/A,FALSE,FALSE,0.75,0.5,0.5,0.75,1,"","",FALSE,FALSE,FALSE,FALSE,1,#N/A,1,1,"=R370C2:R457C52",FALSE,"Rwvu.imports.","Cwvu.imports.",FALSE,FALSE,FALSE,1,300,300,FALSE,FALSE,TRUE,TRUE,TRUE}</definedName>
    <definedName name="wvu.imports." localSheetId="3" hidden="1">{TRUE,TRUE,-1.25,-15.5,484.5,300,FALSE,TRUE,TRUE,TRUE,0,37,#N/A,447,#N/A,20.3623188405797,19.1764705882353,1,FALSE,FALSE,3,TRUE,1,FALSE,100,"Swvu.imports.","ACwvu.imports.",#N/A,FALSE,FALSE,0.75,0.5,0.5,0.75,1,"","",FALSE,FALSE,FALSE,FALSE,1,#N/A,1,1,"=R370C2:R457C52",FALSE,"Rwvu.imports.","Cwvu.imports.",FALSE,FALSE,FALSE,1,300,300,FALSE,FALSE,TRUE,TRUE,TRUE}</definedName>
    <definedName name="wvu.imports." localSheetId="5" hidden="1">{TRUE,TRUE,-1.25,-15.5,484.5,300,FALSE,TRUE,TRUE,TRUE,0,37,#N/A,447,#N/A,20.3623188405797,19.1764705882353,1,FALSE,FALSE,3,TRUE,1,FALSE,100,"Swvu.imports.","ACwvu.imports.",#N/A,FALSE,FALSE,0.75,0.5,0.5,0.75,1,"","",FALSE,FALSE,FALSE,FALSE,1,#N/A,1,1,"=R370C2:R457C52",FALSE,"Rwvu.imports.","Cwvu.imports.",FALSE,FALSE,FALSE,1,300,300,FALSE,FALSE,TRUE,TRUE,TRUE}</definedName>
    <definedName name="wvu.imports." localSheetId="4" hidden="1">{TRUE,TRUE,-1.25,-15.5,484.5,300,FALSE,TRUE,TRUE,TRUE,0,37,#N/A,447,#N/A,20.3623188405797,19.1764705882353,1,FALSE,FALSE,3,TRUE,1,FALSE,100,"Swvu.imports.","ACwvu.imports.",#N/A,FALSE,FALSE,0.75,0.5,0.5,0.75,1,"","",FALSE,FALSE,FALSE,FALSE,1,#N/A,1,1,"=R370C2:R457C52",FALSE,"Rwvu.imports.","Cwvu.imports.",FALSE,FALSE,FALSE,1,300,300,FALSE,FALSE,TRUE,TRUE,TRUE}</definedName>
    <definedName name="wvu.imports." localSheetId="2" hidden="1">{TRUE,TRUE,-1.25,-15.5,484.5,300,FALSE,TRUE,TRUE,TRUE,0,37,#N/A,447,#N/A,20.3623188405797,19.1764705882353,1,FALSE,FALSE,3,TRUE,1,FALSE,100,"Swvu.imports.","ACwvu.imports.",#N/A,FALSE,FALSE,0.75,0.5,0.5,0.75,1,"","",FALSE,FALSE,FALSE,FALSE,1,#N/A,1,1,"=R370C2:R457C52",FALSE,"Rwvu.imports.","Cwvu.imports.",FALSE,FALSE,FALSE,1,300,300,FALSE,FALSE,TRUE,TRUE,TRUE}</definedName>
    <definedName name="wvu.imports." hidden="1">{TRUE,TRUE,-1.25,-15.5,484.5,300,FALSE,TRUE,TRUE,TRUE,0,37,#N/A,447,#N/A,20.3623188405797,19.1764705882353,1,FALSE,FALSE,3,TRUE,1,FALSE,100,"Swvu.imports.","ACwvu.imports.",#N/A,FALSE,FALSE,0.75,0.5,0.5,0.75,1,"","",FALSE,FALSE,FALSE,FALSE,1,#N/A,1,1,"=R370C2:R457C52",FALSE,"Rwvu.imports.","Cwvu.imports.",FALSE,FALSE,FALSE,1,300,300,FALSE,FALSE,TRUE,TRUE,TRUE}</definedName>
    <definedName name="wvu.importsall." localSheetId="1" hidden="1">{TRUE,TRUE,-0.5,-14.75,603,379.5,FALSE,TRUE,TRUE,TRUE,0,102,#N/A,460,#N/A,11.6229508196721,25.5294117647059,1,FALSE,FALSE,3,TRUE,1,FALSE,100,"Swvu.importsall.","ACwvu.importsall.",#N/A,FALSE,FALSE,0.75,0.5,0.5,0.75,1,"","",FALSE,FALSE,FALSE,FALSE,1,#N/A,1,1,"=R370C2:R457C52",FALSE,"Rwvu.importsall.","Cwvu.importsall.",FALSE,FALSE,FALSE,1,300,300,FALSE,FALSE,TRUE,TRUE,TRUE}</definedName>
    <definedName name="wvu.importsall." localSheetId="3" hidden="1">{TRUE,TRUE,-0.5,-14.75,603,379.5,FALSE,TRUE,TRUE,TRUE,0,102,#N/A,460,#N/A,11.6229508196721,25.5294117647059,1,FALSE,FALSE,3,TRUE,1,FALSE,100,"Swvu.importsall.","ACwvu.importsall.",#N/A,FALSE,FALSE,0.75,0.5,0.5,0.75,1,"","",FALSE,FALSE,FALSE,FALSE,1,#N/A,1,1,"=R370C2:R457C52",FALSE,"Rwvu.importsall.","Cwvu.importsall.",FALSE,FALSE,FALSE,1,300,300,FALSE,FALSE,TRUE,TRUE,TRUE}</definedName>
    <definedName name="wvu.importsall." localSheetId="5" hidden="1">{TRUE,TRUE,-0.5,-14.75,603,379.5,FALSE,TRUE,TRUE,TRUE,0,102,#N/A,460,#N/A,11.6229508196721,25.5294117647059,1,FALSE,FALSE,3,TRUE,1,FALSE,100,"Swvu.importsall.","ACwvu.importsall.",#N/A,FALSE,FALSE,0.75,0.5,0.5,0.75,1,"","",FALSE,FALSE,FALSE,FALSE,1,#N/A,1,1,"=R370C2:R457C52",FALSE,"Rwvu.importsall.","Cwvu.importsall.",FALSE,FALSE,FALSE,1,300,300,FALSE,FALSE,TRUE,TRUE,TRUE}</definedName>
    <definedName name="wvu.importsall." localSheetId="4" hidden="1">{TRUE,TRUE,-0.5,-14.75,603,379.5,FALSE,TRUE,TRUE,TRUE,0,102,#N/A,460,#N/A,11.6229508196721,25.5294117647059,1,FALSE,FALSE,3,TRUE,1,FALSE,100,"Swvu.importsall.","ACwvu.importsall.",#N/A,FALSE,FALSE,0.75,0.5,0.5,0.75,1,"","",FALSE,FALSE,FALSE,FALSE,1,#N/A,1,1,"=R370C2:R457C52",FALSE,"Rwvu.importsall.","Cwvu.importsall.",FALSE,FALSE,FALSE,1,300,300,FALSE,FALSE,TRUE,TRUE,TRUE}</definedName>
    <definedName name="wvu.importsall." localSheetId="2" hidden="1">{TRUE,TRUE,-0.5,-14.75,603,379.5,FALSE,TRUE,TRUE,TRUE,0,102,#N/A,460,#N/A,11.6229508196721,25.5294117647059,1,FALSE,FALSE,3,TRUE,1,FALSE,100,"Swvu.importsall.","ACwvu.importsall.",#N/A,FALSE,FALSE,0.75,0.5,0.5,0.75,1,"","",FALSE,FALSE,FALSE,FALSE,1,#N/A,1,1,"=R370C2:R457C52",FALSE,"Rwvu.importsall.","Cwvu.importsall.",FALSE,FALSE,FALSE,1,300,300,FALSE,FALSE,TRUE,TRUE,TRUE}</definedName>
    <definedName name="wvu.importsall." hidden="1">{TRUE,TRUE,-0.5,-14.75,603,379.5,FALSE,TRUE,TRUE,TRUE,0,102,#N/A,460,#N/A,11.6229508196721,25.5294117647059,1,FALSE,FALSE,3,TRUE,1,FALSE,100,"Swvu.importsall.","ACwvu.importsall.",#N/A,FALSE,FALSE,0.75,0.5,0.5,0.75,1,"","",FALSE,FALSE,FALSE,FALSE,1,#N/A,1,1,"=R370C2:R457C52",FALSE,"Rwvu.importsall.","Cwvu.importsall.",FALSE,FALSE,FALSE,1,300,300,FALSE,FALSE,TRUE,TRUE,TRUE}</definedName>
    <definedName name="wvu.Print." localSheetId="1" hidden="1">{TRUE,TRUE,-0.5,-14.75,603,387,FALSE,TRUE,TRUE,TRUE,0,1,2,1,2,1,1,4,TRUE,TRUE,3,TRUE,1,TRUE,75,"Swvu.Print.","ACwvu.Print.",#N/A,FALSE,FALSE,1,0.75,0.6,0.5,1,"","",TRUE,FALSE,TRUE,FALSE,1,#N/A,1,1,#DIV/0!,FALSE,"Rwvu.Print.",#N/A,FALSE,FALSE,FALSE,1,65532,300,FALSE,FALSE,TRUE,TRUE,TRUE}</definedName>
    <definedName name="wvu.Print." localSheetId="3" hidden="1">{TRUE,TRUE,-0.5,-14.75,603,387,FALSE,TRUE,TRUE,TRUE,0,1,2,1,2,1,1,4,TRUE,TRUE,3,TRUE,1,TRUE,75,"Swvu.Print.","ACwvu.Print.",#N/A,FALSE,FALSE,1,0.75,0.6,0.5,1,"","",TRUE,FALSE,TRUE,FALSE,1,#N/A,1,1,#DIV/0!,FALSE,"Rwvu.Print.",#N/A,FALSE,FALSE,FALSE,1,65532,300,FALSE,FALSE,TRUE,TRUE,TRUE}</definedName>
    <definedName name="wvu.Print." localSheetId="5" hidden="1">{TRUE,TRUE,-0.5,-14.75,603,387,FALSE,TRUE,TRUE,TRUE,0,1,2,1,2,1,1,4,TRUE,TRUE,3,TRUE,1,TRUE,75,"Swvu.Print.","ACwvu.Print.",#N/A,FALSE,FALSE,1,0.75,0.6,0.5,1,"","",TRUE,FALSE,TRUE,FALSE,1,#N/A,1,1,#DIV/0!,FALSE,"Rwvu.Print.",#N/A,FALSE,FALSE,FALSE,1,65532,300,FALSE,FALSE,TRUE,TRUE,TRUE}</definedName>
    <definedName name="wvu.Print." localSheetId="4" hidden="1">{TRUE,TRUE,-0.5,-14.75,603,387,FALSE,TRUE,TRUE,TRUE,0,1,2,1,2,1,1,4,TRUE,TRUE,3,TRUE,1,TRUE,75,"Swvu.Print.","ACwvu.Print.",#N/A,FALSE,FALSE,1,0.75,0.6,0.5,1,"","",TRUE,FALSE,TRUE,FALSE,1,#N/A,1,1,#DIV/0!,FALSE,"Rwvu.Print.",#N/A,FALSE,FALSE,FALSE,1,65532,300,FALSE,FALSE,TRUE,TRUE,TRUE}</definedName>
    <definedName name="wvu.Print." localSheetId="2" hidden="1">{TRUE,TRUE,-0.5,-14.75,603,387,FALSE,TRUE,TRUE,TRUE,0,1,2,1,2,1,1,4,TRUE,TRUE,3,TRUE,1,TRUE,75,"Swvu.Print.","ACwvu.Print.",#N/A,FALSE,FALSE,1,0.75,0.6,0.5,1,"","",TRUE,FALSE,TRUE,FALSE,1,#N/A,1,1,#DIV/0!,FALSE,"Rwvu.Print.",#N/A,FALSE,FALSE,FALSE,1,65532,300,FALSE,FALSE,TRUE,TRUE,TRUE}</definedName>
    <definedName name="wvu.Print." hidden="1">{TRUE,TRUE,-0.5,-14.75,603,387,FALSE,TRUE,TRUE,TRUE,0,1,2,1,2,1,1,4,TRUE,TRUE,3,TRUE,1,TRUE,75,"Swvu.Print.","ACwvu.Print.",#N/A,FALSE,FALSE,1,0.75,0.6,0.5,1,"","",TRUE,FALSE,TRUE,FALSE,1,#N/A,1,1,#DIV/0!,FALSE,"Rwvu.Print.",#N/A,FALSE,FALSE,FALSE,1,65532,300,FALSE,FALSE,TRUE,TRUE,TRUE}</definedName>
    <definedName name="wvu.tot." localSheetId="1" hidden="1">{TRUE,TRUE,-0.5,-14.75,603,379.5,FALSE,TRUE,TRUE,TRUE,0,32,#N/A,811,#N/A,25.6811594202899,26.4705882352941,1,FALSE,FALSE,3,TRUE,1,FALSE,100,"Swvu.tot.","ACwvu.tot.",#N/A,FALSE,FALSE,0.75,0.5,0.5,0.75,1,"","",FALSE,FALSE,FALSE,FALSE,1,#N/A,1,1,"=R790C2:R832C52",FALSE,"Rwvu.tot.","Cwvu.tot.",FALSE,FALSE,FALSE,1,300,300,FALSE,FALSE,TRUE,TRUE,TRUE}</definedName>
    <definedName name="wvu.tot." localSheetId="3" hidden="1">{TRUE,TRUE,-0.5,-14.75,603,379.5,FALSE,TRUE,TRUE,TRUE,0,32,#N/A,811,#N/A,25.6811594202899,26.4705882352941,1,FALSE,FALSE,3,TRUE,1,FALSE,100,"Swvu.tot.","ACwvu.tot.",#N/A,FALSE,FALSE,0.75,0.5,0.5,0.75,1,"","",FALSE,FALSE,FALSE,FALSE,1,#N/A,1,1,"=R790C2:R832C52",FALSE,"Rwvu.tot.","Cwvu.tot.",FALSE,FALSE,FALSE,1,300,300,FALSE,FALSE,TRUE,TRUE,TRUE}</definedName>
    <definedName name="wvu.tot." localSheetId="5" hidden="1">{TRUE,TRUE,-0.5,-14.75,603,379.5,FALSE,TRUE,TRUE,TRUE,0,32,#N/A,811,#N/A,25.6811594202899,26.4705882352941,1,FALSE,FALSE,3,TRUE,1,FALSE,100,"Swvu.tot.","ACwvu.tot.",#N/A,FALSE,FALSE,0.75,0.5,0.5,0.75,1,"","",FALSE,FALSE,FALSE,FALSE,1,#N/A,1,1,"=R790C2:R832C52",FALSE,"Rwvu.tot.","Cwvu.tot.",FALSE,FALSE,FALSE,1,300,300,FALSE,FALSE,TRUE,TRUE,TRUE}</definedName>
    <definedName name="wvu.tot." localSheetId="4" hidden="1">{TRUE,TRUE,-0.5,-14.75,603,379.5,FALSE,TRUE,TRUE,TRUE,0,32,#N/A,811,#N/A,25.6811594202899,26.4705882352941,1,FALSE,FALSE,3,TRUE,1,FALSE,100,"Swvu.tot.","ACwvu.tot.",#N/A,FALSE,FALSE,0.75,0.5,0.5,0.75,1,"","",FALSE,FALSE,FALSE,FALSE,1,#N/A,1,1,"=R790C2:R832C52",FALSE,"Rwvu.tot.","Cwvu.tot.",FALSE,FALSE,FALSE,1,300,300,FALSE,FALSE,TRUE,TRUE,TRUE}</definedName>
    <definedName name="wvu.tot." localSheetId="2" hidden="1">{TRUE,TRUE,-0.5,-14.75,603,379.5,FALSE,TRUE,TRUE,TRUE,0,32,#N/A,811,#N/A,25.6811594202899,26.4705882352941,1,FALSE,FALSE,3,TRUE,1,FALSE,100,"Swvu.tot.","ACwvu.tot.",#N/A,FALSE,FALSE,0.75,0.5,0.5,0.75,1,"","",FALSE,FALSE,FALSE,FALSE,1,#N/A,1,1,"=R790C2:R832C52",FALSE,"Rwvu.tot.","Cwvu.tot.",FALSE,FALSE,FALSE,1,300,300,FALSE,FALSE,TRUE,TRUE,TRUE}</definedName>
    <definedName name="wvu.tot." hidden="1">{TRUE,TRUE,-0.5,-14.75,603,379.5,FALSE,TRUE,TRUE,TRUE,0,32,#N/A,811,#N/A,25.6811594202899,26.4705882352941,1,FALSE,FALSE,3,TRUE,1,FALSE,100,"Swvu.tot.","ACwvu.tot.",#N/A,FALSE,FALSE,0.75,0.5,0.5,0.75,1,"","",FALSE,FALSE,FALSE,FALSE,1,#N/A,1,1,"=R790C2:R832C52",FALSE,"Rwvu.tot.","Cwvu.tot.",FALSE,FALSE,FALSE,1,300,300,FALSE,FALSE,TRUE,TRUE,TRUE}</definedName>
    <definedName name="xyz" localSheetId="1" hidden="1">{"SRB",#N/A,FALSE,"SRB"}</definedName>
    <definedName name="xyz" localSheetId="3" hidden="1">{"SRB",#N/A,FALSE,"SRB"}</definedName>
    <definedName name="xyz" localSheetId="5" hidden="1">{"SRB",#N/A,FALSE,"SRB"}</definedName>
    <definedName name="xyz" localSheetId="4" hidden="1">{"SRB",#N/A,FALSE,"SRB"}</definedName>
    <definedName name="xyz" localSheetId="2" hidden="1">{"SRB",#N/A,FALSE,"SRB"}</definedName>
    <definedName name="xyz" hidden="1">{"SRB",#N/A,FALSE,"SRB"}</definedName>
    <definedName name="y" localSheetId="1" hidden="1">{"Main Economic Indicators",#N/A,FALSE,"C"}</definedName>
    <definedName name="y" localSheetId="3" hidden="1">{"Main Economic Indicators",#N/A,FALSE,"C"}</definedName>
    <definedName name="y" localSheetId="5" hidden="1">{"Main Economic Indicators",#N/A,FALSE,"C"}</definedName>
    <definedName name="y" localSheetId="4" hidden="1">{"Main Economic Indicators",#N/A,FALSE,"C"}</definedName>
    <definedName name="y" localSheetId="2" hidden="1">{"Main Economic Indicators",#N/A,FALSE,"C"}</definedName>
    <definedName name="y" hidden="1">{"Main Economic Indicators",#N/A,FALSE,"C"}</definedName>
    <definedName name="Z_00C67BFA_FEDD_11D1_98B3_00C04FC96ABD_.wvu.Rows" localSheetId="1" hidden="1">#REF!,#REF!,#REF!,#REF!,#REF!,#REF!</definedName>
    <definedName name="Z_00C67BFA_FEDD_11D1_98B3_00C04FC96ABD_.wvu.Rows" localSheetId="5" hidden="1">#REF!,#REF!,#REF!,#REF!,#REF!,#REF!</definedName>
    <definedName name="Z_00C67BFA_FEDD_11D1_98B3_00C04FC96ABD_.wvu.Rows" localSheetId="4" hidden="1">#REF!,#REF!,#REF!,#REF!,#REF!,#REF!</definedName>
    <definedName name="Z_00C67BFA_FEDD_11D1_98B3_00C04FC96ABD_.wvu.Rows" localSheetId="2" hidden="1">#REF!,#REF!,#REF!,#REF!,#REF!,#REF!</definedName>
    <definedName name="Z_00C67BFA_FEDD_11D1_98B3_00C04FC96ABD_.wvu.Rows" hidden="1">[5]BOP!$A$36:$IV$36,[5]BOP!$A$44:$IV$44,[5]BOP!$A$59:$IV$59,[5]BOP!#REF!,[5]BOP!#REF!,[5]BOP!$A$81:$IV$88</definedName>
    <definedName name="Z_00C67BFB_FEDD_11D1_98B3_00C04FC96ABD_.wvu.Rows" localSheetId="1" hidden="1">#REF!,#REF!,#REF!,#REF!,#REF!,#REF!</definedName>
    <definedName name="Z_00C67BFB_FEDD_11D1_98B3_00C04FC96ABD_.wvu.Rows" localSheetId="5" hidden="1">#REF!,#REF!,#REF!,#REF!,#REF!,#REF!</definedName>
    <definedName name="Z_00C67BFB_FEDD_11D1_98B3_00C04FC96ABD_.wvu.Rows" localSheetId="4" hidden="1">#REF!,#REF!,#REF!,#REF!,#REF!,#REF!</definedName>
    <definedName name="Z_00C67BFB_FEDD_11D1_98B3_00C04FC96ABD_.wvu.Rows" localSheetId="2" hidden="1">#REF!,#REF!,#REF!,#REF!,#REF!,#REF!</definedName>
    <definedName name="Z_00C67BFB_FEDD_11D1_98B3_00C04FC96ABD_.wvu.Rows" hidden="1">[5]BOP!$A$36:$IV$36,[5]BOP!$A$44:$IV$44,[5]BOP!$A$59:$IV$59,[5]BOP!#REF!,[5]BOP!#REF!,[5]BOP!$A$81:$IV$88</definedName>
    <definedName name="Z_00C67BFC_FEDD_11D1_98B3_00C04FC96ABD_.wvu.Rows" localSheetId="5" hidden="1">#REF!,#REF!,#REF!,#REF!,#REF!,#REF!</definedName>
    <definedName name="Z_00C67BFC_FEDD_11D1_98B3_00C04FC96ABD_.wvu.Rows" localSheetId="4" hidden="1">#REF!,#REF!,#REF!,#REF!,#REF!,#REF!</definedName>
    <definedName name="Z_00C67BFC_FEDD_11D1_98B3_00C04FC96ABD_.wvu.Rows" localSheetId="2" hidden="1">#REF!,#REF!,#REF!,#REF!,#REF!,#REF!</definedName>
    <definedName name="Z_00C67BFC_FEDD_11D1_98B3_00C04FC96ABD_.wvu.Rows" hidden="1">[5]BOP!$A$36:$IV$36,[5]BOP!$A$44:$IV$44,[5]BOP!$A$59:$IV$59,[5]BOP!#REF!,[5]BOP!#REF!,[5]BOP!$A$81:$IV$88</definedName>
    <definedName name="Z_00C67BFD_FEDD_11D1_98B3_00C04FC96ABD_.wvu.Rows" localSheetId="5" hidden="1">#REF!,#REF!,#REF!,#REF!,#REF!,#REF!</definedName>
    <definedName name="Z_00C67BFD_FEDD_11D1_98B3_00C04FC96ABD_.wvu.Rows" localSheetId="4" hidden="1">#REF!,#REF!,#REF!,#REF!,#REF!,#REF!</definedName>
    <definedName name="Z_00C67BFD_FEDD_11D1_98B3_00C04FC96ABD_.wvu.Rows" localSheetId="2" hidden="1">#REF!,#REF!,#REF!,#REF!,#REF!,#REF!</definedName>
    <definedName name="Z_00C67BFD_FEDD_11D1_98B3_00C04FC96ABD_.wvu.Rows" hidden="1">[5]BOP!$A$36:$IV$36,[5]BOP!$A$44:$IV$44,[5]BOP!$A$59:$IV$59,[5]BOP!#REF!,[5]BOP!#REF!,[5]BOP!$A$81:$IV$88</definedName>
    <definedName name="Z_00C67BFE_FEDD_11D1_98B3_00C04FC96ABD_.wvu.Rows" localSheetId="5" hidden="1">#REF!,#REF!,#REF!,#REF!,#REF!,#REF!,#REF!,#REF!</definedName>
    <definedName name="Z_00C67BFE_FEDD_11D1_98B3_00C04FC96ABD_.wvu.Rows" localSheetId="4" hidden="1">#REF!,#REF!,#REF!,#REF!,#REF!,#REF!,#REF!,#REF!</definedName>
    <definedName name="Z_00C67BFE_FEDD_11D1_98B3_00C04FC96ABD_.wvu.Rows" localSheetId="2" hidden="1">#REF!,#REF!,#REF!,#REF!,#REF!,#REF!,#REF!,#REF!</definedName>
    <definedName name="Z_00C67BFE_FEDD_11D1_98B3_00C04FC96ABD_.wvu.Rows" hidden="1">[5]BOP!$A$36:$IV$36,[5]BOP!$A$44:$IV$44,[5]BOP!$A$59:$IV$59,[5]BOP!#REF!,[5]BOP!#REF!,[5]BOP!$A$79:$IV$79,[5]BOP!$A$81:$IV$88,[5]BOP!#REF!</definedName>
    <definedName name="Z_00C67BFF_FEDD_11D1_98B3_00C04FC96ABD_.wvu.Rows" localSheetId="5" hidden="1">#REF!,#REF!,#REF!,#REF!,#REF!,#REF!,#REF!</definedName>
    <definedName name="Z_00C67BFF_FEDD_11D1_98B3_00C04FC96ABD_.wvu.Rows" localSheetId="4" hidden="1">#REF!,#REF!,#REF!,#REF!,#REF!,#REF!,#REF!</definedName>
    <definedName name="Z_00C67BFF_FEDD_11D1_98B3_00C04FC96ABD_.wvu.Rows" localSheetId="2" hidden="1">#REF!,#REF!,#REF!,#REF!,#REF!,#REF!,#REF!</definedName>
    <definedName name="Z_00C67BFF_FEDD_11D1_98B3_00C04FC96ABD_.wvu.Rows" hidden="1">[5]BOP!$A$36:$IV$36,[5]BOP!$A$44:$IV$44,[5]BOP!$A$59:$IV$59,[5]BOP!#REF!,[5]BOP!#REF!,[5]BOP!$A$79:$IV$79,[5]BOP!$A$81:$IV$88</definedName>
    <definedName name="Z_00C67C00_FEDD_11D1_98B3_00C04FC96ABD_.wvu.Rows" localSheetId="1" hidden="1">#REF!,#REF!,#REF!,#REF!,#REF!,#REF!,#REF!</definedName>
    <definedName name="Z_00C67C00_FEDD_11D1_98B3_00C04FC96ABD_.wvu.Rows" localSheetId="5" hidden="1">#REF!,#REF!,#REF!,#REF!,#REF!,#REF!,#REF!</definedName>
    <definedName name="Z_00C67C00_FEDD_11D1_98B3_00C04FC96ABD_.wvu.Rows" localSheetId="4" hidden="1">#REF!,#REF!,#REF!,#REF!,#REF!,#REF!,#REF!</definedName>
    <definedName name="Z_00C67C00_FEDD_11D1_98B3_00C04FC96ABD_.wvu.Rows" localSheetId="2" hidden="1">#REF!,#REF!,#REF!,#REF!,#REF!,#REF!,#REF!</definedName>
    <definedName name="Z_00C67C00_FEDD_11D1_98B3_00C04FC96ABD_.wvu.Rows" hidden="1">[5]BOP!$A$36:$IV$36,[5]BOP!$A$44:$IV$44,[5]BOP!$A$59:$IV$59,[5]BOP!#REF!,[5]BOP!#REF!,[5]BOP!$A$79:$IV$79,[5]BOP!#REF!</definedName>
    <definedName name="Z_00C67C01_FEDD_11D1_98B3_00C04FC96ABD_.wvu.Rows" localSheetId="5" hidden="1">#REF!,#REF!,#REF!,#REF!,#REF!,#REF!,#REF!,#REF!</definedName>
    <definedName name="Z_00C67C01_FEDD_11D1_98B3_00C04FC96ABD_.wvu.Rows" localSheetId="4" hidden="1">#REF!,#REF!,#REF!,#REF!,#REF!,#REF!,#REF!,#REF!</definedName>
    <definedName name="Z_00C67C01_FEDD_11D1_98B3_00C04FC96ABD_.wvu.Rows" localSheetId="2" hidden="1">#REF!,#REF!,#REF!,#REF!,#REF!,#REF!,#REF!,#REF!</definedName>
    <definedName name="Z_00C67C01_FEDD_11D1_98B3_00C04FC96ABD_.wvu.Rows" hidden="1">[5]BOP!$A$36:$IV$36,[5]BOP!$A$44:$IV$44,[5]BOP!$A$59:$IV$59,[5]BOP!#REF!,[5]BOP!#REF!,[5]BOP!$A$79:$IV$79,[5]BOP!$A$81:$IV$88,[5]BOP!#REF!</definedName>
    <definedName name="Z_00C67C02_FEDD_11D1_98B3_00C04FC96ABD_.wvu.Rows" localSheetId="5" hidden="1">#REF!,#REF!,#REF!,#REF!,#REF!,#REF!,#REF!,#REF!</definedName>
    <definedName name="Z_00C67C02_FEDD_11D1_98B3_00C04FC96ABD_.wvu.Rows" localSheetId="4" hidden="1">#REF!,#REF!,#REF!,#REF!,#REF!,#REF!,#REF!,#REF!</definedName>
    <definedName name="Z_00C67C02_FEDD_11D1_98B3_00C04FC96ABD_.wvu.Rows" localSheetId="2" hidden="1">#REF!,#REF!,#REF!,#REF!,#REF!,#REF!,#REF!,#REF!</definedName>
    <definedName name="Z_00C67C02_FEDD_11D1_98B3_00C04FC96ABD_.wvu.Rows" hidden="1">[5]BOP!$A$36:$IV$36,[5]BOP!$A$44:$IV$44,[5]BOP!$A$59:$IV$59,[5]BOP!#REF!,[5]BOP!#REF!,[5]BOP!$A$79:$IV$79,[5]BOP!$A$81:$IV$88,[5]BOP!#REF!</definedName>
    <definedName name="Z_00C67C03_FEDD_11D1_98B3_00C04FC96ABD_.wvu.Rows" localSheetId="5" hidden="1">#REF!,#REF!,#REF!,#REF!,#REF!,#REF!,#REF!,#REF!</definedName>
    <definedName name="Z_00C67C03_FEDD_11D1_98B3_00C04FC96ABD_.wvu.Rows" localSheetId="4" hidden="1">#REF!,#REF!,#REF!,#REF!,#REF!,#REF!,#REF!,#REF!</definedName>
    <definedName name="Z_00C67C03_FEDD_11D1_98B3_00C04FC96ABD_.wvu.Rows" localSheetId="2" hidden="1">#REF!,#REF!,#REF!,#REF!,#REF!,#REF!,#REF!,#REF!</definedName>
    <definedName name="Z_00C67C03_FEDD_11D1_98B3_00C04FC96ABD_.wvu.Rows" hidden="1">[5]BOP!$A$36:$IV$36,[5]BOP!$A$44:$IV$44,[5]BOP!$A$59:$IV$59,[5]BOP!#REF!,[5]BOP!#REF!,[5]BOP!$A$79:$IV$79,[5]BOP!$A$81:$IV$88,[5]BOP!#REF!</definedName>
    <definedName name="Z_00C67C05_FEDD_11D1_98B3_00C04FC96ABD_.wvu.Rows" localSheetId="1" hidden="1">#REF!,#REF!,#REF!,#REF!,#REF!,#REF!,#REF!,#REF!,#REF!</definedName>
    <definedName name="Z_00C67C05_FEDD_11D1_98B3_00C04FC96ABD_.wvu.Rows" localSheetId="5" hidden="1">#REF!,#REF!,#REF!,#REF!,#REF!,#REF!,#REF!,#REF!,#REF!</definedName>
    <definedName name="Z_00C67C05_FEDD_11D1_98B3_00C04FC96ABD_.wvu.Rows" localSheetId="4" hidden="1">#REF!,#REF!,#REF!,#REF!,#REF!,#REF!,#REF!,#REF!,#REF!</definedName>
    <definedName name="Z_00C67C05_FEDD_11D1_98B3_00C04FC96ABD_.wvu.Rows" localSheetId="2" hidden="1">#REF!,#REF!,#REF!,#REF!,#REF!,#REF!,#REF!,#REF!,#REF!</definedName>
    <definedName name="Z_00C67C05_FEDD_11D1_98B3_00C04FC96ABD_.wvu.Rows" hidden="1">[5]BOP!$A$36:$IV$36,[5]BOP!$A$44:$IV$44,[5]BOP!$A$59:$IV$59,[5]BOP!#REF!,[5]BOP!#REF!,[5]BOP!$A$79:$IV$79,[5]BOP!$A$81:$IV$88,[5]BOP!#REF!,[5]BOP!#REF!</definedName>
    <definedName name="Z_00C67C06_FEDD_11D1_98B3_00C04FC96ABD_.wvu.Rows" localSheetId="1" hidden="1">#REF!,#REF!,#REF!,#REF!,#REF!,#REF!,#REF!,#REF!,#REF!</definedName>
    <definedName name="Z_00C67C06_FEDD_11D1_98B3_00C04FC96ABD_.wvu.Rows" localSheetId="5" hidden="1">#REF!,#REF!,#REF!,#REF!,#REF!,#REF!,#REF!,#REF!,#REF!</definedName>
    <definedName name="Z_00C67C06_FEDD_11D1_98B3_00C04FC96ABD_.wvu.Rows" localSheetId="4" hidden="1">#REF!,#REF!,#REF!,#REF!,#REF!,#REF!,#REF!,#REF!,#REF!</definedName>
    <definedName name="Z_00C67C06_FEDD_11D1_98B3_00C04FC96ABD_.wvu.Rows" localSheetId="2" hidden="1">#REF!,#REF!,#REF!,#REF!,#REF!,#REF!,#REF!,#REF!,#REF!</definedName>
    <definedName name="Z_00C67C06_FEDD_11D1_98B3_00C04FC96ABD_.wvu.Rows" hidden="1">[5]BOP!$A$36:$IV$36,[5]BOP!$A$44:$IV$44,[5]BOP!$A$59:$IV$59,[5]BOP!#REF!,[5]BOP!#REF!,[5]BOP!$A$79:$IV$79,[5]BOP!$A$81:$IV$88,[5]BOP!#REF!,[5]BOP!#REF!</definedName>
    <definedName name="Z_00C67C07_FEDD_11D1_98B3_00C04FC96ABD_.wvu.Rows" localSheetId="5" hidden="1">#REF!,#REF!,#REF!,#REF!,#REF!,#REF!</definedName>
    <definedName name="Z_00C67C07_FEDD_11D1_98B3_00C04FC96ABD_.wvu.Rows" localSheetId="4" hidden="1">#REF!,#REF!,#REF!,#REF!,#REF!,#REF!</definedName>
    <definedName name="Z_00C67C07_FEDD_11D1_98B3_00C04FC96ABD_.wvu.Rows" localSheetId="2" hidden="1">#REF!,#REF!,#REF!,#REF!,#REF!,#REF!</definedName>
    <definedName name="Z_00C67C07_FEDD_11D1_98B3_00C04FC96ABD_.wvu.Rows" hidden="1">[5]BOP!$A$36:$IV$36,[5]BOP!$A$44:$IV$44,[5]BOP!$A$59:$IV$59,[5]BOP!#REF!,[5]BOP!#REF!,[5]BOP!$A$79:$IV$79</definedName>
    <definedName name="Z_112039D0_FF0B_11D1_98B3_00C04FC96ABD_.wvu.Rows" localSheetId="5" hidden="1">#REF!,#REF!,#REF!,#REF!,#REF!,#REF!</definedName>
    <definedName name="Z_112039D0_FF0B_11D1_98B3_00C04FC96ABD_.wvu.Rows" localSheetId="4" hidden="1">#REF!,#REF!,#REF!,#REF!,#REF!,#REF!</definedName>
    <definedName name="Z_112039D0_FF0B_11D1_98B3_00C04FC96ABD_.wvu.Rows" localSheetId="2" hidden="1">#REF!,#REF!,#REF!,#REF!,#REF!,#REF!</definedName>
    <definedName name="Z_112039D0_FF0B_11D1_98B3_00C04FC96ABD_.wvu.Rows" hidden="1">[5]BOP!$A$36:$IV$36,[5]BOP!$A$44:$IV$44,[5]BOP!$A$59:$IV$59,[5]BOP!#REF!,[5]BOP!#REF!,[5]BOP!$A$81:$IV$88</definedName>
    <definedName name="Z_112039D1_FF0B_11D1_98B3_00C04FC96ABD_.wvu.Rows" localSheetId="5" hidden="1">#REF!,#REF!,#REF!,#REF!,#REF!,#REF!</definedName>
    <definedName name="Z_112039D1_FF0B_11D1_98B3_00C04FC96ABD_.wvu.Rows" localSheetId="4" hidden="1">#REF!,#REF!,#REF!,#REF!,#REF!,#REF!</definedName>
    <definedName name="Z_112039D1_FF0B_11D1_98B3_00C04FC96ABD_.wvu.Rows" localSheetId="2" hidden="1">#REF!,#REF!,#REF!,#REF!,#REF!,#REF!</definedName>
    <definedName name="Z_112039D1_FF0B_11D1_98B3_00C04FC96ABD_.wvu.Rows" hidden="1">[5]BOP!$A$36:$IV$36,[5]BOP!$A$44:$IV$44,[5]BOP!$A$59:$IV$59,[5]BOP!#REF!,[5]BOP!#REF!,[5]BOP!$A$81:$IV$88</definedName>
    <definedName name="Z_112039D2_FF0B_11D1_98B3_00C04FC96ABD_.wvu.Rows" localSheetId="5" hidden="1">#REF!,#REF!,#REF!,#REF!,#REF!,#REF!</definedName>
    <definedName name="Z_112039D2_FF0B_11D1_98B3_00C04FC96ABD_.wvu.Rows" localSheetId="4" hidden="1">#REF!,#REF!,#REF!,#REF!,#REF!,#REF!</definedName>
    <definedName name="Z_112039D2_FF0B_11D1_98B3_00C04FC96ABD_.wvu.Rows" localSheetId="2" hidden="1">#REF!,#REF!,#REF!,#REF!,#REF!,#REF!</definedName>
    <definedName name="Z_112039D2_FF0B_11D1_98B3_00C04FC96ABD_.wvu.Rows" hidden="1">[5]BOP!$A$36:$IV$36,[5]BOP!$A$44:$IV$44,[5]BOP!$A$59:$IV$59,[5]BOP!#REF!,[5]BOP!#REF!,[5]BOP!$A$81:$IV$88</definedName>
    <definedName name="Z_112039D3_FF0B_11D1_98B3_00C04FC96ABD_.wvu.Rows" localSheetId="5" hidden="1">#REF!,#REF!,#REF!,#REF!,#REF!,#REF!</definedName>
    <definedName name="Z_112039D3_FF0B_11D1_98B3_00C04FC96ABD_.wvu.Rows" localSheetId="4" hidden="1">#REF!,#REF!,#REF!,#REF!,#REF!,#REF!</definedName>
    <definedName name="Z_112039D3_FF0B_11D1_98B3_00C04FC96ABD_.wvu.Rows" localSheetId="2" hidden="1">#REF!,#REF!,#REF!,#REF!,#REF!,#REF!</definedName>
    <definedName name="Z_112039D3_FF0B_11D1_98B3_00C04FC96ABD_.wvu.Rows" hidden="1">[5]BOP!$A$36:$IV$36,[5]BOP!$A$44:$IV$44,[5]BOP!$A$59:$IV$59,[5]BOP!#REF!,[5]BOP!#REF!,[5]BOP!$A$81:$IV$88</definedName>
    <definedName name="Z_112039D4_FF0B_11D1_98B3_00C04FC96ABD_.wvu.Rows" localSheetId="5" hidden="1">#REF!,#REF!,#REF!,#REF!,#REF!,#REF!,#REF!,#REF!</definedName>
    <definedName name="Z_112039D4_FF0B_11D1_98B3_00C04FC96ABD_.wvu.Rows" localSheetId="4" hidden="1">#REF!,#REF!,#REF!,#REF!,#REF!,#REF!,#REF!,#REF!</definedName>
    <definedName name="Z_112039D4_FF0B_11D1_98B3_00C04FC96ABD_.wvu.Rows" localSheetId="2" hidden="1">#REF!,#REF!,#REF!,#REF!,#REF!,#REF!,#REF!,#REF!</definedName>
    <definedName name="Z_112039D4_FF0B_11D1_98B3_00C04FC96ABD_.wvu.Rows" hidden="1">[5]BOP!$A$36:$IV$36,[5]BOP!$A$44:$IV$44,[5]BOP!$A$59:$IV$59,[5]BOP!#REF!,[5]BOP!#REF!,[5]BOP!$A$79:$IV$79,[5]BOP!$A$81:$IV$88,[5]BOP!#REF!</definedName>
    <definedName name="Z_112039D5_FF0B_11D1_98B3_00C04FC96ABD_.wvu.Rows" localSheetId="5" hidden="1">#REF!,#REF!,#REF!,#REF!,#REF!,#REF!,#REF!</definedName>
    <definedName name="Z_112039D5_FF0B_11D1_98B3_00C04FC96ABD_.wvu.Rows" localSheetId="4" hidden="1">#REF!,#REF!,#REF!,#REF!,#REF!,#REF!,#REF!</definedName>
    <definedName name="Z_112039D5_FF0B_11D1_98B3_00C04FC96ABD_.wvu.Rows" localSheetId="2" hidden="1">#REF!,#REF!,#REF!,#REF!,#REF!,#REF!,#REF!</definedName>
    <definedName name="Z_112039D5_FF0B_11D1_98B3_00C04FC96ABD_.wvu.Rows" hidden="1">[5]BOP!$A$36:$IV$36,[5]BOP!$A$44:$IV$44,[5]BOP!$A$59:$IV$59,[5]BOP!#REF!,[5]BOP!#REF!,[5]BOP!$A$79:$IV$79,[5]BOP!$A$81:$IV$88</definedName>
    <definedName name="Z_112039D6_FF0B_11D1_98B3_00C04FC96ABD_.wvu.Rows" localSheetId="1" hidden="1">#REF!,#REF!,#REF!,#REF!,#REF!,#REF!,#REF!</definedName>
    <definedName name="Z_112039D6_FF0B_11D1_98B3_00C04FC96ABD_.wvu.Rows" localSheetId="5" hidden="1">#REF!,#REF!,#REF!,#REF!,#REF!,#REF!,#REF!</definedName>
    <definedName name="Z_112039D6_FF0B_11D1_98B3_00C04FC96ABD_.wvu.Rows" localSheetId="4" hidden="1">#REF!,#REF!,#REF!,#REF!,#REF!,#REF!,#REF!</definedName>
    <definedName name="Z_112039D6_FF0B_11D1_98B3_00C04FC96ABD_.wvu.Rows" localSheetId="2" hidden="1">#REF!,#REF!,#REF!,#REF!,#REF!,#REF!,#REF!</definedName>
    <definedName name="Z_112039D6_FF0B_11D1_98B3_00C04FC96ABD_.wvu.Rows" hidden="1">[5]BOP!$A$36:$IV$36,[5]BOP!$A$44:$IV$44,[5]BOP!$A$59:$IV$59,[5]BOP!#REF!,[5]BOP!#REF!,[5]BOP!$A$79:$IV$79,[5]BOP!#REF!</definedName>
    <definedName name="Z_112039D7_FF0B_11D1_98B3_00C04FC96ABD_.wvu.Rows" localSheetId="5" hidden="1">#REF!,#REF!,#REF!,#REF!,#REF!,#REF!,#REF!,#REF!</definedName>
    <definedName name="Z_112039D7_FF0B_11D1_98B3_00C04FC96ABD_.wvu.Rows" localSheetId="4" hidden="1">#REF!,#REF!,#REF!,#REF!,#REF!,#REF!,#REF!,#REF!</definedName>
    <definedName name="Z_112039D7_FF0B_11D1_98B3_00C04FC96ABD_.wvu.Rows" localSheetId="2" hidden="1">#REF!,#REF!,#REF!,#REF!,#REF!,#REF!,#REF!,#REF!</definedName>
    <definedName name="Z_112039D7_FF0B_11D1_98B3_00C04FC96ABD_.wvu.Rows" hidden="1">[5]BOP!$A$36:$IV$36,[5]BOP!$A$44:$IV$44,[5]BOP!$A$59:$IV$59,[5]BOP!#REF!,[5]BOP!#REF!,[5]BOP!$A$79:$IV$79,[5]BOP!$A$81:$IV$88,[5]BOP!#REF!</definedName>
    <definedName name="Z_112039D8_FF0B_11D1_98B3_00C04FC96ABD_.wvu.Rows" localSheetId="5" hidden="1">#REF!,#REF!,#REF!,#REF!,#REF!,#REF!,#REF!,#REF!</definedName>
    <definedName name="Z_112039D8_FF0B_11D1_98B3_00C04FC96ABD_.wvu.Rows" localSheetId="4" hidden="1">#REF!,#REF!,#REF!,#REF!,#REF!,#REF!,#REF!,#REF!</definedName>
    <definedName name="Z_112039D8_FF0B_11D1_98B3_00C04FC96ABD_.wvu.Rows" localSheetId="2" hidden="1">#REF!,#REF!,#REF!,#REF!,#REF!,#REF!,#REF!,#REF!</definedName>
    <definedName name="Z_112039D8_FF0B_11D1_98B3_00C04FC96ABD_.wvu.Rows" hidden="1">[5]BOP!$A$36:$IV$36,[5]BOP!$A$44:$IV$44,[5]BOP!$A$59:$IV$59,[5]BOP!#REF!,[5]BOP!#REF!,[5]BOP!$A$79:$IV$79,[5]BOP!$A$81:$IV$88,[5]BOP!#REF!</definedName>
    <definedName name="Z_112039D9_FF0B_11D1_98B3_00C04FC96ABD_.wvu.Rows" localSheetId="5" hidden="1">#REF!,#REF!,#REF!,#REF!,#REF!,#REF!,#REF!,#REF!</definedName>
    <definedName name="Z_112039D9_FF0B_11D1_98B3_00C04FC96ABD_.wvu.Rows" localSheetId="4" hidden="1">#REF!,#REF!,#REF!,#REF!,#REF!,#REF!,#REF!,#REF!</definedName>
    <definedName name="Z_112039D9_FF0B_11D1_98B3_00C04FC96ABD_.wvu.Rows" localSheetId="2" hidden="1">#REF!,#REF!,#REF!,#REF!,#REF!,#REF!,#REF!,#REF!</definedName>
    <definedName name="Z_112039D9_FF0B_11D1_98B3_00C04FC96ABD_.wvu.Rows" hidden="1">[5]BOP!$A$36:$IV$36,[5]BOP!$A$44:$IV$44,[5]BOP!$A$59:$IV$59,[5]BOP!#REF!,[5]BOP!#REF!,[5]BOP!$A$79:$IV$79,[5]BOP!$A$81:$IV$88,[5]BOP!#REF!</definedName>
    <definedName name="Z_112039DB_FF0B_11D1_98B3_00C04FC96ABD_.wvu.Rows" localSheetId="1" hidden="1">#REF!,#REF!,#REF!,#REF!,#REF!,#REF!,#REF!,#REF!,#REF!</definedName>
    <definedName name="Z_112039DB_FF0B_11D1_98B3_00C04FC96ABD_.wvu.Rows" localSheetId="5" hidden="1">#REF!,#REF!,#REF!,#REF!,#REF!,#REF!,#REF!,#REF!,#REF!</definedName>
    <definedName name="Z_112039DB_FF0B_11D1_98B3_00C04FC96ABD_.wvu.Rows" localSheetId="4" hidden="1">#REF!,#REF!,#REF!,#REF!,#REF!,#REF!,#REF!,#REF!,#REF!</definedName>
    <definedName name="Z_112039DB_FF0B_11D1_98B3_00C04FC96ABD_.wvu.Rows" localSheetId="2" hidden="1">#REF!,#REF!,#REF!,#REF!,#REF!,#REF!,#REF!,#REF!,#REF!</definedName>
    <definedName name="Z_112039DB_FF0B_11D1_98B3_00C04FC96ABD_.wvu.Rows" hidden="1">[5]BOP!$A$36:$IV$36,[5]BOP!$A$44:$IV$44,[5]BOP!$A$59:$IV$59,[5]BOP!#REF!,[5]BOP!#REF!,[5]BOP!$A$79:$IV$79,[5]BOP!$A$81:$IV$88,[5]BOP!#REF!,[5]BOP!#REF!</definedName>
    <definedName name="Z_112039DC_FF0B_11D1_98B3_00C04FC96ABD_.wvu.Rows" localSheetId="1" hidden="1">#REF!,#REF!,#REF!,#REF!,#REF!,#REF!,#REF!,#REF!,#REF!</definedName>
    <definedName name="Z_112039DC_FF0B_11D1_98B3_00C04FC96ABD_.wvu.Rows" localSheetId="5" hidden="1">#REF!,#REF!,#REF!,#REF!,#REF!,#REF!,#REF!,#REF!,#REF!</definedName>
    <definedName name="Z_112039DC_FF0B_11D1_98B3_00C04FC96ABD_.wvu.Rows" localSheetId="4" hidden="1">#REF!,#REF!,#REF!,#REF!,#REF!,#REF!,#REF!,#REF!,#REF!</definedName>
    <definedName name="Z_112039DC_FF0B_11D1_98B3_00C04FC96ABD_.wvu.Rows" localSheetId="2" hidden="1">#REF!,#REF!,#REF!,#REF!,#REF!,#REF!,#REF!,#REF!,#REF!</definedName>
    <definedName name="Z_112039DC_FF0B_11D1_98B3_00C04FC96ABD_.wvu.Rows" hidden="1">[5]BOP!$A$36:$IV$36,[5]BOP!$A$44:$IV$44,[5]BOP!$A$59:$IV$59,[5]BOP!#REF!,[5]BOP!#REF!,[5]BOP!$A$79:$IV$79,[5]BOP!$A$81:$IV$88,[5]BOP!#REF!,[5]BOP!#REF!</definedName>
    <definedName name="Z_112039DD_FF0B_11D1_98B3_00C04FC96ABD_.wvu.Rows" localSheetId="5" hidden="1">#REF!,#REF!,#REF!,#REF!,#REF!,#REF!</definedName>
    <definedName name="Z_112039DD_FF0B_11D1_98B3_00C04FC96ABD_.wvu.Rows" localSheetId="4" hidden="1">#REF!,#REF!,#REF!,#REF!,#REF!,#REF!</definedName>
    <definedName name="Z_112039DD_FF0B_11D1_98B3_00C04FC96ABD_.wvu.Rows" localSheetId="2" hidden="1">#REF!,#REF!,#REF!,#REF!,#REF!,#REF!</definedName>
    <definedName name="Z_112039DD_FF0B_11D1_98B3_00C04FC96ABD_.wvu.Rows" hidden="1">[5]BOP!$A$36:$IV$36,[5]BOP!$A$44:$IV$44,[5]BOP!$A$59:$IV$59,[5]BOP!#REF!,[5]BOP!#REF!,[5]BOP!$A$79:$IV$79</definedName>
    <definedName name="Z_112B8339_2081_11D2_BFD2_00A02466506E_.wvu.PrintTitles" hidden="1">#REF!,#REF!</definedName>
    <definedName name="Z_112B833B_2081_11D2_BFD2_00A02466506E_.wvu.PrintTitles" hidden="1">#REF!,#REF!</definedName>
    <definedName name="Z_1A8C061B_2301_11D3_BFD1_000039E37209_.wvu.Cols" localSheetId="1" hidden="1">#REF!,#REF!,#REF!</definedName>
    <definedName name="Z_1A8C061B_2301_11D3_BFD1_000039E37209_.wvu.Cols" localSheetId="5" hidden="1">#REF!,#REF!,#REF!</definedName>
    <definedName name="Z_1A8C061B_2301_11D3_BFD1_000039E37209_.wvu.Cols" localSheetId="4" hidden="1">#REF!,#REF!,#REF!</definedName>
    <definedName name="Z_1A8C061B_2301_11D3_BFD1_000039E37209_.wvu.Cols" localSheetId="2" hidden="1">#REF!,#REF!,#REF!</definedName>
    <definedName name="Z_1A8C061B_2301_11D3_BFD1_000039E37209_.wvu.Cols" hidden="1">#REF!,#REF!,#REF!</definedName>
    <definedName name="Z_1A8C061B_2301_11D3_BFD1_000039E37209_.wvu.Rows" localSheetId="1" hidden="1">#REF!,#REF!,#REF!</definedName>
    <definedName name="Z_1A8C061B_2301_11D3_BFD1_000039E37209_.wvu.Rows" localSheetId="5" hidden="1">#REF!,#REF!,#REF!</definedName>
    <definedName name="Z_1A8C061B_2301_11D3_BFD1_000039E37209_.wvu.Rows" localSheetId="4" hidden="1">#REF!,#REF!,#REF!</definedName>
    <definedName name="Z_1A8C061B_2301_11D3_BFD1_000039E37209_.wvu.Rows" localSheetId="2" hidden="1">#REF!,#REF!,#REF!</definedName>
    <definedName name="Z_1A8C061B_2301_11D3_BFD1_000039E37209_.wvu.Rows" hidden="1">#REF!,#REF!,#REF!</definedName>
    <definedName name="Z_1A8C061C_2301_11D3_BFD1_000039E37209_.wvu.Cols" localSheetId="1" hidden="1">#REF!,#REF!,#REF!</definedName>
    <definedName name="Z_1A8C061C_2301_11D3_BFD1_000039E37209_.wvu.Cols" localSheetId="5" hidden="1">#REF!,#REF!,#REF!</definedName>
    <definedName name="Z_1A8C061C_2301_11D3_BFD1_000039E37209_.wvu.Cols" localSheetId="4" hidden="1">#REF!,#REF!,#REF!</definedName>
    <definedName name="Z_1A8C061C_2301_11D3_BFD1_000039E37209_.wvu.Cols" localSheetId="2" hidden="1">#REF!,#REF!,#REF!</definedName>
    <definedName name="Z_1A8C061C_2301_11D3_BFD1_000039E37209_.wvu.Cols" hidden="1">#REF!,#REF!,#REF!</definedName>
    <definedName name="Z_1A8C061C_2301_11D3_BFD1_000039E37209_.wvu.Rows" localSheetId="1" hidden="1">#REF!,#REF!,#REF!</definedName>
    <definedName name="Z_1A8C061C_2301_11D3_BFD1_000039E37209_.wvu.Rows" localSheetId="5" hidden="1">#REF!,#REF!,#REF!</definedName>
    <definedName name="Z_1A8C061C_2301_11D3_BFD1_000039E37209_.wvu.Rows" localSheetId="4" hidden="1">#REF!,#REF!,#REF!</definedName>
    <definedName name="Z_1A8C061C_2301_11D3_BFD1_000039E37209_.wvu.Rows" localSheetId="2" hidden="1">#REF!,#REF!,#REF!</definedName>
    <definedName name="Z_1A8C061C_2301_11D3_BFD1_000039E37209_.wvu.Rows" hidden="1">#REF!,#REF!,#REF!</definedName>
    <definedName name="Z_1A8C061E_2301_11D3_BFD1_000039E37209_.wvu.Cols" localSheetId="1" hidden="1">#REF!,#REF!,#REF!</definedName>
    <definedName name="Z_1A8C061E_2301_11D3_BFD1_000039E37209_.wvu.Cols" localSheetId="5" hidden="1">#REF!,#REF!,#REF!</definedName>
    <definedName name="Z_1A8C061E_2301_11D3_BFD1_000039E37209_.wvu.Cols" localSheetId="4" hidden="1">#REF!,#REF!,#REF!</definedName>
    <definedName name="Z_1A8C061E_2301_11D3_BFD1_000039E37209_.wvu.Cols" localSheetId="2" hidden="1">#REF!,#REF!,#REF!</definedName>
    <definedName name="Z_1A8C061E_2301_11D3_BFD1_000039E37209_.wvu.Cols" hidden="1">#REF!,#REF!,#REF!</definedName>
    <definedName name="Z_1A8C061E_2301_11D3_BFD1_000039E37209_.wvu.Rows" localSheetId="1" hidden="1">#REF!,#REF!,#REF!</definedName>
    <definedName name="Z_1A8C061E_2301_11D3_BFD1_000039E37209_.wvu.Rows" localSheetId="5" hidden="1">#REF!,#REF!,#REF!</definedName>
    <definedName name="Z_1A8C061E_2301_11D3_BFD1_000039E37209_.wvu.Rows" localSheetId="4" hidden="1">#REF!,#REF!,#REF!</definedName>
    <definedName name="Z_1A8C061E_2301_11D3_BFD1_000039E37209_.wvu.Rows" localSheetId="2" hidden="1">#REF!,#REF!,#REF!</definedName>
    <definedName name="Z_1A8C061E_2301_11D3_BFD1_000039E37209_.wvu.Rows" hidden="1">#REF!,#REF!,#REF!</definedName>
    <definedName name="Z_1A8C061F_2301_11D3_BFD1_000039E37209_.wvu.Cols" localSheetId="1" hidden="1">#REF!,#REF!,#REF!</definedName>
    <definedName name="Z_1A8C061F_2301_11D3_BFD1_000039E37209_.wvu.Cols" localSheetId="5" hidden="1">#REF!,#REF!,#REF!</definedName>
    <definedName name="Z_1A8C061F_2301_11D3_BFD1_000039E37209_.wvu.Cols" localSheetId="4" hidden="1">#REF!,#REF!,#REF!</definedName>
    <definedName name="Z_1A8C061F_2301_11D3_BFD1_000039E37209_.wvu.Cols" localSheetId="2" hidden="1">#REF!,#REF!,#REF!</definedName>
    <definedName name="Z_1A8C061F_2301_11D3_BFD1_000039E37209_.wvu.Cols" hidden="1">#REF!,#REF!,#REF!</definedName>
    <definedName name="Z_1A8C061F_2301_11D3_BFD1_000039E37209_.wvu.Rows" localSheetId="1" hidden="1">#REF!,#REF!,#REF!</definedName>
    <definedName name="Z_1A8C061F_2301_11D3_BFD1_000039E37209_.wvu.Rows" localSheetId="5" hidden="1">#REF!,#REF!,#REF!</definedName>
    <definedName name="Z_1A8C061F_2301_11D3_BFD1_000039E37209_.wvu.Rows" localSheetId="4" hidden="1">#REF!,#REF!,#REF!</definedName>
    <definedName name="Z_1A8C061F_2301_11D3_BFD1_000039E37209_.wvu.Rows" localSheetId="2" hidden="1">#REF!,#REF!,#REF!</definedName>
    <definedName name="Z_1A8C061F_2301_11D3_BFD1_000039E37209_.wvu.Rows" hidden="1">#REF!,#REF!,#REF!</definedName>
    <definedName name="Z_1F4C2007_FFA7_11D1_98B6_00C04FC96ABD_.wvu.Rows" localSheetId="5" hidden="1">#REF!,#REF!,#REF!,#REF!,#REF!,#REF!</definedName>
    <definedName name="Z_1F4C2007_FFA7_11D1_98B6_00C04FC96ABD_.wvu.Rows" localSheetId="4" hidden="1">#REF!,#REF!,#REF!,#REF!,#REF!,#REF!</definedName>
    <definedName name="Z_1F4C2007_FFA7_11D1_98B6_00C04FC96ABD_.wvu.Rows" localSheetId="2" hidden="1">#REF!,#REF!,#REF!,#REF!,#REF!,#REF!</definedName>
    <definedName name="Z_1F4C2007_FFA7_11D1_98B6_00C04FC96ABD_.wvu.Rows" hidden="1">[5]BOP!$A$36:$IV$36,[5]BOP!$A$44:$IV$44,[5]BOP!$A$59:$IV$59,[5]BOP!#REF!,[5]BOP!#REF!,[5]BOP!$A$81:$IV$88</definedName>
    <definedName name="Z_1F4C2008_FFA7_11D1_98B6_00C04FC96ABD_.wvu.Rows" localSheetId="5" hidden="1">#REF!,#REF!,#REF!,#REF!,#REF!,#REF!</definedName>
    <definedName name="Z_1F4C2008_FFA7_11D1_98B6_00C04FC96ABD_.wvu.Rows" localSheetId="4" hidden="1">#REF!,#REF!,#REF!,#REF!,#REF!,#REF!</definedName>
    <definedName name="Z_1F4C2008_FFA7_11D1_98B6_00C04FC96ABD_.wvu.Rows" localSheetId="2" hidden="1">#REF!,#REF!,#REF!,#REF!,#REF!,#REF!</definedName>
    <definedName name="Z_1F4C2008_FFA7_11D1_98B6_00C04FC96ABD_.wvu.Rows" hidden="1">[5]BOP!$A$36:$IV$36,[5]BOP!$A$44:$IV$44,[5]BOP!$A$59:$IV$59,[5]BOP!#REF!,[5]BOP!#REF!,[5]BOP!$A$81:$IV$88</definedName>
    <definedName name="Z_1F4C2009_FFA7_11D1_98B6_00C04FC96ABD_.wvu.Rows" localSheetId="5" hidden="1">#REF!,#REF!,#REF!,#REF!,#REF!,#REF!</definedName>
    <definedName name="Z_1F4C2009_FFA7_11D1_98B6_00C04FC96ABD_.wvu.Rows" localSheetId="4" hidden="1">#REF!,#REF!,#REF!,#REF!,#REF!,#REF!</definedName>
    <definedName name="Z_1F4C2009_FFA7_11D1_98B6_00C04FC96ABD_.wvu.Rows" localSheetId="2" hidden="1">#REF!,#REF!,#REF!,#REF!,#REF!,#REF!</definedName>
    <definedName name="Z_1F4C2009_FFA7_11D1_98B6_00C04FC96ABD_.wvu.Rows" hidden="1">[5]BOP!$A$36:$IV$36,[5]BOP!$A$44:$IV$44,[5]BOP!$A$59:$IV$59,[5]BOP!#REF!,[5]BOP!#REF!,[5]BOP!$A$81:$IV$88</definedName>
    <definedName name="Z_1F4C200A_FFA7_11D1_98B6_00C04FC96ABD_.wvu.Rows" localSheetId="5" hidden="1">#REF!,#REF!,#REF!,#REF!,#REF!,#REF!</definedName>
    <definedName name="Z_1F4C200A_FFA7_11D1_98B6_00C04FC96ABD_.wvu.Rows" localSheetId="4" hidden="1">#REF!,#REF!,#REF!,#REF!,#REF!,#REF!</definedName>
    <definedName name="Z_1F4C200A_FFA7_11D1_98B6_00C04FC96ABD_.wvu.Rows" localSheetId="2" hidden="1">#REF!,#REF!,#REF!,#REF!,#REF!,#REF!</definedName>
    <definedName name="Z_1F4C200A_FFA7_11D1_98B6_00C04FC96ABD_.wvu.Rows" hidden="1">[5]BOP!$A$36:$IV$36,[5]BOP!$A$44:$IV$44,[5]BOP!$A$59:$IV$59,[5]BOP!#REF!,[5]BOP!#REF!,[5]BOP!$A$81:$IV$88</definedName>
    <definedName name="Z_1F4C200B_FFA7_11D1_98B6_00C04FC96ABD_.wvu.Rows" localSheetId="5" hidden="1">#REF!,#REF!,#REF!,#REF!,#REF!,#REF!,#REF!,#REF!</definedName>
    <definedName name="Z_1F4C200B_FFA7_11D1_98B6_00C04FC96ABD_.wvu.Rows" localSheetId="4" hidden="1">#REF!,#REF!,#REF!,#REF!,#REF!,#REF!,#REF!,#REF!</definedName>
    <definedName name="Z_1F4C200B_FFA7_11D1_98B6_00C04FC96ABD_.wvu.Rows" localSheetId="2" hidden="1">#REF!,#REF!,#REF!,#REF!,#REF!,#REF!,#REF!,#REF!</definedName>
    <definedName name="Z_1F4C200B_FFA7_11D1_98B6_00C04FC96ABD_.wvu.Rows" hidden="1">[5]BOP!$A$36:$IV$36,[5]BOP!$A$44:$IV$44,[5]BOP!$A$59:$IV$59,[5]BOP!#REF!,[5]BOP!#REF!,[5]BOP!$A$79:$IV$79,[5]BOP!$A$81:$IV$88,[5]BOP!#REF!</definedName>
    <definedName name="Z_1F4C200C_FFA7_11D1_98B6_00C04FC96ABD_.wvu.Rows" localSheetId="5" hidden="1">#REF!,#REF!,#REF!,#REF!,#REF!,#REF!,#REF!</definedName>
    <definedName name="Z_1F4C200C_FFA7_11D1_98B6_00C04FC96ABD_.wvu.Rows" localSheetId="4" hidden="1">#REF!,#REF!,#REF!,#REF!,#REF!,#REF!,#REF!</definedName>
    <definedName name="Z_1F4C200C_FFA7_11D1_98B6_00C04FC96ABD_.wvu.Rows" localSheetId="2" hidden="1">#REF!,#REF!,#REF!,#REF!,#REF!,#REF!,#REF!</definedName>
    <definedName name="Z_1F4C200C_FFA7_11D1_98B6_00C04FC96ABD_.wvu.Rows" hidden="1">[5]BOP!$A$36:$IV$36,[5]BOP!$A$44:$IV$44,[5]BOP!$A$59:$IV$59,[5]BOP!#REF!,[5]BOP!#REF!,[5]BOP!$A$79:$IV$79,[5]BOP!$A$81:$IV$88</definedName>
    <definedName name="Z_1F4C200D_FFA7_11D1_98B6_00C04FC96ABD_.wvu.Rows" localSheetId="1" hidden="1">#REF!,#REF!,#REF!,#REF!,#REF!,#REF!,#REF!</definedName>
    <definedName name="Z_1F4C200D_FFA7_11D1_98B6_00C04FC96ABD_.wvu.Rows" localSheetId="5" hidden="1">#REF!,#REF!,#REF!,#REF!,#REF!,#REF!,#REF!</definedName>
    <definedName name="Z_1F4C200D_FFA7_11D1_98B6_00C04FC96ABD_.wvu.Rows" localSheetId="4" hidden="1">#REF!,#REF!,#REF!,#REF!,#REF!,#REF!,#REF!</definedName>
    <definedName name="Z_1F4C200D_FFA7_11D1_98B6_00C04FC96ABD_.wvu.Rows" localSheetId="2" hidden="1">#REF!,#REF!,#REF!,#REF!,#REF!,#REF!,#REF!</definedName>
    <definedName name="Z_1F4C200D_FFA7_11D1_98B6_00C04FC96ABD_.wvu.Rows" hidden="1">[5]BOP!$A$36:$IV$36,[5]BOP!$A$44:$IV$44,[5]BOP!$A$59:$IV$59,[5]BOP!#REF!,[5]BOP!#REF!,[5]BOP!$A$79:$IV$79,[5]BOP!#REF!</definedName>
    <definedName name="Z_1F4C200E_FFA7_11D1_98B6_00C04FC96ABD_.wvu.Rows" localSheetId="5" hidden="1">#REF!,#REF!,#REF!,#REF!,#REF!,#REF!,#REF!,#REF!</definedName>
    <definedName name="Z_1F4C200E_FFA7_11D1_98B6_00C04FC96ABD_.wvu.Rows" localSheetId="4" hidden="1">#REF!,#REF!,#REF!,#REF!,#REF!,#REF!,#REF!,#REF!</definedName>
    <definedName name="Z_1F4C200E_FFA7_11D1_98B6_00C04FC96ABD_.wvu.Rows" localSheetId="2" hidden="1">#REF!,#REF!,#REF!,#REF!,#REF!,#REF!,#REF!,#REF!</definedName>
    <definedName name="Z_1F4C200E_FFA7_11D1_98B6_00C04FC96ABD_.wvu.Rows" hidden="1">[5]BOP!$A$36:$IV$36,[5]BOP!$A$44:$IV$44,[5]BOP!$A$59:$IV$59,[5]BOP!#REF!,[5]BOP!#REF!,[5]BOP!$A$79:$IV$79,[5]BOP!$A$81:$IV$88,[5]BOP!#REF!</definedName>
    <definedName name="Z_1F4C200F_FFA7_11D1_98B6_00C04FC96ABD_.wvu.Rows" localSheetId="5" hidden="1">#REF!,#REF!,#REF!,#REF!,#REF!,#REF!,#REF!,#REF!</definedName>
    <definedName name="Z_1F4C200F_FFA7_11D1_98B6_00C04FC96ABD_.wvu.Rows" localSheetId="4" hidden="1">#REF!,#REF!,#REF!,#REF!,#REF!,#REF!,#REF!,#REF!</definedName>
    <definedName name="Z_1F4C200F_FFA7_11D1_98B6_00C04FC96ABD_.wvu.Rows" localSheetId="2" hidden="1">#REF!,#REF!,#REF!,#REF!,#REF!,#REF!,#REF!,#REF!</definedName>
    <definedName name="Z_1F4C200F_FFA7_11D1_98B6_00C04FC96ABD_.wvu.Rows" hidden="1">[5]BOP!$A$36:$IV$36,[5]BOP!$A$44:$IV$44,[5]BOP!$A$59:$IV$59,[5]BOP!#REF!,[5]BOP!#REF!,[5]BOP!$A$79:$IV$79,[5]BOP!$A$81:$IV$88,[5]BOP!#REF!</definedName>
    <definedName name="Z_1F4C2010_FFA7_11D1_98B6_00C04FC96ABD_.wvu.Rows" localSheetId="5" hidden="1">#REF!,#REF!,#REF!,#REF!,#REF!,#REF!,#REF!,#REF!</definedName>
    <definedName name="Z_1F4C2010_FFA7_11D1_98B6_00C04FC96ABD_.wvu.Rows" localSheetId="4" hidden="1">#REF!,#REF!,#REF!,#REF!,#REF!,#REF!,#REF!,#REF!</definedName>
    <definedName name="Z_1F4C2010_FFA7_11D1_98B6_00C04FC96ABD_.wvu.Rows" localSheetId="2" hidden="1">#REF!,#REF!,#REF!,#REF!,#REF!,#REF!,#REF!,#REF!</definedName>
    <definedName name="Z_1F4C2010_FFA7_11D1_98B6_00C04FC96ABD_.wvu.Rows" hidden="1">[5]BOP!$A$36:$IV$36,[5]BOP!$A$44:$IV$44,[5]BOP!$A$59:$IV$59,[5]BOP!#REF!,[5]BOP!#REF!,[5]BOP!$A$79:$IV$79,[5]BOP!$A$81:$IV$88,[5]BOP!#REF!</definedName>
    <definedName name="Z_1F4C2012_FFA7_11D1_98B6_00C04FC96ABD_.wvu.Rows" localSheetId="5" hidden="1">#REF!,#REF!,#REF!,#REF!,#REF!,#REF!,#REF!,#REF!,#REF!</definedName>
    <definedName name="Z_1F4C2012_FFA7_11D1_98B6_00C04FC96ABD_.wvu.Rows" localSheetId="4" hidden="1">#REF!,#REF!,#REF!,#REF!,#REF!,#REF!,#REF!,#REF!,#REF!</definedName>
    <definedName name="Z_1F4C2012_FFA7_11D1_98B6_00C04FC96ABD_.wvu.Rows" localSheetId="2" hidden="1">#REF!,#REF!,#REF!,#REF!,#REF!,#REF!,#REF!,#REF!,#REF!</definedName>
    <definedName name="Z_1F4C2012_FFA7_11D1_98B6_00C04FC96ABD_.wvu.Rows" hidden="1">[5]BOP!$A$36:$IV$36,[5]BOP!$A$44:$IV$44,[5]BOP!$A$59:$IV$59,[5]BOP!#REF!,[5]BOP!#REF!,[5]BOP!$A$79:$IV$79,[5]BOP!$A$81:$IV$88,[5]BOP!#REF!,[5]BOP!#REF!</definedName>
    <definedName name="Z_1F4C2013_FFA7_11D1_98B6_00C04FC96ABD_.wvu.Rows" localSheetId="5" hidden="1">#REF!,#REF!,#REF!,#REF!,#REF!,#REF!,#REF!,#REF!,#REF!</definedName>
    <definedName name="Z_1F4C2013_FFA7_11D1_98B6_00C04FC96ABD_.wvu.Rows" localSheetId="4" hidden="1">#REF!,#REF!,#REF!,#REF!,#REF!,#REF!,#REF!,#REF!,#REF!</definedName>
    <definedName name="Z_1F4C2013_FFA7_11D1_98B6_00C04FC96ABD_.wvu.Rows" localSheetId="2" hidden="1">#REF!,#REF!,#REF!,#REF!,#REF!,#REF!,#REF!,#REF!,#REF!</definedName>
    <definedName name="Z_1F4C2013_FFA7_11D1_98B6_00C04FC96ABD_.wvu.Rows" hidden="1">[5]BOP!$A$36:$IV$36,[5]BOP!$A$44:$IV$44,[5]BOP!$A$59:$IV$59,[5]BOP!#REF!,[5]BOP!#REF!,[5]BOP!$A$79:$IV$79,[5]BOP!$A$81:$IV$88,[5]BOP!#REF!,[5]BOP!#REF!</definedName>
    <definedName name="Z_1F4C2014_FFA7_11D1_98B6_00C04FC96ABD_.wvu.Rows" localSheetId="5" hidden="1">#REF!,#REF!,#REF!,#REF!,#REF!,#REF!</definedName>
    <definedName name="Z_1F4C2014_FFA7_11D1_98B6_00C04FC96ABD_.wvu.Rows" localSheetId="4" hidden="1">#REF!,#REF!,#REF!,#REF!,#REF!,#REF!</definedName>
    <definedName name="Z_1F4C2014_FFA7_11D1_98B6_00C04FC96ABD_.wvu.Rows" localSheetId="2" hidden="1">#REF!,#REF!,#REF!,#REF!,#REF!,#REF!</definedName>
    <definedName name="Z_1F4C2014_FFA7_11D1_98B6_00C04FC96ABD_.wvu.Rows" hidden="1">[5]BOP!$A$36:$IV$36,[5]BOP!$A$44:$IV$44,[5]BOP!$A$59:$IV$59,[5]BOP!#REF!,[5]BOP!#REF!,[5]BOP!$A$79:$IV$79</definedName>
    <definedName name="Z_49B0A4B0_963B_11D1_BFD1_00A02466B680_.wvu.Rows" localSheetId="5" hidden="1">#REF!,#REF!,#REF!,#REF!,#REF!,#REF!</definedName>
    <definedName name="Z_49B0A4B0_963B_11D1_BFD1_00A02466B680_.wvu.Rows" localSheetId="4" hidden="1">#REF!,#REF!,#REF!,#REF!,#REF!,#REF!</definedName>
    <definedName name="Z_49B0A4B0_963B_11D1_BFD1_00A02466B680_.wvu.Rows" localSheetId="2" hidden="1">#REF!,#REF!,#REF!,#REF!,#REF!,#REF!</definedName>
    <definedName name="Z_49B0A4B0_963B_11D1_BFD1_00A02466B680_.wvu.Rows" hidden="1">[5]BOP!$A$36:$IV$36,[5]BOP!$A$44:$IV$44,[5]BOP!$A$59:$IV$59,[5]BOP!#REF!,[5]BOP!#REF!,[5]BOP!$A$81:$IV$88</definedName>
    <definedName name="Z_49B0A4B1_963B_11D1_BFD1_00A02466B680_.wvu.Rows" localSheetId="5" hidden="1">#REF!,#REF!,#REF!,#REF!,#REF!,#REF!</definedName>
    <definedName name="Z_49B0A4B1_963B_11D1_BFD1_00A02466B680_.wvu.Rows" localSheetId="4" hidden="1">#REF!,#REF!,#REF!,#REF!,#REF!,#REF!</definedName>
    <definedName name="Z_49B0A4B1_963B_11D1_BFD1_00A02466B680_.wvu.Rows" localSheetId="2" hidden="1">#REF!,#REF!,#REF!,#REF!,#REF!,#REF!</definedName>
    <definedName name="Z_49B0A4B1_963B_11D1_BFD1_00A02466B680_.wvu.Rows" hidden="1">[5]BOP!$A$36:$IV$36,[5]BOP!$A$44:$IV$44,[5]BOP!$A$59:$IV$59,[5]BOP!#REF!,[5]BOP!#REF!,[5]BOP!$A$81:$IV$88</definedName>
    <definedName name="Z_49B0A4B4_963B_11D1_BFD1_00A02466B680_.wvu.Rows" localSheetId="5" hidden="1">#REF!,#REF!,#REF!,#REF!,#REF!,#REF!,#REF!,#REF!</definedName>
    <definedName name="Z_49B0A4B4_963B_11D1_BFD1_00A02466B680_.wvu.Rows" localSheetId="4" hidden="1">#REF!,#REF!,#REF!,#REF!,#REF!,#REF!,#REF!,#REF!</definedName>
    <definedName name="Z_49B0A4B4_963B_11D1_BFD1_00A02466B680_.wvu.Rows" localSheetId="2" hidden="1">#REF!,#REF!,#REF!,#REF!,#REF!,#REF!,#REF!,#REF!</definedName>
    <definedName name="Z_49B0A4B4_963B_11D1_BFD1_00A02466B680_.wvu.Rows" hidden="1">[5]BOP!$A$36:$IV$36,[5]BOP!$A$44:$IV$44,[5]BOP!$A$59:$IV$59,[5]BOP!#REF!,[5]BOP!#REF!,[5]BOP!$A$79:$IV$79,[5]BOP!$A$81:$IV$88,[5]BOP!#REF!</definedName>
    <definedName name="Z_49B0A4B5_963B_11D1_BFD1_00A02466B680_.wvu.Rows" localSheetId="5" hidden="1">#REF!,#REF!,#REF!,#REF!,#REF!,#REF!,#REF!</definedName>
    <definedName name="Z_49B0A4B5_963B_11D1_BFD1_00A02466B680_.wvu.Rows" localSheetId="4" hidden="1">#REF!,#REF!,#REF!,#REF!,#REF!,#REF!,#REF!</definedName>
    <definedName name="Z_49B0A4B5_963B_11D1_BFD1_00A02466B680_.wvu.Rows" localSheetId="2" hidden="1">#REF!,#REF!,#REF!,#REF!,#REF!,#REF!,#REF!</definedName>
    <definedName name="Z_49B0A4B5_963B_11D1_BFD1_00A02466B680_.wvu.Rows" hidden="1">[5]BOP!$A$36:$IV$36,[5]BOP!$A$44:$IV$44,[5]BOP!$A$59:$IV$59,[5]BOP!#REF!,[5]BOP!#REF!,[5]BOP!$A$79:$IV$79,[5]BOP!$A$81:$IV$88</definedName>
    <definedName name="Z_49B0A4B6_963B_11D1_BFD1_00A02466B680_.wvu.Rows" localSheetId="1" hidden="1">#REF!,#REF!,#REF!,#REF!,#REF!,#REF!,#REF!</definedName>
    <definedName name="Z_49B0A4B6_963B_11D1_BFD1_00A02466B680_.wvu.Rows" localSheetId="5" hidden="1">#REF!,#REF!,#REF!,#REF!,#REF!,#REF!,#REF!</definedName>
    <definedName name="Z_49B0A4B6_963B_11D1_BFD1_00A02466B680_.wvu.Rows" localSheetId="4" hidden="1">#REF!,#REF!,#REF!,#REF!,#REF!,#REF!,#REF!</definedName>
    <definedName name="Z_49B0A4B6_963B_11D1_BFD1_00A02466B680_.wvu.Rows" localSheetId="2" hidden="1">#REF!,#REF!,#REF!,#REF!,#REF!,#REF!,#REF!</definedName>
    <definedName name="Z_49B0A4B6_963B_11D1_BFD1_00A02466B680_.wvu.Rows" hidden="1">[5]BOP!$A$36:$IV$36,[5]BOP!$A$44:$IV$44,[5]BOP!$A$59:$IV$59,[5]BOP!#REF!,[5]BOP!#REF!,[5]BOP!$A$79:$IV$79,[5]BOP!#REF!</definedName>
    <definedName name="Z_49B0A4B7_963B_11D1_BFD1_00A02466B680_.wvu.Rows" localSheetId="5" hidden="1">#REF!,#REF!,#REF!,#REF!,#REF!,#REF!,#REF!,#REF!</definedName>
    <definedName name="Z_49B0A4B7_963B_11D1_BFD1_00A02466B680_.wvu.Rows" localSheetId="4" hidden="1">#REF!,#REF!,#REF!,#REF!,#REF!,#REF!,#REF!,#REF!</definedName>
    <definedName name="Z_49B0A4B7_963B_11D1_BFD1_00A02466B680_.wvu.Rows" localSheetId="2" hidden="1">#REF!,#REF!,#REF!,#REF!,#REF!,#REF!,#REF!,#REF!</definedName>
    <definedName name="Z_49B0A4B7_963B_11D1_BFD1_00A02466B680_.wvu.Rows" hidden="1">[5]BOP!$A$36:$IV$36,[5]BOP!$A$44:$IV$44,[5]BOP!$A$59:$IV$59,[5]BOP!#REF!,[5]BOP!#REF!,[5]BOP!$A$79:$IV$79,[5]BOP!$A$81:$IV$88,[5]BOP!#REF!</definedName>
    <definedName name="Z_49B0A4B8_963B_11D1_BFD1_00A02466B680_.wvu.Rows" localSheetId="5" hidden="1">#REF!,#REF!,#REF!,#REF!,#REF!,#REF!,#REF!,#REF!</definedName>
    <definedName name="Z_49B0A4B8_963B_11D1_BFD1_00A02466B680_.wvu.Rows" localSheetId="4" hidden="1">#REF!,#REF!,#REF!,#REF!,#REF!,#REF!,#REF!,#REF!</definedName>
    <definedName name="Z_49B0A4B8_963B_11D1_BFD1_00A02466B680_.wvu.Rows" localSheetId="2" hidden="1">#REF!,#REF!,#REF!,#REF!,#REF!,#REF!,#REF!,#REF!</definedName>
    <definedName name="Z_49B0A4B8_963B_11D1_BFD1_00A02466B680_.wvu.Rows" hidden="1">[5]BOP!$A$36:$IV$36,[5]BOP!$A$44:$IV$44,[5]BOP!$A$59:$IV$59,[5]BOP!#REF!,[5]BOP!#REF!,[5]BOP!$A$79:$IV$79,[5]BOP!$A$81:$IV$88,[5]BOP!#REF!</definedName>
    <definedName name="Z_49B0A4B9_963B_11D1_BFD1_00A02466B680_.wvu.Rows" localSheetId="5" hidden="1">#REF!,#REF!,#REF!,#REF!,#REF!,#REF!,#REF!,#REF!</definedName>
    <definedName name="Z_49B0A4B9_963B_11D1_BFD1_00A02466B680_.wvu.Rows" localSheetId="4" hidden="1">#REF!,#REF!,#REF!,#REF!,#REF!,#REF!,#REF!,#REF!</definedName>
    <definedName name="Z_49B0A4B9_963B_11D1_BFD1_00A02466B680_.wvu.Rows" localSheetId="2" hidden="1">#REF!,#REF!,#REF!,#REF!,#REF!,#REF!,#REF!,#REF!</definedName>
    <definedName name="Z_49B0A4B9_963B_11D1_BFD1_00A02466B680_.wvu.Rows" hidden="1">[5]BOP!$A$36:$IV$36,[5]BOP!$A$44:$IV$44,[5]BOP!$A$59:$IV$59,[5]BOP!#REF!,[5]BOP!#REF!,[5]BOP!$A$79:$IV$79,[5]BOP!$A$81:$IV$88,[5]BOP!#REF!</definedName>
    <definedName name="Z_49B0A4BB_963B_11D1_BFD1_00A02466B680_.wvu.Rows" localSheetId="5" hidden="1">#REF!,#REF!,#REF!,#REF!,#REF!,#REF!,#REF!,#REF!,#REF!</definedName>
    <definedName name="Z_49B0A4BB_963B_11D1_BFD1_00A02466B680_.wvu.Rows" localSheetId="4" hidden="1">#REF!,#REF!,#REF!,#REF!,#REF!,#REF!,#REF!,#REF!,#REF!</definedName>
    <definedName name="Z_49B0A4BB_963B_11D1_BFD1_00A02466B680_.wvu.Rows" localSheetId="2" hidden="1">#REF!,#REF!,#REF!,#REF!,#REF!,#REF!,#REF!,#REF!,#REF!</definedName>
    <definedName name="Z_49B0A4BB_963B_11D1_BFD1_00A02466B680_.wvu.Rows" hidden="1">[5]BOP!$A$36:$IV$36,[5]BOP!$A$44:$IV$44,[5]BOP!$A$59:$IV$59,[5]BOP!#REF!,[5]BOP!#REF!,[5]BOP!$A$79:$IV$79,[5]BOP!$A$81:$IV$88,[5]BOP!#REF!,[5]BOP!#REF!</definedName>
    <definedName name="Z_49B0A4BC_963B_11D1_BFD1_00A02466B680_.wvu.Rows" localSheetId="5" hidden="1">#REF!,#REF!,#REF!,#REF!,#REF!,#REF!,#REF!,#REF!,#REF!</definedName>
    <definedName name="Z_49B0A4BC_963B_11D1_BFD1_00A02466B680_.wvu.Rows" localSheetId="4" hidden="1">#REF!,#REF!,#REF!,#REF!,#REF!,#REF!,#REF!,#REF!,#REF!</definedName>
    <definedName name="Z_49B0A4BC_963B_11D1_BFD1_00A02466B680_.wvu.Rows" localSheetId="2" hidden="1">#REF!,#REF!,#REF!,#REF!,#REF!,#REF!,#REF!,#REF!,#REF!</definedName>
    <definedName name="Z_49B0A4BC_963B_11D1_BFD1_00A02466B680_.wvu.Rows" hidden="1">[5]BOP!$A$36:$IV$36,[5]BOP!$A$44:$IV$44,[5]BOP!$A$59:$IV$59,[5]BOP!#REF!,[5]BOP!#REF!,[5]BOP!$A$79:$IV$79,[5]BOP!$A$81:$IV$88,[5]BOP!#REF!,[5]BOP!#REF!</definedName>
    <definedName name="Z_49B0A4BD_963B_11D1_BFD1_00A02466B680_.wvu.Rows" localSheetId="5" hidden="1">#REF!,#REF!,#REF!,#REF!,#REF!,#REF!</definedName>
    <definedName name="Z_49B0A4BD_963B_11D1_BFD1_00A02466B680_.wvu.Rows" localSheetId="4" hidden="1">#REF!,#REF!,#REF!,#REF!,#REF!,#REF!</definedName>
    <definedName name="Z_49B0A4BD_963B_11D1_BFD1_00A02466B680_.wvu.Rows" localSheetId="2" hidden="1">#REF!,#REF!,#REF!,#REF!,#REF!,#REF!</definedName>
    <definedName name="Z_49B0A4BD_963B_11D1_BFD1_00A02466B680_.wvu.Rows" hidden="1">[5]BOP!$A$36:$IV$36,[5]BOP!$A$44:$IV$44,[5]BOP!$A$59:$IV$59,[5]BOP!#REF!,[5]BOP!#REF!,[5]BOP!$A$79:$IV$79</definedName>
    <definedName name="Z_65976840_70A2_11D2_BFD1_C1F7123CE332_.wvu.PrintTitles" hidden="1">#REF!,#REF!</definedName>
    <definedName name="Z_9E0C48F8_FFCC_11D1_98BA_00C04FC96ABD_.wvu.Rows" localSheetId="5" hidden="1">#REF!,#REF!,#REF!,#REF!,#REF!,#REF!</definedName>
    <definedName name="Z_9E0C48F8_FFCC_11D1_98BA_00C04FC96ABD_.wvu.Rows" localSheetId="4" hidden="1">#REF!,#REF!,#REF!,#REF!,#REF!,#REF!</definedName>
    <definedName name="Z_9E0C48F8_FFCC_11D1_98BA_00C04FC96ABD_.wvu.Rows" localSheetId="2" hidden="1">#REF!,#REF!,#REF!,#REF!,#REF!,#REF!</definedName>
    <definedName name="Z_9E0C48F8_FFCC_11D1_98BA_00C04FC96ABD_.wvu.Rows" hidden="1">[5]BOP!$A$36:$IV$36,[5]BOP!$A$44:$IV$44,[5]BOP!$A$59:$IV$59,[5]BOP!#REF!,[5]BOP!#REF!,[5]BOP!$A$81:$IV$88</definedName>
    <definedName name="Z_9E0C48F9_FFCC_11D1_98BA_00C04FC96ABD_.wvu.Rows" localSheetId="5" hidden="1">#REF!,#REF!,#REF!,#REF!,#REF!,#REF!</definedName>
    <definedName name="Z_9E0C48F9_FFCC_11D1_98BA_00C04FC96ABD_.wvu.Rows" localSheetId="4" hidden="1">#REF!,#REF!,#REF!,#REF!,#REF!,#REF!</definedName>
    <definedName name="Z_9E0C48F9_FFCC_11D1_98BA_00C04FC96ABD_.wvu.Rows" localSheetId="2" hidden="1">#REF!,#REF!,#REF!,#REF!,#REF!,#REF!</definedName>
    <definedName name="Z_9E0C48F9_FFCC_11D1_98BA_00C04FC96ABD_.wvu.Rows" hidden="1">[5]BOP!$A$36:$IV$36,[5]BOP!$A$44:$IV$44,[5]BOP!$A$59:$IV$59,[5]BOP!#REF!,[5]BOP!#REF!,[5]BOP!$A$81:$IV$88</definedName>
    <definedName name="Z_9E0C48FA_FFCC_11D1_98BA_00C04FC96ABD_.wvu.Rows" localSheetId="5" hidden="1">#REF!,#REF!,#REF!,#REF!,#REF!,#REF!</definedName>
    <definedName name="Z_9E0C48FA_FFCC_11D1_98BA_00C04FC96ABD_.wvu.Rows" localSheetId="4" hidden="1">#REF!,#REF!,#REF!,#REF!,#REF!,#REF!</definedName>
    <definedName name="Z_9E0C48FA_FFCC_11D1_98BA_00C04FC96ABD_.wvu.Rows" localSheetId="2" hidden="1">#REF!,#REF!,#REF!,#REF!,#REF!,#REF!</definedName>
    <definedName name="Z_9E0C48FA_FFCC_11D1_98BA_00C04FC96ABD_.wvu.Rows" hidden="1">[5]BOP!$A$36:$IV$36,[5]BOP!$A$44:$IV$44,[5]BOP!$A$59:$IV$59,[5]BOP!#REF!,[5]BOP!#REF!,[5]BOP!$A$81:$IV$88</definedName>
    <definedName name="Z_9E0C48FB_FFCC_11D1_98BA_00C04FC96ABD_.wvu.Rows" localSheetId="5" hidden="1">#REF!,#REF!,#REF!,#REF!,#REF!,#REF!</definedName>
    <definedName name="Z_9E0C48FB_FFCC_11D1_98BA_00C04FC96ABD_.wvu.Rows" localSheetId="4" hidden="1">#REF!,#REF!,#REF!,#REF!,#REF!,#REF!</definedName>
    <definedName name="Z_9E0C48FB_FFCC_11D1_98BA_00C04FC96ABD_.wvu.Rows" localSheetId="2" hidden="1">#REF!,#REF!,#REF!,#REF!,#REF!,#REF!</definedName>
    <definedName name="Z_9E0C48FB_FFCC_11D1_98BA_00C04FC96ABD_.wvu.Rows" hidden="1">[5]BOP!$A$36:$IV$36,[5]BOP!$A$44:$IV$44,[5]BOP!$A$59:$IV$59,[5]BOP!#REF!,[5]BOP!#REF!,[5]BOP!$A$81:$IV$88</definedName>
    <definedName name="Z_9E0C48FC_FFCC_11D1_98BA_00C04FC96ABD_.wvu.Rows" localSheetId="5" hidden="1">#REF!,#REF!,#REF!,#REF!,#REF!,#REF!,#REF!,#REF!</definedName>
    <definedName name="Z_9E0C48FC_FFCC_11D1_98BA_00C04FC96ABD_.wvu.Rows" localSheetId="4" hidden="1">#REF!,#REF!,#REF!,#REF!,#REF!,#REF!,#REF!,#REF!</definedName>
    <definedName name="Z_9E0C48FC_FFCC_11D1_98BA_00C04FC96ABD_.wvu.Rows" localSheetId="2" hidden="1">#REF!,#REF!,#REF!,#REF!,#REF!,#REF!,#REF!,#REF!</definedName>
    <definedName name="Z_9E0C48FC_FFCC_11D1_98BA_00C04FC96ABD_.wvu.Rows" hidden="1">[5]BOP!$A$36:$IV$36,[5]BOP!$A$44:$IV$44,[5]BOP!$A$59:$IV$59,[5]BOP!#REF!,[5]BOP!#REF!,[5]BOP!$A$79:$IV$79,[5]BOP!$A$81:$IV$88,[5]BOP!#REF!</definedName>
    <definedName name="Z_9E0C48FD_FFCC_11D1_98BA_00C04FC96ABD_.wvu.Rows" localSheetId="5" hidden="1">#REF!,#REF!,#REF!,#REF!,#REF!,#REF!,#REF!</definedName>
    <definedName name="Z_9E0C48FD_FFCC_11D1_98BA_00C04FC96ABD_.wvu.Rows" localSheetId="4" hidden="1">#REF!,#REF!,#REF!,#REF!,#REF!,#REF!,#REF!</definedName>
    <definedName name="Z_9E0C48FD_FFCC_11D1_98BA_00C04FC96ABD_.wvu.Rows" localSheetId="2" hidden="1">#REF!,#REF!,#REF!,#REF!,#REF!,#REF!,#REF!</definedName>
    <definedName name="Z_9E0C48FD_FFCC_11D1_98BA_00C04FC96ABD_.wvu.Rows" hidden="1">[5]BOP!$A$36:$IV$36,[5]BOP!$A$44:$IV$44,[5]BOP!$A$59:$IV$59,[5]BOP!#REF!,[5]BOP!#REF!,[5]BOP!$A$79:$IV$79,[5]BOP!$A$81:$IV$88</definedName>
    <definedName name="Z_9E0C48FE_FFCC_11D1_98BA_00C04FC96ABD_.wvu.Rows" localSheetId="1" hidden="1">#REF!,#REF!,#REF!,#REF!,#REF!,#REF!,#REF!</definedName>
    <definedName name="Z_9E0C48FE_FFCC_11D1_98BA_00C04FC96ABD_.wvu.Rows" localSheetId="5" hidden="1">#REF!,#REF!,#REF!,#REF!,#REF!,#REF!,#REF!</definedName>
    <definedName name="Z_9E0C48FE_FFCC_11D1_98BA_00C04FC96ABD_.wvu.Rows" localSheetId="4" hidden="1">#REF!,#REF!,#REF!,#REF!,#REF!,#REF!,#REF!</definedName>
    <definedName name="Z_9E0C48FE_FFCC_11D1_98BA_00C04FC96ABD_.wvu.Rows" localSheetId="2" hidden="1">#REF!,#REF!,#REF!,#REF!,#REF!,#REF!,#REF!</definedName>
    <definedName name="Z_9E0C48FE_FFCC_11D1_98BA_00C04FC96ABD_.wvu.Rows" hidden="1">[5]BOP!$A$36:$IV$36,[5]BOP!$A$44:$IV$44,[5]BOP!$A$59:$IV$59,[5]BOP!#REF!,[5]BOP!#REF!,[5]BOP!$A$79:$IV$79,[5]BOP!#REF!</definedName>
    <definedName name="Z_9E0C48FF_FFCC_11D1_98BA_00C04FC96ABD_.wvu.Rows" localSheetId="5" hidden="1">#REF!,#REF!,#REF!,#REF!,#REF!,#REF!,#REF!,#REF!</definedName>
    <definedName name="Z_9E0C48FF_FFCC_11D1_98BA_00C04FC96ABD_.wvu.Rows" localSheetId="4" hidden="1">#REF!,#REF!,#REF!,#REF!,#REF!,#REF!,#REF!,#REF!</definedName>
    <definedName name="Z_9E0C48FF_FFCC_11D1_98BA_00C04FC96ABD_.wvu.Rows" localSheetId="2" hidden="1">#REF!,#REF!,#REF!,#REF!,#REF!,#REF!,#REF!,#REF!</definedName>
    <definedName name="Z_9E0C48FF_FFCC_11D1_98BA_00C04FC96ABD_.wvu.Rows" hidden="1">[5]BOP!$A$36:$IV$36,[5]BOP!$A$44:$IV$44,[5]BOP!$A$59:$IV$59,[5]BOP!#REF!,[5]BOP!#REF!,[5]BOP!$A$79:$IV$79,[5]BOP!$A$81:$IV$88,[5]BOP!#REF!</definedName>
    <definedName name="Z_9E0C4900_FFCC_11D1_98BA_00C04FC96ABD_.wvu.Rows" localSheetId="5" hidden="1">#REF!,#REF!,#REF!,#REF!,#REF!,#REF!,#REF!,#REF!</definedName>
    <definedName name="Z_9E0C4900_FFCC_11D1_98BA_00C04FC96ABD_.wvu.Rows" localSheetId="4" hidden="1">#REF!,#REF!,#REF!,#REF!,#REF!,#REF!,#REF!,#REF!</definedName>
    <definedName name="Z_9E0C4900_FFCC_11D1_98BA_00C04FC96ABD_.wvu.Rows" localSheetId="2" hidden="1">#REF!,#REF!,#REF!,#REF!,#REF!,#REF!,#REF!,#REF!</definedName>
    <definedName name="Z_9E0C4900_FFCC_11D1_98BA_00C04FC96ABD_.wvu.Rows" hidden="1">[5]BOP!$A$36:$IV$36,[5]BOP!$A$44:$IV$44,[5]BOP!$A$59:$IV$59,[5]BOP!#REF!,[5]BOP!#REF!,[5]BOP!$A$79:$IV$79,[5]BOP!$A$81:$IV$88,[5]BOP!#REF!</definedName>
    <definedName name="Z_9E0C4901_FFCC_11D1_98BA_00C04FC96ABD_.wvu.Rows" localSheetId="5" hidden="1">#REF!,#REF!,#REF!,#REF!,#REF!,#REF!,#REF!,#REF!</definedName>
    <definedName name="Z_9E0C4901_FFCC_11D1_98BA_00C04FC96ABD_.wvu.Rows" localSheetId="4" hidden="1">#REF!,#REF!,#REF!,#REF!,#REF!,#REF!,#REF!,#REF!</definedName>
    <definedName name="Z_9E0C4901_FFCC_11D1_98BA_00C04FC96ABD_.wvu.Rows" localSheetId="2" hidden="1">#REF!,#REF!,#REF!,#REF!,#REF!,#REF!,#REF!,#REF!</definedName>
    <definedName name="Z_9E0C4901_FFCC_11D1_98BA_00C04FC96ABD_.wvu.Rows" hidden="1">[5]BOP!$A$36:$IV$36,[5]BOP!$A$44:$IV$44,[5]BOP!$A$59:$IV$59,[5]BOP!#REF!,[5]BOP!#REF!,[5]BOP!$A$79:$IV$79,[5]BOP!$A$81:$IV$88,[5]BOP!#REF!</definedName>
    <definedName name="Z_9E0C4903_FFCC_11D1_98BA_00C04FC96ABD_.wvu.Rows" localSheetId="5" hidden="1">#REF!,#REF!,#REF!,#REF!,#REF!,#REF!,#REF!,#REF!,#REF!</definedName>
    <definedName name="Z_9E0C4903_FFCC_11D1_98BA_00C04FC96ABD_.wvu.Rows" localSheetId="4" hidden="1">#REF!,#REF!,#REF!,#REF!,#REF!,#REF!,#REF!,#REF!,#REF!</definedName>
    <definedName name="Z_9E0C4903_FFCC_11D1_98BA_00C04FC96ABD_.wvu.Rows" localSheetId="2" hidden="1">#REF!,#REF!,#REF!,#REF!,#REF!,#REF!,#REF!,#REF!,#REF!</definedName>
    <definedName name="Z_9E0C4903_FFCC_11D1_98BA_00C04FC96ABD_.wvu.Rows" hidden="1">[5]BOP!$A$36:$IV$36,[5]BOP!$A$44:$IV$44,[5]BOP!$A$59:$IV$59,[5]BOP!#REF!,[5]BOP!#REF!,[5]BOP!$A$79:$IV$79,[5]BOP!$A$81:$IV$88,[5]BOP!#REF!,[5]BOP!#REF!</definedName>
    <definedName name="Z_9E0C4904_FFCC_11D1_98BA_00C04FC96ABD_.wvu.Rows" localSheetId="5" hidden="1">#REF!,#REF!,#REF!,#REF!,#REF!,#REF!,#REF!,#REF!,#REF!</definedName>
    <definedName name="Z_9E0C4904_FFCC_11D1_98BA_00C04FC96ABD_.wvu.Rows" localSheetId="4" hidden="1">#REF!,#REF!,#REF!,#REF!,#REF!,#REF!,#REF!,#REF!,#REF!</definedName>
    <definedName name="Z_9E0C4904_FFCC_11D1_98BA_00C04FC96ABD_.wvu.Rows" localSheetId="2" hidden="1">#REF!,#REF!,#REF!,#REF!,#REF!,#REF!,#REF!,#REF!,#REF!</definedName>
    <definedName name="Z_9E0C4904_FFCC_11D1_98BA_00C04FC96ABD_.wvu.Rows" hidden="1">[5]BOP!$A$36:$IV$36,[5]BOP!$A$44:$IV$44,[5]BOP!$A$59:$IV$59,[5]BOP!#REF!,[5]BOP!#REF!,[5]BOP!$A$79:$IV$79,[5]BOP!$A$81:$IV$88,[5]BOP!#REF!,[5]BOP!#REF!</definedName>
    <definedName name="Z_9E0C4905_FFCC_11D1_98BA_00C04FC96ABD_.wvu.Rows" localSheetId="5" hidden="1">#REF!,#REF!,#REF!,#REF!,#REF!,#REF!</definedName>
    <definedName name="Z_9E0C4905_FFCC_11D1_98BA_00C04FC96ABD_.wvu.Rows" localSheetId="4" hidden="1">#REF!,#REF!,#REF!,#REF!,#REF!,#REF!</definedName>
    <definedName name="Z_9E0C4905_FFCC_11D1_98BA_00C04FC96ABD_.wvu.Rows" localSheetId="2" hidden="1">#REF!,#REF!,#REF!,#REF!,#REF!,#REF!</definedName>
    <definedName name="Z_9E0C4905_FFCC_11D1_98BA_00C04FC96ABD_.wvu.Rows" hidden="1">[5]BOP!$A$36:$IV$36,[5]BOP!$A$44:$IV$44,[5]BOP!$A$59:$IV$59,[5]BOP!#REF!,[5]BOP!#REF!,[5]BOP!$A$79:$IV$79</definedName>
    <definedName name="Z_B424DD41_AAD0_11D2_BFD1_00A02466506E_.wvu.PrintTitles" hidden="1">#REF!,#REF!</definedName>
    <definedName name="Z_BC2BFA12_1C91_11D2_BFD2_00A02466506E_.wvu.PrintTitles" hidden="1">#REF!,#REF!</definedName>
    <definedName name="Z_C21FAE85_013A_11D2_98BD_00C04FC96ABD_.wvu.Rows" localSheetId="5" hidden="1">#REF!,#REF!,#REF!,#REF!,#REF!,#REF!</definedName>
    <definedName name="Z_C21FAE85_013A_11D2_98BD_00C04FC96ABD_.wvu.Rows" localSheetId="4" hidden="1">#REF!,#REF!,#REF!,#REF!,#REF!,#REF!</definedName>
    <definedName name="Z_C21FAE85_013A_11D2_98BD_00C04FC96ABD_.wvu.Rows" localSheetId="2" hidden="1">#REF!,#REF!,#REF!,#REF!,#REF!,#REF!</definedName>
    <definedName name="Z_C21FAE85_013A_11D2_98BD_00C04FC96ABD_.wvu.Rows" hidden="1">[5]BOP!$A$36:$IV$36,[5]BOP!$A$44:$IV$44,[5]BOP!$A$59:$IV$59,[5]BOP!#REF!,[5]BOP!#REF!,[5]BOP!$A$81:$IV$88</definedName>
    <definedName name="Z_C21FAE86_013A_11D2_98BD_00C04FC96ABD_.wvu.Rows" localSheetId="5" hidden="1">#REF!,#REF!,#REF!,#REF!,#REF!,#REF!</definedName>
    <definedName name="Z_C21FAE86_013A_11D2_98BD_00C04FC96ABD_.wvu.Rows" localSheetId="4" hidden="1">#REF!,#REF!,#REF!,#REF!,#REF!,#REF!</definedName>
    <definedName name="Z_C21FAE86_013A_11D2_98BD_00C04FC96ABD_.wvu.Rows" localSheetId="2" hidden="1">#REF!,#REF!,#REF!,#REF!,#REF!,#REF!</definedName>
    <definedName name="Z_C21FAE86_013A_11D2_98BD_00C04FC96ABD_.wvu.Rows" hidden="1">[5]BOP!$A$36:$IV$36,[5]BOP!$A$44:$IV$44,[5]BOP!$A$59:$IV$59,[5]BOP!#REF!,[5]BOP!#REF!,[5]BOP!$A$81:$IV$88</definedName>
    <definedName name="Z_C21FAE87_013A_11D2_98BD_00C04FC96ABD_.wvu.Rows" localSheetId="5" hidden="1">#REF!,#REF!,#REF!,#REF!,#REF!,#REF!</definedName>
    <definedName name="Z_C21FAE87_013A_11D2_98BD_00C04FC96ABD_.wvu.Rows" localSheetId="4" hidden="1">#REF!,#REF!,#REF!,#REF!,#REF!,#REF!</definedName>
    <definedName name="Z_C21FAE87_013A_11D2_98BD_00C04FC96ABD_.wvu.Rows" localSheetId="2" hidden="1">#REF!,#REF!,#REF!,#REF!,#REF!,#REF!</definedName>
    <definedName name="Z_C21FAE87_013A_11D2_98BD_00C04FC96ABD_.wvu.Rows" hidden="1">[5]BOP!$A$36:$IV$36,[5]BOP!$A$44:$IV$44,[5]BOP!$A$59:$IV$59,[5]BOP!#REF!,[5]BOP!#REF!,[5]BOP!$A$81:$IV$88</definedName>
    <definedName name="Z_C21FAE88_013A_11D2_98BD_00C04FC96ABD_.wvu.Rows" localSheetId="5" hidden="1">#REF!,#REF!,#REF!,#REF!,#REF!,#REF!</definedName>
    <definedName name="Z_C21FAE88_013A_11D2_98BD_00C04FC96ABD_.wvu.Rows" localSheetId="4" hidden="1">#REF!,#REF!,#REF!,#REF!,#REF!,#REF!</definedName>
    <definedName name="Z_C21FAE88_013A_11D2_98BD_00C04FC96ABD_.wvu.Rows" localSheetId="2" hidden="1">#REF!,#REF!,#REF!,#REF!,#REF!,#REF!</definedName>
    <definedName name="Z_C21FAE88_013A_11D2_98BD_00C04FC96ABD_.wvu.Rows" hidden="1">[5]BOP!$A$36:$IV$36,[5]BOP!$A$44:$IV$44,[5]BOP!$A$59:$IV$59,[5]BOP!#REF!,[5]BOP!#REF!,[5]BOP!$A$81:$IV$88</definedName>
    <definedName name="Z_C21FAE89_013A_11D2_98BD_00C04FC96ABD_.wvu.Rows" localSheetId="5" hidden="1">#REF!,#REF!,#REF!,#REF!,#REF!,#REF!,#REF!,#REF!</definedName>
    <definedName name="Z_C21FAE89_013A_11D2_98BD_00C04FC96ABD_.wvu.Rows" localSheetId="4" hidden="1">#REF!,#REF!,#REF!,#REF!,#REF!,#REF!,#REF!,#REF!</definedName>
    <definedName name="Z_C21FAE89_013A_11D2_98BD_00C04FC96ABD_.wvu.Rows" localSheetId="2" hidden="1">#REF!,#REF!,#REF!,#REF!,#REF!,#REF!,#REF!,#REF!</definedName>
    <definedName name="Z_C21FAE89_013A_11D2_98BD_00C04FC96ABD_.wvu.Rows" hidden="1">[5]BOP!$A$36:$IV$36,[5]BOP!$A$44:$IV$44,[5]BOP!$A$59:$IV$59,[5]BOP!#REF!,[5]BOP!#REF!,[5]BOP!$A$79:$IV$79,[5]BOP!$A$81:$IV$88,[5]BOP!#REF!</definedName>
    <definedName name="Z_C21FAE8A_013A_11D2_98BD_00C04FC96ABD_.wvu.Rows" localSheetId="5" hidden="1">#REF!,#REF!,#REF!,#REF!,#REF!,#REF!,#REF!</definedName>
    <definedName name="Z_C21FAE8A_013A_11D2_98BD_00C04FC96ABD_.wvu.Rows" localSheetId="4" hidden="1">#REF!,#REF!,#REF!,#REF!,#REF!,#REF!,#REF!</definedName>
    <definedName name="Z_C21FAE8A_013A_11D2_98BD_00C04FC96ABD_.wvu.Rows" localSheetId="2" hidden="1">#REF!,#REF!,#REF!,#REF!,#REF!,#REF!,#REF!</definedName>
    <definedName name="Z_C21FAE8A_013A_11D2_98BD_00C04FC96ABD_.wvu.Rows" hidden="1">[5]BOP!$A$36:$IV$36,[5]BOP!$A$44:$IV$44,[5]BOP!$A$59:$IV$59,[5]BOP!#REF!,[5]BOP!#REF!,[5]BOP!$A$79:$IV$79,[5]BOP!$A$81:$IV$88</definedName>
    <definedName name="Z_C21FAE8B_013A_11D2_98BD_00C04FC96ABD_.wvu.Rows" localSheetId="1" hidden="1">#REF!,#REF!,#REF!,#REF!,#REF!,#REF!,#REF!</definedName>
    <definedName name="Z_C21FAE8B_013A_11D2_98BD_00C04FC96ABD_.wvu.Rows" localSheetId="5" hidden="1">#REF!,#REF!,#REF!,#REF!,#REF!,#REF!,#REF!</definedName>
    <definedName name="Z_C21FAE8B_013A_11D2_98BD_00C04FC96ABD_.wvu.Rows" localSheetId="4" hidden="1">#REF!,#REF!,#REF!,#REF!,#REF!,#REF!,#REF!</definedName>
    <definedName name="Z_C21FAE8B_013A_11D2_98BD_00C04FC96ABD_.wvu.Rows" localSheetId="2" hidden="1">#REF!,#REF!,#REF!,#REF!,#REF!,#REF!,#REF!</definedName>
    <definedName name="Z_C21FAE8B_013A_11D2_98BD_00C04FC96ABD_.wvu.Rows" hidden="1">[5]BOP!$A$36:$IV$36,[5]BOP!$A$44:$IV$44,[5]BOP!$A$59:$IV$59,[5]BOP!#REF!,[5]BOP!#REF!,[5]BOP!$A$79:$IV$79,[5]BOP!#REF!</definedName>
    <definedName name="Z_C21FAE8C_013A_11D2_98BD_00C04FC96ABD_.wvu.Rows" localSheetId="5" hidden="1">#REF!,#REF!,#REF!,#REF!,#REF!,#REF!,#REF!,#REF!</definedName>
    <definedName name="Z_C21FAE8C_013A_11D2_98BD_00C04FC96ABD_.wvu.Rows" localSheetId="4" hidden="1">#REF!,#REF!,#REF!,#REF!,#REF!,#REF!,#REF!,#REF!</definedName>
    <definedName name="Z_C21FAE8C_013A_11D2_98BD_00C04FC96ABD_.wvu.Rows" localSheetId="2" hidden="1">#REF!,#REF!,#REF!,#REF!,#REF!,#REF!,#REF!,#REF!</definedName>
    <definedName name="Z_C21FAE8C_013A_11D2_98BD_00C04FC96ABD_.wvu.Rows" hidden="1">[5]BOP!$A$36:$IV$36,[5]BOP!$A$44:$IV$44,[5]BOP!$A$59:$IV$59,[5]BOP!#REF!,[5]BOP!#REF!,[5]BOP!$A$79:$IV$79,[5]BOP!$A$81:$IV$88,[5]BOP!#REF!</definedName>
    <definedName name="Z_C21FAE8D_013A_11D2_98BD_00C04FC96ABD_.wvu.Rows" localSheetId="5" hidden="1">#REF!,#REF!,#REF!,#REF!,#REF!,#REF!,#REF!,#REF!</definedName>
    <definedName name="Z_C21FAE8D_013A_11D2_98BD_00C04FC96ABD_.wvu.Rows" localSheetId="4" hidden="1">#REF!,#REF!,#REF!,#REF!,#REF!,#REF!,#REF!,#REF!</definedName>
    <definedName name="Z_C21FAE8D_013A_11D2_98BD_00C04FC96ABD_.wvu.Rows" localSheetId="2" hidden="1">#REF!,#REF!,#REF!,#REF!,#REF!,#REF!,#REF!,#REF!</definedName>
    <definedName name="Z_C21FAE8D_013A_11D2_98BD_00C04FC96ABD_.wvu.Rows" hidden="1">[5]BOP!$A$36:$IV$36,[5]BOP!$A$44:$IV$44,[5]BOP!$A$59:$IV$59,[5]BOP!#REF!,[5]BOP!#REF!,[5]BOP!$A$79:$IV$79,[5]BOP!$A$81:$IV$88,[5]BOP!#REF!</definedName>
    <definedName name="Z_C21FAE8E_013A_11D2_98BD_00C04FC96ABD_.wvu.Rows" localSheetId="5" hidden="1">#REF!,#REF!,#REF!,#REF!,#REF!,#REF!,#REF!,#REF!</definedName>
    <definedName name="Z_C21FAE8E_013A_11D2_98BD_00C04FC96ABD_.wvu.Rows" localSheetId="4" hidden="1">#REF!,#REF!,#REF!,#REF!,#REF!,#REF!,#REF!,#REF!</definedName>
    <definedName name="Z_C21FAE8E_013A_11D2_98BD_00C04FC96ABD_.wvu.Rows" localSheetId="2" hidden="1">#REF!,#REF!,#REF!,#REF!,#REF!,#REF!,#REF!,#REF!</definedName>
    <definedName name="Z_C21FAE8E_013A_11D2_98BD_00C04FC96ABD_.wvu.Rows" hidden="1">[5]BOP!$A$36:$IV$36,[5]BOP!$A$44:$IV$44,[5]BOP!$A$59:$IV$59,[5]BOP!#REF!,[5]BOP!#REF!,[5]BOP!$A$79:$IV$79,[5]BOP!$A$81:$IV$88,[5]BOP!#REF!</definedName>
    <definedName name="Z_C21FAE90_013A_11D2_98BD_00C04FC96ABD_.wvu.Rows" localSheetId="5" hidden="1">#REF!,#REF!,#REF!,#REF!,#REF!,#REF!,#REF!,#REF!,#REF!</definedName>
    <definedName name="Z_C21FAE90_013A_11D2_98BD_00C04FC96ABD_.wvu.Rows" localSheetId="4" hidden="1">#REF!,#REF!,#REF!,#REF!,#REF!,#REF!,#REF!,#REF!,#REF!</definedName>
    <definedName name="Z_C21FAE90_013A_11D2_98BD_00C04FC96ABD_.wvu.Rows" localSheetId="2" hidden="1">#REF!,#REF!,#REF!,#REF!,#REF!,#REF!,#REF!,#REF!,#REF!</definedName>
    <definedName name="Z_C21FAE90_013A_11D2_98BD_00C04FC96ABD_.wvu.Rows" hidden="1">[5]BOP!$A$36:$IV$36,[5]BOP!$A$44:$IV$44,[5]BOP!$A$59:$IV$59,[5]BOP!#REF!,[5]BOP!#REF!,[5]BOP!$A$79:$IV$79,[5]BOP!$A$81:$IV$88,[5]BOP!#REF!,[5]BOP!#REF!</definedName>
    <definedName name="Z_C21FAE91_013A_11D2_98BD_00C04FC96ABD_.wvu.Rows" localSheetId="5" hidden="1">#REF!,#REF!,#REF!,#REF!,#REF!,#REF!,#REF!,#REF!,#REF!</definedName>
    <definedName name="Z_C21FAE91_013A_11D2_98BD_00C04FC96ABD_.wvu.Rows" localSheetId="4" hidden="1">#REF!,#REF!,#REF!,#REF!,#REF!,#REF!,#REF!,#REF!,#REF!</definedName>
    <definedName name="Z_C21FAE91_013A_11D2_98BD_00C04FC96ABD_.wvu.Rows" localSheetId="2" hidden="1">#REF!,#REF!,#REF!,#REF!,#REF!,#REF!,#REF!,#REF!,#REF!</definedName>
    <definedName name="Z_C21FAE91_013A_11D2_98BD_00C04FC96ABD_.wvu.Rows" hidden="1">[5]BOP!$A$36:$IV$36,[5]BOP!$A$44:$IV$44,[5]BOP!$A$59:$IV$59,[5]BOP!#REF!,[5]BOP!#REF!,[5]BOP!$A$79:$IV$79,[5]BOP!$A$81:$IV$88,[5]BOP!#REF!,[5]BOP!#REF!</definedName>
    <definedName name="Z_C21FAE92_013A_11D2_98BD_00C04FC96ABD_.wvu.Rows" localSheetId="5" hidden="1">#REF!,#REF!,#REF!,#REF!,#REF!,#REF!</definedName>
    <definedName name="Z_C21FAE92_013A_11D2_98BD_00C04FC96ABD_.wvu.Rows" localSheetId="4" hidden="1">#REF!,#REF!,#REF!,#REF!,#REF!,#REF!</definedName>
    <definedName name="Z_C21FAE92_013A_11D2_98BD_00C04FC96ABD_.wvu.Rows" localSheetId="2" hidden="1">#REF!,#REF!,#REF!,#REF!,#REF!,#REF!</definedName>
    <definedName name="Z_C21FAE92_013A_11D2_98BD_00C04FC96ABD_.wvu.Rows" hidden="1">[5]BOP!$A$36:$IV$36,[5]BOP!$A$44:$IV$44,[5]BOP!$A$59:$IV$59,[5]BOP!#REF!,[5]BOP!#REF!,[5]BOP!$A$79:$IV$79</definedName>
    <definedName name="Z_CF25EF4A_FFAB_11D1_98B7_00C04FC96ABD_.wvu.Rows" localSheetId="5" hidden="1">#REF!,#REF!,#REF!,#REF!,#REF!,#REF!</definedName>
    <definedName name="Z_CF25EF4A_FFAB_11D1_98B7_00C04FC96ABD_.wvu.Rows" localSheetId="4" hidden="1">#REF!,#REF!,#REF!,#REF!,#REF!,#REF!</definedName>
    <definedName name="Z_CF25EF4A_FFAB_11D1_98B7_00C04FC96ABD_.wvu.Rows" localSheetId="2" hidden="1">#REF!,#REF!,#REF!,#REF!,#REF!,#REF!</definedName>
    <definedName name="Z_CF25EF4A_FFAB_11D1_98B7_00C04FC96ABD_.wvu.Rows" hidden="1">[5]BOP!$A$36:$IV$36,[5]BOP!$A$44:$IV$44,[5]BOP!$A$59:$IV$59,[5]BOP!#REF!,[5]BOP!#REF!,[5]BOP!$A$81:$IV$88</definedName>
    <definedName name="Z_CF25EF4B_FFAB_11D1_98B7_00C04FC96ABD_.wvu.Rows" localSheetId="5" hidden="1">#REF!,#REF!,#REF!,#REF!,#REF!,#REF!</definedName>
    <definedName name="Z_CF25EF4B_FFAB_11D1_98B7_00C04FC96ABD_.wvu.Rows" localSheetId="4" hidden="1">#REF!,#REF!,#REF!,#REF!,#REF!,#REF!</definedName>
    <definedName name="Z_CF25EF4B_FFAB_11D1_98B7_00C04FC96ABD_.wvu.Rows" localSheetId="2" hidden="1">#REF!,#REF!,#REF!,#REF!,#REF!,#REF!</definedName>
    <definedName name="Z_CF25EF4B_FFAB_11D1_98B7_00C04FC96ABD_.wvu.Rows" hidden="1">[5]BOP!$A$36:$IV$36,[5]BOP!$A$44:$IV$44,[5]BOP!$A$59:$IV$59,[5]BOP!#REF!,[5]BOP!#REF!,[5]BOP!$A$81:$IV$88</definedName>
    <definedName name="Z_CF25EF4C_FFAB_11D1_98B7_00C04FC96ABD_.wvu.Rows" localSheetId="5" hidden="1">#REF!,#REF!,#REF!,#REF!,#REF!,#REF!</definedName>
    <definedName name="Z_CF25EF4C_FFAB_11D1_98B7_00C04FC96ABD_.wvu.Rows" localSheetId="4" hidden="1">#REF!,#REF!,#REF!,#REF!,#REF!,#REF!</definedName>
    <definedName name="Z_CF25EF4C_FFAB_11D1_98B7_00C04FC96ABD_.wvu.Rows" localSheetId="2" hidden="1">#REF!,#REF!,#REF!,#REF!,#REF!,#REF!</definedName>
    <definedName name="Z_CF25EF4C_FFAB_11D1_98B7_00C04FC96ABD_.wvu.Rows" hidden="1">[5]BOP!$A$36:$IV$36,[5]BOP!$A$44:$IV$44,[5]BOP!$A$59:$IV$59,[5]BOP!#REF!,[5]BOP!#REF!,[5]BOP!$A$81:$IV$88</definedName>
    <definedName name="Z_CF25EF4D_FFAB_11D1_98B7_00C04FC96ABD_.wvu.Rows" localSheetId="5" hidden="1">#REF!,#REF!,#REF!,#REF!,#REF!,#REF!</definedName>
    <definedName name="Z_CF25EF4D_FFAB_11D1_98B7_00C04FC96ABD_.wvu.Rows" localSheetId="4" hidden="1">#REF!,#REF!,#REF!,#REF!,#REF!,#REF!</definedName>
    <definedName name="Z_CF25EF4D_FFAB_11D1_98B7_00C04FC96ABD_.wvu.Rows" localSheetId="2" hidden="1">#REF!,#REF!,#REF!,#REF!,#REF!,#REF!</definedName>
    <definedName name="Z_CF25EF4D_FFAB_11D1_98B7_00C04FC96ABD_.wvu.Rows" hidden="1">[5]BOP!$A$36:$IV$36,[5]BOP!$A$44:$IV$44,[5]BOP!$A$59:$IV$59,[5]BOP!#REF!,[5]BOP!#REF!,[5]BOP!$A$81:$IV$88</definedName>
    <definedName name="Z_CF25EF4E_FFAB_11D1_98B7_00C04FC96ABD_.wvu.Rows" localSheetId="5" hidden="1">#REF!,#REF!,#REF!,#REF!,#REF!,#REF!,#REF!,#REF!</definedName>
    <definedName name="Z_CF25EF4E_FFAB_11D1_98B7_00C04FC96ABD_.wvu.Rows" localSheetId="4" hidden="1">#REF!,#REF!,#REF!,#REF!,#REF!,#REF!,#REF!,#REF!</definedName>
    <definedName name="Z_CF25EF4E_FFAB_11D1_98B7_00C04FC96ABD_.wvu.Rows" localSheetId="2" hidden="1">#REF!,#REF!,#REF!,#REF!,#REF!,#REF!,#REF!,#REF!</definedName>
    <definedName name="Z_CF25EF4E_FFAB_11D1_98B7_00C04FC96ABD_.wvu.Rows" hidden="1">[5]BOP!$A$36:$IV$36,[5]BOP!$A$44:$IV$44,[5]BOP!$A$59:$IV$59,[5]BOP!#REF!,[5]BOP!#REF!,[5]BOP!$A$79:$IV$79,[5]BOP!$A$81:$IV$88,[5]BOP!#REF!</definedName>
    <definedName name="Z_CF25EF4F_FFAB_11D1_98B7_00C04FC96ABD_.wvu.Rows" localSheetId="5" hidden="1">#REF!,#REF!,#REF!,#REF!,#REF!,#REF!,#REF!</definedName>
    <definedName name="Z_CF25EF4F_FFAB_11D1_98B7_00C04FC96ABD_.wvu.Rows" localSheetId="4" hidden="1">#REF!,#REF!,#REF!,#REF!,#REF!,#REF!,#REF!</definedName>
    <definedName name="Z_CF25EF4F_FFAB_11D1_98B7_00C04FC96ABD_.wvu.Rows" localSheetId="2" hidden="1">#REF!,#REF!,#REF!,#REF!,#REF!,#REF!,#REF!</definedName>
    <definedName name="Z_CF25EF4F_FFAB_11D1_98B7_00C04FC96ABD_.wvu.Rows" hidden="1">[5]BOP!$A$36:$IV$36,[5]BOP!$A$44:$IV$44,[5]BOP!$A$59:$IV$59,[5]BOP!#REF!,[5]BOP!#REF!,[5]BOP!$A$79:$IV$79,[5]BOP!$A$81:$IV$88</definedName>
    <definedName name="Z_CF25EF50_FFAB_11D1_98B7_00C04FC96ABD_.wvu.Rows" localSheetId="1" hidden="1">#REF!,#REF!,#REF!,#REF!,#REF!,#REF!,#REF!</definedName>
    <definedName name="Z_CF25EF50_FFAB_11D1_98B7_00C04FC96ABD_.wvu.Rows" localSheetId="5" hidden="1">#REF!,#REF!,#REF!,#REF!,#REF!,#REF!,#REF!</definedName>
    <definedName name="Z_CF25EF50_FFAB_11D1_98B7_00C04FC96ABD_.wvu.Rows" localSheetId="4" hidden="1">#REF!,#REF!,#REF!,#REF!,#REF!,#REF!,#REF!</definedName>
    <definedName name="Z_CF25EF50_FFAB_11D1_98B7_00C04FC96ABD_.wvu.Rows" localSheetId="2" hidden="1">#REF!,#REF!,#REF!,#REF!,#REF!,#REF!,#REF!</definedName>
    <definedName name="Z_CF25EF50_FFAB_11D1_98B7_00C04FC96ABD_.wvu.Rows" hidden="1">[5]BOP!$A$36:$IV$36,[5]BOP!$A$44:$IV$44,[5]BOP!$A$59:$IV$59,[5]BOP!#REF!,[5]BOP!#REF!,[5]BOP!$A$79:$IV$79,[5]BOP!#REF!</definedName>
    <definedName name="Z_CF25EF51_FFAB_11D1_98B7_00C04FC96ABD_.wvu.Rows" localSheetId="5" hidden="1">#REF!,#REF!,#REF!,#REF!,#REF!,#REF!,#REF!,#REF!</definedName>
    <definedName name="Z_CF25EF51_FFAB_11D1_98B7_00C04FC96ABD_.wvu.Rows" localSheetId="4" hidden="1">#REF!,#REF!,#REF!,#REF!,#REF!,#REF!,#REF!,#REF!</definedName>
    <definedName name="Z_CF25EF51_FFAB_11D1_98B7_00C04FC96ABD_.wvu.Rows" localSheetId="2" hidden="1">#REF!,#REF!,#REF!,#REF!,#REF!,#REF!,#REF!,#REF!</definedName>
    <definedName name="Z_CF25EF51_FFAB_11D1_98B7_00C04FC96ABD_.wvu.Rows" hidden="1">[5]BOP!$A$36:$IV$36,[5]BOP!$A$44:$IV$44,[5]BOP!$A$59:$IV$59,[5]BOP!#REF!,[5]BOP!#REF!,[5]BOP!$A$79:$IV$79,[5]BOP!$A$81:$IV$88,[5]BOP!#REF!</definedName>
    <definedName name="Z_CF25EF52_FFAB_11D1_98B7_00C04FC96ABD_.wvu.Rows" localSheetId="5" hidden="1">#REF!,#REF!,#REF!,#REF!,#REF!,#REF!,#REF!,#REF!</definedName>
    <definedName name="Z_CF25EF52_FFAB_11D1_98B7_00C04FC96ABD_.wvu.Rows" localSheetId="4" hidden="1">#REF!,#REF!,#REF!,#REF!,#REF!,#REF!,#REF!,#REF!</definedName>
    <definedName name="Z_CF25EF52_FFAB_11D1_98B7_00C04FC96ABD_.wvu.Rows" localSheetId="2" hidden="1">#REF!,#REF!,#REF!,#REF!,#REF!,#REF!,#REF!,#REF!</definedName>
    <definedName name="Z_CF25EF52_FFAB_11D1_98B7_00C04FC96ABD_.wvu.Rows" hidden="1">[5]BOP!$A$36:$IV$36,[5]BOP!$A$44:$IV$44,[5]BOP!$A$59:$IV$59,[5]BOP!#REF!,[5]BOP!#REF!,[5]BOP!$A$79:$IV$79,[5]BOP!$A$81:$IV$88,[5]BOP!#REF!</definedName>
    <definedName name="Z_CF25EF53_FFAB_11D1_98B7_00C04FC96ABD_.wvu.Rows" localSheetId="5" hidden="1">#REF!,#REF!,#REF!,#REF!,#REF!,#REF!,#REF!,#REF!</definedName>
    <definedName name="Z_CF25EF53_FFAB_11D1_98B7_00C04FC96ABD_.wvu.Rows" localSheetId="4" hidden="1">#REF!,#REF!,#REF!,#REF!,#REF!,#REF!,#REF!,#REF!</definedName>
    <definedName name="Z_CF25EF53_FFAB_11D1_98B7_00C04FC96ABD_.wvu.Rows" localSheetId="2" hidden="1">#REF!,#REF!,#REF!,#REF!,#REF!,#REF!,#REF!,#REF!</definedName>
    <definedName name="Z_CF25EF53_FFAB_11D1_98B7_00C04FC96ABD_.wvu.Rows" hidden="1">[5]BOP!$A$36:$IV$36,[5]BOP!$A$44:$IV$44,[5]BOP!$A$59:$IV$59,[5]BOP!#REF!,[5]BOP!#REF!,[5]BOP!$A$79:$IV$79,[5]BOP!$A$81:$IV$88,[5]BOP!#REF!</definedName>
    <definedName name="Z_CF25EF55_FFAB_11D1_98B7_00C04FC96ABD_.wvu.Rows" localSheetId="5" hidden="1">#REF!,#REF!,#REF!,#REF!,#REF!,#REF!,#REF!,#REF!,#REF!</definedName>
    <definedName name="Z_CF25EF55_FFAB_11D1_98B7_00C04FC96ABD_.wvu.Rows" localSheetId="4" hidden="1">#REF!,#REF!,#REF!,#REF!,#REF!,#REF!,#REF!,#REF!,#REF!</definedName>
    <definedName name="Z_CF25EF55_FFAB_11D1_98B7_00C04FC96ABD_.wvu.Rows" localSheetId="2" hidden="1">#REF!,#REF!,#REF!,#REF!,#REF!,#REF!,#REF!,#REF!,#REF!</definedName>
    <definedName name="Z_CF25EF55_FFAB_11D1_98B7_00C04FC96ABD_.wvu.Rows" hidden="1">[5]BOP!$A$36:$IV$36,[5]BOP!$A$44:$IV$44,[5]BOP!$A$59:$IV$59,[5]BOP!#REF!,[5]BOP!#REF!,[5]BOP!$A$79:$IV$79,[5]BOP!$A$81:$IV$88,[5]BOP!#REF!,[5]BOP!#REF!</definedName>
    <definedName name="Z_CF25EF56_FFAB_11D1_98B7_00C04FC96ABD_.wvu.Rows" localSheetId="5" hidden="1">#REF!,#REF!,#REF!,#REF!,#REF!,#REF!,#REF!,#REF!,#REF!</definedName>
    <definedName name="Z_CF25EF56_FFAB_11D1_98B7_00C04FC96ABD_.wvu.Rows" localSheetId="4" hidden="1">#REF!,#REF!,#REF!,#REF!,#REF!,#REF!,#REF!,#REF!,#REF!</definedName>
    <definedName name="Z_CF25EF56_FFAB_11D1_98B7_00C04FC96ABD_.wvu.Rows" localSheetId="2" hidden="1">#REF!,#REF!,#REF!,#REF!,#REF!,#REF!,#REF!,#REF!,#REF!</definedName>
    <definedName name="Z_CF25EF56_FFAB_11D1_98B7_00C04FC96ABD_.wvu.Rows" hidden="1">[5]BOP!$A$36:$IV$36,[5]BOP!$A$44:$IV$44,[5]BOP!$A$59:$IV$59,[5]BOP!#REF!,[5]BOP!#REF!,[5]BOP!$A$79:$IV$79,[5]BOP!$A$81:$IV$88,[5]BOP!#REF!,[5]BOP!#REF!</definedName>
    <definedName name="Z_CF25EF57_FFAB_11D1_98B7_00C04FC96ABD_.wvu.Rows" localSheetId="5" hidden="1">#REF!,#REF!,#REF!,#REF!,#REF!,#REF!</definedName>
    <definedName name="Z_CF25EF57_FFAB_11D1_98B7_00C04FC96ABD_.wvu.Rows" localSheetId="4" hidden="1">#REF!,#REF!,#REF!,#REF!,#REF!,#REF!</definedName>
    <definedName name="Z_CF25EF57_FFAB_11D1_98B7_00C04FC96ABD_.wvu.Rows" localSheetId="2" hidden="1">#REF!,#REF!,#REF!,#REF!,#REF!,#REF!</definedName>
    <definedName name="Z_CF25EF57_FFAB_11D1_98B7_00C04FC96ABD_.wvu.Rows" hidden="1">[5]BOP!$A$36:$IV$36,[5]BOP!$A$44:$IV$44,[5]BOP!$A$59:$IV$59,[5]BOP!#REF!,[5]BOP!#REF!,[5]BOP!$A$79:$IV$79</definedName>
    <definedName name="Z_E6B74681_BCE1_11D2_BFD1_00A02466506E_.wvu.PrintTitles" hidden="1">#REF!,#REF!</definedName>
    <definedName name="Z_EA8011E5_017A_11D2_98BD_00C04FC96ABD_.wvu.Rows" localSheetId="5" hidden="1">#REF!,#REF!,#REF!,#REF!,#REF!,#REF!,#REF!</definedName>
    <definedName name="Z_EA8011E5_017A_11D2_98BD_00C04FC96ABD_.wvu.Rows" localSheetId="4" hidden="1">#REF!,#REF!,#REF!,#REF!,#REF!,#REF!,#REF!</definedName>
    <definedName name="Z_EA8011E5_017A_11D2_98BD_00C04FC96ABD_.wvu.Rows" localSheetId="2" hidden="1">#REF!,#REF!,#REF!,#REF!,#REF!,#REF!,#REF!</definedName>
    <definedName name="Z_EA8011E5_017A_11D2_98BD_00C04FC96ABD_.wvu.Rows" hidden="1">[5]BOP!$A$36:$IV$36,[5]BOP!$A$44:$IV$44,[5]BOP!$A$59:$IV$59,[5]BOP!#REF!,[5]BOP!#REF!,[5]BOP!$A$79:$IV$79,[5]BOP!$A$81:$IV$88</definedName>
    <definedName name="Z_EA8011E6_017A_11D2_98BD_00C04FC96ABD_.wvu.Rows" localSheetId="1" hidden="1">#REF!,#REF!,#REF!,#REF!,#REF!,#REF!,#REF!</definedName>
    <definedName name="Z_EA8011E6_017A_11D2_98BD_00C04FC96ABD_.wvu.Rows" localSheetId="5" hidden="1">#REF!,#REF!,#REF!,#REF!,#REF!,#REF!,#REF!</definedName>
    <definedName name="Z_EA8011E6_017A_11D2_98BD_00C04FC96ABD_.wvu.Rows" localSheetId="4" hidden="1">#REF!,#REF!,#REF!,#REF!,#REF!,#REF!,#REF!</definedName>
    <definedName name="Z_EA8011E6_017A_11D2_98BD_00C04FC96ABD_.wvu.Rows" localSheetId="2" hidden="1">#REF!,#REF!,#REF!,#REF!,#REF!,#REF!,#REF!</definedName>
    <definedName name="Z_EA8011E6_017A_11D2_98BD_00C04FC96ABD_.wvu.Rows" hidden="1">[5]BOP!$A$36:$IV$36,[5]BOP!$A$44:$IV$44,[5]BOP!$A$59:$IV$59,[5]BOP!#REF!,[5]BOP!#REF!,[5]BOP!$A$79:$IV$79,[5]BOP!#REF!</definedName>
    <definedName name="Z_EA8011E9_017A_11D2_98BD_00C04FC96ABD_.wvu.Rows" localSheetId="5" hidden="1">#REF!,#REF!,#REF!,#REF!,#REF!,#REF!,#REF!,#REF!</definedName>
    <definedName name="Z_EA8011E9_017A_11D2_98BD_00C04FC96ABD_.wvu.Rows" localSheetId="4" hidden="1">#REF!,#REF!,#REF!,#REF!,#REF!,#REF!,#REF!,#REF!</definedName>
    <definedName name="Z_EA8011E9_017A_11D2_98BD_00C04FC96ABD_.wvu.Rows" localSheetId="2" hidden="1">#REF!,#REF!,#REF!,#REF!,#REF!,#REF!,#REF!,#REF!</definedName>
    <definedName name="Z_EA8011E9_017A_11D2_98BD_00C04FC96ABD_.wvu.Rows" hidden="1">[5]BOP!$A$36:$IV$36,[5]BOP!$A$44:$IV$44,[5]BOP!$A$59:$IV$59,[5]BOP!#REF!,[5]BOP!#REF!,[5]BOP!$A$79:$IV$79,[5]BOP!$A$81:$IV$88,[5]BOP!#REF!</definedName>
    <definedName name="Z_EA8011EC_017A_11D2_98BD_00C04FC96ABD_.wvu.Rows" localSheetId="5" hidden="1">#REF!,#REF!,#REF!,#REF!,#REF!,#REF!,#REF!,#REF!,#REF!</definedName>
    <definedName name="Z_EA8011EC_017A_11D2_98BD_00C04FC96ABD_.wvu.Rows" localSheetId="4" hidden="1">#REF!,#REF!,#REF!,#REF!,#REF!,#REF!,#REF!,#REF!,#REF!</definedName>
    <definedName name="Z_EA8011EC_017A_11D2_98BD_00C04FC96ABD_.wvu.Rows" localSheetId="2" hidden="1">#REF!,#REF!,#REF!,#REF!,#REF!,#REF!,#REF!,#REF!,#REF!</definedName>
    <definedName name="Z_EA8011EC_017A_11D2_98BD_00C04FC96ABD_.wvu.Rows" hidden="1">[5]BOP!$A$36:$IV$36,[5]BOP!$A$44:$IV$44,[5]BOP!$A$59:$IV$59,[5]BOP!#REF!,[5]BOP!#REF!,[5]BOP!$A$79:$IV$79,[5]BOP!$A$81:$IV$88,[5]BOP!#REF!,[5]BOP!#REF!</definedName>
    <definedName name="Z_EA86CE3A_00A2_11D2_98BC_00C04FC96ABD_.wvu.Rows" localSheetId="5" hidden="1">#REF!,#REF!,#REF!,#REF!,#REF!,#REF!</definedName>
    <definedName name="Z_EA86CE3A_00A2_11D2_98BC_00C04FC96ABD_.wvu.Rows" localSheetId="4" hidden="1">#REF!,#REF!,#REF!,#REF!,#REF!,#REF!</definedName>
    <definedName name="Z_EA86CE3A_00A2_11D2_98BC_00C04FC96ABD_.wvu.Rows" localSheetId="2" hidden="1">#REF!,#REF!,#REF!,#REF!,#REF!,#REF!</definedName>
    <definedName name="Z_EA86CE3A_00A2_11D2_98BC_00C04FC96ABD_.wvu.Rows" hidden="1">[5]BOP!$A$36:$IV$36,[5]BOP!$A$44:$IV$44,[5]BOP!$A$59:$IV$59,[5]BOP!#REF!,[5]BOP!#REF!,[5]BOP!$A$81:$IV$88</definedName>
    <definedName name="Z_EA86CE3B_00A2_11D2_98BC_00C04FC96ABD_.wvu.Rows" localSheetId="5" hidden="1">#REF!,#REF!,#REF!,#REF!,#REF!,#REF!</definedName>
    <definedName name="Z_EA86CE3B_00A2_11D2_98BC_00C04FC96ABD_.wvu.Rows" localSheetId="4" hidden="1">#REF!,#REF!,#REF!,#REF!,#REF!,#REF!</definedName>
    <definedName name="Z_EA86CE3B_00A2_11D2_98BC_00C04FC96ABD_.wvu.Rows" localSheetId="2" hidden="1">#REF!,#REF!,#REF!,#REF!,#REF!,#REF!</definedName>
    <definedName name="Z_EA86CE3B_00A2_11D2_98BC_00C04FC96ABD_.wvu.Rows" hidden="1">[5]BOP!$A$36:$IV$36,[5]BOP!$A$44:$IV$44,[5]BOP!$A$59:$IV$59,[5]BOP!#REF!,[5]BOP!#REF!,[5]BOP!$A$81:$IV$88</definedName>
    <definedName name="Z_EA86CE3C_00A2_11D2_98BC_00C04FC96ABD_.wvu.Rows" localSheetId="5" hidden="1">#REF!,#REF!,#REF!,#REF!,#REF!,#REF!</definedName>
    <definedName name="Z_EA86CE3C_00A2_11D2_98BC_00C04FC96ABD_.wvu.Rows" localSheetId="4" hidden="1">#REF!,#REF!,#REF!,#REF!,#REF!,#REF!</definedName>
    <definedName name="Z_EA86CE3C_00A2_11D2_98BC_00C04FC96ABD_.wvu.Rows" localSheetId="2" hidden="1">#REF!,#REF!,#REF!,#REF!,#REF!,#REF!</definedName>
    <definedName name="Z_EA86CE3C_00A2_11D2_98BC_00C04FC96ABD_.wvu.Rows" hidden="1">[5]BOP!$A$36:$IV$36,[5]BOP!$A$44:$IV$44,[5]BOP!$A$59:$IV$59,[5]BOP!#REF!,[5]BOP!#REF!,[5]BOP!$A$81:$IV$88</definedName>
    <definedName name="Z_EA86CE3D_00A2_11D2_98BC_00C04FC96ABD_.wvu.Rows" localSheetId="5" hidden="1">#REF!,#REF!,#REF!,#REF!,#REF!,#REF!</definedName>
    <definedName name="Z_EA86CE3D_00A2_11D2_98BC_00C04FC96ABD_.wvu.Rows" localSheetId="4" hidden="1">#REF!,#REF!,#REF!,#REF!,#REF!,#REF!</definedName>
    <definedName name="Z_EA86CE3D_00A2_11D2_98BC_00C04FC96ABD_.wvu.Rows" localSheetId="2" hidden="1">#REF!,#REF!,#REF!,#REF!,#REF!,#REF!</definedName>
    <definedName name="Z_EA86CE3D_00A2_11D2_98BC_00C04FC96ABD_.wvu.Rows" hidden="1">[5]BOP!$A$36:$IV$36,[5]BOP!$A$44:$IV$44,[5]BOP!$A$59:$IV$59,[5]BOP!#REF!,[5]BOP!#REF!,[5]BOP!$A$81:$IV$88</definedName>
    <definedName name="Z_EA86CE3E_00A2_11D2_98BC_00C04FC96ABD_.wvu.Rows" localSheetId="5" hidden="1">#REF!,#REF!,#REF!,#REF!,#REF!,#REF!,#REF!,#REF!</definedName>
    <definedName name="Z_EA86CE3E_00A2_11D2_98BC_00C04FC96ABD_.wvu.Rows" localSheetId="4" hidden="1">#REF!,#REF!,#REF!,#REF!,#REF!,#REF!,#REF!,#REF!</definedName>
    <definedName name="Z_EA86CE3E_00A2_11D2_98BC_00C04FC96ABD_.wvu.Rows" localSheetId="2" hidden="1">#REF!,#REF!,#REF!,#REF!,#REF!,#REF!,#REF!,#REF!</definedName>
    <definedName name="Z_EA86CE3E_00A2_11D2_98BC_00C04FC96ABD_.wvu.Rows" hidden="1">[5]BOP!$A$36:$IV$36,[5]BOP!$A$44:$IV$44,[5]BOP!$A$59:$IV$59,[5]BOP!#REF!,[5]BOP!#REF!,[5]BOP!$A$79:$IV$79,[5]BOP!$A$81:$IV$88,[5]BOP!#REF!</definedName>
    <definedName name="Z_EA86CE3F_00A2_11D2_98BC_00C04FC96ABD_.wvu.Rows" localSheetId="5" hidden="1">#REF!,#REF!,#REF!,#REF!,#REF!,#REF!,#REF!</definedName>
    <definedName name="Z_EA86CE3F_00A2_11D2_98BC_00C04FC96ABD_.wvu.Rows" localSheetId="4" hidden="1">#REF!,#REF!,#REF!,#REF!,#REF!,#REF!,#REF!</definedName>
    <definedName name="Z_EA86CE3F_00A2_11D2_98BC_00C04FC96ABD_.wvu.Rows" localSheetId="2" hidden="1">#REF!,#REF!,#REF!,#REF!,#REF!,#REF!,#REF!</definedName>
    <definedName name="Z_EA86CE3F_00A2_11D2_98BC_00C04FC96ABD_.wvu.Rows" hidden="1">[5]BOP!$A$36:$IV$36,[5]BOP!$A$44:$IV$44,[5]BOP!$A$59:$IV$59,[5]BOP!#REF!,[5]BOP!#REF!,[5]BOP!$A$79:$IV$79,[5]BOP!$A$81:$IV$88</definedName>
    <definedName name="Z_EA86CE40_00A2_11D2_98BC_00C04FC96ABD_.wvu.Rows" localSheetId="1" hidden="1">#REF!,#REF!,#REF!,#REF!,#REF!,#REF!,#REF!</definedName>
    <definedName name="Z_EA86CE40_00A2_11D2_98BC_00C04FC96ABD_.wvu.Rows" localSheetId="5" hidden="1">#REF!,#REF!,#REF!,#REF!,#REF!,#REF!,#REF!</definedName>
    <definedName name="Z_EA86CE40_00A2_11D2_98BC_00C04FC96ABD_.wvu.Rows" localSheetId="4" hidden="1">#REF!,#REF!,#REF!,#REF!,#REF!,#REF!,#REF!</definedName>
    <definedName name="Z_EA86CE40_00A2_11D2_98BC_00C04FC96ABD_.wvu.Rows" localSheetId="2" hidden="1">#REF!,#REF!,#REF!,#REF!,#REF!,#REF!,#REF!</definedName>
    <definedName name="Z_EA86CE40_00A2_11D2_98BC_00C04FC96ABD_.wvu.Rows" hidden="1">[5]BOP!$A$36:$IV$36,[5]BOP!$A$44:$IV$44,[5]BOP!$A$59:$IV$59,[5]BOP!#REF!,[5]BOP!#REF!,[5]BOP!$A$79:$IV$79,[5]BOP!#REF!</definedName>
    <definedName name="Z_EA86CE41_00A2_11D2_98BC_00C04FC96ABD_.wvu.Rows" localSheetId="5" hidden="1">#REF!,#REF!,#REF!,#REF!,#REF!,#REF!,#REF!,#REF!</definedName>
    <definedName name="Z_EA86CE41_00A2_11D2_98BC_00C04FC96ABD_.wvu.Rows" localSheetId="4" hidden="1">#REF!,#REF!,#REF!,#REF!,#REF!,#REF!,#REF!,#REF!</definedName>
    <definedName name="Z_EA86CE41_00A2_11D2_98BC_00C04FC96ABD_.wvu.Rows" localSheetId="2" hidden="1">#REF!,#REF!,#REF!,#REF!,#REF!,#REF!,#REF!,#REF!</definedName>
    <definedName name="Z_EA86CE41_00A2_11D2_98BC_00C04FC96ABD_.wvu.Rows" hidden="1">[5]BOP!$A$36:$IV$36,[5]BOP!$A$44:$IV$44,[5]BOP!$A$59:$IV$59,[5]BOP!#REF!,[5]BOP!#REF!,[5]BOP!$A$79:$IV$79,[5]BOP!$A$81:$IV$88,[5]BOP!#REF!</definedName>
    <definedName name="Z_EA86CE42_00A2_11D2_98BC_00C04FC96ABD_.wvu.Rows" localSheetId="5" hidden="1">#REF!,#REF!,#REF!,#REF!,#REF!,#REF!,#REF!,#REF!</definedName>
    <definedName name="Z_EA86CE42_00A2_11D2_98BC_00C04FC96ABD_.wvu.Rows" localSheetId="4" hidden="1">#REF!,#REF!,#REF!,#REF!,#REF!,#REF!,#REF!,#REF!</definedName>
    <definedName name="Z_EA86CE42_00A2_11D2_98BC_00C04FC96ABD_.wvu.Rows" localSheetId="2" hidden="1">#REF!,#REF!,#REF!,#REF!,#REF!,#REF!,#REF!,#REF!</definedName>
    <definedName name="Z_EA86CE42_00A2_11D2_98BC_00C04FC96ABD_.wvu.Rows" hidden="1">[5]BOP!$A$36:$IV$36,[5]BOP!$A$44:$IV$44,[5]BOP!$A$59:$IV$59,[5]BOP!#REF!,[5]BOP!#REF!,[5]BOP!$A$79:$IV$79,[5]BOP!$A$81:$IV$88,[5]BOP!#REF!</definedName>
    <definedName name="Z_EA86CE43_00A2_11D2_98BC_00C04FC96ABD_.wvu.Rows" localSheetId="5" hidden="1">#REF!,#REF!,#REF!,#REF!,#REF!,#REF!,#REF!,#REF!</definedName>
    <definedName name="Z_EA86CE43_00A2_11D2_98BC_00C04FC96ABD_.wvu.Rows" localSheetId="4" hidden="1">#REF!,#REF!,#REF!,#REF!,#REF!,#REF!,#REF!,#REF!</definedName>
    <definedName name="Z_EA86CE43_00A2_11D2_98BC_00C04FC96ABD_.wvu.Rows" localSheetId="2" hidden="1">#REF!,#REF!,#REF!,#REF!,#REF!,#REF!,#REF!,#REF!</definedName>
    <definedName name="Z_EA86CE43_00A2_11D2_98BC_00C04FC96ABD_.wvu.Rows" hidden="1">[5]BOP!$A$36:$IV$36,[5]BOP!$A$44:$IV$44,[5]BOP!$A$59:$IV$59,[5]BOP!#REF!,[5]BOP!#REF!,[5]BOP!$A$79:$IV$79,[5]BOP!$A$81:$IV$88,[5]BOP!#REF!</definedName>
    <definedName name="Z_EA86CE45_00A2_11D2_98BC_00C04FC96ABD_.wvu.Rows" localSheetId="5" hidden="1">#REF!,#REF!,#REF!,#REF!,#REF!,#REF!,#REF!,#REF!,#REF!</definedName>
    <definedName name="Z_EA86CE45_00A2_11D2_98BC_00C04FC96ABD_.wvu.Rows" localSheetId="4" hidden="1">#REF!,#REF!,#REF!,#REF!,#REF!,#REF!,#REF!,#REF!,#REF!</definedName>
    <definedName name="Z_EA86CE45_00A2_11D2_98BC_00C04FC96ABD_.wvu.Rows" localSheetId="2" hidden="1">#REF!,#REF!,#REF!,#REF!,#REF!,#REF!,#REF!,#REF!,#REF!</definedName>
    <definedName name="Z_EA86CE45_00A2_11D2_98BC_00C04FC96ABD_.wvu.Rows" hidden="1">[5]BOP!$A$36:$IV$36,[5]BOP!$A$44:$IV$44,[5]BOP!$A$59:$IV$59,[5]BOP!#REF!,[5]BOP!#REF!,[5]BOP!$A$79:$IV$79,[5]BOP!$A$81:$IV$88,[5]BOP!#REF!,[5]BOP!#REF!</definedName>
    <definedName name="Z_EA86CE46_00A2_11D2_98BC_00C04FC96ABD_.wvu.Rows" localSheetId="5" hidden="1">#REF!,#REF!,#REF!,#REF!,#REF!,#REF!,#REF!,#REF!,#REF!</definedName>
    <definedName name="Z_EA86CE46_00A2_11D2_98BC_00C04FC96ABD_.wvu.Rows" localSheetId="4" hidden="1">#REF!,#REF!,#REF!,#REF!,#REF!,#REF!,#REF!,#REF!,#REF!</definedName>
    <definedName name="Z_EA86CE46_00A2_11D2_98BC_00C04FC96ABD_.wvu.Rows" localSheetId="2" hidden="1">#REF!,#REF!,#REF!,#REF!,#REF!,#REF!,#REF!,#REF!,#REF!</definedName>
    <definedName name="Z_EA86CE46_00A2_11D2_98BC_00C04FC96ABD_.wvu.Rows" hidden="1">[5]BOP!$A$36:$IV$36,[5]BOP!$A$44:$IV$44,[5]BOP!$A$59:$IV$59,[5]BOP!#REF!,[5]BOP!#REF!,[5]BOP!$A$79:$IV$79,[5]BOP!$A$81:$IV$88,[5]BOP!#REF!,[5]BOP!#REF!</definedName>
    <definedName name="Z_EA86CE47_00A2_11D2_98BC_00C04FC96ABD_.wvu.Rows" localSheetId="5" hidden="1">#REF!,#REF!,#REF!,#REF!,#REF!,#REF!</definedName>
    <definedName name="Z_EA86CE47_00A2_11D2_98BC_00C04FC96ABD_.wvu.Rows" localSheetId="4" hidden="1">#REF!,#REF!,#REF!,#REF!,#REF!,#REF!</definedName>
    <definedName name="Z_EA86CE47_00A2_11D2_98BC_00C04FC96ABD_.wvu.Rows" localSheetId="2" hidden="1">#REF!,#REF!,#REF!,#REF!,#REF!,#REF!</definedName>
    <definedName name="Z_EA86CE47_00A2_11D2_98BC_00C04FC96ABD_.wvu.Rows" hidden="1">[5]BOP!$A$36:$IV$36,[5]BOP!$A$44:$IV$44,[5]BOP!$A$59:$IV$59,[5]BOP!#REF!,[5]BOP!#REF!,[5]BOP!$A$79:$IV$79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5" l="1"/>
  <c r="O4" i="5"/>
  <c r="B1" i="1"/>
  <c r="F35" i="7"/>
  <c r="G35" i="7"/>
  <c r="D34" i="7"/>
  <c r="G34" i="7"/>
  <c r="D33" i="7"/>
  <c r="G33" i="7"/>
  <c r="D32" i="7"/>
  <c r="G32" i="7"/>
  <c r="D31" i="7"/>
  <c r="G31" i="7"/>
  <c r="D30" i="7"/>
  <c r="G30" i="7"/>
  <c r="D29" i="7"/>
  <c r="G29" i="7"/>
  <c r="D28" i="7"/>
  <c r="G28" i="7"/>
  <c r="D27" i="7"/>
  <c r="G27" i="7"/>
  <c r="D26" i="7"/>
  <c r="G26" i="7"/>
  <c r="D25" i="7"/>
  <c r="G25" i="7"/>
  <c r="D24" i="7"/>
  <c r="G24" i="7"/>
  <c r="D23" i="7"/>
  <c r="G23" i="7"/>
  <c r="D22" i="7"/>
  <c r="G22" i="7"/>
  <c r="D21" i="7"/>
  <c r="G21" i="7"/>
  <c r="D20" i="7"/>
  <c r="G20" i="7"/>
  <c r="D19" i="7"/>
  <c r="G19" i="7"/>
  <c r="E18" i="7"/>
  <c r="E36" i="7"/>
  <c r="D18" i="7"/>
  <c r="D17" i="7"/>
  <c r="G17" i="7"/>
  <c r="D16" i="7"/>
  <c r="G16" i="7"/>
  <c r="D15" i="7"/>
  <c r="G15" i="7"/>
  <c r="D14" i="7"/>
  <c r="G14" i="7"/>
  <c r="D13" i="7"/>
  <c r="G13" i="7"/>
  <c r="D12" i="7"/>
  <c r="G12" i="7"/>
  <c r="D11" i="7"/>
  <c r="G11" i="7"/>
  <c r="D10" i="7"/>
  <c r="G10" i="7"/>
  <c r="D9" i="7"/>
  <c r="G9" i="7"/>
  <c r="D8" i="7"/>
  <c r="G8" i="7"/>
  <c r="D7" i="7"/>
  <c r="K198" i="5"/>
  <c r="K197" i="5"/>
  <c r="J198" i="5"/>
  <c r="I198" i="5"/>
  <c r="I197" i="5"/>
  <c r="H198" i="5"/>
  <c r="H197" i="5"/>
  <c r="G198" i="5"/>
  <c r="G197" i="5"/>
  <c r="E198" i="5"/>
  <c r="E197" i="5"/>
  <c r="K196" i="5"/>
  <c r="K195" i="5"/>
  <c r="J196" i="5"/>
  <c r="J195" i="5"/>
  <c r="I196" i="5"/>
  <c r="I195" i="5"/>
  <c r="H196" i="5"/>
  <c r="H195" i="5"/>
  <c r="G196" i="5"/>
  <c r="E196" i="5"/>
  <c r="E195" i="5"/>
  <c r="K194" i="5"/>
  <c r="K193" i="5"/>
  <c r="J194" i="5"/>
  <c r="I194" i="5"/>
  <c r="I193" i="5"/>
  <c r="H194" i="5"/>
  <c r="H193" i="5"/>
  <c r="G194" i="5"/>
  <c r="E194" i="5"/>
  <c r="F194" i="5"/>
  <c r="F193" i="5"/>
  <c r="E193" i="5"/>
  <c r="K192" i="5"/>
  <c r="K191" i="5"/>
  <c r="J192" i="5"/>
  <c r="J191" i="5"/>
  <c r="I192" i="5"/>
  <c r="I191" i="5"/>
  <c r="H192" i="5"/>
  <c r="H191" i="5"/>
  <c r="G192" i="5"/>
  <c r="G191" i="5"/>
  <c r="E192" i="5"/>
  <c r="K190" i="5"/>
  <c r="J190" i="5"/>
  <c r="I190" i="5"/>
  <c r="I189" i="5"/>
  <c r="H190" i="5"/>
  <c r="H189" i="5"/>
  <c r="G190" i="5"/>
  <c r="E190" i="5"/>
  <c r="E189" i="5"/>
  <c r="K189" i="5"/>
  <c r="K188" i="5"/>
  <c r="J188" i="5"/>
  <c r="I188" i="5"/>
  <c r="H188" i="5"/>
  <c r="G188" i="5"/>
  <c r="E188" i="5"/>
  <c r="F188" i="5"/>
  <c r="K187" i="5"/>
  <c r="J187" i="5"/>
  <c r="I187" i="5"/>
  <c r="H187" i="5"/>
  <c r="G187" i="5"/>
  <c r="M187" i="5"/>
  <c r="E187" i="5"/>
  <c r="K185" i="5"/>
  <c r="K184" i="5"/>
  <c r="J185" i="5"/>
  <c r="J184" i="5"/>
  <c r="I185" i="5"/>
  <c r="I184" i="5"/>
  <c r="H185" i="5"/>
  <c r="H184" i="5"/>
  <c r="G185" i="5"/>
  <c r="E185" i="5"/>
  <c r="E184" i="5"/>
  <c r="K183" i="5"/>
  <c r="K182" i="5"/>
  <c r="J183" i="5"/>
  <c r="J182" i="5"/>
  <c r="I183" i="5"/>
  <c r="I182" i="5"/>
  <c r="H183" i="5"/>
  <c r="H182" i="5"/>
  <c r="G183" i="5"/>
  <c r="M183" i="5"/>
  <c r="E183" i="5"/>
  <c r="K181" i="5"/>
  <c r="J181" i="5"/>
  <c r="I181" i="5"/>
  <c r="I180" i="5"/>
  <c r="I179" i="5"/>
  <c r="H181" i="5"/>
  <c r="G181" i="5"/>
  <c r="E181" i="5"/>
  <c r="K180" i="5"/>
  <c r="J180" i="5"/>
  <c r="H180" i="5"/>
  <c r="G180" i="5"/>
  <c r="E180" i="5"/>
  <c r="K177" i="5"/>
  <c r="K176" i="5"/>
  <c r="J177" i="5"/>
  <c r="J176" i="5"/>
  <c r="I177" i="5"/>
  <c r="I176" i="5"/>
  <c r="H177" i="5"/>
  <c r="H176" i="5"/>
  <c r="G177" i="5"/>
  <c r="E177" i="5"/>
  <c r="E176" i="5"/>
  <c r="K175" i="5"/>
  <c r="K174" i="5"/>
  <c r="J175" i="5"/>
  <c r="J174" i="5"/>
  <c r="I175" i="5"/>
  <c r="I174" i="5"/>
  <c r="H175" i="5"/>
  <c r="G175" i="5"/>
  <c r="E175" i="5"/>
  <c r="H174" i="5"/>
  <c r="K173" i="5"/>
  <c r="K172" i="5"/>
  <c r="J173" i="5"/>
  <c r="J172" i="5"/>
  <c r="I173" i="5"/>
  <c r="I172" i="5"/>
  <c r="H173" i="5"/>
  <c r="H172" i="5"/>
  <c r="G173" i="5"/>
  <c r="E173" i="5"/>
  <c r="E172" i="5"/>
  <c r="K171" i="5"/>
  <c r="K170" i="5"/>
  <c r="J171" i="5"/>
  <c r="J170" i="5"/>
  <c r="I171" i="5"/>
  <c r="I170" i="5"/>
  <c r="H171" i="5"/>
  <c r="H170" i="5"/>
  <c r="G171" i="5"/>
  <c r="M171" i="5"/>
  <c r="E171" i="5"/>
  <c r="K169" i="5"/>
  <c r="J169" i="5"/>
  <c r="I169" i="5"/>
  <c r="H169" i="5"/>
  <c r="G169" i="5"/>
  <c r="E169" i="5"/>
  <c r="K168" i="5"/>
  <c r="J168" i="5"/>
  <c r="J167" i="5"/>
  <c r="I168" i="5"/>
  <c r="H168" i="5"/>
  <c r="G168" i="5"/>
  <c r="M168" i="5"/>
  <c r="E168" i="5"/>
  <c r="K166" i="5"/>
  <c r="K165" i="5"/>
  <c r="J166" i="5"/>
  <c r="I166" i="5"/>
  <c r="I165" i="5"/>
  <c r="H166" i="5"/>
  <c r="H165" i="5"/>
  <c r="G166" i="5"/>
  <c r="M166" i="5"/>
  <c r="E166" i="5"/>
  <c r="E165" i="5"/>
  <c r="K164" i="5"/>
  <c r="J164" i="5"/>
  <c r="G164" i="5"/>
  <c r="M164" i="5"/>
  <c r="I164" i="5"/>
  <c r="H164" i="5"/>
  <c r="E164" i="5"/>
  <c r="K163" i="5"/>
  <c r="J163" i="5"/>
  <c r="I163" i="5"/>
  <c r="H163" i="5"/>
  <c r="G163" i="5"/>
  <c r="M163" i="5"/>
  <c r="E163" i="5"/>
  <c r="K162" i="5"/>
  <c r="J162" i="5"/>
  <c r="I162" i="5"/>
  <c r="H162" i="5"/>
  <c r="G162" i="5"/>
  <c r="M162" i="5"/>
  <c r="E162" i="5"/>
  <c r="K160" i="5"/>
  <c r="J160" i="5"/>
  <c r="I160" i="5"/>
  <c r="H160" i="5"/>
  <c r="G160" i="5"/>
  <c r="E160" i="5"/>
  <c r="K159" i="5"/>
  <c r="J159" i="5"/>
  <c r="G159" i="5"/>
  <c r="M159" i="5"/>
  <c r="I159" i="5"/>
  <c r="H159" i="5"/>
  <c r="E159" i="5"/>
  <c r="F159" i="5"/>
  <c r="K156" i="5"/>
  <c r="K155" i="5"/>
  <c r="J156" i="5"/>
  <c r="J155" i="5"/>
  <c r="I156" i="5"/>
  <c r="I155" i="5"/>
  <c r="H156" i="5"/>
  <c r="H155" i="5"/>
  <c r="G156" i="5"/>
  <c r="E156" i="5"/>
  <c r="F156" i="5"/>
  <c r="F155" i="5"/>
  <c r="E155" i="5"/>
  <c r="K154" i="5"/>
  <c r="K153" i="5"/>
  <c r="J154" i="5"/>
  <c r="I154" i="5"/>
  <c r="I153" i="5"/>
  <c r="H154" i="5"/>
  <c r="H153" i="5"/>
  <c r="G154" i="5"/>
  <c r="E154" i="5"/>
  <c r="E153" i="5"/>
  <c r="K152" i="5"/>
  <c r="K151" i="5"/>
  <c r="J152" i="5"/>
  <c r="J151" i="5"/>
  <c r="I152" i="5"/>
  <c r="I151" i="5"/>
  <c r="H152" i="5"/>
  <c r="H151" i="5"/>
  <c r="G152" i="5"/>
  <c r="M152" i="5"/>
  <c r="E152" i="5"/>
  <c r="E151" i="5"/>
  <c r="K150" i="5"/>
  <c r="J150" i="5"/>
  <c r="I150" i="5"/>
  <c r="I149" i="5"/>
  <c r="H150" i="5"/>
  <c r="H149" i="5"/>
  <c r="G150" i="5"/>
  <c r="M150" i="5"/>
  <c r="E150" i="5"/>
  <c r="E149" i="5"/>
  <c r="K149" i="5"/>
  <c r="K148" i="5"/>
  <c r="K147" i="5"/>
  <c r="J148" i="5"/>
  <c r="J147" i="5"/>
  <c r="I148" i="5"/>
  <c r="I147" i="5"/>
  <c r="H148" i="5"/>
  <c r="H147" i="5"/>
  <c r="G148" i="5"/>
  <c r="E148" i="5"/>
  <c r="E147" i="5"/>
  <c r="K146" i="5"/>
  <c r="K145" i="5"/>
  <c r="J146" i="5"/>
  <c r="I146" i="5"/>
  <c r="I145" i="5"/>
  <c r="H146" i="5"/>
  <c r="H145" i="5"/>
  <c r="G146" i="5"/>
  <c r="M146" i="5"/>
  <c r="E146" i="5"/>
  <c r="E145" i="5"/>
  <c r="K143" i="5"/>
  <c r="K142" i="5"/>
  <c r="J143" i="5"/>
  <c r="I143" i="5"/>
  <c r="I142" i="5"/>
  <c r="H143" i="5"/>
  <c r="G143" i="5"/>
  <c r="G142" i="5"/>
  <c r="E143" i="5"/>
  <c r="F143" i="5"/>
  <c r="F142" i="5"/>
  <c r="J142" i="5"/>
  <c r="H142" i="5"/>
  <c r="K141" i="5"/>
  <c r="K140" i="5"/>
  <c r="J141" i="5"/>
  <c r="J140" i="5"/>
  <c r="I141" i="5"/>
  <c r="I140" i="5"/>
  <c r="H141" i="5"/>
  <c r="H140" i="5"/>
  <c r="G141" i="5"/>
  <c r="E141" i="5"/>
  <c r="E140" i="5"/>
  <c r="K139" i="5"/>
  <c r="K138" i="5"/>
  <c r="J139" i="5"/>
  <c r="G139" i="5"/>
  <c r="M139" i="5"/>
  <c r="I139" i="5"/>
  <c r="I138" i="5"/>
  <c r="H139" i="5"/>
  <c r="H138" i="5"/>
  <c r="E139" i="5"/>
  <c r="G138" i="5"/>
  <c r="K137" i="5"/>
  <c r="J137" i="5"/>
  <c r="I137" i="5"/>
  <c r="H137" i="5"/>
  <c r="G137" i="5"/>
  <c r="E137" i="5"/>
  <c r="K136" i="5"/>
  <c r="J136" i="5"/>
  <c r="I136" i="5"/>
  <c r="H136" i="5"/>
  <c r="G136" i="5"/>
  <c r="M136" i="5"/>
  <c r="E136" i="5"/>
  <c r="K135" i="5"/>
  <c r="J135" i="5"/>
  <c r="I135" i="5"/>
  <c r="H135" i="5"/>
  <c r="G135" i="5"/>
  <c r="M135" i="5"/>
  <c r="E135" i="5"/>
  <c r="K134" i="5"/>
  <c r="J134" i="5"/>
  <c r="I134" i="5"/>
  <c r="H134" i="5"/>
  <c r="G134" i="5"/>
  <c r="M134" i="5"/>
  <c r="E134" i="5"/>
  <c r="K132" i="5"/>
  <c r="J132" i="5"/>
  <c r="I132" i="5"/>
  <c r="H132" i="5"/>
  <c r="G132" i="5"/>
  <c r="M132" i="5"/>
  <c r="E132" i="5"/>
  <c r="K131" i="5"/>
  <c r="J131" i="5"/>
  <c r="I131" i="5"/>
  <c r="H131" i="5"/>
  <c r="G131" i="5"/>
  <c r="M131" i="5"/>
  <c r="E131" i="5"/>
  <c r="K130" i="5"/>
  <c r="J130" i="5"/>
  <c r="I130" i="5"/>
  <c r="H130" i="5"/>
  <c r="G130" i="5"/>
  <c r="M130" i="5"/>
  <c r="E130" i="5"/>
  <c r="K129" i="5"/>
  <c r="J129" i="5"/>
  <c r="I129" i="5"/>
  <c r="H129" i="5"/>
  <c r="G129" i="5"/>
  <c r="E129" i="5"/>
  <c r="K127" i="5"/>
  <c r="J127" i="5"/>
  <c r="I127" i="5"/>
  <c r="H127" i="5"/>
  <c r="G127" i="5"/>
  <c r="M127" i="5"/>
  <c r="E127" i="5"/>
  <c r="K126" i="5"/>
  <c r="J126" i="5"/>
  <c r="I126" i="5"/>
  <c r="H126" i="5"/>
  <c r="G126" i="5"/>
  <c r="M126" i="5"/>
  <c r="E126" i="5"/>
  <c r="K125" i="5"/>
  <c r="J125" i="5"/>
  <c r="I125" i="5"/>
  <c r="H125" i="5"/>
  <c r="G125" i="5"/>
  <c r="E125" i="5"/>
  <c r="K122" i="5"/>
  <c r="J122" i="5"/>
  <c r="I122" i="5"/>
  <c r="I121" i="5"/>
  <c r="H122" i="5"/>
  <c r="H121" i="5"/>
  <c r="G122" i="5"/>
  <c r="E122" i="5"/>
  <c r="F122" i="5"/>
  <c r="F121" i="5"/>
  <c r="K121" i="5"/>
  <c r="G121" i="5"/>
  <c r="E121" i="5"/>
  <c r="K120" i="5"/>
  <c r="K119" i="5"/>
  <c r="J120" i="5"/>
  <c r="J119" i="5"/>
  <c r="I120" i="5"/>
  <c r="I119" i="5"/>
  <c r="H120" i="5"/>
  <c r="H119" i="5"/>
  <c r="G120" i="5"/>
  <c r="E120" i="5"/>
  <c r="K118" i="5"/>
  <c r="K117" i="5"/>
  <c r="J118" i="5"/>
  <c r="I118" i="5"/>
  <c r="I117" i="5"/>
  <c r="H118" i="5"/>
  <c r="H117" i="5"/>
  <c r="G118" i="5"/>
  <c r="M118" i="5"/>
  <c r="E118" i="5"/>
  <c r="E117" i="5"/>
  <c r="K116" i="5"/>
  <c r="K115" i="5"/>
  <c r="J116" i="5"/>
  <c r="J115" i="5"/>
  <c r="I116" i="5"/>
  <c r="I115" i="5"/>
  <c r="H116" i="5"/>
  <c r="H115" i="5"/>
  <c r="G116" i="5"/>
  <c r="E116" i="5"/>
  <c r="E115" i="5"/>
  <c r="K114" i="5"/>
  <c r="K113" i="5"/>
  <c r="J114" i="5"/>
  <c r="I114" i="5"/>
  <c r="I113" i="5"/>
  <c r="H114" i="5"/>
  <c r="H113" i="5"/>
  <c r="G114" i="5"/>
  <c r="G113" i="5"/>
  <c r="E114" i="5"/>
  <c r="E113" i="5"/>
  <c r="K112" i="5"/>
  <c r="K111" i="5"/>
  <c r="J112" i="5"/>
  <c r="J111" i="5"/>
  <c r="I112" i="5"/>
  <c r="I111" i="5"/>
  <c r="H112" i="5"/>
  <c r="G112" i="5"/>
  <c r="M112" i="5"/>
  <c r="E112" i="5"/>
  <c r="E111" i="5"/>
  <c r="K109" i="5"/>
  <c r="K108" i="5"/>
  <c r="J109" i="5"/>
  <c r="J108" i="5"/>
  <c r="I109" i="5"/>
  <c r="H109" i="5"/>
  <c r="H108" i="5"/>
  <c r="G109" i="5"/>
  <c r="E109" i="5"/>
  <c r="E108" i="5"/>
  <c r="I108" i="5"/>
  <c r="K107" i="5"/>
  <c r="K106" i="5"/>
  <c r="J107" i="5"/>
  <c r="J106" i="5"/>
  <c r="I107" i="5"/>
  <c r="I106" i="5"/>
  <c r="H107" i="5"/>
  <c r="H106" i="5"/>
  <c r="G107" i="5"/>
  <c r="E107" i="5"/>
  <c r="K105" i="5"/>
  <c r="K104" i="5"/>
  <c r="J105" i="5"/>
  <c r="J104" i="5"/>
  <c r="I105" i="5"/>
  <c r="I104" i="5"/>
  <c r="H105" i="5"/>
  <c r="H104" i="5"/>
  <c r="G105" i="5"/>
  <c r="E105" i="5"/>
  <c r="E104" i="5"/>
  <c r="K103" i="5"/>
  <c r="K102" i="5"/>
  <c r="J103" i="5"/>
  <c r="J102" i="5"/>
  <c r="I103" i="5"/>
  <c r="I102" i="5"/>
  <c r="H103" i="5"/>
  <c r="H102" i="5"/>
  <c r="G103" i="5"/>
  <c r="G102" i="5"/>
  <c r="M102" i="5"/>
  <c r="E103" i="5"/>
  <c r="E102" i="5"/>
  <c r="K101" i="5"/>
  <c r="K100" i="5"/>
  <c r="J101" i="5"/>
  <c r="J100" i="5"/>
  <c r="I101" i="5"/>
  <c r="H101" i="5"/>
  <c r="H100" i="5"/>
  <c r="G101" i="5"/>
  <c r="E101" i="5"/>
  <c r="E100" i="5"/>
  <c r="I100" i="5"/>
  <c r="K99" i="5"/>
  <c r="K98" i="5"/>
  <c r="J99" i="5"/>
  <c r="I99" i="5"/>
  <c r="H99" i="5"/>
  <c r="H98" i="5"/>
  <c r="G99" i="5"/>
  <c r="E99" i="5"/>
  <c r="G98" i="5"/>
  <c r="K96" i="5"/>
  <c r="K95" i="5"/>
  <c r="J96" i="5"/>
  <c r="I96" i="5"/>
  <c r="I95" i="5"/>
  <c r="H96" i="5"/>
  <c r="H95" i="5"/>
  <c r="G96" i="5"/>
  <c r="G95" i="5"/>
  <c r="E96" i="5"/>
  <c r="K94" i="5"/>
  <c r="J94" i="5"/>
  <c r="I94" i="5"/>
  <c r="H94" i="5"/>
  <c r="G94" i="5"/>
  <c r="M94" i="5"/>
  <c r="E94" i="5"/>
  <c r="K93" i="5"/>
  <c r="J93" i="5"/>
  <c r="I93" i="5"/>
  <c r="H93" i="5"/>
  <c r="G93" i="5"/>
  <c r="E93" i="5"/>
  <c r="G92" i="5"/>
  <c r="M92" i="5"/>
  <c r="K92" i="5"/>
  <c r="J92" i="5"/>
  <c r="I92" i="5"/>
  <c r="H92" i="5"/>
  <c r="E92" i="5"/>
  <c r="G91" i="5"/>
  <c r="M91" i="5"/>
  <c r="K91" i="5"/>
  <c r="J91" i="5"/>
  <c r="I91" i="5"/>
  <c r="H91" i="5"/>
  <c r="E91" i="5"/>
  <c r="K90" i="5"/>
  <c r="J90" i="5"/>
  <c r="I90" i="5"/>
  <c r="H90" i="5"/>
  <c r="G90" i="5"/>
  <c r="E90" i="5"/>
  <c r="F90" i="5"/>
  <c r="K89" i="5"/>
  <c r="J89" i="5"/>
  <c r="I89" i="5"/>
  <c r="H89" i="5"/>
  <c r="G89" i="5"/>
  <c r="E89" i="5"/>
  <c r="K88" i="5"/>
  <c r="J88" i="5"/>
  <c r="I88" i="5"/>
  <c r="H88" i="5"/>
  <c r="G88" i="5"/>
  <c r="M88" i="5"/>
  <c r="E88" i="5"/>
  <c r="K86" i="5"/>
  <c r="J86" i="5"/>
  <c r="I86" i="5"/>
  <c r="H86" i="5"/>
  <c r="G86" i="5"/>
  <c r="M86" i="5"/>
  <c r="E86" i="5"/>
  <c r="K85" i="5"/>
  <c r="J85" i="5"/>
  <c r="I85" i="5"/>
  <c r="H85" i="5"/>
  <c r="G85" i="5"/>
  <c r="E85" i="5"/>
  <c r="K84" i="5"/>
  <c r="J84" i="5"/>
  <c r="I84" i="5"/>
  <c r="H84" i="5"/>
  <c r="G84" i="5"/>
  <c r="E84" i="5"/>
  <c r="K83" i="5"/>
  <c r="J83" i="5"/>
  <c r="I83" i="5"/>
  <c r="H83" i="5"/>
  <c r="G83" i="5"/>
  <c r="G82" i="5"/>
  <c r="E83" i="5"/>
  <c r="K81" i="5"/>
  <c r="K80" i="5"/>
  <c r="J81" i="5"/>
  <c r="J80" i="5"/>
  <c r="I81" i="5"/>
  <c r="H81" i="5"/>
  <c r="H80" i="5"/>
  <c r="G81" i="5"/>
  <c r="E81" i="5"/>
  <c r="E80" i="5"/>
  <c r="I80" i="5"/>
  <c r="K79" i="5"/>
  <c r="J79" i="5"/>
  <c r="I79" i="5"/>
  <c r="H79" i="5"/>
  <c r="G79" i="5"/>
  <c r="E79" i="5"/>
  <c r="F79" i="5"/>
  <c r="K78" i="5"/>
  <c r="J78" i="5"/>
  <c r="I78" i="5"/>
  <c r="H78" i="5"/>
  <c r="G78" i="5"/>
  <c r="E78" i="5"/>
  <c r="K77" i="5"/>
  <c r="J77" i="5"/>
  <c r="I77" i="5"/>
  <c r="H77" i="5"/>
  <c r="G77" i="5"/>
  <c r="E77" i="5"/>
  <c r="F77" i="5"/>
  <c r="K76" i="5"/>
  <c r="J76" i="5"/>
  <c r="I76" i="5"/>
  <c r="H76" i="5"/>
  <c r="G76" i="5"/>
  <c r="E76" i="5"/>
  <c r="K75" i="5"/>
  <c r="J75" i="5"/>
  <c r="I75" i="5"/>
  <c r="H75" i="5"/>
  <c r="G75" i="5"/>
  <c r="E75" i="5"/>
  <c r="F75" i="5"/>
  <c r="K73" i="5"/>
  <c r="J73" i="5"/>
  <c r="I73" i="5"/>
  <c r="H73" i="5"/>
  <c r="G73" i="5"/>
  <c r="E73" i="5"/>
  <c r="K72" i="5"/>
  <c r="J72" i="5"/>
  <c r="I72" i="5"/>
  <c r="H72" i="5"/>
  <c r="G72" i="5"/>
  <c r="E72" i="5"/>
  <c r="K71" i="5"/>
  <c r="K70" i="5"/>
  <c r="J71" i="5"/>
  <c r="I71" i="5"/>
  <c r="H71" i="5"/>
  <c r="G71" i="5"/>
  <c r="M71" i="5"/>
  <c r="E71" i="5"/>
  <c r="K69" i="5"/>
  <c r="J69" i="5"/>
  <c r="I69" i="5"/>
  <c r="H69" i="5"/>
  <c r="G69" i="5"/>
  <c r="E69" i="5"/>
  <c r="K68" i="5"/>
  <c r="J68" i="5"/>
  <c r="I68" i="5"/>
  <c r="H68" i="5"/>
  <c r="G68" i="5"/>
  <c r="M68" i="5"/>
  <c r="E68" i="5"/>
  <c r="K67" i="5"/>
  <c r="J67" i="5"/>
  <c r="I67" i="5"/>
  <c r="H67" i="5"/>
  <c r="G67" i="5"/>
  <c r="M67" i="5"/>
  <c r="E67" i="5"/>
  <c r="F67" i="5"/>
  <c r="K66" i="5"/>
  <c r="J66" i="5"/>
  <c r="I66" i="5"/>
  <c r="H66" i="5"/>
  <c r="G66" i="5"/>
  <c r="E66" i="5"/>
  <c r="K65" i="5"/>
  <c r="J65" i="5"/>
  <c r="I65" i="5"/>
  <c r="H65" i="5"/>
  <c r="G65" i="5"/>
  <c r="E65" i="5"/>
  <c r="K64" i="5"/>
  <c r="J64" i="5"/>
  <c r="I64" i="5"/>
  <c r="H64" i="5"/>
  <c r="G64" i="5"/>
  <c r="E64" i="5"/>
  <c r="K62" i="5"/>
  <c r="J62" i="5"/>
  <c r="I62" i="5"/>
  <c r="H62" i="5"/>
  <c r="G62" i="5"/>
  <c r="E62" i="5"/>
  <c r="K61" i="5"/>
  <c r="J61" i="5"/>
  <c r="I61" i="5"/>
  <c r="H61" i="5"/>
  <c r="G61" i="5"/>
  <c r="E61" i="5"/>
  <c r="K60" i="5"/>
  <c r="J60" i="5"/>
  <c r="I60" i="5"/>
  <c r="H60" i="5"/>
  <c r="G60" i="5"/>
  <c r="M60" i="5"/>
  <c r="E60" i="5"/>
  <c r="K59" i="5"/>
  <c r="J59" i="5"/>
  <c r="I59" i="5"/>
  <c r="H59" i="5"/>
  <c r="G59" i="5"/>
  <c r="E59" i="5"/>
  <c r="K58" i="5"/>
  <c r="J58" i="5"/>
  <c r="I58" i="5"/>
  <c r="H58" i="5"/>
  <c r="G58" i="5"/>
  <c r="E58" i="5"/>
  <c r="K56" i="5"/>
  <c r="J56" i="5"/>
  <c r="I56" i="5"/>
  <c r="H56" i="5"/>
  <c r="G56" i="5"/>
  <c r="E56" i="5"/>
  <c r="F56" i="5"/>
  <c r="K55" i="5"/>
  <c r="K54" i="5"/>
  <c r="J55" i="5"/>
  <c r="I55" i="5"/>
  <c r="H55" i="5"/>
  <c r="G55" i="5"/>
  <c r="E55" i="5"/>
  <c r="E54" i="5"/>
  <c r="K52" i="5"/>
  <c r="K51" i="5"/>
  <c r="J52" i="5"/>
  <c r="J51" i="5"/>
  <c r="I52" i="5"/>
  <c r="I51" i="5"/>
  <c r="H52" i="5"/>
  <c r="H51" i="5"/>
  <c r="G52" i="5"/>
  <c r="M52" i="5"/>
  <c r="E52" i="5"/>
  <c r="G51" i="5"/>
  <c r="K50" i="5"/>
  <c r="K49" i="5"/>
  <c r="J50" i="5"/>
  <c r="J49" i="5"/>
  <c r="I50" i="5"/>
  <c r="I49" i="5"/>
  <c r="H50" i="5"/>
  <c r="H49" i="5"/>
  <c r="G50" i="5"/>
  <c r="E50" i="5"/>
  <c r="E49" i="5"/>
  <c r="K48" i="5"/>
  <c r="K47" i="5"/>
  <c r="J48" i="5"/>
  <c r="J47" i="5"/>
  <c r="I48" i="5"/>
  <c r="I47" i="5"/>
  <c r="H48" i="5"/>
  <c r="H47" i="5"/>
  <c r="G48" i="5"/>
  <c r="E48" i="5"/>
  <c r="E47" i="5"/>
  <c r="K46" i="5"/>
  <c r="K45" i="5"/>
  <c r="J46" i="5"/>
  <c r="J45" i="5"/>
  <c r="I46" i="5"/>
  <c r="I45" i="5"/>
  <c r="H46" i="5"/>
  <c r="H45" i="5"/>
  <c r="G46" i="5"/>
  <c r="E46" i="5"/>
  <c r="E45" i="5"/>
  <c r="K44" i="5"/>
  <c r="K43" i="5"/>
  <c r="J44" i="5"/>
  <c r="J43" i="5"/>
  <c r="I44" i="5"/>
  <c r="I43" i="5"/>
  <c r="H44" i="5"/>
  <c r="H43" i="5"/>
  <c r="G44" i="5"/>
  <c r="E44" i="5"/>
  <c r="E43" i="5"/>
  <c r="K42" i="5"/>
  <c r="K41" i="5"/>
  <c r="J42" i="5"/>
  <c r="J41" i="5"/>
  <c r="I42" i="5"/>
  <c r="I41" i="5"/>
  <c r="H42" i="5"/>
  <c r="H41" i="5"/>
  <c r="G42" i="5"/>
  <c r="E42" i="5"/>
  <c r="E41" i="5"/>
  <c r="K39" i="5"/>
  <c r="K38" i="5"/>
  <c r="J39" i="5"/>
  <c r="I39" i="5"/>
  <c r="I38" i="5"/>
  <c r="H39" i="5"/>
  <c r="H38" i="5"/>
  <c r="G39" i="5"/>
  <c r="E39" i="5"/>
  <c r="E38" i="5"/>
  <c r="K37" i="5"/>
  <c r="K36" i="5"/>
  <c r="J37" i="5"/>
  <c r="J36" i="5"/>
  <c r="I37" i="5"/>
  <c r="I36" i="5"/>
  <c r="H37" i="5"/>
  <c r="H36" i="5"/>
  <c r="G37" i="5"/>
  <c r="E37" i="5"/>
  <c r="E36" i="5"/>
  <c r="K35" i="5"/>
  <c r="K34" i="5"/>
  <c r="J35" i="5"/>
  <c r="J34" i="5"/>
  <c r="I35" i="5"/>
  <c r="I34" i="5"/>
  <c r="H35" i="5"/>
  <c r="H34" i="5"/>
  <c r="G35" i="5"/>
  <c r="G34" i="5"/>
  <c r="M34" i="5"/>
  <c r="E35" i="5"/>
  <c r="E34" i="5"/>
  <c r="K33" i="5"/>
  <c r="K32" i="5"/>
  <c r="J33" i="5"/>
  <c r="J32" i="5"/>
  <c r="I33" i="5"/>
  <c r="I32" i="5"/>
  <c r="H33" i="5"/>
  <c r="H32" i="5"/>
  <c r="G33" i="5"/>
  <c r="E33" i="5"/>
  <c r="E32" i="5"/>
  <c r="K31" i="5"/>
  <c r="K30" i="5"/>
  <c r="J31" i="5"/>
  <c r="I31" i="5"/>
  <c r="I30" i="5"/>
  <c r="H31" i="5"/>
  <c r="H30" i="5"/>
  <c r="G31" i="5"/>
  <c r="E31" i="5"/>
  <c r="E30" i="5"/>
  <c r="G30" i="5"/>
  <c r="K28" i="5"/>
  <c r="K27" i="5"/>
  <c r="J28" i="5"/>
  <c r="J27" i="5"/>
  <c r="I28" i="5"/>
  <c r="I27" i="5"/>
  <c r="H28" i="5"/>
  <c r="H27" i="5"/>
  <c r="G28" i="5"/>
  <c r="E28" i="5"/>
  <c r="K26" i="5"/>
  <c r="K25" i="5"/>
  <c r="J26" i="5"/>
  <c r="J25" i="5"/>
  <c r="I26" i="5"/>
  <c r="I25" i="5"/>
  <c r="H26" i="5"/>
  <c r="H25" i="5"/>
  <c r="G26" i="5"/>
  <c r="E26" i="5"/>
  <c r="E25" i="5"/>
  <c r="K24" i="5"/>
  <c r="K23" i="5"/>
  <c r="J24" i="5"/>
  <c r="J23" i="5"/>
  <c r="I24" i="5"/>
  <c r="I23" i="5"/>
  <c r="H24" i="5"/>
  <c r="H23" i="5"/>
  <c r="G24" i="5"/>
  <c r="E24" i="5"/>
  <c r="E23" i="5"/>
  <c r="K22" i="5"/>
  <c r="K21" i="5"/>
  <c r="J22" i="5"/>
  <c r="J21" i="5"/>
  <c r="I22" i="5"/>
  <c r="I21" i="5"/>
  <c r="H22" i="5"/>
  <c r="H21" i="5"/>
  <c r="G22" i="5"/>
  <c r="E22" i="5"/>
  <c r="E21" i="5"/>
  <c r="K20" i="5"/>
  <c r="K19" i="5"/>
  <c r="J20" i="5"/>
  <c r="J19" i="5"/>
  <c r="I20" i="5"/>
  <c r="I19" i="5"/>
  <c r="H20" i="5"/>
  <c r="H19" i="5"/>
  <c r="G20" i="5"/>
  <c r="M20" i="5"/>
  <c r="E20" i="5"/>
  <c r="E19" i="5"/>
  <c r="K18" i="5"/>
  <c r="J18" i="5"/>
  <c r="I18" i="5"/>
  <c r="H18" i="5"/>
  <c r="G18" i="5"/>
  <c r="E18" i="5"/>
  <c r="K17" i="5"/>
  <c r="J17" i="5"/>
  <c r="G17" i="5"/>
  <c r="M17" i="5"/>
  <c r="I17" i="5"/>
  <c r="H17" i="5"/>
  <c r="E17" i="5"/>
  <c r="F17" i="5"/>
  <c r="K16" i="5"/>
  <c r="J16" i="5"/>
  <c r="J15" i="5"/>
  <c r="I16" i="5"/>
  <c r="H16" i="5"/>
  <c r="G16" i="5"/>
  <c r="E16" i="5"/>
  <c r="K14" i="5"/>
  <c r="J14" i="5"/>
  <c r="I14" i="5"/>
  <c r="H14" i="5"/>
  <c r="G14" i="5"/>
  <c r="E14" i="5"/>
  <c r="F14" i="5"/>
  <c r="K13" i="5"/>
  <c r="J13" i="5"/>
  <c r="I13" i="5"/>
  <c r="H13" i="5"/>
  <c r="G13" i="5"/>
  <c r="E13" i="5"/>
  <c r="E12" i="5"/>
  <c r="K11" i="5"/>
  <c r="J11" i="5"/>
  <c r="I11" i="5"/>
  <c r="H11" i="5"/>
  <c r="G11" i="5"/>
  <c r="E11" i="5"/>
  <c r="K10" i="5"/>
  <c r="J10" i="5"/>
  <c r="I10" i="5"/>
  <c r="H10" i="5"/>
  <c r="G10" i="5"/>
  <c r="E10" i="5"/>
  <c r="K9" i="5"/>
  <c r="J9" i="5"/>
  <c r="I9" i="5"/>
  <c r="H9" i="5"/>
  <c r="G9" i="5"/>
  <c r="E9" i="5"/>
  <c r="F9" i="5"/>
  <c r="O184" i="3"/>
  <c r="N184" i="3"/>
  <c r="M184" i="3"/>
  <c r="L184" i="3"/>
  <c r="K184" i="3"/>
  <c r="I184" i="3"/>
  <c r="J184" i="3"/>
  <c r="O183" i="3"/>
  <c r="N183" i="3"/>
  <c r="M183" i="3"/>
  <c r="L183" i="3"/>
  <c r="K183" i="3"/>
  <c r="Q183" i="3"/>
  <c r="I183" i="3"/>
  <c r="O182" i="3"/>
  <c r="N182" i="3"/>
  <c r="M182" i="3"/>
  <c r="L182" i="3"/>
  <c r="K182" i="3"/>
  <c r="Q182" i="3"/>
  <c r="I182" i="3"/>
  <c r="O181" i="3"/>
  <c r="N181" i="3"/>
  <c r="M181" i="3"/>
  <c r="L181" i="3"/>
  <c r="K181" i="3"/>
  <c r="I181" i="3"/>
  <c r="J181" i="3"/>
  <c r="K180" i="3"/>
  <c r="Q180" i="3"/>
  <c r="O180" i="3"/>
  <c r="N180" i="3"/>
  <c r="M180" i="3"/>
  <c r="L180" i="3"/>
  <c r="I180" i="3"/>
  <c r="O179" i="3"/>
  <c r="N179" i="3"/>
  <c r="M179" i="3"/>
  <c r="L179" i="3"/>
  <c r="K179" i="3"/>
  <c r="I179" i="3"/>
  <c r="O178" i="3"/>
  <c r="N178" i="3"/>
  <c r="M178" i="3"/>
  <c r="L178" i="3"/>
  <c r="K178" i="3"/>
  <c r="I178" i="3"/>
  <c r="J178" i="3"/>
  <c r="O176" i="3"/>
  <c r="O175" i="3"/>
  <c r="N176" i="3"/>
  <c r="N175" i="3"/>
  <c r="M176" i="3"/>
  <c r="M175" i="3"/>
  <c r="L176" i="3"/>
  <c r="L175" i="3"/>
  <c r="K176" i="3"/>
  <c r="Q176" i="3"/>
  <c r="I176" i="3"/>
  <c r="O174" i="3"/>
  <c r="N174" i="3"/>
  <c r="M174" i="3"/>
  <c r="L174" i="3"/>
  <c r="K174" i="3"/>
  <c r="Q174" i="3"/>
  <c r="I174" i="3"/>
  <c r="O173" i="3"/>
  <c r="N173" i="3"/>
  <c r="M173" i="3"/>
  <c r="L173" i="3"/>
  <c r="K173" i="3"/>
  <c r="Q173" i="3"/>
  <c r="I173" i="3"/>
  <c r="O172" i="3"/>
  <c r="N172" i="3"/>
  <c r="M172" i="3"/>
  <c r="L172" i="3"/>
  <c r="K172" i="3"/>
  <c r="I172" i="3"/>
  <c r="O171" i="3"/>
  <c r="N171" i="3"/>
  <c r="M171" i="3"/>
  <c r="L171" i="3"/>
  <c r="K171" i="3"/>
  <c r="I171" i="3"/>
  <c r="O170" i="3"/>
  <c r="N170" i="3"/>
  <c r="M170" i="3"/>
  <c r="L170" i="3"/>
  <c r="K170" i="3"/>
  <c r="I170" i="3"/>
  <c r="O168" i="3"/>
  <c r="N168" i="3"/>
  <c r="M168" i="3"/>
  <c r="L168" i="3"/>
  <c r="K168" i="3"/>
  <c r="I168" i="3"/>
  <c r="O167" i="3"/>
  <c r="N167" i="3"/>
  <c r="M167" i="3"/>
  <c r="L167" i="3"/>
  <c r="K167" i="3"/>
  <c r="Q167" i="3"/>
  <c r="I167" i="3"/>
  <c r="O166" i="3"/>
  <c r="N166" i="3"/>
  <c r="M166" i="3"/>
  <c r="L166" i="3"/>
  <c r="K166" i="3"/>
  <c r="I166" i="3"/>
  <c r="O165" i="3"/>
  <c r="N165" i="3"/>
  <c r="M165" i="3"/>
  <c r="L165" i="3"/>
  <c r="K165" i="3"/>
  <c r="I165" i="3"/>
  <c r="J165" i="3"/>
  <c r="O164" i="3"/>
  <c r="N164" i="3"/>
  <c r="M164" i="3"/>
  <c r="L164" i="3"/>
  <c r="K164" i="3"/>
  <c r="I164" i="3"/>
  <c r="O163" i="3"/>
  <c r="N163" i="3"/>
  <c r="M163" i="3"/>
  <c r="L163" i="3"/>
  <c r="K163" i="3"/>
  <c r="Q163" i="3"/>
  <c r="I163" i="3"/>
  <c r="N162" i="3"/>
  <c r="M162" i="3"/>
  <c r="L162" i="3"/>
  <c r="K162" i="3"/>
  <c r="I162" i="3"/>
  <c r="O161" i="3"/>
  <c r="N161" i="3"/>
  <c r="M161" i="3"/>
  <c r="L161" i="3"/>
  <c r="K161" i="3"/>
  <c r="Q161" i="3"/>
  <c r="I161" i="3"/>
  <c r="O160" i="3"/>
  <c r="N160" i="3"/>
  <c r="M160" i="3"/>
  <c r="L160" i="3"/>
  <c r="K160" i="3"/>
  <c r="Q160" i="3"/>
  <c r="I160" i="3"/>
  <c r="O159" i="3"/>
  <c r="N159" i="3"/>
  <c r="M159" i="3"/>
  <c r="L159" i="3"/>
  <c r="K159" i="3"/>
  <c r="Q159" i="3"/>
  <c r="I159" i="3"/>
  <c r="O158" i="3"/>
  <c r="N158" i="3"/>
  <c r="M158" i="3"/>
  <c r="L158" i="3"/>
  <c r="K158" i="3"/>
  <c r="Q158" i="3"/>
  <c r="I158" i="3"/>
  <c r="O157" i="3"/>
  <c r="N157" i="3"/>
  <c r="M157" i="3"/>
  <c r="L157" i="3"/>
  <c r="K157" i="3"/>
  <c r="I157" i="3"/>
  <c r="J157" i="3"/>
  <c r="Q156" i="3"/>
  <c r="I156" i="3"/>
  <c r="O155" i="3"/>
  <c r="N155" i="3"/>
  <c r="M155" i="3"/>
  <c r="L155" i="3"/>
  <c r="K155" i="3"/>
  <c r="Q155" i="3"/>
  <c r="I155" i="3"/>
  <c r="O154" i="3"/>
  <c r="N154" i="3"/>
  <c r="M154" i="3"/>
  <c r="L154" i="3"/>
  <c r="K154" i="3"/>
  <c r="I154" i="3"/>
  <c r="J154" i="3"/>
  <c r="O153" i="3"/>
  <c r="N153" i="3"/>
  <c r="M153" i="3"/>
  <c r="L153" i="3"/>
  <c r="K153" i="3"/>
  <c r="Q153" i="3"/>
  <c r="I153" i="3"/>
  <c r="O152" i="3"/>
  <c r="N152" i="3"/>
  <c r="M152" i="3"/>
  <c r="L152" i="3"/>
  <c r="K152" i="3"/>
  <c r="Q152" i="3"/>
  <c r="I152" i="3"/>
  <c r="O151" i="3"/>
  <c r="N151" i="3"/>
  <c r="M151" i="3"/>
  <c r="L151" i="3"/>
  <c r="K151" i="3"/>
  <c r="Q151" i="3"/>
  <c r="I151" i="3"/>
  <c r="O150" i="3"/>
  <c r="N150" i="3"/>
  <c r="M150" i="3"/>
  <c r="L150" i="3"/>
  <c r="K150" i="3"/>
  <c r="I150" i="3"/>
  <c r="O149" i="3"/>
  <c r="N149" i="3"/>
  <c r="M149" i="3"/>
  <c r="L149" i="3"/>
  <c r="K149" i="3"/>
  <c r="Q149" i="3"/>
  <c r="I149" i="3"/>
  <c r="O148" i="3"/>
  <c r="N148" i="3"/>
  <c r="M148" i="3"/>
  <c r="L148" i="3"/>
  <c r="K148" i="3"/>
  <c r="Q148" i="3"/>
  <c r="I148" i="3"/>
  <c r="O147" i="3"/>
  <c r="N147" i="3"/>
  <c r="M147" i="3"/>
  <c r="L147" i="3"/>
  <c r="K147" i="3"/>
  <c r="I147" i="3"/>
  <c r="O143" i="3"/>
  <c r="N143" i="3"/>
  <c r="N142" i="3"/>
  <c r="M143" i="3"/>
  <c r="M142" i="3"/>
  <c r="L143" i="3"/>
  <c r="L142" i="3"/>
  <c r="K143" i="3"/>
  <c r="K142" i="3"/>
  <c r="I143" i="3"/>
  <c r="I142" i="3"/>
  <c r="O142" i="3"/>
  <c r="O141" i="3"/>
  <c r="N141" i="3"/>
  <c r="N140" i="3"/>
  <c r="M141" i="3"/>
  <c r="M140" i="3"/>
  <c r="L141" i="3"/>
  <c r="L140" i="3"/>
  <c r="K141" i="3"/>
  <c r="K140" i="3"/>
  <c r="I141" i="3"/>
  <c r="I140" i="3"/>
  <c r="O140" i="3"/>
  <c r="O139" i="3"/>
  <c r="O138" i="3"/>
  <c r="N139" i="3"/>
  <c r="M139" i="3"/>
  <c r="M138" i="3"/>
  <c r="L139" i="3"/>
  <c r="L138" i="3"/>
  <c r="K139" i="3"/>
  <c r="I139" i="3"/>
  <c r="I138" i="3"/>
  <c r="O137" i="3"/>
  <c r="N137" i="3"/>
  <c r="M137" i="3"/>
  <c r="L137" i="3"/>
  <c r="K137" i="3"/>
  <c r="Q137" i="3"/>
  <c r="I137" i="3"/>
  <c r="O136" i="3"/>
  <c r="O135" i="3"/>
  <c r="O134" i="3"/>
  <c r="N136" i="3"/>
  <c r="M136" i="3"/>
  <c r="L136" i="3"/>
  <c r="K136" i="3"/>
  <c r="Q136" i="3"/>
  <c r="I136" i="3"/>
  <c r="N135" i="3"/>
  <c r="K135" i="3"/>
  <c r="Q135" i="3"/>
  <c r="M135" i="3"/>
  <c r="L135" i="3"/>
  <c r="I135" i="3"/>
  <c r="J135" i="3"/>
  <c r="O133" i="3"/>
  <c r="O132" i="3"/>
  <c r="N133" i="3"/>
  <c r="N132" i="3"/>
  <c r="M133" i="3"/>
  <c r="M132" i="3"/>
  <c r="L133" i="3"/>
  <c r="L132" i="3"/>
  <c r="K133" i="3"/>
  <c r="K132" i="3"/>
  <c r="I133" i="3"/>
  <c r="I132" i="3"/>
  <c r="O131" i="3"/>
  <c r="O130" i="3"/>
  <c r="N131" i="3"/>
  <c r="M131" i="3"/>
  <c r="M130" i="3"/>
  <c r="L131" i="3"/>
  <c r="K131" i="3"/>
  <c r="I131" i="3"/>
  <c r="I130" i="3"/>
  <c r="L130" i="3"/>
  <c r="O129" i="3"/>
  <c r="N129" i="3"/>
  <c r="M129" i="3"/>
  <c r="L129" i="3"/>
  <c r="K129" i="3"/>
  <c r="I129" i="3"/>
  <c r="O128" i="3"/>
  <c r="N128" i="3"/>
  <c r="M128" i="3"/>
  <c r="L128" i="3"/>
  <c r="K128" i="3"/>
  <c r="Q128" i="3"/>
  <c r="I128" i="3"/>
  <c r="O127" i="3"/>
  <c r="N127" i="3"/>
  <c r="M127" i="3"/>
  <c r="L127" i="3"/>
  <c r="K127" i="3"/>
  <c r="Q127" i="3"/>
  <c r="I127" i="3"/>
  <c r="J127" i="3"/>
  <c r="O126" i="3"/>
  <c r="N126" i="3"/>
  <c r="M126" i="3"/>
  <c r="L126" i="3"/>
  <c r="K126" i="3"/>
  <c r="I126" i="3"/>
  <c r="O125" i="3"/>
  <c r="O124" i="3"/>
  <c r="N125" i="3"/>
  <c r="M125" i="3"/>
  <c r="L125" i="3"/>
  <c r="K125" i="3"/>
  <c r="I125" i="3"/>
  <c r="O123" i="3"/>
  <c r="O122" i="3"/>
  <c r="N123" i="3"/>
  <c r="M123" i="3"/>
  <c r="M122" i="3"/>
  <c r="L123" i="3"/>
  <c r="K123" i="3"/>
  <c r="K122" i="3"/>
  <c r="I123" i="3"/>
  <c r="I122" i="3"/>
  <c r="L122" i="3"/>
  <c r="O120" i="3"/>
  <c r="N120" i="3"/>
  <c r="N119" i="3"/>
  <c r="N118" i="3"/>
  <c r="M120" i="3"/>
  <c r="L120" i="3"/>
  <c r="K120" i="3"/>
  <c r="I120" i="3"/>
  <c r="O119" i="3"/>
  <c r="O118" i="3"/>
  <c r="M119" i="3"/>
  <c r="L119" i="3"/>
  <c r="K119" i="3"/>
  <c r="Q119" i="3"/>
  <c r="I119" i="3"/>
  <c r="O117" i="3"/>
  <c r="N117" i="3"/>
  <c r="M117" i="3"/>
  <c r="L117" i="3"/>
  <c r="K117" i="3"/>
  <c r="Q117" i="3"/>
  <c r="I117" i="3"/>
  <c r="O116" i="3"/>
  <c r="N116" i="3"/>
  <c r="M116" i="3"/>
  <c r="L116" i="3"/>
  <c r="K116" i="3"/>
  <c r="Q116" i="3"/>
  <c r="I116" i="3"/>
  <c r="O115" i="3"/>
  <c r="N115" i="3"/>
  <c r="M115" i="3"/>
  <c r="L115" i="3"/>
  <c r="K115" i="3"/>
  <c r="Q115" i="3"/>
  <c r="I115" i="3"/>
  <c r="O114" i="3"/>
  <c r="N114" i="3"/>
  <c r="M114" i="3"/>
  <c r="L114" i="3"/>
  <c r="K114" i="3"/>
  <c r="Q114" i="3"/>
  <c r="I114" i="3"/>
  <c r="O113" i="3"/>
  <c r="N113" i="3"/>
  <c r="M113" i="3"/>
  <c r="L113" i="3"/>
  <c r="K113" i="3"/>
  <c r="Q113" i="3"/>
  <c r="I113" i="3"/>
  <c r="O112" i="3"/>
  <c r="N112" i="3"/>
  <c r="M112" i="3"/>
  <c r="L112" i="3"/>
  <c r="K112" i="3"/>
  <c r="Q112" i="3"/>
  <c r="I112" i="3"/>
  <c r="O111" i="3"/>
  <c r="N111" i="3"/>
  <c r="M111" i="3"/>
  <c r="L111" i="3"/>
  <c r="K111" i="3"/>
  <c r="Q111" i="3"/>
  <c r="I111" i="3"/>
  <c r="O110" i="3"/>
  <c r="N110" i="3"/>
  <c r="M110" i="3"/>
  <c r="L110" i="3"/>
  <c r="K110" i="3"/>
  <c r="I110" i="3"/>
  <c r="O109" i="3"/>
  <c r="N109" i="3"/>
  <c r="M109" i="3"/>
  <c r="L109" i="3"/>
  <c r="K109" i="3"/>
  <c r="I109" i="3"/>
  <c r="J109" i="3"/>
  <c r="O106" i="3"/>
  <c r="N106" i="3"/>
  <c r="M106" i="3"/>
  <c r="L106" i="3"/>
  <c r="K106" i="3"/>
  <c r="I106" i="3"/>
  <c r="O105" i="3"/>
  <c r="N105" i="3"/>
  <c r="M105" i="3"/>
  <c r="L105" i="3"/>
  <c r="K105" i="3"/>
  <c r="Q105" i="3"/>
  <c r="I105" i="3"/>
  <c r="O104" i="3"/>
  <c r="N104" i="3"/>
  <c r="M104" i="3"/>
  <c r="L104" i="3"/>
  <c r="K104" i="3"/>
  <c r="Q104" i="3"/>
  <c r="I104" i="3"/>
  <c r="O103" i="3"/>
  <c r="N103" i="3"/>
  <c r="M103" i="3"/>
  <c r="L103" i="3"/>
  <c r="K103" i="3"/>
  <c r="I103" i="3"/>
  <c r="O102" i="3"/>
  <c r="N102" i="3"/>
  <c r="M102" i="3"/>
  <c r="L102" i="3"/>
  <c r="K102" i="3"/>
  <c r="I102" i="3"/>
  <c r="O101" i="3"/>
  <c r="N101" i="3"/>
  <c r="M101" i="3"/>
  <c r="L101" i="3"/>
  <c r="K101" i="3"/>
  <c r="I101" i="3"/>
  <c r="O100" i="3"/>
  <c r="N100" i="3"/>
  <c r="M100" i="3"/>
  <c r="L100" i="3"/>
  <c r="K100" i="3"/>
  <c r="I100" i="3"/>
  <c r="O99" i="3"/>
  <c r="N99" i="3"/>
  <c r="M99" i="3"/>
  <c r="L99" i="3"/>
  <c r="K99" i="3"/>
  <c r="I99" i="3"/>
  <c r="O97" i="3"/>
  <c r="N97" i="3"/>
  <c r="M97" i="3"/>
  <c r="L97" i="3"/>
  <c r="K97" i="3"/>
  <c r="I97" i="3"/>
  <c r="O96" i="3"/>
  <c r="N96" i="3"/>
  <c r="M96" i="3"/>
  <c r="L96" i="3"/>
  <c r="K96" i="3"/>
  <c r="I96" i="3"/>
  <c r="O95" i="3"/>
  <c r="N95" i="3"/>
  <c r="N94" i="3"/>
  <c r="M95" i="3"/>
  <c r="L95" i="3"/>
  <c r="K95" i="3"/>
  <c r="I95" i="3"/>
  <c r="J95" i="3"/>
  <c r="O93" i="3"/>
  <c r="N93" i="3"/>
  <c r="M93" i="3"/>
  <c r="L93" i="3"/>
  <c r="K93" i="3"/>
  <c r="I93" i="3"/>
  <c r="J93" i="3"/>
  <c r="O92" i="3"/>
  <c r="N92" i="3"/>
  <c r="M92" i="3"/>
  <c r="L92" i="3"/>
  <c r="K92" i="3"/>
  <c r="Q92" i="3"/>
  <c r="I92" i="3"/>
  <c r="O91" i="3"/>
  <c r="N91" i="3"/>
  <c r="M91" i="3"/>
  <c r="L91" i="3"/>
  <c r="K91" i="3"/>
  <c r="I91" i="3"/>
  <c r="J91" i="3"/>
  <c r="O90" i="3"/>
  <c r="N90" i="3"/>
  <c r="M90" i="3"/>
  <c r="L90" i="3"/>
  <c r="K90" i="3"/>
  <c r="Q90" i="3"/>
  <c r="I90" i="3"/>
  <c r="J90" i="3"/>
  <c r="O89" i="3"/>
  <c r="N89" i="3"/>
  <c r="M89" i="3"/>
  <c r="L89" i="3"/>
  <c r="K89" i="3"/>
  <c r="I89" i="3"/>
  <c r="O86" i="3"/>
  <c r="N86" i="3"/>
  <c r="M86" i="3"/>
  <c r="L86" i="3"/>
  <c r="K86" i="3"/>
  <c r="I86" i="3"/>
  <c r="I85" i="3"/>
  <c r="I84" i="3"/>
  <c r="I82" i="3"/>
  <c r="I83" i="3"/>
  <c r="I80" i="3"/>
  <c r="O85" i="3"/>
  <c r="N85" i="3"/>
  <c r="M85" i="3"/>
  <c r="M84" i="3"/>
  <c r="L85" i="3"/>
  <c r="K85" i="3"/>
  <c r="J85" i="3"/>
  <c r="O84" i="3"/>
  <c r="O83" i="3"/>
  <c r="N83" i="3"/>
  <c r="M83" i="3"/>
  <c r="L83" i="3"/>
  <c r="K83" i="3"/>
  <c r="Q83" i="3"/>
  <c r="O82" i="3"/>
  <c r="O81" i="3"/>
  <c r="N82" i="3"/>
  <c r="M82" i="3"/>
  <c r="L82" i="3"/>
  <c r="K82" i="3"/>
  <c r="O79" i="3"/>
  <c r="O78" i="3"/>
  <c r="N79" i="3"/>
  <c r="N78" i="3"/>
  <c r="M79" i="3"/>
  <c r="M78" i="3"/>
  <c r="L79" i="3"/>
  <c r="L78" i="3"/>
  <c r="K79" i="3"/>
  <c r="K78" i="3"/>
  <c r="I79" i="3"/>
  <c r="I78" i="3"/>
  <c r="O77" i="3"/>
  <c r="O76" i="3"/>
  <c r="N77" i="3"/>
  <c r="N76" i="3"/>
  <c r="M77" i="3"/>
  <c r="M76" i="3"/>
  <c r="L77" i="3"/>
  <c r="L76" i="3"/>
  <c r="K77" i="3"/>
  <c r="K76" i="3"/>
  <c r="I77" i="3"/>
  <c r="I76" i="3"/>
  <c r="O75" i="3"/>
  <c r="O74" i="3"/>
  <c r="N75" i="3"/>
  <c r="M75" i="3"/>
  <c r="M74" i="3"/>
  <c r="L75" i="3"/>
  <c r="L74" i="3"/>
  <c r="K75" i="3"/>
  <c r="K74" i="3"/>
  <c r="I75" i="3"/>
  <c r="I74" i="3"/>
  <c r="O72" i="3"/>
  <c r="N72" i="3"/>
  <c r="M72" i="3"/>
  <c r="L72" i="3"/>
  <c r="K72" i="3"/>
  <c r="Q72" i="3"/>
  <c r="I72" i="3"/>
  <c r="N71" i="3"/>
  <c r="M71" i="3"/>
  <c r="L71" i="3"/>
  <c r="K71" i="3"/>
  <c r="I71" i="3"/>
  <c r="N70" i="3"/>
  <c r="M70" i="3"/>
  <c r="L70" i="3"/>
  <c r="K70" i="3"/>
  <c r="I70" i="3"/>
  <c r="N69" i="3"/>
  <c r="M69" i="3"/>
  <c r="L69" i="3"/>
  <c r="K69" i="3"/>
  <c r="I69" i="3"/>
  <c r="J69" i="3"/>
  <c r="O68" i="3"/>
  <c r="N68" i="3"/>
  <c r="M68" i="3"/>
  <c r="L68" i="3"/>
  <c r="K68" i="3"/>
  <c r="I68" i="3"/>
  <c r="O67" i="3"/>
  <c r="N67" i="3"/>
  <c r="M67" i="3"/>
  <c r="L67" i="3"/>
  <c r="K67" i="3"/>
  <c r="I67" i="3"/>
  <c r="O66" i="3"/>
  <c r="N66" i="3"/>
  <c r="M66" i="3"/>
  <c r="L66" i="3"/>
  <c r="K66" i="3"/>
  <c r="I66" i="3"/>
  <c r="J66" i="3"/>
  <c r="O65" i="3"/>
  <c r="N65" i="3"/>
  <c r="M65" i="3"/>
  <c r="L65" i="3"/>
  <c r="K65" i="3"/>
  <c r="I65" i="3"/>
  <c r="O64" i="3"/>
  <c r="N64" i="3"/>
  <c r="M64" i="3"/>
  <c r="L64" i="3"/>
  <c r="K64" i="3"/>
  <c r="I64" i="3"/>
  <c r="O63" i="3"/>
  <c r="N63" i="3"/>
  <c r="M63" i="3"/>
  <c r="L63" i="3"/>
  <c r="K63" i="3"/>
  <c r="I63" i="3"/>
  <c r="O62" i="3"/>
  <c r="N62" i="3"/>
  <c r="M62" i="3"/>
  <c r="L62" i="3"/>
  <c r="K62" i="3"/>
  <c r="I62" i="3"/>
  <c r="O61" i="3"/>
  <c r="N61" i="3"/>
  <c r="M61" i="3"/>
  <c r="L61" i="3"/>
  <c r="K61" i="3"/>
  <c r="I61" i="3"/>
  <c r="J61" i="3"/>
  <c r="O60" i="3"/>
  <c r="N60" i="3"/>
  <c r="M60" i="3"/>
  <c r="L60" i="3"/>
  <c r="K60" i="3"/>
  <c r="I60" i="3"/>
  <c r="J60" i="3"/>
  <c r="O59" i="3"/>
  <c r="N59" i="3"/>
  <c r="M59" i="3"/>
  <c r="L59" i="3"/>
  <c r="K59" i="3"/>
  <c r="I59" i="3"/>
  <c r="O58" i="3"/>
  <c r="N58" i="3"/>
  <c r="M58" i="3"/>
  <c r="L58" i="3"/>
  <c r="K58" i="3"/>
  <c r="Q58" i="3"/>
  <c r="I58" i="3"/>
  <c r="O57" i="3"/>
  <c r="N57" i="3"/>
  <c r="M57" i="3"/>
  <c r="L57" i="3"/>
  <c r="K57" i="3"/>
  <c r="I57" i="3"/>
  <c r="O56" i="3"/>
  <c r="N56" i="3"/>
  <c r="M56" i="3"/>
  <c r="L56" i="3"/>
  <c r="K56" i="3"/>
  <c r="Q56" i="3"/>
  <c r="I56" i="3"/>
  <c r="J56" i="3"/>
  <c r="O55" i="3"/>
  <c r="N55" i="3"/>
  <c r="M55" i="3"/>
  <c r="L55" i="3"/>
  <c r="K55" i="3"/>
  <c r="I55" i="3"/>
  <c r="O53" i="3"/>
  <c r="N53" i="3"/>
  <c r="K53" i="3"/>
  <c r="Q53" i="3"/>
  <c r="M53" i="3"/>
  <c r="L53" i="3"/>
  <c r="I53" i="3"/>
  <c r="N52" i="3"/>
  <c r="M52" i="3"/>
  <c r="L52" i="3"/>
  <c r="K52" i="3"/>
  <c r="I52" i="3"/>
  <c r="N51" i="3"/>
  <c r="M51" i="3"/>
  <c r="L51" i="3"/>
  <c r="K51" i="3"/>
  <c r="I51" i="3"/>
  <c r="O50" i="3"/>
  <c r="N50" i="3"/>
  <c r="M50" i="3"/>
  <c r="L50" i="3"/>
  <c r="K50" i="3"/>
  <c r="I50" i="3"/>
  <c r="O49" i="3"/>
  <c r="N49" i="3"/>
  <c r="M49" i="3"/>
  <c r="L49" i="3"/>
  <c r="K49" i="3"/>
  <c r="I49" i="3"/>
  <c r="O48" i="3"/>
  <c r="N48" i="3"/>
  <c r="M48" i="3"/>
  <c r="L48" i="3"/>
  <c r="K48" i="3"/>
  <c r="Q48" i="3"/>
  <c r="I48" i="3"/>
  <c r="O47" i="3"/>
  <c r="N47" i="3"/>
  <c r="M47" i="3"/>
  <c r="L47" i="3"/>
  <c r="K47" i="3"/>
  <c r="I47" i="3"/>
  <c r="O46" i="3"/>
  <c r="N46" i="3"/>
  <c r="M46" i="3"/>
  <c r="L46" i="3"/>
  <c r="K46" i="3"/>
  <c r="I46" i="3"/>
  <c r="O45" i="3"/>
  <c r="N45" i="3"/>
  <c r="M45" i="3"/>
  <c r="L45" i="3"/>
  <c r="K45" i="3"/>
  <c r="I45" i="3"/>
  <c r="O44" i="3"/>
  <c r="N44" i="3"/>
  <c r="M44" i="3"/>
  <c r="L44" i="3"/>
  <c r="K44" i="3"/>
  <c r="I44" i="3"/>
  <c r="O43" i="3"/>
  <c r="N43" i="3"/>
  <c r="M43" i="3"/>
  <c r="L43" i="3"/>
  <c r="K43" i="3"/>
  <c r="Q43" i="3"/>
  <c r="I43" i="3"/>
  <c r="O42" i="3"/>
  <c r="N42" i="3"/>
  <c r="M42" i="3"/>
  <c r="L42" i="3"/>
  <c r="K42" i="3"/>
  <c r="I42" i="3"/>
  <c r="J42" i="3"/>
  <c r="O41" i="3"/>
  <c r="N41" i="3"/>
  <c r="M41" i="3"/>
  <c r="L41" i="3"/>
  <c r="K41" i="3"/>
  <c r="I41" i="3"/>
  <c r="O40" i="3"/>
  <c r="N40" i="3"/>
  <c r="M40" i="3"/>
  <c r="L40" i="3"/>
  <c r="K40" i="3"/>
  <c r="I40" i="3"/>
  <c r="O39" i="3"/>
  <c r="N39" i="3"/>
  <c r="M39" i="3"/>
  <c r="L39" i="3"/>
  <c r="K39" i="3"/>
  <c r="I39" i="3"/>
  <c r="O38" i="3"/>
  <c r="N38" i="3"/>
  <c r="M38" i="3"/>
  <c r="L38" i="3"/>
  <c r="K38" i="3"/>
  <c r="Q38" i="3"/>
  <c r="I38" i="3"/>
  <c r="O37" i="3"/>
  <c r="N37" i="3"/>
  <c r="M37" i="3"/>
  <c r="L37" i="3"/>
  <c r="K37" i="3"/>
  <c r="I37" i="3"/>
  <c r="K34" i="3"/>
  <c r="N34" i="3"/>
  <c r="Q34" i="3"/>
  <c r="O34" i="3"/>
  <c r="M34" i="3"/>
  <c r="L34" i="3"/>
  <c r="I34" i="3"/>
  <c r="O33" i="3"/>
  <c r="N33" i="3"/>
  <c r="M33" i="3"/>
  <c r="L33" i="3"/>
  <c r="K33" i="3"/>
  <c r="I33" i="3"/>
  <c r="O32" i="3"/>
  <c r="N32" i="3"/>
  <c r="M32" i="3"/>
  <c r="L32" i="3"/>
  <c r="K32" i="3"/>
  <c r="Q32" i="3"/>
  <c r="I32" i="3"/>
  <c r="O31" i="3"/>
  <c r="N31" i="3"/>
  <c r="M31" i="3"/>
  <c r="L31" i="3"/>
  <c r="K31" i="3"/>
  <c r="I31" i="3"/>
  <c r="O30" i="3"/>
  <c r="N30" i="3"/>
  <c r="M30" i="3"/>
  <c r="L30" i="3"/>
  <c r="K30" i="3"/>
  <c r="I30" i="3"/>
  <c r="J30" i="3"/>
  <c r="O28" i="3"/>
  <c r="N28" i="3"/>
  <c r="M28" i="3"/>
  <c r="L28" i="3"/>
  <c r="K28" i="3"/>
  <c r="I28" i="3"/>
  <c r="O27" i="3"/>
  <c r="N27" i="3"/>
  <c r="M27" i="3"/>
  <c r="L27" i="3"/>
  <c r="K27" i="3"/>
  <c r="Q27" i="3"/>
  <c r="I27" i="3"/>
  <c r="O26" i="3"/>
  <c r="N26" i="3"/>
  <c r="M26" i="3"/>
  <c r="L26" i="3"/>
  <c r="K26" i="3"/>
  <c r="I26" i="3"/>
  <c r="O25" i="3"/>
  <c r="N25" i="3"/>
  <c r="M25" i="3"/>
  <c r="L25" i="3"/>
  <c r="K25" i="3"/>
  <c r="I25" i="3"/>
  <c r="O24" i="3"/>
  <c r="N24" i="3"/>
  <c r="M24" i="3"/>
  <c r="L24" i="3"/>
  <c r="K24" i="3"/>
  <c r="I24" i="3"/>
  <c r="O23" i="3"/>
  <c r="N23" i="3"/>
  <c r="M23" i="3"/>
  <c r="L23" i="3"/>
  <c r="K23" i="3"/>
  <c r="I23" i="3"/>
  <c r="O22" i="3"/>
  <c r="N22" i="3"/>
  <c r="M22" i="3"/>
  <c r="L22" i="3"/>
  <c r="K22" i="3"/>
  <c r="I22" i="3"/>
  <c r="O21" i="3"/>
  <c r="N21" i="3"/>
  <c r="M21" i="3"/>
  <c r="L21" i="3"/>
  <c r="K21" i="3"/>
  <c r="I21" i="3"/>
  <c r="O20" i="3"/>
  <c r="N20" i="3"/>
  <c r="M20" i="3"/>
  <c r="L20" i="3"/>
  <c r="K20" i="3"/>
  <c r="I20" i="3"/>
  <c r="O19" i="3"/>
  <c r="N19" i="3"/>
  <c r="M19" i="3"/>
  <c r="L19" i="3"/>
  <c r="K19" i="3"/>
  <c r="I19" i="3"/>
  <c r="O18" i="3"/>
  <c r="N18" i="3"/>
  <c r="M18" i="3"/>
  <c r="L18" i="3"/>
  <c r="K18" i="3"/>
  <c r="I18" i="3"/>
  <c r="O17" i="3"/>
  <c r="N17" i="3"/>
  <c r="M17" i="3"/>
  <c r="L17" i="3"/>
  <c r="K17" i="3"/>
  <c r="I17" i="3"/>
  <c r="J17" i="3"/>
  <c r="O16" i="3"/>
  <c r="N16" i="3"/>
  <c r="M16" i="3"/>
  <c r="L16" i="3"/>
  <c r="K16" i="3"/>
  <c r="I16" i="3"/>
  <c r="O15" i="3"/>
  <c r="N15" i="3"/>
  <c r="M15" i="3"/>
  <c r="L15" i="3"/>
  <c r="K15" i="3"/>
  <c r="I15" i="3"/>
  <c r="K14" i="3"/>
  <c r="N14" i="3"/>
  <c r="Q14" i="3"/>
  <c r="O14" i="3"/>
  <c r="M14" i="3"/>
  <c r="L14" i="3"/>
  <c r="I14" i="3"/>
  <c r="N13" i="3"/>
  <c r="M13" i="3"/>
  <c r="L13" i="3"/>
  <c r="K13" i="3"/>
  <c r="I13" i="3"/>
  <c r="O12" i="3"/>
  <c r="N12" i="3"/>
  <c r="M12" i="3"/>
  <c r="L12" i="3"/>
  <c r="K12" i="3"/>
  <c r="I12" i="3"/>
  <c r="J12" i="3"/>
  <c r="O11" i="3"/>
  <c r="N11" i="3"/>
  <c r="M11" i="3"/>
  <c r="L11" i="3"/>
  <c r="K11" i="3"/>
  <c r="Q11" i="3"/>
  <c r="I11" i="3"/>
  <c r="O10" i="3"/>
  <c r="N10" i="3"/>
  <c r="M10" i="3"/>
  <c r="L10" i="3"/>
  <c r="K10" i="3"/>
  <c r="Q10" i="3"/>
  <c r="I10" i="3"/>
  <c r="O9" i="3"/>
  <c r="N9" i="3"/>
  <c r="M9" i="3"/>
  <c r="L9" i="3"/>
  <c r="K9" i="3"/>
  <c r="I9" i="3"/>
  <c r="K197" i="2"/>
  <c r="K196" i="2" s="1"/>
  <c r="J197" i="2"/>
  <c r="I197" i="2"/>
  <c r="I196" i="2" s="1"/>
  <c r="H197" i="2"/>
  <c r="H196" i="2" s="1"/>
  <c r="G197" i="2"/>
  <c r="G196" i="2"/>
  <c r="E197" i="2"/>
  <c r="E196" i="2"/>
  <c r="K195" i="2"/>
  <c r="K194" i="2" s="1"/>
  <c r="J195" i="2"/>
  <c r="J194" i="2" s="1"/>
  <c r="I195" i="2"/>
  <c r="I194" i="2" s="1"/>
  <c r="H195" i="2"/>
  <c r="H194" i="2"/>
  <c r="G195" i="2"/>
  <c r="M195" i="2" s="1"/>
  <c r="E195" i="2"/>
  <c r="E194" i="2" s="1"/>
  <c r="K193" i="2"/>
  <c r="K192" i="2" s="1"/>
  <c r="J193" i="2"/>
  <c r="J192" i="2"/>
  <c r="I193" i="2"/>
  <c r="I192" i="2" s="1"/>
  <c r="H193" i="2"/>
  <c r="H192" i="2" s="1"/>
  <c r="G193" i="2"/>
  <c r="F193" i="2" s="1"/>
  <c r="F192" i="2" s="1"/>
  <c r="E193" i="2"/>
  <c r="E192" i="2" s="1"/>
  <c r="G192" i="2"/>
  <c r="K191" i="2"/>
  <c r="K190" i="2" s="1"/>
  <c r="J191" i="2"/>
  <c r="J190" i="2" s="1"/>
  <c r="I191" i="2"/>
  <c r="I190" i="2"/>
  <c r="H191" i="2"/>
  <c r="H190" i="2" s="1"/>
  <c r="G191" i="2"/>
  <c r="G190" i="2"/>
  <c r="M190" i="2" s="1"/>
  <c r="E191" i="2"/>
  <c r="E190" i="2" s="1"/>
  <c r="K189" i="2"/>
  <c r="K188" i="2"/>
  <c r="J189" i="2"/>
  <c r="J188" i="2"/>
  <c r="I189" i="2"/>
  <c r="I188" i="2"/>
  <c r="H189" i="2"/>
  <c r="H188" i="2"/>
  <c r="G189" i="2"/>
  <c r="G188" i="2" s="1"/>
  <c r="M188" i="2" s="1"/>
  <c r="E189" i="2"/>
  <c r="E188" i="2" s="1"/>
  <c r="K187" i="2"/>
  <c r="K186" i="2" s="1"/>
  <c r="J187" i="2"/>
  <c r="J186" i="2"/>
  <c r="I187" i="2"/>
  <c r="I186" i="2" s="1"/>
  <c r="H187" i="2"/>
  <c r="H186" i="2" s="1"/>
  <c r="G187" i="2"/>
  <c r="F187" i="2" s="1"/>
  <c r="F186" i="2" s="1"/>
  <c r="E187" i="2"/>
  <c r="E186" i="2"/>
  <c r="K185" i="2"/>
  <c r="K184" i="2"/>
  <c r="J185" i="2"/>
  <c r="J184" i="2"/>
  <c r="I185" i="2"/>
  <c r="I184" i="2"/>
  <c r="H185" i="2"/>
  <c r="H184" i="2" s="1"/>
  <c r="G185" i="2"/>
  <c r="M185" i="2"/>
  <c r="E185" i="2"/>
  <c r="E184" i="2"/>
  <c r="K183" i="2"/>
  <c r="K182" i="2" s="1"/>
  <c r="J183" i="2"/>
  <c r="J182" i="2" s="1"/>
  <c r="I183" i="2"/>
  <c r="I182" i="2"/>
  <c r="H183" i="2"/>
  <c r="H182" i="2"/>
  <c r="G183" i="2"/>
  <c r="E183" i="2"/>
  <c r="E182" i="2" s="1"/>
  <c r="F183" i="2"/>
  <c r="F182" i="2" s="1"/>
  <c r="K181" i="2"/>
  <c r="J181" i="2"/>
  <c r="I181" i="2"/>
  <c r="H181" i="2"/>
  <c r="G181" i="2"/>
  <c r="E181" i="2"/>
  <c r="K180" i="2"/>
  <c r="J180" i="2"/>
  <c r="J179" i="2"/>
  <c r="I180" i="2"/>
  <c r="I179" i="2" s="1"/>
  <c r="H180" i="2"/>
  <c r="G180" i="2"/>
  <c r="E180" i="2"/>
  <c r="F180" i="2" s="1"/>
  <c r="K177" i="2"/>
  <c r="J177" i="2"/>
  <c r="J176" i="2" s="1"/>
  <c r="I177" i="2"/>
  <c r="I176" i="2" s="1"/>
  <c r="H177" i="2"/>
  <c r="H176" i="2"/>
  <c r="G177" i="2"/>
  <c r="E177" i="2"/>
  <c r="E176" i="2"/>
  <c r="K176" i="2"/>
  <c r="K175" i="2"/>
  <c r="K174" i="2" s="1"/>
  <c r="J175" i="2"/>
  <c r="J174" i="2"/>
  <c r="I175" i="2"/>
  <c r="I174" i="2" s="1"/>
  <c r="H175" i="2"/>
  <c r="H174" i="2" s="1"/>
  <c r="G175" i="2"/>
  <c r="F175" i="2" s="1"/>
  <c r="F174" i="2" s="1"/>
  <c r="E175" i="2"/>
  <c r="E174" i="2"/>
  <c r="K173" i="2"/>
  <c r="K172" i="2"/>
  <c r="J173" i="2"/>
  <c r="J172" i="2"/>
  <c r="I173" i="2"/>
  <c r="I172" i="2" s="1"/>
  <c r="H173" i="2"/>
  <c r="H172" i="2" s="1"/>
  <c r="G173" i="2"/>
  <c r="M173" i="2"/>
  <c r="E173" i="2"/>
  <c r="E172" i="2"/>
  <c r="K171" i="2"/>
  <c r="K170" i="2" s="1"/>
  <c r="J171" i="2"/>
  <c r="J170" i="2" s="1"/>
  <c r="I171" i="2"/>
  <c r="I170" i="2"/>
  <c r="H171" i="2"/>
  <c r="H170" i="2"/>
  <c r="G171" i="2"/>
  <c r="E171" i="2"/>
  <c r="E170" i="2"/>
  <c r="K169" i="2"/>
  <c r="J169" i="2"/>
  <c r="G169" i="2"/>
  <c r="M169" i="2" s="1"/>
  <c r="I169" i="2"/>
  <c r="H169" i="2"/>
  <c r="E169" i="2"/>
  <c r="F169" i="2"/>
  <c r="K168" i="2"/>
  <c r="K167" i="2" s="1"/>
  <c r="J168" i="2"/>
  <c r="I168" i="2"/>
  <c r="I167" i="2"/>
  <c r="H168" i="2"/>
  <c r="H167" i="2" s="1"/>
  <c r="G168" i="2"/>
  <c r="E168" i="2"/>
  <c r="K166" i="2"/>
  <c r="K165" i="2"/>
  <c r="J166" i="2"/>
  <c r="J165" i="2" s="1"/>
  <c r="I166" i="2"/>
  <c r="I165" i="2" s="1"/>
  <c r="H166" i="2"/>
  <c r="H165" i="2" s="1"/>
  <c r="G166" i="2"/>
  <c r="E166" i="2"/>
  <c r="E165" i="2" s="1"/>
  <c r="K164" i="2"/>
  <c r="J164" i="2"/>
  <c r="I164" i="2"/>
  <c r="H164" i="2"/>
  <c r="G164" i="2"/>
  <c r="F164" i="2" s="1"/>
  <c r="E164" i="2"/>
  <c r="K163" i="2"/>
  <c r="J163" i="2"/>
  <c r="I163" i="2"/>
  <c r="H163" i="2"/>
  <c r="G163" i="2"/>
  <c r="F163" i="2" s="1"/>
  <c r="E163" i="2"/>
  <c r="K162" i="2"/>
  <c r="J162" i="2"/>
  <c r="I162" i="2"/>
  <c r="H162" i="2"/>
  <c r="G162" i="2"/>
  <c r="M162" i="2" s="1"/>
  <c r="E162" i="2"/>
  <c r="K160" i="2"/>
  <c r="K159" i="2"/>
  <c r="K158" i="2" s="1"/>
  <c r="J160" i="2"/>
  <c r="I160" i="2"/>
  <c r="H160" i="2"/>
  <c r="G160" i="2"/>
  <c r="E160" i="2"/>
  <c r="J159" i="2"/>
  <c r="I159" i="2"/>
  <c r="I158" i="2" s="1"/>
  <c r="H159" i="2"/>
  <c r="H158" i="2" s="1"/>
  <c r="G159" i="2"/>
  <c r="G158" i="2" s="1"/>
  <c r="E159" i="2"/>
  <c r="K156" i="2"/>
  <c r="K155" i="2" s="1"/>
  <c r="J156" i="2"/>
  <c r="I156" i="2"/>
  <c r="I155" i="2" s="1"/>
  <c r="H156" i="2"/>
  <c r="H155" i="2" s="1"/>
  <c r="G156" i="2"/>
  <c r="E156" i="2"/>
  <c r="E155" i="2" s="1"/>
  <c r="K154" i="2"/>
  <c r="K153" i="2"/>
  <c r="J154" i="2"/>
  <c r="J153" i="2"/>
  <c r="I154" i="2"/>
  <c r="I153" i="2" s="1"/>
  <c r="H154" i="2"/>
  <c r="G154" i="2"/>
  <c r="M154" i="2" s="1"/>
  <c r="E154" i="2"/>
  <c r="E153" i="2" s="1"/>
  <c r="H153" i="2"/>
  <c r="K152" i="2"/>
  <c r="K151" i="2" s="1"/>
  <c r="J152" i="2"/>
  <c r="J151" i="2" s="1"/>
  <c r="I152" i="2"/>
  <c r="I151" i="2"/>
  <c r="H152" i="2"/>
  <c r="H151" i="2" s="1"/>
  <c r="G152" i="2"/>
  <c r="G151" i="2" s="1"/>
  <c r="M151" i="2" s="1"/>
  <c r="E152" i="2"/>
  <c r="E151" i="2"/>
  <c r="K150" i="2"/>
  <c r="J150" i="2"/>
  <c r="J149" i="2" s="1"/>
  <c r="I150" i="2"/>
  <c r="I149" i="2"/>
  <c r="H150" i="2"/>
  <c r="G150" i="2"/>
  <c r="E150" i="2"/>
  <c r="E149" i="2" s="1"/>
  <c r="K149" i="2"/>
  <c r="H149" i="2"/>
  <c r="K148" i="2"/>
  <c r="K147" i="2"/>
  <c r="J148" i="2"/>
  <c r="I148" i="2"/>
  <c r="I147" i="2"/>
  <c r="H148" i="2"/>
  <c r="H147" i="2"/>
  <c r="G148" i="2"/>
  <c r="M148" i="2"/>
  <c r="E148" i="2"/>
  <c r="E147" i="2" s="1"/>
  <c r="J147" i="2"/>
  <c r="K146" i="2"/>
  <c r="J146" i="2"/>
  <c r="J145" i="2"/>
  <c r="I146" i="2"/>
  <c r="I145" i="2"/>
  <c r="H146" i="2"/>
  <c r="H145" i="2" s="1"/>
  <c r="G146" i="2"/>
  <c r="F146" i="2" s="1"/>
  <c r="F145" i="2" s="1"/>
  <c r="E146" i="2"/>
  <c r="E145" i="2" s="1"/>
  <c r="G143" i="2"/>
  <c r="M143" i="2" s="1"/>
  <c r="J143" i="2"/>
  <c r="J142" i="2" s="1"/>
  <c r="K143" i="2"/>
  <c r="K142" i="2"/>
  <c r="I143" i="2"/>
  <c r="I142" i="2"/>
  <c r="H143" i="2"/>
  <c r="H142" i="2"/>
  <c r="E143" i="2"/>
  <c r="E142" i="2" s="1"/>
  <c r="G142" i="2"/>
  <c r="K141" i="2"/>
  <c r="K140" i="2"/>
  <c r="J141" i="2"/>
  <c r="J140" i="2" s="1"/>
  <c r="I141" i="2"/>
  <c r="I140" i="2" s="1"/>
  <c r="H141" i="2"/>
  <c r="H140" i="2"/>
  <c r="G141" i="2"/>
  <c r="G140" i="2" s="1"/>
  <c r="E141" i="2"/>
  <c r="E140" i="2" s="1"/>
  <c r="K139" i="2"/>
  <c r="K138" i="2" s="1"/>
  <c r="J139" i="2"/>
  <c r="I139" i="2"/>
  <c r="I138" i="2" s="1"/>
  <c r="H139" i="2"/>
  <c r="H138" i="2"/>
  <c r="G139" i="2"/>
  <c r="G138" i="2" s="1"/>
  <c r="E139" i="2"/>
  <c r="E138" i="2"/>
  <c r="K137" i="2"/>
  <c r="J137" i="2"/>
  <c r="I137" i="2"/>
  <c r="H137" i="2"/>
  <c r="G137" i="2"/>
  <c r="F137" i="2" s="1"/>
  <c r="E137" i="2"/>
  <c r="K136" i="2"/>
  <c r="J136" i="2"/>
  <c r="I136" i="2"/>
  <c r="H136" i="2"/>
  <c r="G136" i="2"/>
  <c r="E136" i="2"/>
  <c r="K135" i="2"/>
  <c r="J135" i="2"/>
  <c r="I135" i="2"/>
  <c r="H135" i="2"/>
  <c r="G135" i="2"/>
  <c r="E135" i="2"/>
  <c r="K134" i="2"/>
  <c r="J134" i="2"/>
  <c r="I134" i="2"/>
  <c r="H134" i="2"/>
  <c r="G134" i="2"/>
  <c r="E134" i="2"/>
  <c r="K132" i="2"/>
  <c r="J132" i="2"/>
  <c r="I132" i="2"/>
  <c r="H132" i="2"/>
  <c r="G132" i="2"/>
  <c r="M132" i="2" s="1"/>
  <c r="E132" i="2"/>
  <c r="K131" i="2"/>
  <c r="J131" i="2"/>
  <c r="I131" i="2"/>
  <c r="H131" i="2"/>
  <c r="G131" i="2"/>
  <c r="M131" i="2"/>
  <c r="E131" i="2"/>
  <c r="K130" i="2"/>
  <c r="J130" i="2"/>
  <c r="I130" i="2"/>
  <c r="H130" i="2"/>
  <c r="H128" i="2" s="1"/>
  <c r="G130" i="2"/>
  <c r="M130" i="2" s="1"/>
  <c r="E130" i="2"/>
  <c r="K129" i="2"/>
  <c r="J129" i="2"/>
  <c r="I129" i="2"/>
  <c r="H129" i="2"/>
  <c r="G129" i="2"/>
  <c r="M129" i="2" s="1"/>
  <c r="E129" i="2"/>
  <c r="K127" i="2"/>
  <c r="J127" i="2"/>
  <c r="I127" i="2"/>
  <c r="H127" i="2"/>
  <c r="G127" i="2"/>
  <c r="E127" i="2"/>
  <c r="K126" i="2"/>
  <c r="J126" i="2"/>
  <c r="I126" i="2"/>
  <c r="H126" i="2"/>
  <c r="G126" i="2"/>
  <c r="E126" i="2"/>
  <c r="K125" i="2"/>
  <c r="K124" i="2" s="1"/>
  <c r="J125" i="2"/>
  <c r="I125" i="2"/>
  <c r="H125" i="2"/>
  <c r="G125" i="2"/>
  <c r="E125" i="2"/>
  <c r="K122" i="2"/>
  <c r="K121" i="2"/>
  <c r="J122" i="2"/>
  <c r="J121" i="2" s="1"/>
  <c r="I122" i="2"/>
  <c r="I121" i="2" s="1"/>
  <c r="H122" i="2"/>
  <c r="H121" i="2"/>
  <c r="G122" i="2"/>
  <c r="E122" i="2"/>
  <c r="E121" i="2" s="1"/>
  <c r="K120" i="2"/>
  <c r="K119" i="2"/>
  <c r="J120" i="2"/>
  <c r="J119" i="2"/>
  <c r="I120" i="2"/>
  <c r="I119" i="2" s="1"/>
  <c r="H120" i="2"/>
  <c r="H119" i="2" s="1"/>
  <c r="G120" i="2"/>
  <c r="M120" i="2"/>
  <c r="E120" i="2"/>
  <c r="E119" i="2"/>
  <c r="K118" i="2"/>
  <c r="K117" i="2" s="1"/>
  <c r="J118" i="2"/>
  <c r="J117" i="2" s="1"/>
  <c r="I118" i="2"/>
  <c r="I117" i="2"/>
  <c r="H118" i="2"/>
  <c r="H117" i="2"/>
  <c r="G118" i="2"/>
  <c r="E118" i="2"/>
  <c r="E117" i="2"/>
  <c r="K116" i="2"/>
  <c r="K115" i="2"/>
  <c r="J116" i="2"/>
  <c r="J115" i="2" s="1"/>
  <c r="I116" i="2"/>
  <c r="I115" i="2"/>
  <c r="H116" i="2"/>
  <c r="H115" i="2"/>
  <c r="G116" i="2"/>
  <c r="G115" i="2" s="1"/>
  <c r="M115" i="2" s="1"/>
  <c r="E116" i="2"/>
  <c r="E115" i="2"/>
  <c r="K114" i="2"/>
  <c r="K113" i="2" s="1"/>
  <c r="J114" i="2"/>
  <c r="J113" i="2" s="1"/>
  <c r="I114" i="2"/>
  <c r="I113" i="2"/>
  <c r="H114" i="2"/>
  <c r="H113" i="2"/>
  <c r="G114" i="2"/>
  <c r="G113" i="2" s="1"/>
  <c r="M113" i="2"/>
  <c r="E114" i="2"/>
  <c r="E113" i="2" s="1"/>
  <c r="E110" i="2" s="1"/>
  <c r="G112" i="2"/>
  <c r="M112" i="2" s="1"/>
  <c r="K112" i="2"/>
  <c r="K111" i="2"/>
  <c r="J112" i="2"/>
  <c r="J111" i="2"/>
  <c r="I112" i="2"/>
  <c r="H112" i="2"/>
  <c r="E112" i="2"/>
  <c r="I111" i="2"/>
  <c r="G111" i="2"/>
  <c r="M111" i="2"/>
  <c r="K109" i="2"/>
  <c r="K108" i="2" s="1"/>
  <c r="J109" i="2"/>
  <c r="J108" i="2" s="1"/>
  <c r="I109" i="2"/>
  <c r="I108" i="2"/>
  <c r="H109" i="2"/>
  <c r="H108" i="2"/>
  <c r="G109" i="2"/>
  <c r="G108" i="2" s="1"/>
  <c r="E109" i="2"/>
  <c r="E108" i="2"/>
  <c r="K107" i="2"/>
  <c r="K106" i="2"/>
  <c r="J107" i="2"/>
  <c r="I107" i="2"/>
  <c r="I106" i="2" s="1"/>
  <c r="H107" i="2"/>
  <c r="H106" i="2"/>
  <c r="G107" i="2"/>
  <c r="G106" i="2"/>
  <c r="E107" i="2"/>
  <c r="E106" i="2" s="1"/>
  <c r="K105" i="2"/>
  <c r="K104" i="2" s="1"/>
  <c r="J105" i="2"/>
  <c r="J104" i="2"/>
  <c r="I105" i="2"/>
  <c r="I104" i="2"/>
  <c r="H105" i="2"/>
  <c r="H104" i="2" s="1"/>
  <c r="G105" i="2"/>
  <c r="E105" i="2"/>
  <c r="E104" i="2" s="1"/>
  <c r="K103" i="2"/>
  <c r="K102" i="2" s="1"/>
  <c r="J103" i="2"/>
  <c r="J102" i="2"/>
  <c r="I103" i="2"/>
  <c r="I102" i="2"/>
  <c r="H103" i="2"/>
  <c r="H102" i="2" s="1"/>
  <c r="G103" i="2"/>
  <c r="E103" i="2"/>
  <c r="E102" i="2"/>
  <c r="K101" i="2"/>
  <c r="K100" i="2" s="1"/>
  <c r="J101" i="2"/>
  <c r="I101" i="2"/>
  <c r="I100" i="2" s="1"/>
  <c r="H101" i="2"/>
  <c r="H100" i="2" s="1"/>
  <c r="G101" i="2"/>
  <c r="G100" i="2"/>
  <c r="E101" i="2"/>
  <c r="E100" i="2"/>
  <c r="K99" i="2"/>
  <c r="K98" i="2" s="1"/>
  <c r="J99" i="2"/>
  <c r="I99" i="2"/>
  <c r="I98" i="2" s="1"/>
  <c r="H99" i="2"/>
  <c r="H98" i="2"/>
  <c r="G99" i="2"/>
  <c r="M99" i="2"/>
  <c r="E99" i="2"/>
  <c r="K96" i="2"/>
  <c r="K95" i="2" s="1"/>
  <c r="J96" i="2"/>
  <c r="J95" i="2"/>
  <c r="I96" i="2"/>
  <c r="I95" i="2"/>
  <c r="H96" i="2"/>
  <c r="H95" i="2" s="1"/>
  <c r="G96" i="2"/>
  <c r="M96" i="2" s="1"/>
  <c r="E96" i="2"/>
  <c r="E95" i="2"/>
  <c r="K94" i="2"/>
  <c r="J94" i="2"/>
  <c r="I94" i="2"/>
  <c r="H94" i="2"/>
  <c r="G94" i="2"/>
  <c r="E94" i="2"/>
  <c r="K93" i="2"/>
  <c r="J93" i="2"/>
  <c r="I93" i="2"/>
  <c r="H93" i="2"/>
  <c r="G93" i="2"/>
  <c r="F93" i="2" s="1"/>
  <c r="E93" i="2"/>
  <c r="K92" i="2"/>
  <c r="J92" i="2"/>
  <c r="I92" i="2"/>
  <c r="H92" i="2"/>
  <c r="G92" i="2"/>
  <c r="E92" i="2"/>
  <c r="K91" i="2"/>
  <c r="J91" i="2"/>
  <c r="I91" i="2"/>
  <c r="H91" i="2"/>
  <c r="G91" i="2"/>
  <c r="E91" i="2"/>
  <c r="K90" i="2"/>
  <c r="J90" i="2"/>
  <c r="I90" i="2"/>
  <c r="H90" i="2"/>
  <c r="G90" i="2"/>
  <c r="M90" i="2"/>
  <c r="E90" i="2"/>
  <c r="K89" i="2"/>
  <c r="J89" i="2"/>
  <c r="I89" i="2"/>
  <c r="H89" i="2"/>
  <c r="G89" i="2"/>
  <c r="E89" i="2"/>
  <c r="F89" i="2"/>
  <c r="G88" i="2"/>
  <c r="J88" i="2"/>
  <c r="K88" i="2"/>
  <c r="I88" i="2"/>
  <c r="H88" i="2"/>
  <c r="E88" i="2"/>
  <c r="K86" i="2"/>
  <c r="J86" i="2"/>
  <c r="I86" i="2"/>
  <c r="H86" i="2"/>
  <c r="G86" i="2"/>
  <c r="E86" i="2"/>
  <c r="K85" i="2"/>
  <c r="J85" i="2"/>
  <c r="I85" i="2"/>
  <c r="H85" i="2"/>
  <c r="G85" i="2"/>
  <c r="E85" i="2"/>
  <c r="K84" i="2"/>
  <c r="J84" i="2"/>
  <c r="I84" i="2"/>
  <c r="H84" i="2"/>
  <c r="G84" i="2"/>
  <c r="E84" i="2"/>
  <c r="K83" i="2"/>
  <c r="J83" i="2"/>
  <c r="I83" i="2"/>
  <c r="H83" i="2"/>
  <c r="G83" i="2"/>
  <c r="E83" i="2"/>
  <c r="F83" i="2"/>
  <c r="K81" i="2"/>
  <c r="K80" i="2"/>
  <c r="J81" i="2"/>
  <c r="J80" i="2" s="1"/>
  <c r="I81" i="2"/>
  <c r="I80" i="2" s="1"/>
  <c r="H81" i="2"/>
  <c r="H80" i="2"/>
  <c r="G81" i="2"/>
  <c r="E81" i="2"/>
  <c r="K79" i="2"/>
  <c r="J79" i="2"/>
  <c r="I79" i="2"/>
  <c r="H79" i="2"/>
  <c r="G79" i="2"/>
  <c r="E79" i="2"/>
  <c r="F79" i="2"/>
  <c r="K78" i="2"/>
  <c r="J78" i="2"/>
  <c r="I78" i="2"/>
  <c r="H78" i="2"/>
  <c r="G78" i="2"/>
  <c r="E78" i="2"/>
  <c r="K77" i="2"/>
  <c r="J77" i="2"/>
  <c r="I77" i="2"/>
  <c r="H77" i="2"/>
  <c r="G77" i="2"/>
  <c r="E77" i="2"/>
  <c r="K76" i="2"/>
  <c r="J76" i="2"/>
  <c r="I76" i="2"/>
  <c r="H76" i="2"/>
  <c r="G76" i="2"/>
  <c r="F76" i="2" s="1"/>
  <c r="E76" i="2"/>
  <c r="K75" i="2"/>
  <c r="J75" i="2"/>
  <c r="I75" i="2"/>
  <c r="H75" i="2"/>
  <c r="G75" i="2"/>
  <c r="E75" i="2"/>
  <c r="K73" i="2"/>
  <c r="J73" i="2"/>
  <c r="I73" i="2"/>
  <c r="H73" i="2"/>
  <c r="G73" i="2"/>
  <c r="M73" i="2"/>
  <c r="E73" i="2"/>
  <c r="F73" i="2" s="1"/>
  <c r="K72" i="2"/>
  <c r="J72" i="2"/>
  <c r="I72" i="2"/>
  <c r="H72" i="2"/>
  <c r="G72" i="2"/>
  <c r="E72" i="2"/>
  <c r="K71" i="2"/>
  <c r="J71" i="2"/>
  <c r="I71" i="2"/>
  <c r="I70" i="2"/>
  <c r="H71" i="2"/>
  <c r="G71" i="2"/>
  <c r="M71" i="2"/>
  <c r="E71" i="2"/>
  <c r="K69" i="2"/>
  <c r="J69" i="2"/>
  <c r="I69" i="2"/>
  <c r="H69" i="2"/>
  <c r="G69" i="2"/>
  <c r="E69" i="2"/>
  <c r="K68" i="2"/>
  <c r="J68" i="2"/>
  <c r="I68" i="2"/>
  <c r="H68" i="2"/>
  <c r="G68" i="2"/>
  <c r="E68" i="2"/>
  <c r="K67" i="2"/>
  <c r="J67" i="2"/>
  <c r="I67" i="2"/>
  <c r="H67" i="2"/>
  <c r="G67" i="2"/>
  <c r="E67" i="2"/>
  <c r="K66" i="2"/>
  <c r="J66" i="2"/>
  <c r="I66" i="2"/>
  <c r="H66" i="2"/>
  <c r="G66" i="2"/>
  <c r="M66" i="2" s="1"/>
  <c r="E66" i="2"/>
  <c r="G65" i="2"/>
  <c r="G63" i="2" s="1"/>
  <c r="M65" i="2"/>
  <c r="K65" i="2"/>
  <c r="J65" i="2"/>
  <c r="I65" i="2"/>
  <c r="H65" i="2"/>
  <c r="E65" i="2"/>
  <c r="G64" i="2"/>
  <c r="M64" i="2"/>
  <c r="K64" i="2"/>
  <c r="K63" i="2" s="1"/>
  <c r="J64" i="2"/>
  <c r="I64" i="2"/>
  <c r="H64" i="2"/>
  <c r="E64" i="2"/>
  <c r="K62" i="2"/>
  <c r="J62" i="2"/>
  <c r="I62" i="2"/>
  <c r="H62" i="2"/>
  <c r="G62" i="2"/>
  <c r="E62" i="2"/>
  <c r="K61" i="2"/>
  <c r="J61" i="2"/>
  <c r="I61" i="2"/>
  <c r="H61" i="2"/>
  <c r="G61" i="2"/>
  <c r="E61" i="2"/>
  <c r="K60" i="2"/>
  <c r="J60" i="2"/>
  <c r="I60" i="2"/>
  <c r="H60" i="2"/>
  <c r="G60" i="2"/>
  <c r="E60" i="2"/>
  <c r="K59" i="2"/>
  <c r="J59" i="2"/>
  <c r="I59" i="2"/>
  <c r="H59" i="2"/>
  <c r="G59" i="2"/>
  <c r="E59" i="2"/>
  <c r="E57" i="2" s="1"/>
  <c r="K58" i="2"/>
  <c r="J58" i="2"/>
  <c r="I58" i="2"/>
  <c r="I57" i="2" s="1"/>
  <c r="H58" i="2"/>
  <c r="G58" i="2"/>
  <c r="M58" i="2" s="1"/>
  <c r="E58" i="2"/>
  <c r="K56" i="2"/>
  <c r="J56" i="2"/>
  <c r="I56" i="2"/>
  <c r="H56" i="2"/>
  <c r="G56" i="2"/>
  <c r="M56" i="2" s="1"/>
  <c r="E56" i="2"/>
  <c r="K55" i="2"/>
  <c r="J55" i="2"/>
  <c r="I55" i="2"/>
  <c r="H55" i="2"/>
  <c r="G55" i="2"/>
  <c r="E55" i="2"/>
  <c r="I54" i="2"/>
  <c r="K52" i="2"/>
  <c r="K51" i="2" s="1"/>
  <c r="J52" i="2"/>
  <c r="J51" i="2"/>
  <c r="I52" i="2"/>
  <c r="I51" i="2"/>
  <c r="H52" i="2"/>
  <c r="H51" i="2"/>
  <c r="G52" i="2"/>
  <c r="M52" i="2" s="1"/>
  <c r="E52" i="2"/>
  <c r="E51" i="2" s="1"/>
  <c r="K50" i="2"/>
  <c r="K49" i="2" s="1"/>
  <c r="J50" i="2"/>
  <c r="J49" i="2"/>
  <c r="I50" i="2"/>
  <c r="I49" i="2" s="1"/>
  <c r="I40" i="2" s="1"/>
  <c r="H50" i="2"/>
  <c r="H49" i="2" s="1"/>
  <c r="G50" i="2"/>
  <c r="E50" i="2"/>
  <c r="E49" i="2"/>
  <c r="K48" i="2"/>
  <c r="K47" i="2" s="1"/>
  <c r="K40" i="2" s="1"/>
  <c r="J48" i="2"/>
  <c r="J47" i="2" s="1"/>
  <c r="I48" i="2"/>
  <c r="I47" i="2" s="1"/>
  <c r="H48" i="2"/>
  <c r="H47" i="2"/>
  <c r="G48" i="2"/>
  <c r="G47" i="2" s="1"/>
  <c r="E48" i="2"/>
  <c r="E47" i="2" s="1"/>
  <c r="K46" i="2"/>
  <c r="K45" i="2" s="1"/>
  <c r="J46" i="2"/>
  <c r="J45" i="2"/>
  <c r="I46" i="2"/>
  <c r="I45" i="2"/>
  <c r="H46" i="2"/>
  <c r="H45" i="2" s="1"/>
  <c r="G46" i="2"/>
  <c r="F46" i="2" s="1"/>
  <c r="F45" i="2" s="1"/>
  <c r="E46" i="2"/>
  <c r="E45" i="2"/>
  <c r="K44" i="2"/>
  <c r="K43" i="2" s="1"/>
  <c r="J44" i="2"/>
  <c r="J43" i="2"/>
  <c r="I44" i="2"/>
  <c r="I43" i="2"/>
  <c r="H44" i="2"/>
  <c r="H43" i="2"/>
  <c r="G44" i="2"/>
  <c r="M44" i="2" s="1"/>
  <c r="E44" i="2"/>
  <c r="E43" i="2"/>
  <c r="E40" i="2" s="1"/>
  <c r="K42" i="2"/>
  <c r="K41" i="2"/>
  <c r="J42" i="2"/>
  <c r="J41" i="2" s="1"/>
  <c r="M41" i="2" s="1"/>
  <c r="I42" i="2"/>
  <c r="H42" i="2"/>
  <c r="H41" i="2" s="1"/>
  <c r="G42" i="2"/>
  <c r="G41" i="2"/>
  <c r="E42" i="2"/>
  <c r="F42" i="2"/>
  <c r="F41" i="2" s="1"/>
  <c r="E41" i="2"/>
  <c r="K39" i="2"/>
  <c r="K38" i="2" s="1"/>
  <c r="J39" i="2"/>
  <c r="J38" i="2" s="1"/>
  <c r="I39" i="2"/>
  <c r="I38" i="2"/>
  <c r="H39" i="2"/>
  <c r="H38" i="2" s="1"/>
  <c r="H29" i="2" s="1"/>
  <c r="G39" i="2"/>
  <c r="M39" i="2" s="1"/>
  <c r="E39" i="2"/>
  <c r="E38" i="2"/>
  <c r="K37" i="2"/>
  <c r="K36" i="2"/>
  <c r="J37" i="2"/>
  <c r="I37" i="2"/>
  <c r="I36" i="2" s="1"/>
  <c r="H37" i="2"/>
  <c r="H36" i="2" s="1"/>
  <c r="G37" i="2"/>
  <c r="E37" i="2"/>
  <c r="E36" i="2" s="1"/>
  <c r="E29" i="2" s="1"/>
  <c r="G36" i="2"/>
  <c r="M36" i="2"/>
  <c r="K35" i="2"/>
  <c r="K34" i="2"/>
  <c r="J35" i="2"/>
  <c r="J34" i="2"/>
  <c r="I35" i="2"/>
  <c r="I34" i="2" s="1"/>
  <c r="H35" i="2"/>
  <c r="H34" i="2"/>
  <c r="G35" i="2"/>
  <c r="M35" i="2" s="1"/>
  <c r="E35" i="2"/>
  <c r="E34" i="2" s="1"/>
  <c r="K33" i="2"/>
  <c r="K32" i="2" s="1"/>
  <c r="J33" i="2"/>
  <c r="I33" i="2"/>
  <c r="I32" i="2" s="1"/>
  <c r="H33" i="2"/>
  <c r="H32" i="2" s="1"/>
  <c r="G33" i="2"/>
  <c r="G32" i="2"/>
  <c r="E33" i="2"/>
  <c r="E32" i="2"/>
  <c r="K31" i="2"/>
  <c r="K30" i="2" s="1"/>
  <c r="J31" i="2"/>
  <c r="J30" i="2" s="1"/>
  <c r="I31" i="2"/>
  <c r="I30" i="2"/>
  <c r="H31" i="2"/>
  <c r="G31" i="2"/>
  <c r="E31" i="2"/>
  <c r="E30" i="2" s="1"/>
  <c r="K28" i="2"/>
  <c r="K27" i="2" s="1"/>
  <c r="J28" i="2"/>
  <c r="J27" i="2" s="1"/>
  <c r="I28" i="2"/>
  <c r="I27" i="2"/>
  <c r="H28" i="2"/>
  <c r="H27" i="2" s="1"/>
  <c r="G28" i="2"/>
  <c r="F28" i="2" s="1"/>
  <c r="F27" i="2" s="1"/>
  <c r="E28" i="2"/>
  <c r="E27" i="2"/>
  <c r="G26" i="2"/>
  <c r="F26" i="2" s="1"/>
  <c r="F25" i="2" s="1"/>
  <c r="J26" i="2"/>
  <c r="J25" i="2" s="1"/>
  <c r="K26" i="2"/>
  <c r="K25" i="2" s="1"/>
  <c r="G25" i="2"/>
  <c r="M25" i="2" s="1"/>
  <c r="I26" i="2"/>
  <c r="I25" i="2" s="1"/>
  <c r="H26" i="2"/>
  <c r="H25" i="2"/>
  <c r="E26" i="2"/>
  <c r="G24" i="2"/>
  <c r="J24" i="2"/>
  <c r="M24" i="2" s="1"/>
  <c r="K24" i="2"/>
  <c r="J23" i="2"/>
  <c r="I24" i="2"/>
  <c r="I23" i="2"/>
  <c r="H24" i="2"/>
  <c r="H23" i="2" s="1"/>
  <c r="G23" i="2"/>
  <c r="E24" i="2"/>
  <c r="K23" i="2"/>
  <c r="K22" i="2"/>
  <c r="K21" i="2" s="1"/>
  <c r="J22" i="2"/>
  <c r="J21" i="2" s="1"/>
  <c r="M21" i="2" s="1"/>
  <c r="I22" i="2"/>
  <c r="I21" i="2" s="1"/>
  <c r="H22" i="2"/>
  <c r="H21" i="2" s="1"/>
  <c r="G22" i="2"/>
  <c r="F22" i="2" s="1"/>
  <c r="E22" i="2"/>
  <c r="E21" i="2"/>
  <c r="K20" i="2"/>
  <c r="K19" i="2" s="1"/>
  <c r="J20" i="2"/>
  <c r="J19" i="2" s="1"/>
  <c r="I20" i="2"/>
  <c r="I19" i="2"/>
  <c r="H20" i="2"/>
  <c r="H19" i="2"/>
  <c r="G20" i="2"/>
  <c r="M20" i="2" s="1"/>
  <c r="E20" i="2"/>
  <c r="E19" i="2" s="1"/>
  <c r="K18" i="2"/>
  <c r="J18" i="2"/>
  <c r="I18" i="2"/>
  <c r="H18" i="2"/>
  <c r="G18" i="2"/>
  <c r="E18" i="2"/>
  <c r="F18" i="2"/>
  <c r="K17" i="2"/>
  <c r="J17" i="2"/>
  <c r="I17" i="2"/>
  <c r="H17" i="2"/>
  <c r="G17" i="2"/>
  <c r="M17" i="2" s="1"/>
  <c r="E17" i="2"/>
  <c r="K16" i="2"/>
  <c r="J16" i="2"/>
  <c r="M16" i="2" s="1"/>
  <c r="I16" i="2"/>
  <c r="H16" i="2"/>
  <c r="G16" i="2"/>
  <c r="E16" i="2"/>
  <c r="K14" i="2"/>
  <c r="K13" i="2"/>
  <c r="K12" i="2" s="1"/>
  <c r="K7" i="2" s="1"/>
  <c r="J14" i="2"/>
  <c r="J12" i="2" s="1"/>
  <c r="I14" i="2"/>
  <c r="H14" i="2"/>
  <c r="G14" i="2"/>
  <c r="E14" i="2"/>
  <c r="F14" i="2"/>
  <c r="J13" i="2"/>
  <c r="I13" i="2"/>
  <c r="H13" i="2"/>
  <c r="G13" i="2"/>
  <c r="E13" i="2"/>
  <c r="E12" i="2"/>
  <c r="K11" i="2"/>
  <c r="J11" i="2"/>
  <c r="J8" i="2" s="1"/>
  <c r="I11" i="2"/>
  <c r="H11" i="2"/>
  <c r="G11" i="2"/>
  <c r="E11" i="2"/>
  <c r="K10" i="2"/>
  <c r="J10" i="2"/>
  <c r="I10" i="2"/>
  <c r="H10" i="2"/>
  <c r="G10" i="2"/>
  <c r="F10" i="2" s="1"/>
  <c r="E10" i="2"/>
  <c r="K9" i="2"/>
  <c r="J9" i="2"/>
  <c r="I9" i="2"/>
  <c r="H9" i="2"/>
  <c r="G9" i="2"/>
  <c r="F9" i="2" s="1"/>
  <c r="E9" i="2"/>
  <c r="L247" i="1"/>
  <c r="L246" i="1"/>
  <c r="L245" i="1"/>
  <c r="L244" i="1"/>
  <c r="L243" i="1"/>
  <c r="L242" i="1"/>
  <c r="L241" i="1"/>
  <c r="L240" i="1"/>
  <c r="L239" i="1"/>
  <c r="L238" i="1"/>
  <c r="L237" i="1"/>
  <c r="J231" i="1"/>
  <c r="L231" i="1"/>
  <c r="E231" i="1"/>
  <c r="G231" i="1"/>
  <c r="J230" i="1"/>
  <c r="L230" i="1"/>
  <c r="E230" i="1"/>
  <c r="G230" i="1"/>
  <c r="I229" i="1"/>
  <c r="I224" i="1"/>
  <c r="E229" i="1"/>
  <c r="G229" i="1"/>
  <c r="J228" i="1"/>
  <c r="L228" i="1"/>
  <c r="E228" i="1"/>
  <c r="G228" i="1"/>
  <c r="J227" i="1"/>
  <c r="L227" i="1"/>
  <c r="E227" i="1"/>
  <c r="G227" i="1"/>
  <c r="J226" i="1"/>
  <c r="L226" i="1"/>
  <c r="E226" i="1"/>
  <c r="G226" i="1"/>
  <c r="J225" i="1"/>
  <c r="L225" i="1"/>
  <c r="E225" i="1"/>
  <c r="G225" i="1"/>
  <c r="K224" i="1"/>
  <c r="H224" i="1"/>
  <c r="F224" i="1"/>
  <c r="D224" i="1"/>
  <c r="C224" i="1"/>
  <c r="E224" i="1"/>
  <c r="J223" i="1"/>
  <c r="L223" i="1"/>
  <c r="E223" i="1"/>
  <c r="G223" i="1"/>
  <c r="K222" i="1"/>
  <c r="I222" i="1"/>
  <c r="J222" i="1"/>
  <c r="F222" i="1"/>
  <c r="D222" i="1"/>
  <c r="E222" i="1"/>
  <c r="J221" i="1"/>
  <c r="L221" i="1"/>
  <c r="E221" i="1"/>
  <c r="G221" i="1"/>
  <c r="J220" i="1"/>
  <c r="L220" i="1"/>
  <c r="E220" i="1"/>
  <c r="G220" i="1"/>
  <c r="J219" i="1"/>
  <c r="L219" i="1"/>
  <c r="E219" i="1"/>
  <c r="G219" i="1"/>
  <c r="J218" i="1"/>
  <c r="L218" i="1"/>
  <c r="E218" i="1"/>
  <c r="G218" i="1"/>
  <c r="J217" i="1"/>
  <c r="L217" i="1"/>
  <c r="E217" i="1"/>
  <c r="G217" i="1"/>
  <c r="K216" i="1"/>
  <c r="I216" i="1"/>
  <c r="J216" i="1"/>
  <c r="F216" i="1"/>
  <c r="D216" i="1"/>
  <c r="C216" i="1"/>
  <c r="J215" i="1"/>
  <c r="L215" i="1"/>
  <c r="E215" i="1"/>
  <c r="G215" i="1"/>
  <c r="J214" i="1"/>
  <c r="L214" i="1"/>
  <c r="E214" i="1"/>
  <c r="G214" i="1"/>
  <c r="J213" i="1"/>
  <c r="L213" i="1"/>
  <c r="E213" i="1"/>
  <c r="G213" i="1"/>
  <c r="J212" i="1"/>
  <c r="L212" i="1"/>
  <c r="E212" i="1"/>
  <c r="G212" i="1"/>
  <c r="J211" i="1"/>
  <c r="L211" i="1"/>
  <c r="E211" i="1"/>
  <c r="G211" i="1"/>
  <c r="J210" i="1"/>
  <c r="L210" i="1"/>
  <c r="E210" i="1"/>
  <c r="G210" i="1"/>
  <c r="J209" i="1"/>
  <c r="L209" i="1"/>
  <c r="E209" i="1"/>
  <c r="G209" i="1"/>
  <c r="J208" i="1"/>
  <c r="L208" i="1"/>
  <c r="E208" i="1"/>
  <c r="G208" i="1"/>
  <c r="J207" i="1"/>
  <c r="L207" i="1"/>
  <c r="E207" i="1"/>
  <c r="G207" i="1"/>
  <c r="J206" i="1"/>
  <c r="L206" i="1"/>
  <c r="E206" i="1"/>
  <c r="G206" i="1"/>
  <c r="J205" i="1"/>
  <c r="L205" i="1"/>
  <c r="E205" i="1"/>
  <c r="G205" i="1"/>
  <c r="J204" i="1"/>
  <c r="L204" i="1"/>
  <c r="E204" i="1"/>
  <c r="G204" i="1"/>
  <c r="J203" i="1"/>
  <c r="L203" i="1"/>
  <c r="E203" i="1"/>
  <c r="G203" i="1"/>
  <c r="J202" i="1"/>
  <c r="L202" i="1"/>
  <c r="E202" i="1"/>
  <c r="G202" i="1"/>
  <c r="J201" i="1"/>
  <c r="L201" i="1"/>
  <c r="E201" i="1"/>
  <c r="G201" i="1"/>
  <c r="J200" i="1"/>
  <c r="L200" i="1"/>
  <c r="E200" i="1"/>
  <c r="G200" i="1"/>
  <c r="J199" i="1"/>
  <c r="L199" i="1"/>
  <c r="E199" i="1"/>
  <c r="G199" i="1"/>
  <c r="J198" i="1"/>
  <c r="L198" i="1"/>
  <c r="E198" i="1"/>
  <c r="G198" i="1"/>
  <c r="J197" i="1"/>
  <c r="L197" i="1"/>
  <c r="E197" i="1"/>
  <c r="G197" i="1"/>
  <c r="J196" i="1"/>
  <c r="L196" i="1"/>
  <c r="E196" i="1"/>
  <c r="G196" i="1"/>
  <c r="J195" i="1"/>
  <c r="L195" i="1"/>
  <c r="E195" i="1"/>
  <c r="G195" i="1"/>
  <c r="J194" i="1"/>
  <c r="L194" i="1"/>
  <c r="E194" i="1"/>
  <c r="G194" i="1"/>
  <c r="J193" i="1"/>
  <c r="L193" i="1"/>
  <c r="E193" i="1"/>
  <c r="G193" i="1"/>
  <c r="K192" i="1"/>
  <c r="I192" i="1"/>
  <c r="I191" i="1"/>
  <c r="I190" i="1"/>
  <c r="H192" i="1"/>
  <c r="F192" i="1"/>
  <c r="F191" i="1"/>
  <c r="D192" i="1"/>
  <c r="C192" i="1"/>
  <c r="I188" i="1"/>
  <c r="J188" i="1"/>
  <c r="L188" i="1"/>
  <c r="E188" i="1"/>
  <c r="G188" i="1"/>
  <c r="J187" i="1"/>
  <c r="L187" i="1"/>
  <c r="E187" i="1"/>
  <c r="G187" i="1"/>
  <c r="J186" i="1"/>
  <c r="L186" i="1"/>
  <c r="E186" i="1"/>
  <c r="G186" i="1"/>
  <c r="K185" i="1"/>
  <c r="H185" i="1"/>
  <c r="F185" i="1"/>
  <c r="D185" i="1"/>
  <c r="C185" i="1"/>
  <c r="J184" i="1"/>
  <c r="L184" i="1"/>
  <c r="E184" i="1"/>
  <c r="G184" i="1"/>
  <c r="J183" i="1"/>
  <c r="L183" i="1"/>
  <c r="E183" i="1"/>
  <c r="G183" i="1"/>
  <c r="I182" i="1"/>
  <c r="I181" i="1"/>
  <c r="E182" i="1"/>
  <c r="G182" i="1"/>
  <c r="K181" i="1"/>
  <c r="H181" i="1"/>
  <c r="F181" i="1"/>
  <c r="D181" i="1"/>
  <c r="C181" i="1"/>
  <c r="I180" i="1"/>
  <c r="H180" i="1"/>
  <c r="E180" i="1"/>
  <c r="G180" i="1"/>
  <c r="I179" i="1"/>
  <c r="H179" i="1"/>
  <c r="E179" i="1"/>
  <c r="G179" i="1"/>
  <c r="H178" i="1"/>
  <c r="J178" i="1"/>
  <c r="L178" i="1"/>
  <c r="E178" i="1"/>
  <c r="G178" i="1"/>
  <c r="J177" i="1"/>
  <c r="L177" i="1"/>
  <c r="E177" i="1"/>
  <c r="G177" i="1"/>
  <c r="J176" i="1"/>
  <c r="L176" i="1"/>
  <c r="E176" i="1"/>
  <c r="G176" i="1"/>
  <c r="J175" i="1"/>
  <c r="L175" i="1"/>
  <c r="E175" i="1"/>
  <c r="G175" i="1"/>
  <c r="J174" i="1"/>
  <c r="L174" i="1"/>
  <c r="E174" i="1"/>
  <c r="G174" i="1"/>
  <c r="I173" i="1"/>
  <c r="E173" i="1"/>
  <c r="G173" i="1"/>
  <c r="K172" i="1"/>
  <c r="F172" i="1"/>
  <c r="D172" i="1"/>
  <c r="C172" i="1"/>
  <c r="J171" i="1"/>
  <c r="L171" i="1"/>
  <c r="E171" i="1"/>
  <c r="G171" i="1"/>
  <c r="J170" i="1"/>
  <c r="L170" i="1"/>
  <c r="E170" i="1"/>
  <c r="G170" i="1"/>
  <c r="J169" i="1"/>
  <c r="L169" i="1"/>
  <c r="E169" i="1"/>
  <c r="G169" i="1"/>
  <c r="J168" i="1"/>
  <c r="L168" i="1"/>
  <c r="E168" i="1"/>
  <c r="G168" i="1"/>
  <c r="J167" i="1"/>
  <c r="L167" i="1"/>
  <c r="E167" i="1"/>
  <c r="G167" i="1"/>
  <c r="J166" i="1"/>
  <c r="L166" i="1"/>
  <c r="E166" i="1"/>
  <c r="G166" i="1"/>
  <c r="J165" i="1"/>
  <c r="L165" i="1"/>
  <c r="E165" i="1"/>
  <c r="G165" i="1"/>
  <c r="J164" i="1"/>
  <c r="L164" i="1"/>
  <c r="E164" i="1"/>
  <c r="G164" i="1"/>
  <c r="J163" i="1"/>
  <c r="L163" i="1"/>
  <c r="E163" i="1"/>
  <c r="G163" i="1"/>
  <c r="K162" i="1"/>
  <c r="I162" i="1"/>
  <c r="H162" i="1"/>
  <c r="F162" i="1"/>
  <c r="D162" i="1"/>
  <c r="C162" i="1"/>
  <c r="I161" i="1"/>
  <c r="J161" i="1"/>
  <c r="L161" i="1"/>
  <c r="E161" i="1"/>
  <c r="G161" i="1"/>
  <c r="J160" i="1"/>
  <c r="L160" i="1"/>
  <c r="E160" i="1"/>
  <c r="G160" i="1"/>
  <c r="I159" i="1"/>
  <c r="J159" i="1"/>
  <c r="L159" i="1"/>
  <c r="E159" i="1"/>
  <c r="G159" i="1"/>
  <c r="I158" i="1"/>
  <c r="J158" i="1"/>
  <c r="L158" i="1"/>
  <c r="E158" i="1"/>
  <c r="G158" i="1"/>
  <c r="K157" i="1"/>
  <c r="H157" i="1"/>
  <c r="F157" i="1"/>
  <c r="D157" i="1"/>
  <c r="C157" i="1"/>
  <c r="I156" i="1"/>
  <c r="J156" i="1"/>
  <c r="L156" i="1"/>
  <c r="E156" i="1"/>
  <c r="G156" i="1"/>
  <c r="I155" i="1"/>
  <c r="J155" i="1"/>
  <c r="L155" i="1"/>
  <c r="E155" i="1"/>
  <c r="G155" i="1"/>
  <c r="J154" i="1"/>
  <c r="L154" i="1"/>
  <c r="E154" i="1"/>
  <c r="G154" i="1"/>
  <c r="I153" i="1"/>
  <c r="E153" i="1"/>
  <c r="G153" i="1"/>
  <c r="K152" i="1"/>
  <c r="H152" i="1"/>
  <c r="F152" i="1"/>
  <c r="D152" i="1"/>
  <c r="C152" i="1"/>
  <c r="J151" i="1"/>
  <c r="L151" i="1"/>
  <c r="E151" i="1"/>
  <c r="G151" i="1"/>
  <c r="I150" i="1"/>
  <c r="J150" i="1"/>
  <c r="L150" i="1"/>
  <c r="E150" i="1"/>
  <c r="G150" i="1"/>
  <c r="I149" i="1"/>
  <c r="H149" i="1"/>
  <c r="E149" i="1"/>
  <c r="G149" i="1"/>
  <c r="I148" i="1"/>
  <c r="J148" i="1"/>
  <c r="L148" i="1"/>
  <c r="E148" i="1"/>
  <c r="G148" i="1"/>
  <c r="J147" i="1"/>
  <c r="L147" i="1"/>
  <c r="E147" i="1"/>
  <c r="G147" i="1"/>
  <c r="J146" i="1"/>
  <c r="L146" i="1"/>
  <c r="E146" i="1"/>
  <c r="G146" i="1"/>
  <c r="J145" i="1"/>
  <c r="L145" i="1"/>
  <c r="E145" i="1"/>
  <c r="G145" i="1"/>
  <c r="J144" i="1"/>
  <c r="L144" i="1"/>
  <c r="E144" i="1"/>
  <c r="G144" i="1"/>
  <c r="J143" i="1"/>
  <c r="L143" i="1"/>
  <c r="E143" i="1"/>
  <c r="G143" i="1"/>
  <c r="J142" i="1"/>
  <c r="L142" i="1"/>
  <c r="E142" i="1"/>
  <c r="G142" i="1"/>
  <c r="J141" i="1"/>
  <c r="L141" i="1"/>
  <c r="E141" i="1"/>
  <c r="G141" i="1"/>
  <c r="J140" i="1"/>
  <c r="L140" i="1"/>
  <c r="E140" i="1"/>
  <c r="G140" i="1"/>
  <c r="J139" i="1"/>
  <c r="L139" i="1"/>
  <c r="E139" i="1"/>
  <c r="G139" i="1"/>
  <c r="J138" i="1"/>
  <c r="L138" i="1"/>
  <c r="E138" i="1"/>
  <c r="G138" i="1"/>
  <c r="J137" i="1"/>
  <c r="L137" i="1"/>
  <c r="E137" i="1"/>
  <c r="G137" i="1"/>
  <c r="J136" i="1"/>
  <c r="L136" i="1"/>
  <c r="E136" i="1"/>
  <c r="G136" i="1"/>
  <c r="J135" i="1"/>
  <c r="L135" i="1"/>
  <c r="E135" i="1"/>
  <c r="G135" i="1"/>
  <c r="I134" i="1"/>
  <c r="J134" i="1"/>
  <c r="L134" i="1"/>
  <c r="E134" i="1"/>
  <c r="G134" i="1"/>
  <c r="J133" i="1"/>
  <c r="L133" i="1"/>
  <c r="E133" i="1"/>
  <c r="G133" i="1"/>
  <c r="J132" i="1"/>
  <c r="L132" i="1"/>
  <c r="E132" i="1"/>
  <c r="G132" i="1"/>
  <c r="J131" i="1"/>
  <c r="L131" i="1"/>
  <c r="E131" i="1"/>
  <c r="G131" i="1"/>
  <c r="J130" i="1"/>
  <c r="L130" i="1"/>
  <c r="E130" i="1"/>
  <c r="G130" i="1"/>
  <c r="J129" i="1"/>
  <c r="L129" i="1"/>
  <c r="E129" i="1"/>
  <c r="G129" i="1"/>
  <c r="J128" i="1"/>
  <c r="L128" i="1"/>
  <c r="E128" i="1"/>
  <c r="G128" i="1"/>
  <c r="J127" i="1"/>
  <c r="L127" i="1"/>
  <c r="E127" i="1"/>
  <c r="G127" i="1"/>
  <c r="J126" i="1"/>
  <c r="L126" i="1"/>
  <c r="E126" i="1"/>
  <c r="G126" i="1"/>
  <c r="J125" i="1"/>
  <c r="L125" i="1"/>
  <c r="E125" i="1"/>
  <c r="G125" i="1"/>
  <c r="J124" i="1"/>
  <c r="L124" i="1"/>
  <c r="E124" i="1"/>
  <c r="G124" i="1"/>
  <c r="J123" i="1"/>
  <c r="L123" i="1"/>
  <c r="E123" i="1"/>
  <c r="G123" i="1"/>
  <c r="J122" i="1"/>
  <c r="L122" i="1"/>
  <c r="E122" i="1"/>
  <c r="G122" i="1"/>
  <c r="J121" i="1"/>
  <c r="L121" i="1"/>
  <c r="E121" i="1"/>
  <c r="G121" i="1"/>
  <c r="J120" i="1"/>
  <c r="L120" i="1"/>
  <c r="E120" i="1"/>
  <c r="G120" i="1"/>
  <c r="J119" i="1"/>
  <c r="L119" i="1"/>
  <c r="E119" i="1"/>
  <c r="G119" i="1"/>
  <c r="I118" i="1"/>
  <c r="H118" i="1"/>
  <c r="J118" i="1"/>
  <c r="L118" i="1"/>
  <c r="E118" i="1"/>
  <c r="G118" i="1"/>
  <c r="I117" i="1"/>
  <c r="J117" i="1"/>
  <c r="L117" i="1"/>
  <c r="E117" i="1"/>
  <c r="G117" i="1"/>
  <c r="J116" i="1"/>
  <c r="L116" i="1"/>
  <c r="E116" i="1"/>
  <c r="G116" i="1"/>
  <c r="J115" i="1"/>
  <c r="L115" i="1"/>
  <c r="E115" i="1"/>
  <c r="G115" i="1"/>
  <c r="J114" i="1"/>
  <c r="L114" i="1"/>
  <c r="E114" i="1"/>
  <c r="G114" i="1"/>
  <c r="I113" i="1"/>
  <c r="J113" i="1"/>
  <c r="L113" i="1"/>
  <c r="E113" i="1"/>
  <c r="G113" i="1"/>
  <c r="J112" i="1"/>
  <c r="L112" i="1"/>
  <c r="E112" i="1"/>
  <c r="G112" i="1"/>
  <c r="J111" i="1"/>
  <c r="L111" i="1"/>
  <c r="E111" i="1"/>
  <c r="G111" i="1"/>
  <c r="I110" i="1"/>
  <c r="E110" i="1"/>
  <c r="G110" i="1"/>
  <c r="K109" i="1"/>
  <c r="F109" i="1"/>
  <c r="D109" i="1"/>
  <c r="C109" i="1"/>
  <c r="I107" i="1"/>
  <c r="J107" i="1"/>
  <c r="L107" i="1"/>
  <c r="E107" i="1"/>
  <c r="G107" i="1"/>
  <c r="J106" i="1"/>
  <c r="L106" i="1"/>
  <c r="E106" i="1"/>
  <c r="G106" i="1"/>
  <c r="J105" i="1"/>
  <c r="L105" i="1"/>
  <c r="E105" i="1"/>
  <c r="G105" i="1"/>
  <c r="J104" i="1"/>
  <c r="L104" i="1"/>
  <c r="E104" i="1"/>
  <c r="G104" i="1"/>
  <c r="J103" i="1"/>
  <c r="L103" i="1"/>
  <c r="E103" i="1"/>
  <c r="G103" i="1"/>
  <c r="I102" i="1"/>
  <c r="H102" i="1"/>
  <c r="H99" i="1"/>
  <c r="E102" i="1"/>
  <c r="G102" i="1"/>
  <c r="J101" i="1"/>
  <c r="L101" i="1"/>
  <c r="E101" i="1"/>
  <c r="G101" i="1"/>
  <c r="I100" i="1"/>
  <c r="E100" i="1"/>
  <c r="G100" i="1"/>
  <c r="K99" i="1"/>
  <c r="F99" i="1"/>
  <c r="D99" i="1"/>
  <c r="C99" i="1"/>
  <c r="I97" i="1"/>
  <c r="H97" i="1"/>
  <c r="H89" i="1"/>
  <c r="E97" i="1"/>
  <c r="G97" i="1"/>
  <c r="I96" i="1"/>
  <c r="J96" i="1"/>
  <c r="L96" i="1"/>
  <c r="E96" i="1"/>
  <c r="G96" i="1"/>
  <c r="I95" i="1"/>
  <c r="J95" i="1"/>
  <c r="L95" i="1"/>
  <c r="E95" i="1"/>
  <c r="G95" i="1"/>
  <c r="J94" i="1"/>
  <c r="L94" i="1"/>
  <c r="E94" i="1"/>
  <c r="G94" i="1"/>
  <c r="J93" i="1"/>
  <c r="L93" i="1"/>
  <c r="E93" i="1"/>
  <c r="G93" i="1"/>
  <c r="I92" i="1"/>
  <c r="J92" i="1"/>
  <c r="L92" i="1"/>
  <c r="E92" i="1"/>
  <c r="G92" i="1"/>
  <c r="J91" i="1"/>
  <c r="L91" i="1"/>
  <c r="E91" i="1"/>
  <c r="G91" i="1"/>
  <c r="J90" i="1"/>
  <c r="L90" i="1"/>
  <c r="E90" i="1"/>
  <c r="G90" i="1"/>
  <c r="K89" i="1"/>
  <c r="K84" i="1"/>
  <c r="F89" i="1"/>
  <c r="F84" i="1"/>
  <c r="D89" i="1"/>
  <c r="D84" i="1"/>
  <c r="C89" i="1"/>
  <c r="C84" i="1"/>
  <c r="E84" i="1"/>
  <c r="J88" i="1"/>
  <c r="L88" i="1"/>
  <c r="E88" i="1"/>
  <c r="G88" i="1"/>
  <c r="J87" i="1"/>
  <c r="L87" i="1"/>
  <c r="E87" i="1"/>
  <c r="G87" i="1"/>
  <c r="J86" i="1"/>
  <c r="L86" i="1"/>
  <c r="E86" i="1"/>
  <c r="G86" i="1"/>
  <c r="J85" i="1"/>
  <c r="L85" i="1"/>
  <c r="E85" i="1"/>
  <c r="G85" i="1"/>
  <c r="H82" i="1"/>
  <c r="J82" i="1"/>
  <c r="L82" i="1"/>
  <c r="E82" i="1"/>
  <c r="G82" i="1"/>
  <c r="I81" i="1"/>
  <c r="I78" i="1"/>
  <c r="E81" i="1"/>
  <c r="G81" i="1"/>
  <c r="J80" i="1"/>
  <c r="L80" i="1"/>
  <c r="E80" i="1"/>
  <c r="G80" i="1"/>
  <c r="H79" i="1"/>
  <c r="E79" i="1"/>
  <c r="G79" i="1"/>
  <c r="K78" i="1"/>
  <c r="F78" i="1"/>
  <c r="D78" i="1"/>
  <c r="C78" i="1"/>
  <c r="E78" i="1"/>
  <c r="I77" i="1"/>
  <c r="H77" i="1"/>
  <c r="E77" i="1"/>
  <c r="G77" i="1"/>
  <c r="I76" i="1"/>
  <c r="J76" i="1"/>
  <c r="L76" i="1"/>
  <c r="E76" i="1"/>
  <c r="G76" i="1"/>
  <c r="J75" i="1"/>
  <c r="L75" i="1"/>
  <c r="E75" i="1"/>
  <c r="G75" i="1"/>
  <c r="J74" i="1"/>
  <c r="L74" i="1"/>
  <c r="E74" i="1"/>
  <c r="G74" i="1"/>
  <c r="K73" i="1"/>
  <c r="K72" i="1"/>
  <c r="F73" i="1"/>
  <c r="D73" i="1"/>
  <c r="D72" i="1"/>
  <c r="C73" i="1"/>
  <c r="J71" i="1"/>
  <c r="L71" i="1"/>
  <c r="E71" i="1"/>
  <c r="G71" i="1"/>
  <c r="K70" i="1"/>
  <c r="K69" i="1"/>
  <c r="I70" i="1"/>
  <c r="I69" i="1"/>
  <c r="E70" i="1"/>
  <c r="G70" i="1"/>
  <c r="H69" i="1"/>
  <c r="F69" i="1"/>
  <c r="D69" i="1"/>
  <c r="C69" i="1"/>
  <c r="J68" i="1"/>
  <c r="L68" i="1"/>
  <c r="E68" i="1"/>
  <c r="G68" i="1"/>
  <c r="K67" i="1"/>
  <c r="I67" i="1"/>
  <c r="I64" i="1"/>
  <c r="E67" i="1"/>
  <c r="G67" i="1"/>
  <c r="J66" i="1"/>
  <c r="L66" i="1"/>
  <c r="E66" i="1"/>
  <c r="G66" i="1"/>
  <c r="J65" i="1"/>
  <c r="L65" i="1"/>
  <c r="E65" i="1"/>
  <c r="G65" i="1"/>
  <c r="K64" i="1"/>
  <c r="H64" i="1"/>
  <c r="J64" i="1"/>
  <c r="F64" i="1"/>
  <c r="D64" i="1"/>
  <c r="C64" i="1"/>
  <c r="J63" i="1"/>
  <c r="L63" i="1"/>
  <c r="E63" i="1"/>
  <c r="G63" i="1"/>
  <c r="K62" i="1"/>
  <c r="K59" i="1"/>
  <c r="I62" i="1"/>
  <c r="J62" i="1"/>
  <c r="E62" i="1"/>
  <c r="G62" i="1"/>
  <c r="J61" i="1"/>
  <c r="L61" i="1"/>
  <c r="E61" i="1"/>
  <c r="G61" i="1"/>
  <c r="J60" i="1"/>
  <c r="L60" i="1"/>
  <c r="E60" i="1"/>
  <c r="G60" i="1"/>
  <c r="H59" i="1"/>
  <c r="F59" i="1"/>
  <c r="D59" i="1"/>
  <c r="D58" i="1"/>
  <c r="C59" i="1"/>
  <c r="E59" i="1"/>
  <c r="J56" i="1"/>
  <c r="L56" i="1"/>
  <c r="E56" i="1"/>
  <c r="G56" i="1"/>
  <c r="J55" i="1"/>
  <c r="L55" i="1"/>
  <c r="E55" i="1"/>
  <c r="G55" i="1"/>
  <c r="J54" i="1"/>
  <c r="L54" i="1"/>
  <c r="E54" i="1"/>
  <c r="G54" i="1"/>
  <c r="J53" i="1"/>
  <c r="L53" i="1"/>
  <c r="E53" i="1"/>
  <c r="G53" i="1"/>
  <c r="J52" i="1"/>
  <c r="L52" i="1"/>
  <c r="E52" i="1"/>
  <c r="G52" i="1"/>
  <c r="K51" i="1"/>
  <c r="K50" i="1"/>
  <c r="H51" i="1"/>
  <c r="H50" i="1"/>
  <c r="I50" i="1"/>
  <c r="J50" i="1"/>
  <c r="F51" i="1"/>
  <c r="F50" i="1"/>
  <c r="D51" i="1"/>
  <c r="D50" i="1"/>
  <c r="C51" i="1"/>
  <c r="C50" i="1"/>
  <c r="J49" i="1"/>
  <c r="L49" i="1"/>
  <c r="E49" i="1"/>
  <c r="G49" i="1"/>
  <c r="J48" i="1"/>
  <c r="L48" i="1"/>
  <c r="E48" i="1"/>
  <c r="G48" i="1"/>
  <c r="J47" i="1"/>
  <c r="L47" i="1"/>
  <c r="E47" i="1"/>
  <c r="G47" i="1"/>
  <c r="J46" i="1"/>
  <c r="L46" i="1"/>
  <c r="E46" i="1"/>
  <c r="G46" i="1"/>
  <c r="J45" i="1"/>
  <c r="L45" i="1"/>
  <c r="E45" i="1"/>
  <c r="G45" i="1"/>
  <c r="H44" i="1"/>
  <c r="J44" i="1"/>
  <c r="L44" i="1"/>
  <c r="E44" i="1"/>
  <c r="G44" i="1"/>
  <c r="I43" i="1"/>
  <c r="I42" i="1"/>
  <c r="C43" i="1"/>
  <c r="C42" i="1"/>
  <c r="K42" i="1"/>
  <c r="F42" i="1"/>
  <c r="D42" i="1"/>
  <c r="J41" i="1"/>
  <c r="L41" i="1"/>
  <c r="E41" i="1"/>
  <c r="G41" i="1"/>
  <c r="J40" i="1"/>
  <c r="L40" i="1"/>
  <c r="E40" i="1"/>
  <c r="G40" i="1"/>
  <c r="J39" i="1"/>
  <c r="L39" i="1"/>
  <c r="E39" i="1"/>
  <c r="G39" i="1"/>
  <c r="K38" i="1"/>
  <c r="I38" i="1"/>
  <c r="H38" i="1"/>
  <c r="F38" i="1"/>
  <c r="D38" i="1"/>
  <c r="C38" i="1"/>
  <c r="J37" i="1"/>
  <c r="L37" i="1"/>
  <c r="E37" i="1"/>
  <c r="G37" i="1"/>
  <c r="J36" i="1"/>
  <c r="L36" i="1"/>
  <c r="E36" i="1"/>
  <c r="G36" i="1"/>
  <c r="J35" i="1"/>
  <c r="L35" i="1"/>
  <c r="E35" i="1"/>
  <c r="G35" i="1"/>
  <c r="K34" i="1"/>
  <c r="I34" i="1"/>
  <c r="H34" i="1"/>
  <c r="F34" i="1"/>
  <c r="D34" i="1"/>
  <c r="C34" i="1"/>
  <c r="J33" i="1"/>
  <c r="L33" i="1"/>
  <c r="E33" i="1"/>
  <c r="G33" i="1"/>
  <c r="J32" i="1"/>
  <c r="L32" i="1"/>
  <c r="E32" i="1"/>
  <c r="G32" i="1"/>
  <c r="J31" i="1"/>
  <c r="L31" i="1"/>
  <c r="E31" i="1"/>
  <c r="G31" i="1"/>
  <c r="K30" i="1"/>
  <c r="I30" i="1"/>
  <c r="H30" i="1"/>
  <c r="F30" i="1"/>
  <c r="D30" i="1"/>
  <c r="C30" i="1"/>
  <c r="J29" i="1"/>
  <c r="L29" i="1"/>
  <c r="E29" i="1"/>
  <c r="G29" i="1"/>
  <c r="J28" i="1"/>
  <c r="L28" i="1"/>
  <c r="E28" i="1"/>
  <c r="G28" i="1"/>
  <c r="K27" i="1"/>
  <c r="I27" i="1"/>
  <c r="H27" i="1"/>
  <c r="F27" i="1"/>
  <c r="D27" i="1"/>
  <c r="C27" i="1"/>
  <c r="E27" i="1"/>
  <c r="J26" i="1"/>
  <c r="L26" i="1"/>
  <c r="E26" i="1"/>
  <c r="G26" i="1"/>
  <c r="K25" i="1"/>
  <c r="I25" i="1"/>
  <c r="H25" i="1"/>
  <c r="F25" i="1"/>
  <c r="D25" i="1"/>
  <c r="C25" i="1"/>
  <c r="J24" i="1"/>
  <c r="L24" i="1"/>
  <c r="E24" i="1"/>
  <c r="G24" i="1"/>
  <c r="J23" i="1"/>
  <c r="L23" i="1"/>
  <c r="C23" i="1"/>
  <c r="E23" i="1"/>
  <c r="G23" i="1"/>
  <c r="I22" i="1"/>
  <c r="I21" i="1"/>
  <c r="H22" i="1"/>
  <c r="D22" i="1"/>
  <c r="D21" i="1"/>
  <c r="K21" i="1"/>
  <c r="F21" i="1"/>
  <c r="J19" i="1"/>
  <c r="L19" i="1"/>
  <c r="E19" i="1"/>
  <c r="G19" i="1"/>
  <c r="J18" i="1"/>
  <c r="L18" i="1"/>
  <c r="E18" i="1"/>
  <c r="G18" i="1"/>
  <c r="K17" i="1"/>
  <c r="I17" i="1"/>
  <c r="H17" i="1"/>
  <c r="F17" i="1"/>
  <c r="D17" i="1"/>
  <c r="C17" i="1"/>
  <c r="J16" i="1"/>
  <c r="L16" i="1"/>
  <c r="E16" i="1"/>
  <c r="G16" i="1"/>
  <c r="J15" i="1"/>
  <c r="L15" i="1"/>
  <c r="E15" i="1"/>
  <c r="G15" i="1"/>
  <c r="K14" i="1"/>
  <c r="K13" i="1"/>
  <c r="I14" i="1"/>
  <c r="I13" i="1"/>
  <c r="H14" i="1"/>
  <c r="H13" i="1"/>
  <c r="F14" i="1"/>
  <c r="F13" i="1"/>
  <c r="D14" i="1"/>
  <c r="D13" i="1"/>
  <c r="C14" i="1"/>
  <c r="C13" i="1"/>
  <c r="J12" i="1"/>
  <c r="L12" i="1"/>
  <c r="E12" i="1"/>
  <c r="G12" i="1"/>
  <c r="J11" i="1"/>
  <c r="L11" i="1"/>
  <c r="E11" i="1"/>
  <c r="G11" i="1"/>
  <c r="H10" i="1"/>
  <c r="J10" i="1"/>
  <c r="L10" i="1"/>
  <c r="H9" i="1"/>
  <c r="I9" i="1"/>
  <c r="J9" i="1"/>
  <c r="E10" i="1"/>
  <c r="G10" i="1"/>
  <c r="K9" i="1"/>
  <c r="F9" i="1"/>
  <c r="D9" i="1"/>
  <c r="C9" i="1"/>
  <c r="J8" i="1"/>
  <c r="L8" i="1"/>
  <c r="E8" i="1"/>
  <c r="G8" i="1"/>
  <c r="M192" i="2"/>
  <c r="F65" i="5"/>
  <c r="F148" i="5"/>
  <c r="F147" i="5"/>
  <c r="H167" i="5"/>
  <c r="F16" i="2"/>
  <c r="F66" i="2"/>
  <c r="G70" i="2"/>
  <c r="J70" i="2"/>
  <c r="H133" i="2"/>
  <c r="E161" i="2"/>
  <c r="K179" i="2"/>
  <c r="J15" i="3"/>
  <c r="J65" i="3"/>
  <c r="M118" i="3"/>
  <c r="J163" i="3"/>
  <c r="M169" i="3"/>
  <c r="M177" i="3"/>
  <c r="M145" i="3"/>
  <c r="I12" i="5"/>
  <c r="H74" i="5"/>
  <c r="F81" i="5"/>
  <c r="F80" i="5"/>
  <c r="F92" i="5"/>
  <c r="M120" i="5"/>
  <c r="I167" i="5"/>
  <c r="K186" i="5"/>
  <c r="J33" i="3"/>
  <c r="J99" i="3"/>
  <c r="G27" i="2"/>
  <c r="G54" i="2"/>
  <c r="M54" i="2" s="1"/>
  <c r="I133" i="2"/>
  <c r="M156" i="2"/>
  <c r="E167" i="2"/>
  <c r="G184" i="2"/>
  <c r="M184" i="2"/>
  <c r="M197" i="2"/>
  <c r="Q57" i="3"/>
  <c r="J64" i="3"/>
  <c r="J68" i="3"/>
  <c r="J97" i="3"/>
  <c r="J106" i="3"/>
  <c r="I134" i="3"/>
  <c r="O177" i="3"/>
  <c r="J8" i="5"/>
  <c r="M194" i="5"/>
  <c r="J168" i="3"/>
  <c r="H54" i="2"/>
  <c r="G98" i="2"/>
  <c r="M98" i="2" s="1"/>
  <c r="F143" i="2"/>
  <c r="F142" i="2"/>
  <c r="H161" i="2"/>
  <c r="H157" i="2" s="1"/>
  <c r="G167" i="2"/>
  <c r="F181" i="2"/>
  <c r="G194" i="2"/>
  <c r="M194" i="2"/>
  <c r="N107" i="3"/>
  <c r="O169" i="3"/>
  <c r="J172" i="3"/>
  <c r="Q178" i="3"/>
  <c r="H128" i="5"/>
  <c r="K161" i="5"/>
  <c r="K167" i="5"/>
  <c r="K157" i="5"/>
  <c r="G170" i="5"/>
  <c r="M170" i="5"/>
  <c r="F61" i="2"/>
  <c r="I15" i="2"/>
  <c r="K15" i="2"/>
  <c r="M81" i="2"/>
  <c r="F109" i="2"/>
  <c r="F108" i="2"/>
  <c r="G119" i="2"/>
  <c r="M119" i="2"/>
  <c r="E179" i="2"/>
  <c r="M183" i="2"/>
  <c r="G186" i="2"/>
  <c r="Q26" i="3"/>
  <c r="Q82" i="3"/>
  <c r="Q96" i="3"/>
  <c r="Q101" i="3"/>
  <c r="J166" i="3"/>
  <c r="K175" i="3"/>
  <c r="Q175" i="3"/>
  <c r="M35" i="5"/>
  <c r="J87" i="5"/>
  <c r="M116" i="5"/>
  <c r="F171" i="2"/>
  <c r="F170" i="2" s="1"/>
  <c r="J20" i="3"/>
  <c r="J139" i="3"/>
  <c r="J138" i="3"/>
  <c r="M125" i="2"/>
  <c r="I124" i="2"/>
  <c r="Q9" i="3"/>
  <c r="Q41" i="3"/>
  <c r="J67" i="3"/>
  <c r="L81" i="3"/>
  <c r="I94" i="3"/>
  <c r="L94" i="3"/>
  <c r="K118" i="3"/>
  <c r="Q118" i="3"/>
  <c r="Q129" i="3"/>
  <c r="J131" i="3"/>
  <c r="J130" i="3"/>
  <c r="Q168" i="3"/>
  <c r="J171" i="3"/>
  <c r="J179" i="3"/>
  <c r="M10" i="5"/>
  <c r="J63" i="5"/>
  <c r="M83" i="5"/>
  <c r="H124" i="5"/>
  <c r="J128" i="5"/>
  <c r="M154" i="5"/>
  <c r="J28" i="3"/>
  <c r="J103" i="3"/>
  <c r="F68" i="2"/>
  <c r="F99" i="2"/>
  <c r="F122" i="2"/>
  <c r="F121" i="2" s="1"/>
  <c r="F185" i="2"/>
  <c r="F184" i="2"/>
  <c r="Q25" i="3"/>
  <c r="J48" i="3"/>
  <c r="J49" i="3"/>
  <c r="J57" i="3"/>
  <c r="Q71" i="3"/>
  <c r="M81" i="3"/>
  <c r="Q89" i="3"/>
  <c r="M94" i="3"/>
  <c r="M98" i="3"/>
  <c r="M87" i="3"/>
  <c r="Q100" i="3"/>
  <c r="I118" i="3"/>
  <c r="L134" i="3"/>
  <c r="J155" i="3"/>
  <c r="I169" i="3"/>
  <c r="J174" i="3"/>
  <c r="F16" i="5"/>
  <c r="F37" i="5"/>
  <c r="F36" i="5"/>
  <c r="F60" i="5"/>
  <c r="F61" i="5"/>
  <c r="M143" i="5"/>
  <c r="J179" i="5"/>
  <c r="H186" i="5"/>
  <c r="J186" i="5"/>
  <c r="G18" i="7"/>
  <c r="F36" i="7"/>
  <c r="L8" i="3"/>
  <c r="J18" i="3"/>
  <c r="J26" i="3"/>
  <c r="J39" i="3"/>
  <c r="J50" i="3"/>
  <c r="K81" i="3"/>
  <c r="J83" i="3"/>
  <c r="J86" i="3"/>
  <c r="J92" i="3"/>
  <c r="Q93" i="3"/>
  <c r="Q106" i="3"/>
  <c r="J114" i="3"/>
  <c r="Q131" i="3"/>
  <c r="J148" i="3"/>
  <c r="J149" i="3"/>
  <c r="Q154" i="3"/>
  <c r="J164" i="3"/>
  <c r="J176" i="3"/>
  <c r="J175" i="3"/>
  <c r="J180" i="3"/>
  <c r="O144" i="3"/>
  <c r="M8" i="3"/>
  <c r="O94" i="3"/>
  <c r="M134" i="3"/>
  <c r="J141" i="3"/>
  <c r="J140" i="3"/>
  <c r="J153" i="3"/>
  <c r="Q164" i="3"/>
  <c r="J16" i="3"/>
  <c r="Q17" i="3"/>
  <c r="J25" i="3"/>
  <c r="I29" i="3"/>
  <c r="Q40" i="3"/>
  <c r="J44" i="3"/>
  <c r="Q75" i="3"/>
  <c r="Q77" i="3"/>
  <c r="Q78" i="3"/>
  <c r="J82" i="3"/>
  <c r="Q85" i="3"/>
  <c r="Q97" i="3"/>
  <c r="Q109" i="3"/>
  <c r="J113" i="3"/>
  <c r="J117" i="3"/>
  <c r="N134" i="3"/>
  <c r="Q140" i="3"/>
  <c r="K146" i="3"/>
  <c r="I177" i="3"/>
  <c r="Q132" i="3"/>
  <c r="Q103" i="3"/>
  <c r="K124" i="3"/>
  <c r="M124" i="3"/>
  <c r="M121" i="3"/>
  <c r="K138" i="3"/>
  <c r="L146" i="3"/>
  <c r="M146" i="3"/>
  <c r="K169" i="3"/>
  <c r="Q169" i="3"/>
  <c r="L177" i="3"/>
  <c r="J10" i="3"/>
  <c r="Q33" i="3"/>
  <c r="Q39" i="3"/>
  <c r="J62" i="3"/>
  <c r="Q65" i="3"/>
  <c r="Q66" i="3"/>
  <c r="Q68" i="3"/>
  <c r="M80" i="3"/>
  <c r="J96" i="3"/>
  <c r="J94" i="3"/>
  <c r="J105" i="3"/>
  <c r="J116" i="3"/>
  <c r="J119" i="3"/>
  <c r="L118" i="3"/>
  <c r="L107" i="3"/>
  <c r="J123" i="3"/>
  <c r="Q126" i="3"/>
  <c r="Q142" i="3"/>
  <c r="Q157" i="3"/>
  <c r="Q181" i="3"/>
  <c r="N84" i="3"/>
  <c r="N80" i="3"/>
  <c r="J89" i="3"/>
  <c r="O121" i="3"/>
  <c r="K177" i="3"/>
  <c r="J34" i="3"/>
  <c r="J40" i="3"/>
  <c r="Q49" i="3"/>
  <c r="O73" i="3"/>
  <c r="J111" i="3"/>
  <c r="J115" i="3"/>
  <c r="N124" i="3"/>
  <c r="O146" i="3"/>
  <c r="Q162" i="3"/>
  <c r="L169" i="3"/>
  <c r="L145" i="3"/>
  <c r="Q179" i="3"/>
  <c r="J182" i="3"/>
  <c r="O36" i="3"/>
  <c r="J47" i="3"/>
  <c r="J58" i="3"/>
  <c r="J59" i="3"/>
  <c r="J70" i="3"/>
  <c r="J75" i="3"/>
  <c r="J74" i="3"/>
  <c r="Q79" i="3"/>
  <c r="Q86" i="3"/>
  <c r="Q95" i="3"/>
  <c r="J100" i="3"/>
  <c r="J101" i="3"/>
  <c r="J102" i="3"/>
  <c r="Q120" i="3"/>
  <c r="Q125" i="3"/>
  <c r="J128" i="3"/>
  <c r="J129" i="3"/>
  <c r="K130" i="3"/>
  <c r="Q133" i="3"/>
  <c r="J136" i="3"/>
  <c r="J137" i="3"/>
  <c r="Q143" i="3"/>
  <c r="J151" i="3"/>
  <c r="J158" i="3"/>
  <c r="J159" i="3"/>
  <c r="J160" i="3"/>
  <c r="J161" i="3"/>
  <c r="J162" i="3"/>
  <c r="Q170" i="3"/>
  <c r="Q171" i="3"/>
  <c r="Q172" i="3"/>
  <c r="I175" i="3"/>
  <c r="K94" i="3"/>
  <c r="Q94" i="3"/>
  <c r="Q18" i="3"/>
  <c r="J24" i="3"/>
  <c r="Q50" i="3"/>
  <c r="M73" i="3"/>
  <c r="I88" i="3"/>
  <c r="O88" i="3"/>
  <c r="Q141" i="3"/>
  <c r="N8" i="3"/>
  <c r="Q46" i="3"/>
  <c r="Q60" i="3"/>
  <c r="J72" i="3"/>
  <c r="J79" i="3"/>
  <c r="J78" i="3"/>
  <c r="I81" i="3"/>
  <c r="K88" i="3"/>
  <c r="L98" i="3"/>
  <c r="O98" i="3"/>
  <c r="J120" i="3"/>
  <c r="J125" i="3"/>
  <c r="J126" i="3"/>
  <c r="J133" i="3"/>
  <c r="J132" i="3"/>
  <c r="K134" i="3"/>
  <c r="Q139" i="3"/>
  <c r="J143" i="3"/>
  <c r="J142" i="3"/>
  <c r="J147" i="3"/>
  <c r="J170" i="3"/>
  <c r="J173" i="3"/>
  <c r="Q184" i="3"/>
  <c r="Q20" i="3"/>
  <c r="Q42" i="3"/>
  <c r="J51" i="3"/>
  <c r="Q70" i="3"/>
  <c r="J77" i="3"/>
  <c r="J76" i="3"/>
  <c r="L124" i="3"/>
  <c r="L121" i="3"/>
  <c r="O145" i="3"/>
  <c r="Q165" i="3"/>
  <c r="Q166" i="3"/>
  <c r="J183" i="3"/>
  <c r="J22" i="3"/>
  <c r="M29" i="3"/>
  <c r="M7" i="3"/>
  <c r="O29" i="3"/>
  <c r="Q47" i="3"/>
  <c r="M54" i="3"/>
  <c r="M35" i="3"/>
  <c r="J71" i="3"/>
  <c r="L84" i="3"/>
  <c r="L80" i="3"/>
  <c r="J167" i="3"/>
  <c r="I7" i="3"/>
  <c r="L54" i="3"/>
  <c r="L35" i="3"/>
  <c r="L73" i="3"/>
  <c r="Q147" i="3"/>
  <c r="Q150" i="3"/>
  <c r="J14" i="3"/>
  <c r="Q28" i="3"/>
  <c r="Q69" i="3"/>
  <c r="Q76" i="3"/>
  <c r="M107" i="3"/>
  <c r="I146" i="3"/>
  <c r="F56" i="2"/>
  <c r="F91" i="2"/>
  <c r="F103" i="2"/>
  <c r="F102" i="2" s="1"/>
  <c r="M109" i="2"/>
  <c r="F114" i="2"/>
  <c r="F113" i="2"/>
  <c r="F125" i="2"/>
  <c r="F132" i="2"/>
  <c r="F156" i="2"/>
  <c r="F155" i="2" s="1"/>
  <c r="M160" i="2"/>
  <c r="F162" i="2"/>
  <c r="F161" i="2"/>
  <c r="F168" i="2"/>
  <c r="F167" i="2" s="1"/>
  <c r="M191" i="2"/>
  <c r="H15" i="2"/>
  <c r="H7" i="2" s="1"/>
  <c r="M31" i="2"/>
  <c r="F90" i="2"/>
  <c r="J124" i="2"/>
  <c r="M142" i="2"/>
  <c r="F148" i="2"/>
  <c r="F147" i="2" s="1"/>
  <c r="F159" i="2"/>
  <c r="G153" i="2"/>
  <c r="M153" i="2" s="1"/>
  <c r="M164" i="2"/>
  <c r="G179" i="2"/>
  <c r="M179" i="2"/>
  <c r="F37" i="2"/>
  <c r="F36" i="2"/>
  <c r="F60" i="2"/>
  <c r="K74" i="2"/>
  <c r="F84" i="2"/>
  <c r="F105" i="2"/>
  <c r="F104" i="2" s="1"/>
  <c r="G128" i="2"/>
  <c r="M128" i="2" s="1"/>
  <c r="J133" i="2"/>
  <c r="F139" i="2"/>
  <c r="F138" i="2" s="1"/>
  <c r="G145" i="2"/>
  <c r="M145" i="2"/>
  <c r="F152" i="2"/>
  <c r="F151" i="2"/>
  <c r="F195" i="2"/>
  <c r="F194" i="2"/>
  <c r="F65" i="2"/>
  <c r="H63" i="2"/>
  <c r="E82" i="2"/>
  <c r="H82" i="2"/>
  <c r="M89" i="2"/>
  <c r="K133" i="2"/>
  <c r="F136" i="2"/>
  <c r="M146" i="2"/>
  <c r="M168" i="2"/>
  <c r="G172" i="2"/>
  <c r="M172" i="2" s="1"/>
  <c r="F177" i="2"/>
  <c r="F176" i="2"/>
  <c r="M180" i="2"/>
  <c r="M181" i="2"/>
  <c r="J196" i="2"/>
  <c r="J178" i="2"/>
  <c r="H12" i="2"/>
  <c r="F21" i="2"/>
  <c r="G30" i="2"/>
  <c r="K54" i="2"/>
  <c r="F64" i="2"/>
  <c r="H70" i="2"/>
  <c r="G87" i="2"/>
  <c r="E128" i="2"/>
  <c r="G147" i="2"/>
  <c r="M147" i="2" s="1"/>
  <c r="J155" i="2"/>
  <c r="J158" i="2"/>
  <c r="M158" i="2"/>
  <c r="K161" i="2"/>
  <c r="G170" i="2"/>
  <c r="M170" i="2"/>
  <c r="I12" i="2"/>
  <c r="M55" i="2"/>
  <c r="F58" i="2"/>
  <c r="E74" i="2"/>
  <c r="F92" i="2"/>
  <c r="F101" i="2"/>
  <c r="F100" i="2" s="1"/>
  <c r="G121" i="2"/>
  <c r="M121" i="2"/>
  <c r="M122" i="2"/>
  <c r="F127" i="2"/>
  <c r="F135" i="2"/>
  <c r="F154" i="2"/>
  <c r="F153" i="2"/>
  <c r="G161" i="2"/>
  <c r="M161" i="2" s="1"/>
  <c r="G182" i="2"/>
  <c r="M193" i="2"/>
  <c r="H110" i="2"/>
  <c r="K178" i="2"/>
  <c r="E144" i="2"/>
  <c r="M140" i="2"/>
  <c r="F11" i="2"/>
  <c r="G21" i="2"/>
  <c r="E25" i="2"/>
  <c r="F33" i="2"/>
  <c r="F32" i="2" s="1"/>
  <c r="F52" i="2"/>
  <c r="F51" i="2" s="1"/>
  <c r="F59" i="2"/>
  <c r="F67" i="2"/>
  <c r="F77" i="2"/>
  <c r="G102" i="2"/>
  <c r="M102" i="2"/>
  <c r="H111" i="2"/>
  <c r="E124" i="2"/>
  <c r="F129" i="2"/>
  <c r="F130" i="2"/>
  <c r="F131" i="2"/>
  <c r="M135" i="2"/>
  <c r="M136" i="2"/>
  <c r="M137" i="2"/>
  <c r="G155" i="2"/>
  <c r="F173" i="2"/>
  <c r="F172" i="2" s="1"/>
  <c r="G174" i="2"/>
  <c r="M174" i="2"/>
  <c r="F20" i="2"/>
  <c r="F19" i="2"/>
  <c r="F24" i="2"/>
  <c r="F23" i="2" s="1"/>
  <c r="H30" i="2"/>
  <c r="F55" i="2"/>
  <c r="E63" i="2"/>
  <c r="M72" i="2"/>
  <c r="E87" i="2"/>
  <c r="J110" i="2"/>
  <c r="K110" i="2"/>
  <c r="M116" i="2"/>
  <c r="M127" i="2"/>
  <c r="E133" i="2"/>
  <c r="M141" i="2"/>
  <c r="M159" i="2"/>
  <c r="E178" i="2"/>
  <c r="M189" i="2"/>
  <c r="F191" i="2"/>
  <c r="F190" i="2" s="1"/>
  <c r="G104" i="2"/>
  <c r="M104" i="2" s="1"/>
  <c r="G176" i="2"/>
  <c r="M176" i="2" s="1"/>
  <c r="M18" i="2"/>
  <c r="I29" i="2"/>
  <c r="G38" i="2"/>
  <c r="M38" i="2" s="1"/>
  <c r="G45" i="2"/>
  <c r="M45" i="2"/>
  <c r="H57" i="2"/>
  <c r="H74" i="2"/>
  <c r="K70" i="2"/>
  <c r="G80" i="2"/>
  <c r="M80" i="2" s="1"/>
  <c r="G95" i="2"/>
  <c r="M95" i="2" s="1"/>
  <c r="M114" i="2"/>
  <c r="I144" i="2"/>
  <c r="F160" i="2"/>
  <c r="I161" i="2"/>
  <c r="I157" i="2"/>
  <c r="M27" i="2"/>
  <c r="M30" i="2"/>
  <c r="F72" i="2"/>
  <c r="F75" i="2"/>
  <c r="K82" i="2"/>
  <c r="M84" i="2"/>
  <c r="I87" i="2"/>
  <c r="M92" i="2"/>
  <c r="F107" i="2"/>
  <c r="F106" i="2" s="1"/>
  <c r="F116" i="2"/>
  <c r="F115" i="2"/>
  <c r="I128" i="2"/>
  <c r="I123" i="2"/>
  <c r="F141" i="2"/>
  <c r="F140" i="2" s="1"/>
  <c r="H144" i="2"/>
  <c r="J161" i="2"/>
  <c r="J157" i="2" s="1"/>
  <c r="F189" i="2"/>
  <c r="F188" i="2" s="1"/>
  <c r="M9" i="2"/>
  <c r="J15" i="2"/>
  <c r="M22" i="2"/>
  <c r="M46" i="2"/>
  <c r="M103" i="2"/>
  <c r="M105" i="2"/>
  <c r="K157" i="2"/>
  <c r="F166" i="2"/>
  <c r="F165" i="2" s="1"/>
  <c r="J167" i="2"/>
  <c r="M167" i="2"/>
  <c r="M175" i="2"/>
  <c r="M177" i="2"/>
  <c r="F179" i="2"/>
  <c r="M182" i="2"/>
  <c r="G19" i="2"/>
  <c r="M19" i="2" s="1"/>
  <c r="F31" i="2"/>
  <c r="F30" i="2" s="1"/>
  <c r="H40" i="2"/>
  <c r="J54" i="2"/>
  <c r="K57" i="2"/>
  <c r="F69" i="2"/>
  <c r="M79" i="2"/>
  <c r="F85" i="2"/>
  <c r="J87" i="2"/>
  <c r="K87" i="2"/>
  <c r="E97" i="2"/>
  <c r="M101" i="2"/>
  <c r="K128" i="2"/>
  <c r="F197" i="2"/>
  <c r="F196" i="2"/>
  <c r="E15" i="2"/>
  <c r="M42" i="2"/>
  <c r="F50" i="2"/>
  <c r="F49" i="2" s="1"/>
  <c r="F81" i="2"/>
  <c r="F80" i="2" s="1"/>
  <c r="E98" i="2"/>
  <c r="J100" i="2"/>
  <c r="J97" i="2" s="1"/>
  <c r="H179" i="2"/>
  <c r="E15" i="5"/>
  <c r="M39" i="5"/>
  <c r="F55" i="5"/>
  <c r="M65" i="5"/>
  <c r="M73" i="5"/>
  <c r="M76" i="5"/>
  <c r="J82" i="5"/>
  <c r="K82" i="5"/>
  <c r="F91" i="5"/>
  <c r="M103" i="5"/>
  <c r="F141" i="5"/>
  <c r="F140" i="5"/>
  <c r="K158" i="5"/>
  <c r="E179" i="5"/>
  <c r="I186" i="5"/>
  <c r="M192" i="5"/>
  <c r="M33" i="5"/>
  <c r="F35" i="5"/>
  <c r="F34" i="5"/>
  <c r="H54" i="5"/>
  <c r="M78" i="5"/>
  <c r="I87" i="5"/>
  <c r="M96" i="5"/>
  <c r="M107" i="5"/>
  <c r="F136" i="5"/>
  <c r="F168" i="5"/>
  <c r="G193" i="5"/>
  <c r="M28" i="5"/>
  <c r="F59" i="5"/>
  <c r="M122" i="5"/>
  <c r="F130" i="5"/>
  <c r="M160" i="5"/>
  <c r="M175" i="5"/>
  <c r="F192" i="5"/>
  <c r="F191" i="5"/>
  <c r="I8" i="5"/>
  <c r="H133" i="5"/>
  <c r="M191" i="5"/>
  <c r="F198" i="5"/>
  <c r="F197" i="5"/>
  <c r="F24" i="5"/>
  <c r="F23" i="5"/>
  <c r="F44" i="5"/>
  <c r="F43" i="5"/>
  <c r="F46" i="5"/>
  <c r="F45" i="5"/>
  <c r="M51" i="5"/>
  <c r="F64" i="5"/>
  <c r="I70" i="5"/>
  <c r="F84" i="5"/>
  <c r="E87" i="5"/>
  <c r="K110" i="5"/>
  <c r="G119" i="5"/>
  <c r="M119" i="5"/>
  <c r="G182" i="5"/>
  <c r="G186" i="5"/>
  <c r="M186" i="5"/>
  <c r="F190" i="5"/>
  <c r="F189" i="5"/>
  <c r="K8" i="5"/>
  <c r="F11" i="5"/>
  <c r="H12" i="5"/>
  <c r="H15" i="5"/>
  <c r="H7" i="5"/>
  <c r="K15" i="5"/>
  <c r="H57" i="5"/>
  <c r="F69" i="5"/>
  <c r="F96" i="5"/>
  <c r="F95" i="5"/>
  <c r="E144" i="5"/>
  <c r="F154" i="5"/>
  <c r="F153" i="5"/>
  <c r="H161" i="5"/>
  <c r="F68" i="5"/>
  <c r="F120" i="5"/>
  <c r="F119" i="5"/>
  <c r="F126" i="5"/>
  <c r="F183" i="5"/>
  <c r="F182" i="5"/>
  <c r="I29" i="5"/>
  <c r="H97" i="5"/>
  <c r="K12" i="5"/>
  <c r="F20" i="5"/>
  <c r="F19" i="5"/>
  <c r="G27" i="5"/>
  <c r="M27" i="5"/>
  <c r="F33" i="5"/>
  <c r="F32" i="5"/>
  <c r="F39" i="5"/>
  <c r="F38" i="5"/>
  <c r="H40" i="5"/>
  <c r="F73" i="5"/>
  <c r="G80" i="5"/>
  <c r="M80" i="5"/>
  <c r="M84" i="5"/>
  <c r="F88" i="5"/>
  <c r="K97" i="5"/>
  <c r="F118" i="5"/>
  <c r="F117" i="5"/>
  <c r="I124" i="5"/>
  <c r="G133" i="5"/>
  <c r="F135" i="5"/>
  <c r="F146" i="5"/>
  <c r="F145" i="5"/>
  <c r="G149" i="5"/>
  <c r="M149" i="5"/>
  <c r="F152" i="5"/>
  <c r="F151" i="5"/>
  <c r="G153" i="5"/>
  <c r="F162" i="5"/>
  <c r="F166" i="5"/>
  <c r="F165" i="5"/>
  <c r="F181" i="5"/>
  <c r="F196" i="5"/>
  <c r="F195" i="5"/>
  <c r="E133" i="5"/>
  <c r="G189" i="5"/>
  <c r="J12" i="5"/>
  <c r="J7" i="5"/>
  <c r="I40" i="5"/>
  <c r="M11" i="5"/>
  <c r="F22" i="5"/>
  <c r="F21" i="5"/>
  <c r="F48" i="5"/>
  <c r="F47" i="5"/>
  <c r="M59" i="5"/>
  <c r="F62" i="5"/>
  <c r="E70" i="5"/>
  <c r="F72" i="5"/>
  <c r="H87" i="5"/>
  <c r="J95" i="5"/>
  <c r="M95" i="5"/>
  <c r="G111" i="5"/>
  <c r="M111" i="5"/>
  <c r="F114" i="5"/>
  <c r="F113" i="5"/>
  <c r="H123" i="5"/>
  <c r="K128" i="5"/>
  <c r="K133" i="5"/>
  <c r="K123" i="5"/>
  <c r="F132" i="5"/>
  <c r="F134" i="5"/>
  <c r="M156" i="5"/>
  <c r="G174" i="5"/>
  <c r="M174" i="5"/>
  <c r="F180" i="5"/>
  <c r="F179" i="5"/>
  <c r="I57" i="5"/>
  <c r="J57" i="5"/>
  <c r="I63" i="5"/>
  <c r="F71" i="5"/>
  <c r="F83" i="5"/>
  <c r="G117" i="5"/>
  <c r="M117" i="5"/>
  <c r="I133" i="5"/>
  <c r="I161" i="5"/>
  <c r="I157" i="5"/>
  <c r="G165" i="5"/>
  <c r="M165" i="5"/>
  <c r="H179" i="5"/>
  <c r="G74" i="5"/>
  <c r="G8" i="5"/>
  <c r="M8" i="5"/>
  <c r="G32" i="5"/>
  <c r="M32" i="5"/>
  <c r="G38" i="5"/>
  <c r="M44" i="5"/>
  <c r="K57" i="5"/>
  <c r="K63" i="5"/>
  <c r="I74" i="5"/>
  <c r="K74" i="5"/>
  <c r="K87" i="5"/>
  <c r="G145" i="5"/>
  <c r="H144" i="5"/>
  <c r="G151" i="5"/>
  <c r="M151" i="5"/>
  <c r="G158" i="5"/>
  <c r="J158" i="5"/>
  <c r="M158" i="5"/>
  <c r="E191" i="5"/>
  <c r="H63" i="5"/>
  <c r="M9" i="5"/>
  <c r="I15" i="5"/>
  <c r="I7" i="5"/>
  <c r="F31" i="5"/>
  <c r="F30" i="5"/>
  <c r="K29" i="5"/>
  <c r="J74" i="5"/>
  <c r="H82" i="5"/>
  <c r="F103" i="5"/>
  <c r="F102" i="5"/>
  <c r="G106" i="5"/>
  <c r="M106" i="5"/>
  <c r="F116" i="5"/>
  <c r="F115" i="5"/>
  <c r="I128" i="5"/>
  <c r="J138" i="5"/>
  <c r="F150" i="5"/>
  <c r="F149" i="5"/>
  <c r="G161" i="5"/>
  <c r="F173" i="5"/>
  <c r="F172" i="5"/>
  <c r="M182" i="5"/>
  <c r="F13" i="5"/>
  <c r="M31" i="5"/>
  <c r="I82" i="5"/>
  <c r="F112" i="5"/>
  <c r="F111" i="5"/>
  <c r="E119" i="5"/>
  <c r="E110" i="5"/>
  <c r="M148" i="5"/>
  <c r="F160" i="5"/>
  <c r="F164" i="5"/>
  <c r="E167" i="5"/>
  <c r="F175" i="5"/>
  <c r="F174" i="5"/>
  <c r="D36" i="7"/>
  <c r="G7" i="7"/>
  <c r="G36" i="7"/>
  <c r="I59" i="1"/>
  <c r="I58" i="1"/>
  <c r="J180" i="1"/>
  <c r="L180" i="1"/>
  <c r="E216" i="1"/>
  <c r="G216" i="1"/>
  <c r="L222" i="1"/>
  <c r="L216" i="1"/>
  <c r="K108" i="1"/>
  <c r="K98" i="1"/>
  <c r="K83" i="1"/>
  <c r="I152" i="1"/>
  <c r="J152" i="1"/>
  <c r="L152" i="1"/>
  <c r="E157" i="1"/>
  <c r="E172" i="1"/>
  <c r="G172" i="1"/>
  <c r="H172" i="1"/>
  <c r="J27" i="1"/>
  <c r="L27" i="1"/>
  <c r="J34" i="1"/>
  <c r="L34" i="1"/>
  <c r="L9" i="1"/>
  <c r="G59" i="1"/>
  <c r="J70" i="1"/>
  <c r="L70" i="1"/>
  <c r="I73" i="1"/>
  <c r="I72" i="1"/>
  <c r="I57" i="1"/>
  <c r="E162" i="1"/>
  <c r="G162" i="1"/>
  <c r="J181" i="1"/>
  <c r="L181" i="1"/>
  <c r="K191" i="1"/>
  <c r="K190" i="1"/>
  <c r="J17" i="1"/>
  <c r="L17" i="1"/>
  <c r="J30" i="1"/>
  <c r="L30" i="1"/>
  <c r="E38" i="1"/>
  <c r="G38" i="1"/>
  <c r="E42" i="1"/>
  <c r="E51" i="1"/>
  <c r="F58" i="1"/>
  <c r="E69" i="1"/>
  <c r="G69" i="1"/>
  <c r="J162" i="1"/>
  <c r="L162" i="1"/>
  <c r="I185" i="1"/>
  <c r="J185" i="1"/>
  <c r="L185" i="1"/>
  <c r="I157" i="1"/>
  <c r="J157" i="1"/>
  <c r="L157" i="1"/>
  <c r="K58" i="1"/>
  <c r="K57" i="1"/>
  <c r="J25" i="1"/>
  <c r="E50" i="1"/>
  <c r="L62" i="1"/>
  <c r="E73" i="1"/>
  <c r="G73" i="1"/>
  <c r="E185" i="1"/>
  <c r="G185" i="1"/>
  <c r="J192" i="1"/>
  <c r="L192" i="1"/>
  <c r="D57" i="1"/>
  <c r="E13" i="1"/>
  <c r="I20" i="1"/>
  <c r="I7" i="1"/>
  <c r="J38" i="1"/>
  <c r="L38" i="1"/>
  <c r="E64" i="1"/>
  <c r="G64" i="1"/>
  <c r="D108" i="1"/>
  <c r="D98" i="1"/>
  <c r="D83" i="1"/>
  <c r="J153" i="1"/>
  <c r="L153" i="1"/>
  <c r="E181" i="1"/>
  <c r="G181" i="1"/>
  <c r="L25" i="1"/>
  <c r="H43" i="1"/>
  <c r="G78" i="1"/>
  <c r="J102" i="1"/>
  <c r="L102" i="1"/>
  <c r="J179" i="1"/>
  <c r="L179" i="1"/>
  <c r="C191" i="1"/>
  <c r="C190" i="1"/>
  <c r="D191" i="1"/>
  <c r="D190" i="1"/>
  <c r="E190" i="1"/>
  <c r="J13" i="1"/>
  <c r="L13" i="1"/>
  <c r="E17" i="1"/>
  <c r="G17" i="1"/>
  <c r="E30" i="1"/>
  <c r="G30" i="1"/>
  <c r="E34" i="1"/>
  <c r="G34" i="1"/>
  <c r="J69" i="1"/>
  <c r="L69" i="1"/>
  <c r="K20" i="1"/>
  <c r="K7" i="1"/>
  <c r="C58" i="1"/>
  <c r="E58" i="1"/>
  <c r="G42" i="1"/>
  <c r="J51" i="1"/>
  <c r="L51" i="1"/>
  <c r="C72" i="1"/>
  <c r="E72" i="1"/>
  <c r="E14" i="1"/>
  <c r="G14" i="1"/>
  <c r="G50" i="1"/>
  <c r="J149" i="1"/>
  <c r="L149" i="1"/>
  <c r="E152" i="1"/>
  <c r="G152" i="1"/>
  <c r="F52" i="5"/>
  <c r="F51" i="5"/>
  <c r="E51" i="5"/>
  <c r="E40" i="5"/>
  <c r="F89" i="5"/>
  <c r="G87" i="5"/>
  <c r="M87" i="5"/>
  <c r="M89" i="5"/>
  <c r="F10" i="5"/>
  <c r="E63" i="5"/>
  <c r="J70" i="5"/>
  <c r="M74" i="5"/>
  <c r="F76" i="5"/>
  <c r="E74" i="5"/>
  <c r="F50" i="5"/>
  <c r="F49" i="5"/>
  <c r="G49" i="5"/>
  <c r="M49" i="5"/>
  <c r="M50" i="5"/>
  <c r="F66" i="5"/>
  <c r="M66" i="5"/>
  <c r="F12" i="5"/>
  <c r="F26" i="5"/>
  <c r="F25" i="5"/>
  <c r="G25" i="5"/>
  <c r="M25" i="5"/>
  <c r="M26" i="5"/>
  <c r="F28" i="5"/>
  <c r="F27" i="5"/>
  <c r="E27" i="5"/>
  <c r="E7" i="5"/>
  <c r="J30" i="5"/>
  <c r="M30" i="5"/>
  <c r="F54" i="5"/>
  <c r="E8" i="5"/>
  <c r="F58" i="5"/>
  <c r="G57" i="5"/>
  <c r="M58" i="5"/>
  <c r="H8" i="5"/>
  <c r="M55" i="5"/>
  <c r="I54" i="5"/>
  <c r="F42" i="5"/>
  <c r="G41" i="5"/>
  <c r="M41" i="5"/>
  <c r="M42" i="5"/>
  <c r="F93" i="5"/>
  <c r="M93" i="5"/>
  <c r="F18" i="5"/>
  <c r="F15" i="5"/>
  <c r="M18" i="5"/>
  <c r="J54" i="5"/>
  <c r="J53" i="5"/>
  <c r="J38" i="5"/>
  <c r="E57" i="5"/>
  <c r="H70" i="5"/>
  <c r="M82" i="5"/>
  <c r="H111" i="5"/>
  <c r="H110" i="5"/>
  <c r="F177" i="5"/>
  <c r="F176" i="5"/>
  <c r="G176" i="5"/>
  <c r="M176" i="5"/>
  <c r="M177" i="5"/>
  <c r="M75" i="5"/>
  <c r="F94" i="5"/>
  <c r="I98" i="5"/>
  <c r="I97" i="5"/>
  <c r="I110" i="5"/>
  <c r="J121" i="5"/>
  <c r="F125" i="5"/>
  <c r="G124" i="5"/>
  <c r="M125" i="5"/>
  <c r="J133" i="5"/>
  <c r="M138" i="5"/>
  <c r="J165" i="5"/>
  <c r="M198" i="5"/>
  <c r="J97" i="5"/>
  <c r="J149" i="5"/>
  <c r="M13" i="5"/>
  <c r="G19" i="5"/>
  <c r="M19" i="5"/>
  <c r="E29" i="5"/>
  <c r="M37" i="5"/>
  <c r="J40" i="5"/>
  <c r="G43" i="5"/>
  <c r="M43" i="5"/>
  <c r="M61" i="5"/>
  <c r="M69" i="5"/>
  <c r="M77" i="5"/>
  <c r="M79" i="5"/>
  <c r="M81" i="5"/>
  <c r="M90" i="5"/>
  <c r="F101" i="5"/>
  <c r="F100" i="5"/>
  <c r="G100" i="5"/>
  <c r="M101" i="5"/>
  <c r="F105" i="5"/>
  <c r="F104" i="5"/>
  <c r="G104" i="5"/>
  <c r="M104" i="5"/>
  <c r="M105" i="5"/>
  <c r="J124" i="5"/>
  <c r="E128" i="5"/>
  <c r="F131" i="5"/>
  <c r="F137" i="5"/>
  <c r="M137" i="5"/>
  <c r="F158" i="5"/>
  <c r="M190" i="5"/>
  <c r="F109" i="5"/>
  <c r="F108" i="5"/>
  <c r="G108" i="5"/>
  <c r="M108" i="5"/>
  <c r="M109" i="5"/>
  <c r="G12" i="5"/>
  <c r="M12" i="5"/>
  <c r="M14" i="5"/>
  <c r="M22" i="5"/>
  <c r="G36" i="5"/>
  <c r="M36" i="5"/>
  <c r="K40" i="5"/>
  <c r="M46" i="5"/>
  <c r="M62" i="5"/>
  <c r="E82" i="5"/>
  <c r="F86" i="5"/>
  <c r="J98" i="5"/>
  <c r="M99" i="5"/>
  <c r="M114" i="5"/>
  <c r="E138" i="5"/>
  <c r="F139" i="5"/>
  <c r="F138" i="5"/>
  <c r="K144" i="5"/>
  <c r="H158" i="5"/>
  <c r="H157" i="5"/>
  <c r="J197" i="5"/>
  <c r="M197" i="5"/>
  <c r="E161" i="5"/>
  <c r="F163" i="5"/>
  <c r="G21" i="5"/>
  <c r="M21" i="5"/>
  <c r="G45" i="5"/>
  <c r="M45" i="5"/>
  <c r="F78" i="5"/>
  <c r="F85" i="5"/>
  <c r="M85" i="5"/>
  <c r="E106" i="5"/>
  <c r="F107" i="5"/>
  <c r="F106" i="5"/>
  <c r="K124" i="5"/>
  <c r="F127" i="5"/>
  <c r="E124" i="5"/>
  <c r="I178" i="5"/>
  <c r="M16" i="5"/>
  <c r="M24" i="5"/>
  <c r="H29" i="5"/>
  <c r="M48" i="5"/>
  <c r="G54" i="5"/>
  <c r="M56" i="5"/>
  <c r="M64" i="5"/>
  <c r="G70" i="5"/>
  <c r="M72" i="5"/>
  <c r="E98" i="5"/>
  <c r="E97" i="5"/>
  <c r="F99" i="5"/>
  <c r="M142" i="5"/>
  <c r="I144" i="5"/>
  <c r="I158" i="5"/>
  <c r="F169" i="5"/>
  <c r="M169" i="5"/>
  <c r="G167" i="5"/>
  <c r="M167" i="5"/>
  <c r="K179" i="5"/>
  <c r="K178" i="5"/>
  <c r="F185" i="5"/>
  <c r="F184" i="5"/>
  <c r="G184" i="5"/>
  <c r="M184" i="5"/>
  <c r="M185" i="5"/>
  <c r="J189" i="5"/>
  <c r="G15" i="5"/>
  <c r="M15" i="5"/>
  <c r="G23" i="5"/>
  <c r="M23" i="5"/>
  <c r="G47" i="5"/>
  <c r="M47" i="5"/>
  <c r="G63" i="5"/>
  <c r="M63" i="5"/>
  <c r="E95" i="5"/>
  <c r="J113" i="5"/>
  <c r="M113" i="5"/>
  <c r="J117" i="5"/>
  <c r="F129" i="5"/>
  <c r="G128" i="5"/>
  <c r="M129" i="5"/>
  <c r="E170" i="5"/>
  <c r="F171" i="5"/>
  <c r="F170" i="5"/>
  <c r="E186" i="5"/>
  <c r="F187" i="5"/>
  <c r="F186" i="5"/>
  <c r="M180" i="5"/>
  <c r="M188" i="5"/>
  <c r="M196" i="5"/>
  <c r="G115" i="5"/>
  <c r="M115" i="5"/>
  <c r="M141" i="5"/>
  <c r="G147" i="5"/>
  <c r="M147" i="5"/>
  <c r="G155" i="5"/>
  <c r="M155" i="5"/>
  <c r="M173" i="5"/>
  <c r="H178" i="5"/>
  <c r="G179" i="5"/>
  <c r="M179" i="5"/>
  <c r="M181" i="5"/>
  <c r="G195" i="5"/>
  <c r="M195" i="5"/>
  <c r="G140" i="5"/>
  <c r="M140" i="5"/>
  <c r="E142" i="5"/>
  <c r="J145" i="5"/>
  <c r="J153" i="5"/>
  <c r="E158" i="5"/>
  <c r="J161" i="5"/>
  <c r="G172" i="5"/>
  <c r="M172" i="5"/>
  <c r="E174" i="5"/>
  <c r="E182" i="5"/>
  <c r="J193" i="5"/>
  <c r="J37" i="3"/>
  <c r="Q37" i="3"/>
  <c r="K36" i="3"/>
  <c r="M88" i="3"/>
  <c r="J110" i="3"/>
  <c r="K107" i="3"/>
  <c r="Q107" i="3"/>
  <c r="J122" i="3"/>
  <c r="O8" i="3"/>
  <c r="Q16" i="3"/>
  <c r="L36" i="3"/>
  <c r="J55" i="3"/>
  <c r="K54" i="3"/>
  <c r="Q55" i="3"/>
  <c r="Q67" i="3"/>
  <c r="Q91" i="3"/>
  <c r="N88" i="3"/>
  <c r="L108" i="3"/>
  <c r="I107" i="3"/>
  <c r="J112" i="3"/>
  <c r="J19" i="3"/>
  <c r="I8" i="3"/>
  <c r="L29" i="3"/>
  <c r="L7" i="3"/>
  <c r="I36" i="3"/>
  <c r="J46" i="3"/>
  <c r="N74" i="3"/>
  <c r="Q74" i="3"/>
  <c r="O87" i="3"/>
  <c r="I108" i="3"/>
  <c r="J21" i="3"/>
  <c r="J52" i="3"/>
  <c r="J9" i="3"/>
  <c r="M36" i="3"/>
  <c r="N81" i="3"/>
  <c r="K108" i="3"/>
  <c r="Q124" i="3"/>
  <c r="O7" i="3"/>
  <c r="J11" i="3"/>
  <c r="J13" i="3"/>
  <c r="J27" i="3"/>
  <c r="N36" i="3"/>
  <c r="J45" i="3"/>
  <c r="Q45" i="3"/>
  <c r="Q61" i="3"/>
  <c r="Q64" i="3"/>
  <c r="J84" i="3"/>
  <c r="J88" i="3"/>
  <c r="K98" i="3"/>
  <c r="K87" i="3"/>
  <c r="Q99" i="3"/>
  <c r="N98" i="3"/>
  <c r="M108" i="3"/>
  <c r="N108" i="3"/>
  <c r="Q123" i="3"/>
  <c r="N122" i="3"/>
  <c r="I54" i="3"/>
  <c r="I35" i="3"/>
  <c r="Q21" i="3"/>
  <c r="Q59" i="3"/>
  <c r="J63" i="3"/>
  <c r="Q63" i="3"/>
  <c r="I73" i="3"/>
  <c r="O80" i="3"/>
  <c r="Q102" i="3"/>
  <c r="Q110" i="3"/>
  <c r="O108" i="3"/>
  <c r="O107" i="3"/>
  <c r="I98" i="3"/>
  <c r="I87" i="3"/>
  <c r="J104" i="3"/>
  <c r="J31" i="3"/>
  <c r="Q31" i="3"/>
  <c r="Q12" i="3"/>
  <c r="Q24" i="3"/>
  <c r="N29" i="3"/>
  <c r="O54" i="3"/>
  <c r="O35" i="3"/>
  <c r="K8" i="3"/>
  <c r="Q19" i="3"/>
  <c r="J23" i="3"/>
  <c r="Q23" i="3"/>
  <c r="J32" i="3"/>
  <c r="K35" i="3"/>
  <c r="J38" i="3"/>
  <c r="J41" i="3"/>
  <c r="J43" i="3"/>
  <c r="J53" i="3"/>
  <c r="N54" i="3"/>
  <c r="N73" i="3"/>
  <c r="K84" i="3"/>
  <c r="L88" i="3"/>
  <c r="I124" i="3"/>
  <c r="I121" i="3"/>
  <c r="Q13" i="3"/>
  <c r="Q51" i="3"/>
  <c r="Q52" i="3"/>
  <c r="N130" i="3"/>
  <c r="Q130" i="3"/>
  <c r="N138" i="3"/>
  <c r="N146" i="3"/>
  <c r="J150" i="3"/>
  <c r="J152" i="3"/>
  <c r="J146" i="3"/>
  <c r="N169" i="3"/>
  <c r="N177" i="3"/>
  <c r="Q177" i="3"/>
  <c r="Q15" i="3"/>
  <c r="Q22" i="3"/>
  <c r="Q30" i="3"/>
  <c r="Q44" i="3"/>
  <c r="Q62" i="3"/>
  <c r="K29" i="3"/>
  <c r="K73" i="3"/>
  <c r="K8" i="2"/>
  <c r="J32" i="2"/>
  <c r="J40" i="2"/>
  <c r="K29" i="2"/>
  <c r="M10" i="2"/>
  <c r="E23" i="2"/>
  <c r="J36" i="2"/>
  <c r="J29" i="2" s="1"/>
  <c r="E70" i="2"/>
  <c r="F86" i="2"/>
  <c r="M86" i="2"/>
  <c r="F88" i="2"/>
  <c r="F120" i="2"/>
  <c r="F119" i="2" s="1"/>
  <c r="J128" i="2"/>
  <c r="F134" i="2"/>
  <c r="G133" i="2"/>
  <c r="M133" i="2" s="1"/>
  <c r="M134" i="2"/>
  <c r="M13" i="2"/>
  <c r="M37" i="2"/>
  <c r="E54" i="2"/>
  <c r="J57" i="2"/>
  <c r="F62" i="2"/>
  <c r="M62" i="2"/>
  <c r="F71" i="2"/>
  <c r="F70" i="2" s="1"/>
  <c r="F96" i="2"/>
  <c r="F95" i="2" s="1"/>
  <c r="H124" i="2"/>
  <c r="H123" i="2"/>
  <c r="J138" i="2"/>
  <c r="M139" i="2"/>
  <c r="M11" i="2"/>
  <c r="M14" i="2"/>
  <c r="M33" i="2"/>
  <c r="M68" i="2"/>
  <c r="M76" i="2"/>
  <c r="E80" i="2"/>
  <c r="F98" i="2"/>
  <c r="M100" i="2"/>
  <c r="M108" i="2"/>
  <c r="I110" i="2"/>
  <c r="F13" i="2"/>
  <c r="F12" i="2" s="1"/>
  <c r="M28" i="2"/>
  <c r="F35" i="2"/>
  <c r="F34" i="2" s="1"/>
  <c r="G34" i="2"/>
  <c r="M34" i="2"/>
  <c r="F118" i="2"/>
  <c r="F117" i="2"/>
  <c r="G117" i="2"/>
  <c r="M117" i="2" s="1"/>
  <c r="M118" i="2"/>
  <c r="I8" i="2"/>
  <c r="G15" i="2"/>
  <c r="M15" i="2" s="1"/>
  <c r="G43" i="2"/>
  <c r="M43" i="2" s="1"/>
  <c r="F44" i="2"/>
  <c r="F43" i="2" s="1"/>
  <c r="M48" i="2"/>
  <c r="I63" i="2"/>
  <c r="I74" i="2"/>
  <c r="K97" i="2"/>
  <c r="I41" i="2"/>
  <c r="F48" i="2"/>
  <c r="F47" i="2" s="1"/>
  <c r="F40" i="2" s="1"/>
  <c r="J74" i="2"/>
  <c r="F78" i="2"/>
  <c r="M78" i="2"/>
  <c r="I82" i="2"/>
  <c r="F94" i="2"/>
  <c r="M94" i="2"/>
  <c r="J98" i="2"/>
  <c r="E111" i="2"/>
  <c r="J144" i="2"/>
  <c r="F150" i="2"/>
  <c r="F149" i="2"/>
  <c r="G149" i="2"/>
  <c r="M150" i="2"/>
  <c r="M186" i="2"/>
  <c r="J82" i="2"/>
  <c r="J106" i="2"/>
  <c r="M107" i="2"/>
  <c r="F126" i="2"/>
  <c r="M126" i="2"/>
  <c r="G124" i="2"/>
  <c r="M124" i="2"/>
  <c r="K145" i="2"/>
  <c r="K144" i="2"/>
  <c r="E158" i="2"/>
  <c r="E157" i="2"/>
  <c r="G57" i="2"/>
  <c r="M59" i="2"/>
  <c r="M67" i="2"/>
  <c r="M75" i="2"/>
  <c r="M83" i="2"/>
  <c r="M91" i="2"/>
  <c r="M171" i="2"/>
  <c r="M187" i="2"/>
  <c r="M60" i="2"/>
  <c r="G74" i="2"/>
  <c r="G82" i="2"/>
  <c r="M82" i="2"/>
  <c r="G51" i="2"/>
  <c r="M51" i="2" s="1"/>
  <c r="M61" i="2"/>
  <c r="M69" i="2"/>
  <c r="M77" i="2"/>
  <c r="M85" i="2"/>
  <c r="H178" i="2"/>
  <c r="M166" i="2"/>
  <c r="I178" i="2"/>
  <c r="G165" i="2"/>
  <c r="J14" i="1"/>
  <c r="L14" i="1"/>
  <c r="H58" i="1"/>
  <c r="J59" i="1"/>
  <c r="L59" i="1"/>
  <c r="F72" i="1"/>
  <c r="H84" i="1"/>
  <c r="H21" i="1"/>
  <c r="J22" i="1"/>
  <c r="L22" i="1"/>
  <c r="J43" i="1"/>
  <c r="L43" i="1"/>
  <c r="H42" i="1"/>
  <c r="J42" i="1"/>
  <c r="L42" i="1"/>
  <c r="L50" i="1"/>
  <c r="J97" i="1"/>
  <c r="L97" i="1"/>
  <c r="C108" i="1"/>
  <c r="E109" i="1"/>
  <c r="J81" i="1"/>
  <c r="L81" i="1"/>
  <c r="F20" i="1"/>
  <c r="J79" i="1"/>
  <c r="L79" i="1"/>
  <c r="H78" i="1"/>
  <c r="J78" i="1"/>
  <c r="L78" i="1"/>
  <c r="F190" i="1"/>
  <c r="G224" i="1"/>
  <c r="E9" i="1"/>
  <c r="H73" i="1"/>
  <c r="J77" i="1"/>
  <c r="L77" i="1"/>
  <c r="E99" i="1"/>
  <c r="G99" i="1"/>
  <c r="I172" i="1"/>
  <c r="J172" i="1"/>
  <c r="L172" i="1"/>
  <c r="D20" i="1"/>
  <c r="D7" i="1"/>
  <c r="G157" i="1"/>
  <c r="F108" i="1"/>
  <c r="J224" i="1"/>
  <c r="L224" i="1"/>
  <c r="H191" i="1"/>
  <c r="G9" i="1"/>
  <c r="G84" i="1"/>
  <c r="G13" i="1"/>
  <c r="L64" i="1"/>
  <c r="H109" i="1"/>
  <c r="J173" i="1"/>
  <c r="L173" i="1"/>
  <c r="E192" i="1"/>
  <c r="G192" i="1"/>
  <c r="J110" i="1"/>
  <c r="L110" i="1"/>
  <c r="I109" i="1"/>
  <c r="J182" i="1"/>
  <c r="L182" i="1"/>
  <c r="E89" i="1"/>
  <c r="G89" i="1"/>
  <c r="J100" i="1"/>
  <c r="L100" i="1"/>
  <c r="I99" i="1"/>
  <c r="G109" i="1"/>
  <c r="G222" i="1"/>
  <c r="C22" i="1"/>
  <c r="E25" i="1"/>
  <c r="G25" i="1"/>
  <c r="G27" i="1"/>
  <c r="E43" i="1"/>
  <c r="G43" i="1"/>
  <c r="G51" i="1"/>
  <c r="J67" i="1"/>
  <c r="L67" i="1"/>
  <c r="J229" i="1"/>
  <c r="L229" i="1"/>
  <c r="I89" i="1"/>
  <c r="I84" i="1"/>
  <c r="M128" i="5"/>
  <c r="F82" i="5"/>
  <c r="M196" i="2"/>
  <c r="F128" i="5"/>
  <c r="F167" i="5"/>
  <c r="M133" i="5"/>
  <c r="K123" i="2"/>
  <c r="F54" i="2"/>
  <c r="J73" i="3"/>
  <c r="F133" i="5"/>
  <c r="G178" i="2"/>
  <c r="M144" i="3"/>
  <c r="M5" i="3"/>
  <c r="F124" i="2"/>
  <c r="L87" i="3"/>
  <c r="K145" i="3"/>
  <c r="L144" i="3"/>
  <c r="K144" i="3"/>
  <c r="K53" i="5"/>
  <c r="K5" i="5"/>
  <c r="J177" i="3"/>
  <c r="J81" i="3"/>
  <c r="M155" i="2"/>
  <c r="M87" i="2"/>
  <c r="Q134" i="3"/>
  <c r="I144" i="3"/>
  <c r="Q146" i="3"/>
  <c r="J118" i="3"/>
  <c r="J107" i="3"/>
  <c r="J134" i="3"/>
  <c r="J108" i="3"/>
  <c r="J98" i="3"/>
  <c r="J87" i="3"/>
  <c r="K121" i="3"/>
  <c r="I145" i="3"/>
  <c r="J80" i="3"/>
  <c r="J169" i="3"/>
  <c r="J124" i="3"/>
  <c r="J144" i="3"/>
  <c r="J145" i="3"/>
  <c r="J29" i="3"/>
  <c r="J7" i="3"/>
  <c r="M6" i="3"/>
  <c r="L5" i="3"/>
  <c r="Q8" i="3"/>
  <c r="L6" i="3"/>
  <c r="G97" i="2"/>
  <c r="M97" i="2" s="1"/>
  <c r="F63" i="2"/>
  <c r="M178" i="2"/>
  <c r="F133" i="2"/>
  <c r="E123" i="2"/>
  <c r="F82" i="2"/>
  <c r="F157" i="2"/>
  <c r="F178" i="2"/>
  <c r="F74" i="2"/>
  <c r="F158" i="2"/>
  <c r="G29" i="2"/>
  <c r="F128" i="2"/>
  <c r="F8" i="2"/>
  <c r="F87" i="5"/>
  <c r="J178" i="5"/>
  <c r="M124" i="5"/>
  <c r="M38" i="5"/>
  <c r="F70" i="5"/>
  <c r="M189" i="5"/>
  <c r="K7" i="5"/>
  <c r="F63" i="5"/>
  <c r="M153" i="5"/>
  <c r="I53" i="5"/>
  <c r="I123" i="5"/>
  <c r="I5" i="5"/>
  <c r="G29" i="5"/>
  <c r="E178" i="5"/>
  <c r="E123" i="5"/>
  <c r="F144" i="5"/>
  <c r="F110" i="5"/>
  <c r="M70" i="5"/>
  <c r="E157" i="5"/>
  <c r="H53" i="5"/>
  <c r="H6" i="5"/>
  <c r="F178" i="5"/>
  <c r="F29" i="5"/>
  <c r="E53" i="5"/>
  <c r="E6" i="5"/>
  <c r="F74" i="5"/>
  <c r="M57" i="5"/>
  <c r="F161" i="5"/>
  <c r="F57" i="5"/>
  <c r="I108" i="1"/>
  <c r="G58" i="1"/>
  <c r="E108" i="1"/>
  <c r="G108" i="1"/>
  <c r="E191" i="1"/>
  <c r="G191" i="1"/>
  <c r="C57" i="1"/>
  <c r="E57" i="1"/>
  <c r="C98" i="1"/>
  <c r="E98" i="1"/>
  <c r="G72" i="1"/>
  <c r="J144" i="5"/>
  <c r="F124" i="5"/>
  <c r="F123" i="5"/>
  <c r="F40" i="5"/>
  <c r="F41" i="5"/>
  <c r="G144" i="5"/>
  <c r="J110" i="5"/>
  <c r="M121" i="5"/>
  <c r="G157" i="5"/>
  <c r="F7" i="5"/>
  <c r="F97" i="5"/>
  <c r="F98" i="5"/>
  <c r="M193" i="5"/>
  <c r="M98" i="5"/>
  <c r="J123" i="5"/>
  <c r="M161" i="5"/>
  <c r="G40" i="5"/>
  <c r="M40" i="5"/>
  <c r="I6" i="5"/>
  <c r="J29" i="5"/>
  <c r="J157" i="5"/>
  <c r="M54" i="5"/>
  <c r="G53" i="5"/>
  <c r="M53" i="5"/>
  <c r="M100" i="5"/>
  <c r="G97" i="5"/>
  <c r="M97" i="5"/>
  <c r="G123" i="5"/>
  <c r="H5" i="5"/>
  <c r="F8" i="5"/>
  <c r="G110" i="5"/>
  <c r="G178" i="5"/>
  <c r="M178" i="5"/>
  <c r="M145" i="5"/>
  <c r="G7" i="5"/>
  <c r="M7" i="5"/>
  <c r="O5" i="3"/>
  <c r="O6" i="3"/>
  <c r="I6" i="3"/>
  <c r="I5" i="3"/>
  <c r="Q138" i="3"/>
  <c r="Q73" i="3"/>
  <c r="N144" i="3"/>
  <c r="N145" i="3"/>
  <c r="Q81" i="3"/>
  <c r="N7" i="3"/>
  <c r="J36" i="3"/>
  <c r="N121" i="3"/>
  <c r="N87" i="3"/>
  <c r="Q87" i="3"/>
  <c r="N35" i="3"/>
  <c r="Q35" i="3"/>
  <c r="K80" i="3"/>
  <c r="Q80" i="3"/>
  <c r="Q84" i="3"/>
  <c r="J8" i="3"/>
  <c r="Q54" i="3"/>
  <c r="Q29" i="3"/>
  <c r="Q122" i="3"/>
  <c r="Q88" i="3"/>
  <c r="J54" i="3"/>
  <c r="J35" i="3"/>
  <c r="Q98" i="3"/>
  <c r="K7" i="3"/>
  <c r="Q108" i="3"/>
  <c r="Q36" i="3"/>
  <c r="I53" i="2"/>
  <c r="G123" i="2"/>
  <c r="J123" i="2"/>
  <c r="E7" i="2"/>
  <c r="M74" i="2"/>
  <c r="F87" i="2"/>
  <c r="M149" i="2"/>
  <c r="G144" i="2"/>
  <c r="M144" i="2"/>
  <c r="G110" i="2"/>
  <c r="M110" i="2"/>
  <c r="M138" i="2"/>
  <c r="G157" i="2"/>
  <c r="M157" i="2" s="1"/>
  <c r="M165" i="2"/>
  <c r="M57" i="2"/>
  <c r="M106" i="2"/>
  <c r="D6" i="1"/>
  <c r="D5" i="1"/>
  <c r="D189" i="1"/>
  <c r="I98" i="1"/>
  <c r="I83" i="1"/>
  <c r="I189" i="1"/>
  <c r="J99" i="1"/>
  <c r="L99" i="1"/>
  <c r="F98" i="1"/>
  <c r="K189" i="1"/>
  <c r="K6" i="1"/>
  <c r="K5" i="1"/>
  <c r="J21" i="1"/>
  <c r="L21" i="1"/>
  <c r="H20" i="1"/>
  <c r="J109" i="1"/>
  <c r="L109" i="1"/>
  <c r="H108" i="1"/>
  <c r="J191" i="1"/>
  <c r="L191" i="1"/>
  <c r="H190" i="1"/>
  <c r="J190" i="1"/>
  <c r="L190" i="1"/>
  <c r="F57" i="1"/>
  <c r="F7" i="1"/>
  <c r="J84" i="1"/>
  <c r="L84" i="1"/>
  <c r="J89" i="1"/>
  <c r="L89" i="1"/>
  <c r="G190" i="1"/>
  <c r="H72" i="1"/>
  <c r="J72" i="1"/>
  <c r="L72" i="1"/>
  <c r="J73" i="1"/>
  <c r="L73" i="1"/>
  <c r="J58" i="1"/>
  <c r="L58" i="1"/>
  <c r="C21" i="1"/>
  <c r="E22" i="1"/>
  <c r="G22" i="1"/>
  <c r="K6" i="5"/>
  <c r="G6" i="5"/>
  <c r="F157" i="5"/>
  <c r="Q144" i="3"/>
  <c r="J121" i="3"/>
  <c r="Q7" i="3"/>
  <c r="F123" i="2"/>
  <c r="E5" i="5"/>
  <c r="M110" i="5"/>
  <c r="M29" i="5"/>
  <c r="F53" i="5"/>
  <c r="F5" i="5"/>
  <c r="H57" i="1"/>
  <c r="J57" i="1"/>
  <c r="L57" i="1"/>
  <c r="C83" i="1"/>
  <c r="E83" i="1"/>
  <c r="G57" i="1"/>
  <c r="M123" i="5"/>
  <c r="M157" i="5"/>
  <c r="J5" i="5"/>
  <c r="L110" i="5"/>
  <c r="J6" i="5"/>
  <c r="M144" i="5"/>
  <c r="G5" i="5"/>
  <c r="J6" i="3"/>
  <c r="J5" i="3"/>
  <c r="K5" i="3"/>
  <c r="Q121" i="3"/>
  <c r="Q145" i="3"/>
  <c r="N6" i="3"/>
  <c r="K6" i="3"/>
  <c r="N5" i="3"/>
  <c r="P121" i="3"/>
  <c r="C20" i="1"/>
  <c r="E21" i="1"/>
  <c r="G21" i="1"/>
  <c r="I6" i="1"/>
  <c r="I5" i="1"/>
  <c r="G98" i="1"/>
  <c r="F83" i="1"/>
  <c r="J20" i="1"/>
  <c r="L20" i="1"/>
  <c r="H7" i="1"/>
  <c r="J108" i="1"/>
  <c r="L108" i="1"/>
  <c r="H98" i="1"/>
  <c r="Q6" i="3"/>
  <c r="L6" i="5"/>
  <c r="F6" i="5"/>
  <c r="G83" i="1"/>
  <c r="F6" i="1"/>
  <c r="F5" i="1"/>
  <c r="F189" i="1"/>
  <c r="L144" i="5"/>
  <c r="L29" i="5"/>
  <c r="M6" i="5"/>
  <c r="L185" i="5"/>
  <c r="L177" i="5"/>
  <c r="L169" i="5"/>
  <c r="L137" i="5"/>
  <c r="L129" i="5"/>
  <c r="L192" i="5"/>
  <c r="L168" i="5"/>
  <c r="L160" i="5"/>
  <c r="L152" i="5"/>
  <c r="L191" i="5"/>
  <c r="L141" i="5"/>
  <c r="L125" i="5"/>
  <c r="L109" i="5"/>
  <c r="L101" i="5"/>
  <c r="L164" i="5"/>
  <c r="L140" i="5"/>
  <c r="L93" i="5"/>
  <c r="L92" i="5"/>
  <c r="L89" i="5"/>
  <c r="L88" i="5"/>
  <c r="L66" i="5"/>
  <c r="L58" i="5"/>
  <c r="L50" i="5"/>
  <c r="L42" i="5"/>
  <c r="L26" i="5"/>
  <c r="L18" i="5"/>
  <c r="L10" i="5"/>
  <c r="L156" i="5"/>
  <c r="L73" i="5"/>
  <c r="L65" i="5"/>
  <c r="L33" i="5"/>
  <c r="L17" i="5"/>
  <c r="L9" i="5"/>
  <c r="L120" i="5"/>
  <c r="L72" i="5"/>
  <c r="L64" i="5"/>
  <c r="L56" i="5"/>
  <c r="L48" i="5"/>
  <c r="L32" i="5"/>
  <c r="L24" i="5"/>
  <c r="L16" i="5"/>
  <c r="L5" i="5"/>
  <c r="L188" i="5"/>
  <c r="L116" i="5"/>
  <c r="L112" i="5"/>
  <c r="L96" i="5"/>
  <c r="L196" i="5"/>
  <c r="L172" i="5"/>
  <c r="L100" i="5"/>
  <c r="L27" i="5"/>
  <c r="L19" i="5"/>
  <c r="L180" i="5"/>
  <c r="L148" i="5"/>
  <c r="L136" i="5"/>
  <c r="L132" i="5"/>
  <c r="L108" i="5"/>
  <c r="L105" i="5"/>
  <c r="L104" i="5"/>
  <c r="L90" i="5"/>
  <c r="L75" i="5"/>
  <c r="L67" i="5"/>
  <c r="L59" i="5"/>
  <c r="L51" i="5"/>
  <c r="L43" i="5"/>
  <c r="L35" i="5"/>
  <c r="L21" i="5"/>
  <c r="L13" i="5"/>
  <c r="L37" i="5"/>
  <c r="L11" i="5"/>
  <c r="L85" i="5"/>
  <c r="L84" i="5"/>
  <c r="L83" i="5"/>
  <c r="L77" i="5"/>
  <c r="L45" i="5"/>
  <c r="L81" i="5"/>
  <c r="L69" i="5"/>
  <c r="L61" i="5"/>
  <c r="L68" i="5"/>
  <c r="L31" i="5"/>
  <c r="L57" i="5"/>
  <c r="L8" i="5"/>
  <c r="L23" i="5"/>
  <c r="L74" i="5"/>
  <c r="L162" i="5"/>
  <c r="L154" i="5"/>
  <c r="L182" i="5"/>
  <c r="L150" i="5"/>
  <c r="L115" i="5"/>
  <c r="L187" i="5"/>
  <c r="L119" i="5"/>
  <c r="L181" i="5"/>
  <c r="L163" i="5"/>
  <c r="L151" i="5"/>
  <c r="L25" i="5"/>
  <c r="L102" i="5"/>
  <c r="L126" i="5"/>
  <c r="L49" i="5"/>
  <c r="L47" i="5"/>
  <c r="L173" i="5"/>
  <c r="L71" i="5"/>
  <c r="L158" i="5"/>
  <c r="L184" i="5"/>
  <c r="L146" i="5"/>
  <c r="L198" i="5"/>
  <c r="L52" i="5"/>
  <c r="L190" i="5"/>
  <c r="L131" i="5"/>
  <c r="L14" i="5"/>
  <c r="L114" i="5"/>
  <c r="L78" i="5"/>
  <c r="L12" i="5"/>
  <c r="L55" i="5"/>
  <c r="L39" i="5"/>
  <c r="L86" i="5"/>
  <c r="L107" i="5"/>
  <c r="L127" i="5"/>
  <c r="L195" i="5"/>
  <c r="L46" i="5"/>
  <c r="L130" i="5"/>
  <c r="L170" i="5"/>
  <c r="L63" i="5"/>
  <c r="L41" i="5"/>
  <c r="L179" i="5"/>
  <c r="L122" i="5"/>
  <c r="L171" i="5"/>
  <c r="L143" i="5"/>
  <c r="L186" i="5"/>
  <c r="L20" i="5"/>
  <c r="L22" i="5"/>
  <c r="L82" i="5"/>
  <c r="L62" i="5"/>
  <c r="L44" i="5"/>
  <c r="L134" i="5"/>
  <c r="L166" i="5"/>
  <c r="L174" i="5"/>
  <c r="L94" i="5"/>
  <c r="L155" i="5"/>
  <c r="L183" i="5"/>
  <c r="L159" i="5"/>
  <c r="L194" i="5"/>
  <c r="L7" i="5"/>
  <c r="L28" i="5"/>
  <c r="L91" i="5"/>
  <c r="L118" i="5"/>
  <c r="L147" i="5"/>
  <c r="L34" i="5"/>
  <c r="L128" i="5"/>
  <c r="L80" i="5"/>
  <c r="L60" i="5"/>
  <c r="L36" i="5"/>
  <c r="L76" i="5"/>
  <c r="L15" i="5"/>
  <c r="L139" i="5"/>
  <c r="L79" i="5"/>
  <c r="L175" i="5"/>
  <c r="L103" i="5"/>
  <c r="L176" i="5"/>
  <c r="L111" i="5"/>
  <c r="L167" i="5"/>
  <c r="L87" i="5"/>
  <c r="L142" i="5"/>
  <c r="L95" i="5"/>
  <c r="L106" i="5"/>
  <c r="L138" i="5"/>
  <c r="L99" i="5"/>
  <c r="L135" i="5"/>
  <c r="L178" i="5"/>
  <c r="L121" i="5"/>
  <c r="L161" i="5"/>
  <c r="L193" i="5"/>
  <c r="L53" i="5"/>
  <c r="L117" i="5"/>
  <c r="L165" i="5"/>
  <c r="L189" i="5"/>
  <c r="L153" i="5"/>
  <c r="L54" i="5"/>
  <c r="L40" i="5"/>
  <c r="L113" i="5"/>
  <c r="L133" i="5"/>
  <c r="L97" i="5"/>
  <c r="L98" i="5"/>
  <c r="L145" i="5"/>
  <c r="L124" i="5"/>
  <c r="L70" i="5"/>
  <c r="L38" i="5"/>
  <c r="L149" i="5"/>
  <c r="L30" i="5"/>
  <c r="L197" i="5"/>
  <c r="L157" i="5"/>
  <c r="L123" i="5"/>
  <c r="M5" i="5"/>
  <c r="P145" i="3"/>
  <c r="P7" i="3"/>
  <c r="P144" i="3"/>
  <c r="Q5" i="3"/>
  <c r="P179" i="3"/>
  <c r="P171" i="3"/>
  <c r="P163" i="3"/>
  <c r="P148" i="3"/>
  <c r="P140" i="3"/>
  <c r="P132" i="3"/>
  <c r="P124" i="3"/>
  <c r="P116" i="3"/>
  <c r="P100" i="3"/>
  <c r="P92" i="3"/>
  <c r="P84" i="3"/>
  <c r="P76" i="3"/>
  <c r="P65" i="3"/>
  <c r="P57" i="3"/>
  <c r="P47" i="3"/>
  <c r="P39" i="3"/>
  <c r="P33" i="3"/>
  <c r="P25" i="3"/>
  <c r="P17" i="3"/>
  <c r="P9" i="3"/>
  <c r="P5" i="3"/>
  <c r="P162" i="3"/>
  <c r="P160" i="3"/>
  <c r="P154" i="3"/>
  <c r="P114" i="3"/>
  <c r="P106" i="3"/>
  <c r="P90" i="3"/>
  <c r="P82" i="3"/>
  <c r="P63" i="3"/>
  <c r="P129" i="3"/>
  <c r="P184" i="3"/>
  <c r="P176" i="3"/>
  <c r="P168" i="3"/>
  <c r="P159" i="3"/>
  <c r="P153" i="3"/>
  <c r="P137" i="3"/>
  <c r="P183" i="3"/>
  <c r="P175" i="3"/>
  <c r="P167" i="3"/>
  <c r="P158" i="3"/>
  <c r="P152" i="3"/>
  <c r="P136" i="3"/>
  <c r="P128" i="3"/>
  <c r="P120" i="3"/>
  <c r="P112" i="3"/>
  <c r="P104" i="3"/>
  <c r="P96" i="3"/>
  <c r="P181" i="3"/>
  <c r="P173" i="3"/>
  <c r="P165" i="3"/>
  <c r="P156" i="3"/>
  <c r="P150" i="3"/>
  <c r="P142" i="3"/>
  <c r="P134" i="3"/>
  <c r="P126" i="3"/>
  <c r="P118" i="3"/>
  <c r="P110" i="3"/>
  <c r="P102" i="3"/>
  <c r="P94" i="3"/>
  <c r="P86" i="3"/>
  <c r="P78" i="3"/>
  <c r="P119" i="3"/>
  <c r="P117" i="3"/>
  <c r="P19" i="3"/>
  <c r="P18" i="3"/>
  <c r="P174" i="3"/>
  <c r="P48" i="3"/>
  <c r="P182" i="3"/>
  <c r="P135" i="3"/>
  <c r="P133" i="3"/>
  <c r="P113" i="3"/>
  <c r="P111" i="3"/>
  <c r="P109" i="3"/>
  <c r="P105" i="3"/>
  <c r="P103" i="3"/>
  <c r="P101" i="3"/>
  <c r="P172" i="3"/>
  <c r="P49" i="3"/>
  <c r="P180" i="3"/>
  <c r="P59" i="3"/>
  <c r="P58" i="3"/>
  <c r="P34" i="3"/>
  <c r="P50" i="3"/>
  <c r="P157" i="3"/>
  <c r="P127" i="3"/>
  <c r="P125" i="3"/>
  <c r="P62" i="3"/>
  <c r="P41" i="3"/>
  <c r="P40" i="3"/>
  <c r="P166" i="3"/>
  <c r="P164" i="3"/>
  <c r="P97" i="3"/>
  <c r="P95" i="3"/>
  <c r="P93" i="3"/>
  <c r="P89" i="3"/>
  <c r="P85" i="3"/>
  <c r="P151" i="3"/>
  <c r="P149" i="3"/>
  <c r="P79" i="3"/>
  <c r="P77" i="3"/>
  <c r="P68" i="3"/>
  <c r="P27" i="3"/>
  <c r="P26" i="3"/>
  <c r="P11" i="3"/>
  <c r="P10" i="3"/>
  <c r="P143" i="3"/>
  <c r="P141" i="3"/>
  <c r="P67" i="3"/>
  <c r="P66" i="3"/>
  <c r="P53" i="3"/>
  <c r="P91" i="3"/>
  <c r="P32" i="3"/>
  <c r="P123" i="3"/>
  <c r="P45" i="3"/>
  <c r="P15" i="3"/>
  <c r="P51" i="3"/>
  <c r="P69" i="3"/>
  <c r="P155" i="3"/>
  <c r="P83" i="3"/>
  <c r="P55" i="3"/>
  <c r="P14" i="3"/>
  <c r="P20" i="3"/>
  <c r="P46" i="3"/>
  <c r="P13" i="3"/>
  <c r="P72" i="3"/>
  <c r="P178" i="3"/>
  <c r="P21" i="3"/>
  <c r="P44" i="3"/>
  <c r="P107" i="3"/>
  <c r="P99" i="3"/>
  <c r="P60" i="3"/>
  <c r="P131" i="3"/>
  <c r="P22" i="3"/>
  <c r="P23" i="3"/>
  <c r="P24" i="3"/>
  <c r="P31" i="3"/>
  <c r="P16" i="3"/>
  <c r="P64" i="3"/>
  <c r="P139" i="3"/>
  <c r="P161" i="3"/>
  <c r="P38" i="3"/>
  <c r="P71" i="3"/>
  <c r="P70" i="3"/>
  <c r="P52" i="3"/>
  <c r="P12" i="3"/>
  <c r="P37" i="3"/>
  <c r="P170" i="3"/>
  <c r="P30" i="3"/>
  <c r="P28" i="3"/>
  <c r="P61" i="3"/>
  <c r="P56" i="3"/>
  <c r="P42" i="3"/>
  <c r="P147" i="3"/>
  <c r="P43" i="3"/>
  <c r="P75" i="3"/>
  <c r="P8" i="3"/>
  <c r="P115" i="3"/>
  <c r="P169" i="3"/>
  <c r="P29" i="3"/>
  <c r="P122" i="3"/>
  <c r="P98" i="3"/>
  <c r="P74" i="3"/>
  <c r="P36" i="3"/>
  <c r="P130" i="3"/>
  <c r="P177" i="3"/>
  <c r="P54" i="3"/>
  <c r="P80" i="3"/>
  <c r="P88" i="3"/>
  <c r="P146" i="3"/>
  <c r="P81" i="3"/>
  <c r="P73" i="3"/>
  <c r="P108" i="3"/>
  <c r="P138" i="3"/>
  <c r="P87" i="3"/>
  <c r="P6" i="3"/>
  <c r="P35" i="3"/>
  <c r="J98" i="1"/>
  <c r="L98" i="1"/>
  <c r="H83" i="1"/>
  <c r="J83" i="1"/>
  <c r="L83" i="1"/>
  <c r="J7" i="1"/>
  <c r="L7" i="1"/>
  <c r="E20" i="1"/>
  <c r="G20" i="1"/>
  <c r="C7" i="1"/>
  <c r="H189" i="1"/>
  <c r="J189" i="1"/>
  <c r="L189" i="1"/>
  <c r="E7" i="1"/>
  <c r="G7" i="1"/>
  <c r="C6" i="1"/>
  <c r="C189" i="1"/>
  <c r="E189" i="1"/>
  <c r="G189" i="1"/>
  <c r="H6" i="1"/>
  <c r="H5" i="1"/>
  <c r="J5" i="1"/>
  <c r="L5" i="1"/>
  <c r="J6" i="1"/>
  <c r="L6" i="1"/>
  <c r="E6" i="1"/>
  <c r="G6" i="1"/>
  <c r="C5" i="1"/>
  <c r="E5" i="1"/>
  <c r="G5" i="1"/>
  <c r="K53" i="2" l="1"/>
  <c r="K6" i="2" s="1"/>
  <c r="I7" i="2"/>
  <c r="I6" i="2"/>
  <c r="F97" i="2"/>
  <c r="M123" i="2"/>
  <c r="G53" i="2"/>
  <c r="F144" i="2"/>
  <c r="M47" i="2"/>
  <c r="M29" i="2"/>
  <c r="J7" i="2"/>
  <c r="E8" i="2"/>
  <c r="M70" i="2"/>
  <c r="G12" i="2"/>
  <c r="F17" i="2"/>
  <c r="F15" i="2" s="1"/>
  <c r="J63" i="2"/>
  <c r="M32" i="2"/>
  <c r="H97" i="2"/>
  <c r="M50" i="2"/>
  <c r="G49" i="2"/>
  <c r="M49" i="2" s="1"/>
  <c r="I97" i="2"/>
  <c r="I5" i="2" s="1"/>
  <c r="G8" i="2"/>
  <c r="M8" i="2" s="1"/>
  <c r="M26" i="2"/>
  <c r="E53" i="2"/>
  <c r="E6" i="2" s="1"/>
  <c r="H8" i="2"/>
  <c r="H87" i="2"/>
  <c r="H53" i="2" s="1"/>
  <c r="F57" i="2"/>
  <c r="F53" i="2" s="1"/>
  <c r="M23" i="2"/>
  <c r="F39" i="2"/>
  <c r="F38" i="2" s="1"/>
  <c r="F29" i="2" s="1"/>
  <c r="M88" i="2"/>
  <c r="M93" i="2"/>
  <c r="M152" i="2"/>
  <c r="M163" i="2"/>
  <c r="F112" i="2"/>
  <c r="H6" i="2" l="1"/>
  <c r="H5" i="2"/>
  <c r="M12" i="2"/>
  <c r="G7" i="2"/>
  <c r="M7" i="2" s="1"/>
  <c r="G6" i="2"/>
  <c r="K5" i="2"/>
  <c r="F111" i="2"/>
  <c r="F110" i="2"/>
  <c r="F5" i="2" s="1"/>
  <c r="F7" i="2"/>
  <c r="E5" i="2"/>
  <c r="M53" i="2"/>
  <c r="G40" i="2"/>
  <c r="M40" i="2" s="1"/>
  <c r="J53" i="2"/>
  <c r="M63" i="2"/>
  <c r="F6" i="2"/>
  <c r="G5" i="2" l="1"/>
  <c r="J5" i="2"/>
  <c r="J6" i="2"/>
  <c r="L6" i="2" s="1"/>
  <c r="L185" i="2" l="1"/>
  <c r="L129" i="2"/>
  <c r="L76" i="2"/>
  <c r="L193" i="2"/>
  <c r="L160" i="2"/>
  <c r="L80" i="2"/>
  <c r="L159" i="2"/>
  <c r="L79" i="2"/>
  <c r="L150" i="2"/>
  <c r="L78" i="2"/>
  <c r="L133" i="2"/>
  <c r="L132" i="2"/>
  <c r="L90" i="2"/>
  <c r="L50" i="2"/>
  <c r="L58" i="2"/>
  <c r="L146" i="2"/>
  <c r="L85" i="2"/>
  <c r="L188" i="2"/>
  <c r="L34" i="2"/>
  <c r="L37" i="2"/>
  <c r="L33" i="2"/>
  <c r="L124" i="2"/>
  <c r="L13" i="2"/>
  <c r="L106" i="2"/>
  <c r="L152" i="2"/>
  <c r="L72" i="2"/>
  <c r="L151" i="2"/>
  <c r="L71" i="2"/>
  <c r="L142" i="2"/>
  <c r="L62" i="2"/>
  <c r="L125" i="2"/>
  <c r="L116" i="2"/>
  <c r="L89" i="2"/>
  <c r="L49" i="2"/>
  <c r="L46" i="2"/>
  <c r="L45" i="2"/>
  <c r="L108" i="2"/>
  <c r="L47" i="2"/>
  <c r="L139" i="2"/>
  <c r="L11" i="2"/>
  <c r="L28" i="2"/>
  <c r="L100" i="2"/>
  <c r="L32" i="2"/>
  <c r="L74" i="2"/>
  <c r="L184" i="2"/>
  <c r="L88" i="2"/>
  <c r="L135" i="2"/>
  <c r="L174" i="2"/>
  <c r="L86" i="2"/>
  <c r="L109" i="2"/>
  <c r="L81" i="2"/>
  <c r="L113" i="2"/>
  <c r="L17" i="2"/>
  <c r="L5" i="2"/>
  <c r="L69" i="2"/>
  <c r="L75" i="2"/>
  <c r="L99" i="2"/>
  <c r="L12" i="2"/>
  <c r="L84" i="2"/>
  <c r="L101" i="2"/>
  <c r="L138" i="2"/>
  <c r="L178" i="2"/>
  <c r="L187" i="2"/>
  <c r="L136" i="2"/>
  <c r="L181" i="2"/>
  <c r="L18" i="2"/>
  <c r="L95" i="2"/>
  <c r="L41" i="2"/>
  <c r="L57" i="2"/>
  <c r="L176" i="2"/>
  <c r="L64" i="2"/>
  <c r="L127" i="2"/>
  <c r="L166" i="2"/>
  <c r="L197" i="2"/>
  <c r="L180" i="2"/>
  <c r="L121" i="2"/>
  <c r="L48" i="2"/>
  <c r="L105" i="2"/>
  <c r="L26" i="2"/>
  <c r="L195" i="2"/>
  <c r="L147" i="2"/>
  <c r="L52" i="2"/>
  <c r="L10" i="2"/>
  <c r="L83" i="2"/>
  <c r="L15" i="2"/>
  <c r="L97" i="2"/>
  <c r="L36" i="2"/>
  <c r="L168" i="2"/>
  <c r="L119" i="2"/>
  <c r="L158" i="2"/>
  <c r="L164" i="2"/>
  <c r="L114" i="2"/>
  <c r="L130" i="2"/>
  <c r="L30" i="2"/>
  <c r="L194" i="2"/>
  <c r="L163" i="2"/>
  <c r="L191" i="2"/>
  <c r="L156" i="2"/>
  <c r="L140" i="2"/>
  <c r="L93" i="2"/>
  <c r="L51" i="2"/>
  <c r="L56" i="2"/>
  <c r="L189" i="2"/>
  <c r="L19" i="2"/>
  <c r="L131" i="2"/>
  <c r="L9" i="2"/>
  <c r="L111" i="2"/>
  <c r="L73" i="2"/>
  <c r="L39" i="2"/>
  <c r="L179" i="2"/>
  <c r="L107" i="2"/>
  <c r="L128" i="2"/>
  <c r="L134" i="2"/>
  <c r="L103" i="2"/>
  <c r="L173" i="2"/>
  <c r="L170" i="2"/>
  <c r="L68" i="2"/>
  <c r="L38" i="2"/>
  <c r="L177" i="2"/>
  <c r="L112" i="2"/>
  <c r="L175" i="2"/>
  <c r="L55" i="2"/>
  <c r="L118" i="2"/>
  <c r="L149" i="2"/>
  <c r="L153" i="2"/>
  <c r="L20" i="2"/>
  <c r="L161" i="2"/>
  <c r="L66" i="2"/>
  <c r="L67" i="2"/>
  <c r="L25" i="2"/>
  <c r="L35" i="2"/>
  <c r="L23" i="2"/>
  <c r="L91" i="2"/>
  <c r="L42" i="2"/>
  <c r="L43" i="2"/>
  <c r="L82" i="2"/>
  <c r="L123" i="2"/>
  <c r="L126" i="2"/>
  <c r="L115" i="2"/>
  <c r="L14" i="2"/>
  <c r="L169" i="2"/>
  <c r="L104" i="2"/>
  <c r="L167" i="2"/>
  <c r="L190" i="2"/>
  <c r="L102" i="2"/>
  <c r="L141" i="2"/>
  <c r="L145" i="2"/>
  <c r="L162" i="2"/>
  <c r="L59" i="2"/>
  <c r="L65" i="2"/>
  <c r="L157" i="2"/>
  <c r="L60" i="2"/>
  <c r="L16" i="2"/>
  <c r="L54" i="2"/>
  <c r="L70" i="2"/>
  <c r="L110" i="2"/>
  <c r="L196" i="2"/>
  <c r="L98" i="2"/>
  <c r="L192" i="2"/>
  <c r="L143" i="2"/>
  <c r="L182" i="2"/>
  <c r="L94" i="2"/>
  <c r="L117" i="2"/>
  <c r="L122" i="2"/>
  <c r="L137" i="2"/>
  <c r="L44" i="2"/>
  <c r="L186" i="2"/>
  <c r="L24" i="2"/>
  <c r="L92" i="2"/>
  <c r="L61" i="2"/>
  <c r="L155" i="2"/>
  <c r="L120" i="2"/>
  <c r="L148" i="2"/>
  <c r="L154" i="2"/>
  <c r="L77" i="2"/>
  <c r="L96" i="2"/>
  <c r="L31" i="2"/>
  <c r="L171" i="2"/>
  <c r="L40" i="2"/>
  <c r="L183" i="2"/>
  <c r="L22" i="2"/>
  <c r="L172" i="2"/>
  <c r="L165" i="2"/>
  <c r="L21" i="2"/>
  <c r="L29" i="2"/>
  <c r="L8" i="2"/>
  <c r="L87" i="2"/>
  <c r="L144" i="2"/>
  <c r="L27" i="2"/>
  <c r="L7" i="2"/>
  <c r="L63" i="2"/>
  <c r="L53" i="2"/>
  <c r="M5" i="2"/>
  <c r="M6" i="2"/>
</calcChain>
</file>

<file path=xl/sharedStrings.xml><?xml version="1.0" encoding="utf-8"?>
<sst xmlns="http://schemas.openxmlformats.org/spreadsheetml/2006/main" count="3161" uniqueCount="1331">
  <si>
    <t>Previsão</t>
  </si>
  <si>
    <t>Administração Pública Central</t>
  </si>
  <si>
    <t>Clas.Econ.</t>
  </si>
  <si>
    <t>Designação</t>
  </si>
  <si>
    <t>Administ. Directa</t>
  </si>
  <si>
    <t>Fundos e Serviços 
Autónomos</t>
  </si>
  <si>
    <t>Total</t>
  </si>
  <si>
    <t>Investimento</t>
  </si>
  <si>
    <t>Total Geral</t>
  </si>
  <si>
    <t>Administ. Direta</t>
  </si>
  <si>
    <t>Fundos e Serviços Autónomos</t>
  </si>
  <si>
    <t>TOTAL  GERAL</t>
  </si>
  <si>
    <t>01 - RECEITAS</t>
  </si>
  <si>
    <t>01.01</t>
  </si>
  <si>
    <t>Impostos</t>
  </si>
  <si>
    <t>01.01.01</t>
  </si>
  <si>
    <t>Impostos sobre o rendimento (IUR)</t>
  </si>
  <si>
    <t>01.01.01.01</t>
  </si>
  <si>
    <t>Pessoas singulares</t>
  </si>
  <si>
    <t>01.01.01.02</t>
  </si>
  <si>
    <t>Pessoas colectivas</t>
  </si>
  <si>
    <t>01.01.02</t>
  </si>
  <si>
    <t>Outros impostos directos</t>
  </si>
  <si>
    <t>01.01.03</t>
  </si>
  <si>
    <t xml:space="preserve">Imposto sobre o Património </t>
  </si>
  <si>
    <t>01.01.03.01</t>
  </si>
  <si>
    <t>Imposto único sobre o património</t>
  </si>
  <si>
    <t>01.01.03.01.01</t>
  </si>
  <si>
    <t>01.01.03.01.02</t>
  </si>
  <si>
    <t>01.01.03.02</t>
  </si>
  <si>
    <t>Outros impostos correntes sobre o património</t>
  </si>
  <si>
    <t>01.01.03.02.01</t>
  </si>
  <si>
    <t>01.01.03.02.02</t>
  </si>
  <si>
    <t>01.01.04</t>
  </si>
  <si>
    <t>Impostos sobre bens e serviços</t>
  </si>
  <si>
    <t>01.01.04.01</t>
  </si>
  <si>
    <t>Sobre bens e serviços</t>
  </si>
  <si>
    <t>01.01.04.01.01</t>
  </si>
  <si>
    <t>Imposto sobre o valor acrescentado (IVA)</t>
  </si>
  <si>
    <t>01.01.04.01.01.01</t>
  </si>
  <si>
    <t>DGA</t>
  </si>
  <si>
    <t>01.01.04.01.01.02</t>
  </si>
  <si>
    <t>DGCI</t>
  </si>
  <si>
    <t>01.01.04.01.02</t>
  </si>
  <si>
    <t>Sobre vendas</t>
  </si>
  <si>
    <t>01.01.04.01.02.01</t>
  </si>
  <si>
    <t>Imposto para os serviços de incêndio</t>
  </si>
  <si>
    <t>01.01.04.02</t>
  </si>
  <si>
    <t>Sobre o consumo</t>
  </si>
  <si>
    <t>01.01.04.02.01</t>
  </si>
  <si>
    <t>Imposto sobre consumos especiais</t>
  </si>
  <si>
    <t>01.01.04.03</t>
  </si>
  <si>
    <t>Impostos cobrados por outras entidades</t>
  </si>
  <si>
    <t>01.01.04.04</t>
  </si>
  <si>
    <t>Impostos diversos sobre serviços</t>
  </si>
  <si>
    <t>01.01.04.04.01</t>
  </si>
  <si>
    <t>Imposto de turismo</t>
  </si>
  <si>
    <t>01.01.04.04.02</t>
  </si>
  <si>
    <t>Contribuição Turistica</t>
  </si>
  <si>
    <t>01.01.04.04.09</t>
  </si>
  <si>
    <t>Outros diversos</t>
  </si>
  <si>
    <t>01.01.04.05</t>
  </si>
  <si>
    <t>Outros impostos</t>
  </si>
  <si>
    <t>01.01.04.05.01</t>
  </si>
  <si>
    <t>Imposto de circulação de veículos automóveis</t>
  </si>
  <si>
    <t>01.01.04.05.02</t>
  </si>
  <si>
    <t>Taxa ecológica</t>
  </si>
  <si>
    <t>01.01.04.06</t>
  </si>
  <si>
    <t>Outros impostos diversos sobre bens e serviços</t>
  </si>
  <si>
    <t>01.01.05</t>
  </si>
  <si>
    <t>Imposto sobre transacções internacionais</t>
  </si>
  <si>
    <t>01.01.05.01</t>
  </si>
  <si>
    <t>Direitos de importação</t>
  </si>
  <si>
    <t>01.01.05.02</t>
  </si>
  <si>
    <t>Taxa comunitária CEDEAO</t>
  </si>
  <si>
    <t>01.01.05.04</t>
  </si>
  <si>
    <t>Serviços de importação – exportação</t>
  </si>
  <si>
    <t>01.01.06</t>
  </si>
  <si>
    <t>01.01.06.01</t>
  </si>
  <si>
    <t>Imposto de selo P</t>
  </si>
  <si>
    <t>01.01.06.01.01</t>
  </si>
  <si>
    <t>Imposto de selo</t>
  </si>
  <si>
    <t>01.01.06.01.02</t>
  </si>
  <si>
    <t>Selo de verba</t>
  </si>
  <si>
    <t>01.01.06.01.03</t>
  </si>
  <si>
    <t>Selos especiais</t>
  </si>
  <si>
    <t>01.01.06.01.04</t>
  </si>
  <si>
    <t>Outros (selo)</t>
  </si>
  <si>
    <t>01.01.06.02</t>
  </si>
  <si>
    <t>Imposto especial sobre jogo</t>
  </si>
  <si>
    <t>01.01.06.09</t>
  </si>
  <si>
    <t>Outros</t>
  </si>
  <si>
    <t>01.02</t>
  </si>
  <si>
    <t>Segurança Social</t>
  </si>
  <si>
    <t>01.02.01</t>
  </si>
  <si>
    <t>Contribuições para a segurança social</t>
  </si>
  <si>
    <t>01.02.01.01</t>
  </si>
  <si>
    <t>Taxa social única</t>
  </si>
  <si>
    <t>01.02.01.02</t>
  </si>
  <si>
    <t>Contribuições para a Caixa de Aposentações e Pensões</t>
  </si>
  <si>
    <t>01.02.01.03</t>
  </si>
  <si>
    <t>Contribuição para a previdência social</t>
  </si>
  <si>
    <t>01.02.01.04</t>
  </si>
  <si>
    <t>Contrapartidas financeiras de organismos da segurança social Estrangeiras</t>
  </si>
  <si>
    <t>01.02.01.09</t>
  </si>
  <si>
    <t>Outras contribuições</t>
  </si>
  <si>
    <t>01.03</t>
  </si>
  <si>
    <t xml:space="preserve">Transferências </t>
  </si>
  <si>
    <t>01.03.01</t>
  </si>
  <si>
    <t>De Governos estrangeiros</t>
  </si>
  <si>
    <t>01.03.01.01</t>
  </si>
  <si>
    <t>Correntes</t>
  </si>
  <si>
    <t>01.03.01.01.01</t>
  </si>
  <si>
    <t>Ajuda orçamental</t>
  </si>
  <si>
    <t>01.03.01.01.02</t>
  </si>
  <si>
    <t>Ajuda alimentar</t>
  </si>
  <si>
    <t>01.03.01.01.03</t>
  </si>
  <si>
    <t>Donativos directos</t>
  </si>
  <si>
    <t>01.03.01.01.09</t>
  </si>
  <si>
    <t>Outras</t>
  </si>
  <si>
    <t>01.03.01.02</t>
  </si>
  <si>
    <t>Capital</t>
  </si>
  <si>
    <t>01.03.01.02.01</t>
  </si>
  <si>
    <t>01.03.01.02.02</t>
  </si>
  <si>
    <t>01.03.01.02.03</t>
  </si>
  <si>
    <t>01.03.01.02.09</t>
  </si>
  <si>
    <t>01.03.02</t>
  </si>
  <si>
    <t>De Organizações internacionais</t>
  </si>
  <si>
    <t>01.03.02.01</t>
  </si>
  <si>
    <t>01.03.04</t>
  </si>
  <si>
    <t>01.03.03</t>
  </si>
  <si>
    <t>Das administrações públicas</t>
  </si>
  <si>
    <t>01.03.03.01</t>
  </si>
  <si>
    <t>01.03.03.01.01</t>
  </si>
  <si>
    <t>Administração Central</t>
  </si>
  <si>
    <t>01.03.03.01.02</t>
  </si>
  <si>
    <t>Administração Local</t>
  </si>
  <si>
    <t>01.03.03.01.03</t>
  </si>
  <si>
    <t>Transferencias Correntes De Fundos E Serviços Autónomos</t>
  </si>
  <si>
    <t>01.03.03.01.09</t>
  </si>
  <si>
    <t>Outras Transferencias Correntes Administração Publica</t>
  </si>
  <si>
    <t>01.03.03.02</t>
  </si>
  <si>
    <t>01.03.03.02.01</t>
  </si>
  <si>
    <t>Transferencia de Capital da Administração Central</t>
  </si>
  <si>
    <t>01.03.03.02.02</t>
  </si>
  <si>
    <t>Transferencia de Capital da Administração Local</t>
  </si>
  <si>
    <t>01.03.03.02.03</t>
  </si>
  <si>
    <t>Transferencia de Capital dos Fundos e Serviços Autónomos</t>
  </si>
  <si>
    <t>01.03.03.02.09</t>
  </si>
  <si>
    <t>Outras transferência de Capital da Administração Pública</t>
  </si>
  <si>
    <t>01.04</t>
  </si>
  <si>
    <t>Outras receitas</t>
  </si>
  <si>
    <t>01.04.01</t>
  </si>
  <si>
    <t xml:space="preserve">Rendimentos de propriedade </t>
  </si>
  <si>
    <t>01.04.01.01</t>
  </si>
  <si>
    <t>Juros</t>
  </si>
  <si>
    <t>01.04.01.02</t>
  </si>
  <si>
    <t>Dividendos</t>
  </si>
  <si>
    <t>01.04.01.03</t>
  </si>
  <si>
    <t>Dividendos de quase sociedades</t>
  </si>
  <si>
    <t>01.04.01.04</t>
  </si>
  <si>
    <t>Receitas provenientes de reservas técnicas</t>
  </si>
  <si>
    <t>01.04.01.05</t>
  </si>
  <si>
    <t>Rendas</t>
  </si>
  <si>
    <t>01.04.01.05.01</t>
  </si>
  <si>
    <t>De concessões aeroportuárias</t>
  </si>
  <si>
    <t>01.04.01.05.02</t>
  </si>
  <si>
    <t>De concessões portuárias</t>
  </si>
  <si>
    <t>01.04.01.05.03</t>
  </si>
  <si>
    <t>De outras concessões</t>
  </si>
  <si>
    <t>01.04.01.05.04</t>
  </si>
  <si>
    <t>De terrenos</t>
  </si>
  <si>
    <t>01.04.01.05.05</t>
  </si>
  <si>
    <t>De habitações</t>
  </si>
  <si>
    <t>01.04.01.05.06</t>
  </si>
  <si>
    <t>De edifícios</t>
  </si>
  <si>
    <t>01.04.01.05.07</t>
  </si>
  <si>
    <t>Outras rendas</t>
  </si>
  <si>
    <t>01.04.01.05.09</t>
  </si>
  <si>
    <t>Outros rendimentos de propriedade</t>
  </si>
  <si>
    <t>01.04.02</t>
  </si>
  <si>
    <t>Venda de bens e serviços</t>
  </si>
  <si>
    <t>01.04.02.01</t>
  </si>
  <si>
    <t>Venda de bens correntes</t>
  </si>
  <si>
    <t>01.04.02.01.01</t>
  </si>
  <si>
    <t>Mercadorias</t>
  </si>
  <si>
    <t>01.04.02.01.02</t>
  </si>
  <si>
    <t>Bens inutilizados</t>
  </si>
  <si>
    <t>01.04.02.01.03</t>
  </si>
  <si>
    <t>Publicações e impressos</t>
  </si>
  <si>
    <t>01.04.02.01.04</t>
  </si>
  <si>
    <t>Bens e resíduos e materiais recuperados</t>
  </si>
  <si>
    <t>01.04.02.01.05</t>
  </si>
  <si>
    <t>Embalagens e vasilhame</t>
  </si>
  <si>
    <t>01.04.02.01.06</t>
  </si>
  <si>
    <t>Venda de medicamentos</t>
  </si>
  <si>
    <t>01.04.02.01.07</t>
  </si>
  <si>
    <t>Venda de água</t>
  </si>
  <si>
    <t>01.04.02.01.09</t>
  </si>
  <si>
    <t>01.04.02.02</t>
  </si>
  <si>
    <t>Taxas de Prestação de Serviços</t>
  </si>
  <si>
    <t>01.04.02.02.01</t>
  </si>
  <si>
    <t>Prestação de serviços</t>
  </si>
  <si>
    <t>01.04.02.02.01.00.01</t>
  </si>
  <si>
    <t>Taxas de serviços de passaportes</t>
  </si>
  <si>
    <t>01.04.02.02.01.00.02</t>
  </si>
  <si>
    <t>Taxas de serviços agrícolas e pecuários</t>
  </si>
  <si>
    <t>01.04.02.02.01.00.03</t>
  </si>
  <si>
    <t>Taxas de serviços de sanidade</t>
  </si>
  <si>
    <t>01.04.02.02.01.00.04</t>
  </si>
  <si>
    <t>Taxas de serviços policiais</t>
  </si>
  <si>
    <t>01.04.02.02.01.00.05</t>
  </si>
  <si>
    <t>Taxas de serviços de viação</t>
  </si>
  <si>
    <t>01.04.02.02.01.00.06</t>
  </si>
  <si>
    <t>Taxa de serviço de manutenção rodoviária</t>
  </si>
  <si>
    <t>01.04.02.02.01.00.07</t>
  </si>
  <si>
    <t>Taxas de serviços de comércio</t>
  </si>
  <si>
    <t>01.04.02.02.01.00.08</t>
  </si>
  <si>
    <t>Taxas de exploração de água</t>
  </si>
  <si>
    <t>01.04.02.02.01.00.09</t>
  </si>
  <si>
    <t>Taxas de serviços de secretaria</t>
  </si>
  <si>
    <t>01.04.02.02.01.01.00</t>
  </si>
  <si>
    <t>Taxas de licenças de loteamento, de execução de obras de particulares, da utilização da via pública por motivos de obras e de utilização de edificios</t>
  </si>
  <si>
    <t>01.04.02.02.01.01.01</t>
  </si>
  <si>
    <t>Taxas de construção, manutenção ou reforço de infraestrutura urbanisticas e de saneamento</t>
  </si>
  <si>
    <t>01.04.02.02.01.01.02</t>
  </si>
  <si>
    <t>Taxas de ocupação do dominio público e aproveitamento dos bens utilização</t>
  </si>
  <si>
    <t>01.04.02.02.01.01.03</t>
  </si>
  <si>
    <t>Taxa de ocupação e utilização de locais reservados nos mercados e feiras</t>
  </si>
  <si>
    <t>01.04.02.02.01.01.04</t>
  </si>
  <si>
    <t>Taxa de aferição de pesos, medidas e aparelhos de medição</t>
  </si>
  <si>
    <t>01.04.02.02.01.01.05</t>
  </si>
  <si>
    <t>Taxa de estacionamento de veículos em parques ou outros locais a esse fim destinado</t>
  </si>
  <si>
    <t>01.04.02.02.01.01.06</t>
  </si>
  <si>
    <t>Taxa de licenciamento de sanitários das instalações</t>
  </si>
  <si>
    <t>01.04.02.02.01.01.07</t>
  </si>
  <si>
    <t>Taxa de serviços de publicidade com fins comerciais</t>
  </si>
  <si>
    <t>01.04.02.02.01.01.08</t>
  </si>
  <si>
    <t>Taxa de autorização de venda ambulante nas vias e recintos públicos</t>
  </si>
  <si>
    <t>01.04.02.02.01.01.09</t>
  </si>
  <si>
    <t>Taxa de serviço de enterramento, concessão de terrenos e uso de jazigos, de ossários e de outras instalações em cemiterio municipais</t>
  </si>
  <si>
    <t>01.04.02.02.01.02.00</t>
  </si>
  <si>
    <t>Taxa de registro e licenças de caes</t>
  </si>
  <si>
    <t>01.04.02.02.01.02.01</t>
  </si>
  <si>
    <t>Taxa pela utilização de matadouros e talhos municipais</t>
  </si>
  <si>
    <t>01.04.02.02.01.02.02</t>
  </si>
  <si>
    <t>Taxa pela utilização de quaisquer instalações destinadas ao conforto, comodidade ou recreio público</t>
  </si>
  <si>
    <t>01.04.02.02.01.02.03</t>
  </si>
  <si>
    <t>Taxa de comparticipação dos proprietários de solos urbanos nos custos da urbanização</t>
  </si>
  <si>
    <t>01.04.02.02.01.02.04</t>
  </si>
  <si>
    <t>Taxa pela comparticipação dos proprietários de imoveis em areas urbanizadas nos custos de conservação dos espaços públicos</t>
  </si>
  <si>
    <t>01.04.02.02.01.02.05</t>
  </si>
  <si>
    <t>Taxa pela extracção de materiais inertes em exploração particulares a céu aberto</t>
  </si>
  <si>
    <t>01.04.02.02.01.02.06</t>
  </si>
  <si>
    <t>Taxa pela concessão de licenças de obras no solo e subsolo do dominio público municipal</t>
  </si>
  <si>
    <t>01.04.02.02.01.02.07</t>
  </si>
  <si>
    <t>Taxa pela ocupação ou utilização do solo, subsolo e espaço aereo de dominio municipal</t>
  </si>
  <si>
    <t>01.04.02.02.01.02.08</t>
  </si>
  <si>
    <t>Taxa pelo aproveitamento dos bens de utilidade pública situados no solo, subsolo e espaço aereo do dominio municipal</t>
  </si>
  <si>
    <t>01.04.02.02.01.02.09</t>
  </si>
  <si>
    <t>Taxa pela instalação de antenas parabólicas</t>
  </si>
  <si>
    <t>01.04.02.02.01.03.00</t>
  </si>
  <si>
    <t>Taxa pela instalação de antenas de operadores de telecomunicação moveis</t>
  </si>
  <si>
    <t>01.04.02.02.01.03.01</t>
  </si>
  <si>
    <t>Taxa pela prestação de serviços ao público por unidades organicos, funcionarios ou agente</t>
  </si>
  <si>
    <t>01.04.02.02.01.03.02</t>
  </si>
  <si>
    <t>Taxa pela conservação e tratamento de esgotos</t>
  </si>
  <si>
    <t>01.04.02.02.01.03.03</t>
  </si>
  <si>
    <t>Taxa de serviço de licenciamento de alambiques</t>
  </si>
  <si>
    <t>01.04.02.02.01.03.04</t>
  </si>
  <si>
    <t>Taxa pela emissão de outras licenças não previstas nas rubricas anteriores</t>
  </si>
  <si>
    <t>01.04.02.02.01.04</t>
  </si>
  <si>
    <t>Taxa de segurança aeroportuária</t>
  </si>
  <si>
    <t>01.04.02.02.01.05</t>
  </si>
  <si>
    <t>Taxa de Incêndio</t>
  </si>
  <si>
    <t>01.04.02.02.01.06</t>
  </si>
  <si>
    <t>Taxa estatística aduaneira</t>
  </si>
  <si>
    <t>01.04.02.02.01.07</t>
  </si>
  <si>
    <t>Taxa turistico</t>
  </si>
  <si>
    <t>01.04.02.02.01.08</t>
  </si>
  <si>
    <t>Taxa de Compensação Equitativa pela Cópia Privada</t>
  </si>
  <si>
    <t>01.04.02.02.01.09.09</t>
  </si>
  <si>
    <t>Outras taxas</t>
  </si>
  <si>
    <t>01.04.02.02.01.10</t>
  </si>
  <si>
    <t>Taxa de segurança marítima</t>
  </si>
  <si>
    <t>01.04.02.02.01.11</t>
  </si>
  <si>
    <t>Taxa específica sobre Tabaco</t>
  </si>
  <si>
    <t>01.04.02.02.02</t>
  </si>
  <si>
    <t>Emolumentos e custas</t>
  </si>
  <si>
    <t>01.04.02.02.02.01</t>
  </si>
  <si>
    <t>Emolumentos de portos e capitanias</t>
  </si>
  <si>
    <t>01.04.02.02.02.02</t>
  </si>
  <si>
    <t>Emolumentos judiciais</t>
  </si>
  <si>
    <t>01.04.02.02.02.03</t>
  </si>
  <si>
    <t>Emolumentos dos registos e notariado</t>
  </si>
  <si>
    <t>01.04.02.02.02.09</t>
  </si>
  <si>
    <t>Outros emolumentos e custas</t>
  </si>
  <si>
    <t>01.04.02.03</t>
  </si>
  <si>
    <t>Taxas de outros serviços</t>
  </si>
  <si>
    <t>01.04.02.03.01</t>
  </si>
  <si>
    <t>Serviços médico hospitalares</t>
  </si>
  <si>
    <t>01.04.02.03.02</t>
  </si>
  <si>
    <t>Serviços das oficinas do Estado</t>
  </si>
  <si>
    <t>01.04.02.03.03</t>
  </si>
  <si>
    <t>Serviços dos recursos agro-florestais</t>
  </si>
  <si>
    <t>01.04.02.03.09</t>
  </si>
  <si>
    <t>01.04.02.04</t>
  </si>
  <si>
    <t>Emolumentos pessoais</t>
  </si>
  <si>
    <t>01.04.02.04.01</t>
  </si>
  <si>
    <t>Serviços de portos e capitania</t>
  </si>
  <si>
    <t>01.04.02.04.02</t>
  </si>
  <si>
    <t>Serviços de justiça</t>
  </si>
  <si>
    <t>01.04.02.04.03</t>
  </si>
  <si>
    <t>Serviços dos registos e notariado</t>
  </si>
  <si>
    <t>01.04.02.04.04</t>
  </si>
  <si>
    <t>Serviços judiciais do contencioso aduaneiro</t>
  </si>
  <si>
    <t>01.04.02.04.05</t>
  </si>
  <si>
    <t>Custas judiciais</t>
  </si>
  <si>
    <t>01.04.02.04.06</t>
  </si>
  <si>
    <t>Serviços aduaneiros e guarda-fiscal</t>
  </si>
  <si>
    <t>01.04.02.04.07</t>
  </si>
  <si>
    <t>Serviços de administração financeira</t>
  </si>
  <si>
    <t>01.04.02.04.08</t>
  </si>
  <si>
    <t>Serviços de polícia e fronteiras</t>
  </si>
  <si>
    <t>01.04.02.04.09</t>
  </si>
  <si>
    <t>Serviços diversos</t>
  </si>
  <si>
    <t>01.04.03</t>
  </si>
  <si>
    <t>Multas e outras penalidades</t>
  </si>
  <si>
    <t>01.04.03.01</t>
  </si>
  <si>
    <t>Multas por infracções ao código da estrada</t>
  </si>
  <si>
    <t>01.04.03.02</t>
  </si>
  <si>
    <t>Multas por proibição de entrada de menores em locais de diversão nocturna</t>
  </si>
  <si>
    <t>01.04.03.03</t>
  </si>
  <si>
    <t>Multas aplicadas pelos tribunais nos processos fiscais e aduaneiros</t>
  </si>
  <si>
    <t>01.04.03.04</t>
  </si>
  <si>
    <t>Taxa de relaxe</t>
  </si>
  <si>
    <t>01.04.03.05</t>
  </si>
  <si>
    <t>Multas por infracções ao código de posturas municipais</t>
  </si>
  <si>
    <t>01.04.03.06</t>
  </si>
  <si>
    <t>Juros de mora</t>
  </si>
  <si>
    <t>01.04.03.07</t>
  </si>
  <si>
    <t>01.04.03.09</t>
  </si>
  <si>
    <t>01.04.04</t>
  </si>
  <si>
    <t>Outras Transferências</t>
  </si>
  <si>
    <t>01.04.04.01</t>
  </si>
  <si>
    <t>01.04.04.02</t>
  </si>
  <si>
    <t>01.04.04.03</t>
  </si>
  <si>
    <t>Serviços Consulares</t>
  </si>
  <si>
    <t>01.04.05</t>
  </si>
  <si>
    <t>Outras receitas diversas e não especificadas</t>
  </si>
  <si>
    <t>01.04.05.01</t>
  </si>
  <si>
    <t>Receitas do totoloto nacional</t>
  </si>
  <si>
    <t>01.04.05.02</t>
  </si>
  <si>
    <t>Reposições não abatidas nos pagamentos</t>
  </si>
  <si>
    <t>01.04.05.09</t>
  </si>
  <si>
    <t>Outras Receitas  Não Especificadas</t>
  </si>
  <si>
    <t>03 - Activos e Passivos</t>
  </si>
  <si>
    <t>03.01</t>
  </si>
  <si>
    <t>Activos Não Financeiros</t>
  </si>
  <si>
    <t>03.01.01</t>
  </si>
  <si>
    <t>Activos Fixos</t>
  </si>
  <si>
    <t>03.01.01.01.01.01.02</t>
  </si>
  <si>
    <t>Residências Civis - Vendas</t>
  </si>
  <si>
    <t>03.01.01.01.01.02.02</t>
  </si>
  <si>
    <t>Residências Militares - Vendas</t>
  </si>
  <si>
    <t>03.01.01.01.02.02</t>
  </si>
  <si>
    <t>Edifícios Não Residenciais - Vendas</t>
  </si>
  <si>
    <t>03.01.01.01.03.02</t>
  </si>
  <si>
    <t>Edifícios Para Escritórios - Vendas</t>
  </si>
  <si>
    <t>03.01.01.01.04.02</t>
  </si>
  <si>
    <t>Edifícios Para Ensino - Vendas</t>
  </si>
  <si>
    <t>03.01.01.01.05.02</t>
  </si>
  <si>
    <t>Construções Militares - Vendas</t>
  </si>
  <si>
    <t>03.01.01.01.06.02</t>
  </si>
  <si>
    <t>Outras Construções - Vendas</t>
  </si>
  <si>
    <t>03.01.01.02.01.01.02</t>
  </si>
  <si>
    <t>Viaturas Ligeiras De Passageiros - Vendas</t>
  </si>
  <si>
    <t>03.01.01.02.01.02.02</t>
  </si>
  <si>
    <t>Viaturas Mistas - Vendas</t>
  </si>
  <si>
    <t>03.01.01.02.01.03.02</t>
  </si>
  <si>
    <t>Viaturas De Carga - Vendas</t>
  </si>
  <si>
    <t>03.01.01.02.01.04.02</t>
  </si>
  <si>
    <t>Pesados De Passageiros - Vendas</t>
  </si>
  <si>
    <t>03.01.01.02.01.05.02</t>
  </si>
  <si>
    <t>Ambulâncias - Vendas</t>
  </si>
  <si>
    <t>03.01.01.02.01.06.02</t>
  </si>
  <si>
    <t>Motos E Motociclos - Vendas</t>
  </si>
  <si>
    <t>03.01.01.02.01.07.02</t>
  </si>
  <si>
    <t>Barcos - Vendas</t>
  </si>
  <si>
    <t>03.01.01.02.01.08.02</t>
  </si>
  <si>
    <t>Aviões - Vendas</t>
  </si>
  <si>
    <t>03.01.01.02.01.09.02</t>
  </si>
  <si>
    <t>Outros materiais de transporte - venda</t>
  </si>
  <si>
    <t>03.01.01.02.02.02</t>
  </si>
  <si>
    <t>Ferramentas E Utensílios - Vendas</t>
  </si>
  <si>
    <t>03.01.01.02.03.02</t>
  </si>
  <si>
    <t>Equipamento Administrativo - Vendas</t>
  </si>
  <si>
    <t>03.01.01.02.04.02</t>
  </si>
  <si>
    <t>Outra Maquinaria E Equipamento - Vendas</t>
  </si>
  <si>
    <t>03.01.01.03.01.02</t>
  </si>
  <si>
    <t>Animais E Plantações - Vendas</t>
  </si>
  <si>
    <t>03.01.01.03.02.02</t>
  </si>
  <si>
    <t>Activos Fixos Intangíveis - Vendas</t>
  </si>
  <si>
    <t>03.01.01.03.09.02</t>
  </si>
  <si>
    <t>Id Outros Activos Fixos - Vendas</t>
  </si>
  <si>
    <t>03.01.02</t>
  </si>
  <si>
    <t>Existências</t>
  </si>
  <si>
    <t>03.01.02.01.02</t>
  </si>
  <si>
    <t>Mercadorias Estratégicas - Vendas</t>
  </si>
  <si>
    <t>03.01.02.02.01.02</t>
  </si>
  <si>
    <t>Matérias-Primas E De Aprovisionamento - Vendas</t>
  </si>
  <si>
    <t>03.01.02.02.02.02</t>
  </si>
  <si>
    <t>Produtos E Trabalhos Em Curso - Vendas</t>
  </si>
  <si>
    <t>03.01.02.02.03.02</t>
  </si>
  <si>
    <t>Produtos Acabados - Vendas</t>
  </si>
  <si>
    <t>03.01.02.02.04.02</t>
  </si>
  <si>
    <t>Mercadorias - Vendas</t>
  </si>
  <si>
    <t>03.01.03</t>
  </si>
  <si>
    <t>Valores</t>
  </si>
  <si>
    <t>03.01.03.02</t>
  </si>
  <si>
    <t>Valores - Vendas</t>
  </si>
  <si>
    <t>03.01.04</t>
  </si>
  <si>
    <t>Recursos naturais</t>
  </si>
  <si>
    <t>03.01.04.01.01.02</t>
  </si>
  <si>
    <t>Terrenos Do Domínio Público - Vendas</t>
  </si>
  <si>
    <t>03.01.04.01.02.02</t>
  </si>
  <si>
    <t>Terrenos Do Domínio Privado - Vendas</t>
  </si>
  <si>
    <t>03.01.04.02.02</t>
  </si>
  <si>
    <t>Activos Do Subsolo - Vendas</t>
  </si>
  <si>
    <t>03.01.04.03.02</t>
  </si>
  <si>
    <t>Outros Recursos Naturais - Vendas</t>
  </si>
  <si>
    <t>03.01.04.04.01.02</t>
  </si>
  <si>
    <t>Propriedade Industrial E Outros Direito-Vendas</t>
  </si>
  <si>
    <t>03.01.04.04.02.02</t>
  </si>
  <si>
    <t>Aplicações Informáticas - Vendas</t>
  </si>
  <si>
    <t>03.01.04.04.09.02</t>
  </si>
  <si>
    <t>Outros Activos Intangíveis Não Produzid-Vendas</t>
  </si>
  <si>
    <t>Ajuda Orçamental</t>
  </si>
  <si>
    <t>Portugal</t>
  </si>
  <si>
    <t xml:space="preserve">   Hollanda - Livre</t>
  </si>
  <si>
    <t xml:space="preserve">   Banco Mundial - livre</t>
  </si>
  <si>
    <t xml:space="preserve">   União Europeia </t>
  </si>
  <si>
    <t>Luxemburgo</t>
  </si>
  <si>
    <t xml:space="preserve">   United kingdom- reembolso de Divida </t>
  </si>
  <si>
    <t>BAD e BM/IDA</t>
  </si>
  <si>
    <t xml:space="preserve">Empréstimo de Retrocessão  </t>
  </si>
  <si>
    <t>TOTAL</t>
  </si>
  <si>
    <t>Execução</t>
  </si>
  <si>
    <t>MAPA_IV_10</t>
  </si>
  <si>
    <t>CONTA GERAL DO ESTADO / 2020</t>
  </si>
  <si>
    <t>Despesas de funcionamento segundo classificação funcional</t>
  </si>
  <si>
    <t>Class.</t>
  </si>
  <si>
    <t xml:space="preserve">Dotações </t>
  </si>
  <si>
    <t>Alt.Orçamentais</t>
  </si>
  <si>
    <t>Orçamento</t>
  </si>
  <si>
    <t>Cabimentado</t>
  </si>
  <si>
    <t>Liquidado</t>
  </si>
  <si>
    <t>Pagamentos</t>
  </si>
  <si>
    <t>Por pagar</t>
  </si>
  <si>
    <t>Exe</t>
  </si>
  <si>
    <t>Económ.</t>
  </si>
  <si>
    <t>Orçamentais</t>
  </si>
  <si>
    <t>Ref/Anulações</t>
  </si>
  <si>
    <t>Corrigido</t>
  </si>
  <si>
    <t>Jan. a Dezembro</t>
  </si>
  <si>
    <t>%_1</t>
  </si>
  <si>
    <t>%</t>
  </si>
  <si>
    <t>07.00 - Funcionais Total</t>
  </si>
  <si>
    <t xml:space="preserve">07.00 - Funcionais </t>
  </si>
  <si>
    <t>07.00.01 - Serviços Públicos gerais Total</t>
  </si>
  <si>
    <t xml:space="preserve">07.00.01 - Serviços Públicos gerais </t>
  </si>
  <si>
    <t>07.00.01.01 - Órgãos executivos e legislativos administração financeira e fiscal negócios estrangeiros Total</t>
  </si>
  <si>
    <t xml:space="preserve">07.00.01.01 - Órgãos executivos e legislativos administração financeira e fiscal negócios estrangeiros </t>
  </si>
  <si>
    <t>07.00 - Funcionais</t>
  </si>
  <si>
    <t>07.00.01 - Serviços Públicos gerais</t>
  </si>
  <si>
    <t>07.00.01.01 - Órgãos executivos e legislativos administração financeira e fiscal negócios estrangeiros</t>
  </si>
  <si>
    <t>07.00.01.01.01 - Órgãos Executivos E Legislativos</t>
  </si>
  <si>
    <t>07.00.01.01.02 - Administração financeira e fiscal</t>
  </si>
  <si>
    <t>07.00.01.01.03 - Negócios estrangeiros</t>
  </si>
  <si>
    <t>07.00.01.02 - Ajuda pública ao desenvolvimento Total</t>
  </si>
  <si>
    <t xml:space="preserve">07.00.01.02 - Ajuda pública ao desenvolvimento </t>
  </si>
  <si>
    <t>07.00.01.02 - Ajuda pública ao desenvolvimento</t>
  </si>
  <si>
    <t>07.00.01.02.01 - Ajuda pública a países em desenvolvimento e em transição</t>
  </si>
  <si>
    <t>07.00.01.02.02 - Ajuda económica através de organizações internacionais</t>
  </si>
  <si>
    <t>07.00.01.03 - Serviços gerais Total</t>
  </si>
  <si>
    <t xml:space="preserve">07.00.01.03 - Serviços gerais </t>
  </si>
  <si>
    <t>07.00.01.03 - Serviços gerais</t>
  </si>
  <si>
    <t>07.00.01.03.01 - Administração de pessoal</t>
  </si>
  <si>
    <t>07.00.01.03.02 - Planeamento global e estatística</t>
  </si>
  <si>
    <t>07.00.01.03.03 - Outros serviços gerais</t>
  </si>
  <si>
    <t>07.00.01.04 - Investigação fundamental Total</t>
  </si>
  <si>
    <t xml:space="preserve">07.00.01.04 - Investigação fundamental </t>
  </si>
  <si>
    <t>07.00.01.04 - Investigação fundamental</t>
  </si>
  <si>
    <t>07.00.01.04.00 - Investigação multidisciplinar</t>
  </si>
  <si>
    <t>07.00.01.05 - ID - Serviços Públicos Gerais Total</t>
  </si>
  <si>
    <t xml:space="preserve">07.00.01.05 - ID - Serviços Públicos Gerais </t>
  </si>
  <si>
    <t>07.00.01.05 - ID - Serviços Públicos Gerais</t>
  </si>
  <si>
    <t>07.00.01.05.00 - ID - serviços públicos gerais</t>
  </si>
  <si>
    <t>07.00.01.06 - Serviços Públicos Gerais não especificados Total</t>
  </si>
  <si>
    <t xml:space="preserve">07.00.01.06 - Serviços Públicos Gerais não especificados </t>
  </si>
  <si>
    <t>07.00.01.06 - Serviços Públicos Gerais não especificados</t>
  </si>
  <si>
    <t>07.00.01.06.00 - Não especificados</t>
  </si>
  <si>
    <t>07.00.01.07 - Transacções da dívida pública Total</t>
  </si>
  <si>
    <t xml:space="preserve">07.00.01.07 - Transacções da dívida pública </t>
  </si>
  <si>
    <t>07.00.01.07 - Transacções da dívida pública</t>
  </si>
  <si>
    <t>07.00.01.07.00 - Transacções da dívida pública</t>
  </si>
  <si>
    <t>07.00.01.08 - Outros não especificados Total</t>
  </si>
  <si>
    <t xml:space="preserve">07.00.01.08 - Outros não especificados </t>
  </si>
  <si>
    <t>07.00.01.08 - Outros não especificados</t>
  </si>
  <si>
    <t>07.00.01.08.00 - Transferências interinstitucionais</t>
  </si>
  <si>
    <t>07.00.02 - Defesa Total</t>
  </si>
  <si>
    <t xml:space="preserve">07.00.02 - Defesa </t>
  </si>
  <si>
    <t>07.00.02.01 - Defesa militar Total</t>
  </si>
  <si>
    <t xml:space="preserve">07.00.02.01 - Defesa militar </t>
  </si>
  <si>
    <t>07.00.02 - Defesa</t>
  </si>
  <si>
    <t>07.00.02.01 - Defesa militar</t>
  </si>
  <si>
    <t>07.00.02.01.00 - Defesa militar</t>
  </si>
  <si>
    <t>07.00.02.02 - Defesa civil Total</t>
  </si>
  <si>
    <t xml:space="preserve">07.00.02.02 - Defesa civil </t>
  </si>
  <si>
    <t>07.00.02.02 - Defesa civil</t>
  </si>
  <si>
    <t>07.00.02.02.00 - Defesa civil</t>
  </si>
  <si>
    <t>07.00.02.03 - Ajuda militar ao exterior Total</t>
  </si>
  <si>
    <t xml:space="preserve">07.00.02.03 - Ajuda militar ao exterior </t>
  </si>
  <si>
    <t>07.00.02.03 - Ajuda militar ao exterior</t>
  </si>
  <si>
    <t>07.00.02.03.00 - Ajuda militar ao exterior</t>
  </si>
  <si>
    <t>07.00.02.04 - ID - defesa Total</t>
  </si>
  <si>
    <t xml:space="preserve">07.00.02.04 - ID - defesa </t>
  </si>
  <si>
    <t>07.00.02.04 - ID - defesa</t>
  </si>
  <si>
    <t>07.00.02.04.00 - ID - defesa</t>
  </si>
  <si>
    <t>07.00.02.05 - Outros não especificados Total</t>
  </si>
  <si>
    <t xml:space="preserve">07.00.02.05 - Outros não especificados </t>
  </si>
  <si>
    <t>07.00.02.05 - Outros não especificados</t>
  </si>
  <si>
    <t>07.00.02.05.00 - Defesa- outros não especificados</t>
  </si>
  <si>
    <t>07.00.03 - Segurança e ordem pública Total</t>
  </si>
  <si>
    <t xml:space="preserve">07.00.03 - Segurança e ordem pública </t>
  </si>
  <si>
    <t>07.00.03.01 - Serviços policiais Total</t>
  </si>
  <si>
    <t xml:space="preserve">07.00.03.01 - Serviços policiais </t>
  </si>
  <si>
    <t>07.00.03 - Segurança e ordem pública</t>
  </si>
  <si>
    <t>07.00.03.01 - Serviços policiais</t>
  </si>
  <si>
    <t>07.00.03.01.00 - Serviços policiais</t>
  </si>
  <si>
    <t>07.00.03.02 - Protecção contra incêndios Total</t>
  </si>
  <si>
    <t xml:space="preserve">07.00.03.02 - Protecção contra incêndios </t>
  </si>
  <si>
    <t>07.00.03.02 - Protecção contra incêndios</t>
  </si>
  <si>
    <t>07.00.03.02.00 - Protecção contra incêndios</t>
  </si>
  <si>
    <t>07.00.03.03 - Tribunais Total</t>
  </si>
  <si>
    <t xml:space="preserve">07.00.03.03 - Tribunais </t>
  </si>
  <si>
    <t>07.00.03.03 - Tribunais</t>
  </si>
  <si>
    <t>07.00.03.03.00 - Tribunais</t>
  </si>
  <si>
    <t>07.00.03.04 - Prisões Total</t>
  </si>
  <si>
    <t xml:space="preserve">07.00.03.04 - Prisões </t>
  </si>
  <si>
    <t>07.00.03.04 - Prisões</t>
  </si>
  <si>
    <t>07.00.03.04.00 - Prisões</t>
  </si>
  <si>
    <t>07.00.03.05 - ID - segurança e ordem pública Total</t>
  </si>
  <si>
    <t xml:space="preserve">07.00.03.05 - ID - segurança e ordem pública </t>
  </si>
  <si>
    <t>07.00.03.05 - ID - segurança e ordem pública</t>
  </si>
  <si>
    <t>07.00.03.05.00 - ID - segurança e ordem pública</t>
  </si>
  <si>
    <t>07.00.03.06 - Outros não especificados Total</t>
  </si>
  <si>
    <t xml:space="preserve">07.00.03.06 - Outros não especificados </t>
  </si>
  <si>
    <t>07.00.03.06 - Outros não especificados</t>
  </si>
  <si>
    <t>07.00.03.06.00 - Não especificados</t>
  </si>
  <si>
    <t>07.00.04 - Assuntos económicos Total</t>
  </si>
  <si>
    <t xml:space="preserve">07.00.04 - Assuntos económicos </t>
  </si>
  <si>
    <t>07.00.04.01 - Economia, comércio e laborais Total</t>
  </si>
  <si>
    <t xml:space="preserve">07.00.04.01 - Economia, comércio e laborais </t>
  </si>
  <si>
    <t>07.00.04 - Assuntos económicos</t>
  </si>
  <si>
    <t>07.00.04.01 - Economia, comércio e laborais</t>
  </si>
  <si>
    <t>07.00.04.01.01 - Economia em geral e comércio</t>
  </si>
  <si>
    <t>07.00.04.01.02 - Assuntos laborais e de emprego</t>
  </si>
  <si>
    <t>07.00.04.02 - Agricultura silvicultura pesca e caça Total</t>
  </si>
  <si>
    <t xml:space="preserve">07.00.04.02 - Agricultura silvicultura pesca e caça </t>
  </si>
  <si>
    <t>07.00.04.02 - Agricultura silvicultura pesca e caça</t>
  </si>
  <si>
    <t>07.00.04.02.01 - Agricultura</t>
  </si>
  <si>
    <t>07.00.04.02.02 - Silvicultura</t>
  </si>
  <si>
    <t>07.00.04.02.03 - Caça</t>
  </si>
  <si>
    <t>07.00.04.02.04 - Pesca</t>
  </si>
  <si>
    <t>07.00.04.02.05 - Pecuária</t>
  </si>
  <si>
    <t>07.00.04.03 - Combustível e energia Total</t>
  </si>
  <si>
    <t xml:space="preserve">07.00.04.03 - Combustível e energia </t>
  </si>
  <si>
    <t>07.00.04.03 - Combustível e energia</t>
  </si>
  <si>
    <t>07.00.04.03.01 - Carvão e outros combustíveis minerais sólidos</t>
  </si>
  <si>
    <t>07.00.04.03.02 - Petróleo e gás natural</t>
  </si>
  <si>
    <t>07.00.04.03.03 - Energia nuclear</t>
  </si>
  <si>
    <t>07.00.04.03.04 - Outros combustíveis</t>
  </si>
  <si>
    <t>07.00.04.03.05 - Electricidade</t>
  </si>
  <si>
    <t>07.00.04.03.06 - Energia não eléctrica</t>
  </si>
  <si>
    <t>07.00.04.04 - Minas indústria e construção Total</t>
  </si>
  <si>
    <t xml:space="preserve">07.00.04.04 - Minas indústria e construção </t>
  </si>
  <si>
    <t>07.00.04.04 - Minas indústria e construção</t>
  </si>
  <si>
    <t>07.00.04.04.01 - Extracção de recursos minerais que não sejam combustíveis</t>
  </si>
  <si>
    <t>07.00.04.04.02 - Indústria</t>
  </si>
  <si>
    <t>07.00.04.04.03 - Construção</t>
  </si>
  <si>
    <t>07.00.04.05 - Transportes Total</t>
  </si>
  <si>
    <t xml:space="preserve">07.00.04.05 - Transportes </t>
  </si>
  <si>
    <t>07.00.04.05 - Transportes</t>
  </si>
  <si>
    <t>07.00.04.05.01 - Rede rodoviária</t>
  </si>
  <si>
    <t>07.00.04.05.02 - Marítimo</t>
  </si>
  <si>
    <t>07.00.04.05.03 - Rede ferroviária</t>
  </si>
  <si>
    <t>07.00.04.05.04 - Transportes aéreos</t>
  </si>
  <si>
    <t>07.00.04.05.05 - Transporte por condutas e outros</t>
  </si>
  <si>
    <t>07.00.04.06 - Comunicações Total</t>
  </si>
  <si>
    <t xml:space="preserve">07.00.04.06 - Comunicações </t>
  </si>
  <si>
    <t>07.00.04.06 - Comunicações</t>
  </si>
  <si>
    <t>07.00.04.06.00 - Comunicações</t>
  </si>
  <si>
    <t>07.00.04.07 - Outras indústrias Total</t>
  </si>
  <si>
    <t xml:space="preserve">07.00.04.07 - Outras indústrias </t>
  </si>
  <si>
    <t>07.00.04.07 - Outras indústrias</t>
  </si>
  <si>
    <t>07.00.04.07.01 - Distribuição e armazenagem</t>
  </si>
  <si>
    <t>07.00.04.07.02 - Hotéis e restaurantes</t>
  </si>
  <si>
    <t>07.00.04.07.03 - Turismo</t>
  </si>
  <si>
    <t>07.00.04.07.04 - Projectos de desenvolvimento diversos</t>
  </si>
  <si>
    <t>07.00.04.08 - Id - Assuntos Económicos Total</t>
  </si>
  <si>
    <t xml:space="preserve">07.00.04.08 - Id - Assuntos Económicos </t>
  </si>
  <si>
    <t>07.00.04.08 - Id - Assuntos Económicos</t>
  </si>
  <si>
    <t>07.00.04.08.01 - ID - economia, comércio e laborais</t>
  </si>
  <si>
    <t>07.00.04.08.02 - I&amp;D - agricultura  silvicultura  caça e pesca</t>
  </si>
  <si>
    <t>07.00.04.08.03 - ID - combustível e energia</t>
  </si>
  <si>
    <t>07.00.04.08.04 - ID - minas, indústria e construção</t>
  </si>
  <si>
    <t>07.00.04.08.05 - ID - transporte</t>
  </si>
  <si>
    <t>07.00.04.08.06 - ID - comunicações</t>
  </si>
  <si>
    <t>07.00.04.08.07 - I&amp;D - outras indústrias</t>
  </si>
  <si>
    <t>07.00.04.09 - Outros não especificados Total</t>
  </si>
  <si>
    <t xml:space="preserve">07.00.04.09 - Outros não especificados </t>
  </si>
  <si>
    <t>07.00.04.09 - Outros não especificados</t>
  </si>
  <si>
    <t>07.00.04.09.00 - Assuntos económicos não especificados</t>
  </si>
  <si>
    <t>07.00.05 - Protecção ambiental Total</t>
  </si>
  <si>
    <t xml:space="preserve">07.00.05 - Protecção ambiental </t>
  </si>
  <si>
    <t>07.00.05.01 - Gestão de resíduos e substâncias perigosas Total</t>
  </si>
  <si>
    <t xml:space="preserve">07.00.05.01 - Gestão de resíduos e substâncias perigosas </t>
  </si>
  <si>
    <t>07.00.05 - Protecção ambiental</t>
  </si>
  <si>
    <t>07.00.05.01 - Gestão de resíduos e substâncias perigosas</t>
  </si>
  <si>
    <t>07.00.05.01.00 - Gestão de resíduos e substâncias perigosas</t>
  </si>
  <si>
    <t>07.00.05.02 - Gestão de esgotos e águas Total</t>
  </si>
  <si>
    <t xml:space="preserve">07.00.05.02 - Gestão de esgotos e águas </t>
  </si>
  <si>
    <t>07.00.05.02 - Gestão de esgotos e águas</t>
  </si>
  <si>
    <t>07.00.05.02.00 - Gestão de esgotos e águas</t>
  </si>
  <si>
    <t>07.00.05.03 - Poluição aérea e terrestre Total</t>
  </si>
  <si>
    <t xml:space="preserve">07.00.05.03 - Poluição aérea e terrestre </t>
  </si>
  <si>
    <t>07.00.05.03 - Poluição aérea e terrestre</t>
  </si>
  <si>
    <t>07.00.05.03.00 - Poluição aérea e terrestre</t>
  </si>
  <si>
    <t>07.00.05.04 - Protecção da biodiversidade e paisagem Total</t>
  </si>
  <si>
    <t xml:space="preserve">07.00.05.04 - Protecção da biodiversidade e paisagem </t>
  </si>
  <si>
    <t>07.00.05.04 - Protecção da biodiversidade e paisagem</t>
  </si>
  <si>
    <t>07.00.05.04.00 - Protecção da biodiversidade e paisagem</t>
  </si>
  <si>
    <t>07.00.05.05 - ID - protecção ambiental Total</t>
  </si>
  <si>
    <t xml:space="preserve">07.00.05.05 - ID - protecção ambiental </t>
  </si>
  <si>
    <t>07.00.05.05 - ID - protecção ambiental</t>
  </si>
  <si>
    <t>07.00.05.05.00 - ID - protecção ambiental</t>
  </si>
  <si>
    <t>07.00.05.06 - Outros não especificados Total</t>
  </si>
  <si>
    <t xml:space="preserve">07.00.05.06 - Outros não especificados </t>
  </si>
  <si>
    <t>07.00.05.06 - Outros não especificados</t>
  </si>
  <si>
    <t>07.00.05.06.00 - Protecção ambiemtal outros não especificados</t>
  </si>
  <si>
    <t>07.00.06 - Habitação e desenvolvimento urbanístico Total</t>
  </si>
  <si>
    <t xml:space="preserve">07.00.06 - Habitação e desenvolvimento urbanístico </t>
  </si>
  <si>
    <t>07.00.06.01 - Desenvolvimento habitacional Total</t>
  </si>
  <si>
    <t xml:space="preserve">07.00.06.01 - Desenvolvimento habitacional </t>
  </si>
  <si>
    <t>07.00.06 - Habitação e desenvolvimento urbanístico</t>
  </si>
  <si>
    <t>07.00.06.01 - Desenvolvimento habitacional</t>
  </si>
  <si>
    <t>07.00.06.01.00 - Desenvolvimento habitacional</t>
  </si>
  <si>
    <t>07.00.06.02 - Desenvolvimento urbanístico Total</t>
  </si>
  <si>
    <t xml:space="preserve">07.00.06.02 - Desenvolvimento urbanístico </t>
  </si>
  <si>
    <t>07.00.06.02 - Desenvolvimento urbanístico</t>
  </si>
  <si>
    <t>07.00.06.02.00 - Desenvolvimento urbanístico</t>
  </si>
  <si>
    <t>07.00.06.03 - Abastecimento de água Total</t>
  </si>
  <si>
    <t xml:space="preserve">07.00.06.03 - Abastecimento de água </t>
  </si>
  <si>
    <t>07.00.06.03 - Abastecimento de água</t>
  </si>
  <si>
    <t>07.00.06.03.00 - Abastecimento de água</t>
  </si>
  <si>
    <t>07.00.06.04 - Iluminação pública Total</t>
  </si>
  <si>
    <t xml:space="preserve">07.00.06.04 - Iluminação pública </t>
  </si>
  <si>
    <t>07.00.06.04 - Iluminação pública</t>
  </si>
  <si>
    <t>07.00.06.04.00 - Iluminação pública</t>
  </si>
  <si>
    <t>07.00.06.05 - ID - habitação e desenvolvimento urbanístico Total</t>
  </si>
  <si>
    <t xml:space="preserve">07.00.06.05 - ID - habitação e desenvolvimento urbanístico </t>
  </si>
  <si>
    <t>07.00.06.05 - ID - habitação e desenvolvimento urbanístico</t>
  </si>
  <si>
    <t>07.00.06.05.00 - ID - habitação e desenvolvimento urbanístico</t>
  </si>
  <si>
    <t>07.00.06.06 - Outros não especificados Total</t>
  </si>
  <si>
    <t xml:space="preserve">07.00.06.06 - Outros não especificados </t>
  </si>
  <si>
    <t>07.00.06.06 - Outros não especificados</t>
  </si>
  <si>
    <t>07.00.06.06.00 - Hab. E desenvolvimento - não especeficados</t>
  </si>
  <si>
    <t>07.00.07 - Saúde Total</t>
  </si>
  <si>
    <t xml:space="preserve">07.00.07 - Saúde </t>
  </si>
  <si>
    <t>07.00.07.01 - Produtos médicos, próteses e equipamento Total</t>
  </si>
  <si>
    <t xml:space="preserve">07.00.07.01 - Produtos médicos, próteses e equipamento </t>
  </si>
  <si>
    <t>07.00.07 - Saúde</t>
  </si>
  <si>
    <t>07.00.07.01 - Produtos médicos, próteses e equipamento</t>
  </si>
  <si>
    <t>07.00.07.01.01 - Produtos farmacêuticos</t>
  </si>
  <si>
    <t>07.00.07.01.02 - Outros produtos médicos</t>
  </si>
  <si>
    <t>07.00.07.01.03 - Próteses e equipamento</t>
  </si>
  <si>
    <t>07.00.07.02 - Serviços médicos ambulatórios Total</t>
  </si>
  <si>
    <t xml:space="preserve">07.00.07.02 - Serviços médicos ambulatórios </t>
  </si>
  <si>
    <t>07.00.07.02 - Serviços médicos ambulatórios</t>
  </si>
  <si>
    <t>07.00.07.02.01 - Serviços de medicina geral</t>
  </si>
  <si>
    <t>07.00.07.02.02 - Serviços de medicina geral</t>
  </si>
  <si>
    <t>07.00.07.02.03 - Serviços de odontologia</t>
  </si>
  <si>
    <t>07.00.07.02.04 - Serviços paramédicos</t>
  </si>
  <si>
    <t>07.00.07.03 - Serviços hospitalares Total</t>
  </si>
  <si>
    <t xml:space="preserve">07.00.07.03 - Serviços hospitalares </t>
  </si>
  <si>
    <t>07.00.07.03 - Serviços hospitalares</t>
  </si>
  <si>
    <t>07.00.07.03.01 - Serviços hospitalares gerais</t>
  </si>
  <si>
    <t>07.00.07.03.02 - Serviços hospitalares especializados</t>
  </si>
  <si>
    <t>07.00.07.03.03 - Serviços de centro de saúde e maternidade</t>
  </si>
  <si>
    <t>07.00.07.03.04 - Serviços de enfermagem e convalescença</t>
  </si>
  <si>
    <t>07.00.07.04 - Serviços de saúde pública Total</t>
  </si>
  <si>
    <t xml:space="preserve">07.00.07.04 - Serviços de saúde pública </t>
  </si>
  <si>
    <t>07.00.07.04 - Serviços de saúde pública</t>
  </si>
  <si>
    <t>07.00.07.04.00 - Serviços de saúde pública</t>
  </si>
  <si>
    <t>07.00.07.05 - ID - saúde Total</t>
  </si>
  <si>
    <t xml:space="preserve">07.00.07.05 - ID - saúde </t>
  </si>
  <si>
    <t>07.00.07.05 - ID - saúde</t>
  </si>
  <si>
    <t>07.00.07.05.00 - I&amp;D - saúde</t>
  </si>
  <si>
    <t>07.00.07.06 - Outros não especificados Total</t>
  </si>
  <si>
    <t xml:space="preserve">07.00.07.06 - Outros não especificados </t>
  </si>
  <si>
    <t>07.00.07.06 - Outros não especificados</t>
  </si>
  <si>
    <t>07.00.07.06.00 - Serviços ambulatórios não especificados</t>
  </si>
  <si>
    <t>07.00.08 - Serviços culturais recreativos e religiosos Total</t>
  </si>
  <si>
    <t xml:space="preserve">07.00.08 - Serviços culturais recreativos e religiosos </t>
  </si>
  <si>
    <t>07.00.08.01 - Serviços recreativos e desporto Total</t>
  </si>
  <si>
    <t xml:space="preserve">07.00.08.01 - Serviços recreativos e desporto </t>
  </si>
  <si>
    <t>07.00.08 - Serviços culturais recreativos e religiosos</t>
  </si>
  <si>
    <t>07.00.08.01 - Serviços recreativos e desporto</t>
  </si>
  <si>
    <t>07.00.08.01.00 - Serviços recreativos e desporto</t>
  </si>
  <si>
    <t>07.00.08.02 - Serviços culturais Total</t>
  </si>
  <si>
    <t xml:space="preserve">07.00.08.02 - Serviços culturais </t>
  </si>
  <si>
    <t>07.00.08.02 - Serviços culturais</t>
  </si>
  <si>
    <t>07.00.08.02.00 - Serviços culturais</t>
  </si>
  <si>
    <t>07.00.08.03 - Rádio, televisão e publicações Total</t>
  </si>
  <si>
    <t xml:space="preserve">07.00.08.03 - Rádio, televisão e publicações </t>
  </si>
  <si>
    <t>07.00.08.03 - Rádio, televisão e publicações</t>
  </si>
  <si>
    <t>07.00.08.03.00 - Rádio  televisão e publicações</t>
  </si>
  <si>
    <t>07.00.08.04 - Religião e outros serviços colectivos Total</t>
  </si>
  <si>
    <t xml:space="preserve">07.00.08.04 - Religião e outros serviços colectivos </t>
  </si>
  <si>
    <t>07.00.08.04 - Religião e outros serviços colectivos</t>
  </si>
  <si>
    <t>07.00.08.04.00 - Religião e outros serviços colectivos</t>
  </si>
  <si>
    <t>07.00.08.05 - ID - serviços culturais, recreativos e religiosos Total</t>
  </si>
  <si>
    <t xml:space="preserve">07.00.08.05 - ID - serviços culturais, recreativos e religiosos </t>
  </si>
  <si>
    <t>07.00.08.05 - ID - serviços culturais, recreativos e religiosos</t>
  </si>
  <si>
    <t>07.00.08.05.00 - ID - serviços culturais, recreativos e religiosos</t>
  </si>
  <si>
    <t>07.00.08.06 - Outros não especificados Total</t>
  </si>
  <si>
    <t xml:space="preserve">07.00.08.06 - Outros não especificados </t>
  </si>
  <si>
    <t>07.00.08.06 - Outros não especificados</t>
  </si>
  <si>
    <t>07.00.08.06.00 - Serviços culturais  recreativos e religiosos não especificados</t>
  </si>
  <si>
    <t>07.00.09 - Educação Total</t>
  </si>
  <si>
    <t xml:space="preserve">07.00.09 - Educação </t>
  </si>
  <si>
    <t>07.00.09.01 - Ensino pré primário e primário Total</t>
  </si>
  <si>
    <t xml:space="preserve">07.00.09.01 - Ensino pré primário e primário </t>
  </si>
  <si>
    <t>07.00.09 - Educação</t>
  </si>
  <si>
    <t>07.00.09.01 - Ensino pré primário e primário</t>
  </si>
  <si>
    <t>07.00.09.01.01 - Pré-primário</t>
  </si>
  <si>
    <t>07.00.09.01.02 - Ensino primário</t>
  </si>
  <si>
    <t>07.00.09.02 - Ensino secundário Total</t>
  </si>
  <si>
    <t xml:space="preserve">07.00.09.02 - Ensino secundário </t>
  </si>
  <si>
    <t>07.00.09.02 - Ensino secundário</t>
  </si>
  <si>
    <t>07.00.09.02.01 - Primeiro ciclo do secundário</t>
  </si>
  <si>
    <t>07.00.09.02.02 - Segundo ciclo do secundário</t>
  </si>
  <si>
    <t>07.00.09.02.03 - Id Ensino Secundário</t>
  </si>
  <si>
    <t>07.00.09.03 - Ensino pós secundário não universitário Total</t>
  </si>
  <si>
    <t xml:space="preserve">07.00.09.03 - Ensino pós secundário não universitário </t>
  </si>
  <si>
    <t>07.00.09.03 - Ensino pós secundário não universitário</t>
  </si>
  <si>
    <t>07.00.09.03.00 - Ensino pós secundário não universitário</t>
  </si>
  <si>
    <t>07.00.09.04 - Ensino universitário Total</t>
  </si>
  <si>
    <t xml:space="preserve">07.00.09.04 - Ensino universitário </t>
  </si>
  <si>
    <t>07.00.09.04 - Ensino universitário</t>
  </si>
  <si>
    <t>07.00.09.04.01 - Licenciatura</t>
  </si>
  <si>
    <t>07.00.09.04.02 - Outros graus académicos</t>
  </si>
  <si>
    <t>07.00.09.05 - Ensino não especificado (sem grau definido) Total</t>
  </si>
  <si>
    <t xml:space="preserve">07.00.09.05 - Ensino não especificado (sem grau definido) </t>
  </si>
  <si>
    <t>07.00.09.05 - Ensino não especificado (sem grau definido)</t>
  </si>
  <si>
    <t>07.00.09.05.00 - Ensino não especificado</t>
  </si>
  <si>
    <t>07.00.09.06 - Serviços auxiliares á educação Total</t>
  </si>
  <si>
    <t xml:space="preserve">07.00.09.06 - Serviços auxiliares á educação </t>
  </si>
  <si>
    <t>07.00.09.06 - Serviços auxiliares á educação</t>
  </si>
  <si>
    <t>07.00.09.06.00 - Serviços auxiliares á educação</t>
  </si>
  <si>
    <t>07.00.09.07 - ID - educação Total</t>
  </si>
  <si>
    <t xml:space="preserve">07.00.09.07 - ID - educação </t>
  </si>
  <si>
    <t>07.00.09.07 - ID - educação</t>
  </si>
  <si>
    <t>07.00.09.07.00 - ID - educação</t>
  </si>
  <si>
    <t>07.00.09.08 - Outros não especificados Total</t>
  </si>
  <si>
    <t xml:space="preserve">07.00.09.08 - Outros não especificados </t>
  </si>
  <si>
    <t>07.00.09.08 - Outros não especificados</t>
  </si>
  <si>
    <t>07.00.09.08.00 - Outros não especificados-educação</t>
  </si>
  <si>
    <t>07.00.10 - Protecção social Total</t>
  </si>
  <si>
    <t xml:space="preserve">07.00.10 - Protecção social </t>
  </si>
  <si>
    <t>07.00.10.01 - Doença e incapacidade Total</t>
  </si>
  <si>
    <t xml:space="preserve">07.00.10.01 - Doença e incapacidade </t>
  </si>
  <si>
    <t>07.00.10 - Protecção social</t>
  </si>
  <si>
    <t>07.00.10.01 - Doença e incapacidade</t>
  </si>
  <si>
    <t>07.00.10.01.01 - Doenças</t>
  </si>
  <si>
    <t>07.00.10.01.02 - Incapacidade</t>
  </si>
  <si>
    <t>07.00.10.02 - Idosos Total</t>
  </si>
  <si>
    <t xml:space="preserve">07.00.10.02 - Idosos </t>
  </si>
  <si>
    <t>07.00.10.02 - Idosos</t>
  </si>
  <si>
    <t>07.00.10.02.00 - Idosos</t>
  </si>
  <si>
    <t>07.00.10.03 - Sobrevivência Total</t>
  </si>
  <si>
    <t xml:space="preserve">07.00.10.03 - Sobrevivência </t>
  </si>
  <si>
    <t>07.00.10.03 - Sobrevivência</t>
  </si>
  <si>
    <t>07.00.10.03.00 - Sobrevivência</t>
  </si>
  <si>
    <t>07.00.10.04 - Família e crianças Total</t>
  </si>
  <si>
    <t xml:space="preserve">07.00.10.04 - Família e crianças </t>
  </si>
  <si>
    <t>07.00.10.04 - Família e crianças</t>
  </si>
  <si>
    <t>07.00.10.04.00 - Família e crianças</t>
  </si>
  <si>
    <t>07.00.10.05 - Desemprego Total</t>
  </si>
  <si>
    <t xml:space="preserve">07.00.10.05 - Desemprego </t>
  </si>
  <si>
    <t>07.00.10.05 - Desemprego</t>
  </si>
  <si>
    <t>07.00.10.05.00 - Desemprego</t>
  </si>
  <si>
    <t>07.00.10.06 - Habitação Total</t>
  </si>
  <si>
    <t xml:space="preserve">07.00.10.06 - Habitação </t>
  </si>
  <si>
    <t>07.00.10.06 - Habitação</t>
  </si>
  <si>
    <t>07.00.10.06.00 - Habitação</t>
  </si>
  <si>
    <t>07.00.10.07 - Exclusão social Total</t>
  </si>
  <si>
    <t xml:space="preserve">07.00.10.07 - Exclusão social </t>
  </si>
  <si>
    <t>07.00.10.07 - Exclusão social</t>
  </si>
  <si>
    <t>07.00.10.07.00 - Exclusão social</t>
  </si>
  <si>
    <t>07.00.10.08 - ID Protecção Social Total</t>
  </si>
  <si>
    <t xml:space="preserve">07.00.10.08 - ID Protecção Social </t>
  </si>
  <si>
    <t>07.00.10.08 - ID Protecção Social</t>
  </si>
  <si>
    <t>07.00.10.08.00 - ID Protecção Social</t>
  </si>
  <si>
    <t>07.00.10.09 - Outros não especificados Total</t>
  </si>
  <si>
    <t xml:space="preserve">07.00.10.09 - Outros não especificados </t>
  </si>
  <si>
    <t>07.00.10.09 - Outros não especificados</t>
  </si>
  <si>
    <t>07.00.10.09.00 - Proteção Social Não Especificado</t>
  </si>
  <si>
    <t>MAPA  XV</t>
  </si>
  <si>
    <t>Ministérios Todos</t>
  </si>
  <si>
    <t>02 Total</t>
  </si>
  <si>
    <t xml:space="preserve">02 </t>
  </si>
  <si>
    <t>Despesas</t>
  </si>
  <si>
    <t>02.01 Total</t>
  </si>
  <si>
    <t xml:space="preserve">02.01 </t>
  </si>
  <si>
    <t>Despesas com pessoal</t>
  </si>
  <si>
    <t>02.01.01 Total</t>
  </si>
  <si>
    <t xml:space="preserve">02.01.01 </t>
  </si>
  <si>
    <t>Remunerações certas e permanentes</t>
  </si>
  <si>
    <t>02</t>
  </si>
  <si>
    <t>02.01</t>
  </si>
  <si>
    <t>02.01.01</t>
  </si>
  <si>
    <t>02.01.01.01.01</t>
  </si>
  <si>
    <t>Pessoal Dos Quadros Especiais</t>
  </si>
  <si>
    <t>02.01.01.01.02</t>
  </si>
  <si>
    <t>Pessoal Do Quadro</t>
  </si>
  <si>
    <t>02.01.01.01.03</t>
  </si>
  <si>
    <t>Pessoal Contratado</t>
  </si>
  <si>
    <t>02.01.01.01.04</t>
  </si>
  <si>
    <t>Pessoal Em Regime De Avença</t>
  </si>
  <si>
    <t>02.01.01.01.09</t>
  </si>
  <si>
    <t>Pessoal Em Qualquer Outra Situação</t>
  </si>
  <si>
    <t>02.01.01.02.01</t>
  </si>
  <si>
    <t>Gratificações Permanentes</t>
  </si>
  <si>
    <t>02.01.01.02.02</t>
  </si>
  <si>
    <t>Subsídios Permanentes</t>
  </si>
  <si>
    <t>02.01.01.02.03</t>
  </si>
  <si>
    <t>Despesas De Representação</t>
  </si>
  <si>
    <t>02.01.01.02.04</t>
  </si>
  <si>
    <t>Gratificações Eventuais</t>
  </si>
  <si>
    <t>02.01.01.02.05</t>
  </si>
  <si>
    <t>Horas Extraordinárias</t>
  </si>
  <si>
    <t>02.01.01.02.06</t>
  </si>
  <si>
    <t>Alimentação E Alojamento</t>
  </si>
  <si>
    <t>02.01.01.02.07</t>
  </si>
  <si>
    <t>Formação</t>
  </si>
  <si>
    <t>02.01.01.02.08</t>
  </si>
  <si>
    <t>Subsídio De Instalação</t>
  </si>
  <si>
    <t>02.01.01.02.09</t>
  </si>
  <si>
    <t>Outros Suplementos E Abonos</t>
  </si>
  <si>
    <t>02.01.01.03.01</t>
  </si>
  <si>
    <t>Aumentos Salariais</t>
  </si>
  <si>
    <t>02.01.01.03.02</t>
  </si>
  <si>
    <t>Recrutamentos E Nomeações</t>
  </si>
  <si>
    <t>02.01.01.03.03</t>
  </si>
  <si>
    <t>Progressões</t>
  </si>
  <si>
    <t>02.01.01.03.04</t>
  </si>
  <si>
    <t>Reclassificações</t>
  </si>
  <si>
    <t>02.01.01.03.05</t>
  </si>
  <si>
    <t>Reingressos</t>
  </si>
  <si>
    <t>02.01.01.03.06</t>
  </si>
  <si>
    <t>Promoções</t>
  </si>
  <si>
    <t>02.01.02 Total</t>
  </si>
  <si>
    <t xml:space="preserve">02.01.02 </t>
  </si>
  <si>
    <t>02.01.02</t>
  </si>
  <si>
    <t>02.01.02.01.01</t>
  </si>
  <si>
    <t>Contribuições Para A Segurança Social</t>
  </si>
  <si>
    <t>02.01.02.01.02</t>
  </si>
  <si>
    <t>Encargos Com A Saúde</t>
  </si>
  <si>
    <t>02.01.02.01.03</t>
  </si>
  <si>
    <t>Abono De Família</t>
  </si>
  <si>
    <t>02.01.02.01.04</t>
  </si>
  <si>
    <t>Seguros De Acidentes No Trabalho</t>
  </si>
  <si>
    <t>02.01.02.01.09</t>
  </si>
  <si>
    <t>Encargos Diversos De Segurança Social</t>
  </si>
  <si>
    <t>02.02 Total</t>
  </si>
  <si>
    <t xml:space="preserve">02.02 </t>
  </si>
  <si>
    <t>Aquisição de bens e serviços</t>
  </si>
  <si>
    <t>02.02.01 Total</t>
  </si>
  <si>
    <t xml:space="preserve">02.02.01 </t>
  </si>
  <si>
    <t>Aquisição de bens</t>
  </si>
  <si>
    <t>02.02</t>
  </si>
  <si>
    <t>02.02.01</t>
  </si>
  <si>
    <t>02.02.01.00.01</t>
  </si>
  <si>
    <t>Matérias Primas E Subsidiárias</t>
  </si>
  <si>
    <t>02.02.01.00.02</t>
  </si>
  <si>
    <t>Medicamentos</t>
  </si>
  <si>
    <t>02.02.01.00.03</t>
  </si>
  <si>
    <t>Produtos Alimentares</t>
  </si>
  <si>
    <t>02.02.01.00.04</t>
  </si>
  <si>
    <t>Roupa  Vestuário E Calçado</t>
  </si>
  <si>
    <t>02.02.01.00.05</t>
  </si>
  <si>
    <t>Material De Escritório</t>
  </si>
  <si>
    <t>02.02.01.00.06</t>
  </si>
  <si>
    <t>Material De Consumo Clínico</t>
  </si>
  <si>
    <t>02.02.01.00.07</t>
  </si>
  <si>
    <t>Munições  Explosivos E Outro Mat Militar</t>
  </si>
  <si>
    <t>02.02.01.00.08</t>
  </si>
  <si>
    <t>Material De Educação, Cultura E Recreio</t>
  </si>
  <si>
    <t>02.02.01.00.09</t>
  </si>
  <si>
    <t>Material De Transporte - Peças</t>
  </si>
  <si>
    <t>02.02.01.01.00</t>
  </si>
  <si>
    <t>Livros E Documentação Técnica</t>
  </si>
  <si>
    <t>02.02.01.01.01</t>
  </si>
  <si>
    <t>Artigos Honoríficos E De Decoração</t>
  </si>
  <si>
    <t>02.02.01.01.02</t>
  </si>
  <si>
    <t>Combustíveis E Lubrificantes</t>
  </si>
  <si>
    <t>02.02.01.01.03</t>
  </si>
  <si>
    <t>Material De Limpeza, Higiene E Conforto</t>
  </si>
  <si>
    <t>02.02.01.01.04</t>
  </si>
  <si>
    <t>Material De Conservação E Reparação</t>
  </si>
  <si>
    <t>02.02.01.01.05</t>
  </si>
  <si>
    <t>Publicidade Dos Atos E Decisões Administrativas</t>
  </si>
  <si>
    <t>02.02.01.01.07</t>
  </si>
  <si>
    <t>Materiais De Publicidade E Propaganda</t>
  </si>
  <si>
    <t>02.02.01.09.09</t>
  </si>
  <si>
    <t>Outros Bens</t>
  </si>
  <si>
    <t>02.02.02 Total</t>
  </si>
  <si>
    <t xml:space="preserve">02.02.02 </t>
  </si>
  <si>
    <t>Aquisição De Serviços</t>
  </si>
  <si>
    <t>02.02.02</t>
  </si>
  <si>
    <t>02.02.02.00.01</t>
  </si>
  <si>
    <t>Rendas E Alugueres</t>
  </si>
  <si>
    <t>02.02.02.00.02</t>
  </si>
  <si>
    <t>Conservação E Reparação De Bens</t>
  </si>
  <si>
    <t>02.02.02.00.03</t>
  </si>
  <si>
    <t>Comunicações</t>
  </si>
  <si>
    <t>02.02.02.00.04</t>
  </si>
  <si>
    <t>Transportes</t>
  </si>
  <si>
    <t>02.02.02.00.05</t>
  </si>
  <si>
    <t>Água</t>
  </si>
  <si>
    <t>02.02.02.00.06</t>
  </si>
  <si>
    <t>Energia Eléctrica</t>
  </si>
  <si>
    <t>02.02.02.00.07</t>
  </si>
  <si>
    <t>Publicidade E Propaganda</t>
  </si>
  <si>
    <t>02.02.02.00.08</t>
  </si>
  <si>
    <t>Representação Dos Serviços</t>
  </si>
  <si>
    <t>02.02.02.00.09</t>
  </si>
  <si>
    <t>Deslocações E Estadas</t>
  </si>
  <si>
    <t>02.02.02.01.00</t>
  </si>
  <si>
    <t>Vigilância E Segurança</t>
  </si>
  <si>
    <t>02.02.02.01.01</t>
  </si>
  <si>
    <t>Limpeza  Higiene E Conforto</t>
  </si>
  <si>
    <t>02.02.02.01.02</t>
  </si>
  <si>
    <t>Honorários</t>
  </si>
  <si>
    <t>02.02.02.01.03.01</t>
  </si>
  <si>
    <t>Assistência Técnica - Residentes</t>
  </si>
  <si>
    <t>02.02.02.01.03.02</t>
  </si>
  <si>
    <t>Assistência Técnica - Não Residentes</t>
  </si>
  <si>
    <t>02.02.02.01.04</t>
  </si>
  <si>
    <t>Outros Encargos Da Dívida</t>
  </si>
  <si>
    <t>02.02.02.09.01</t>
  </si>
  <si>
    <t>02.02.02.09.02</t>
  </si>
  <si>
    <t>Seminários, Exposições E Similares</t>
  </si>
  <si>
    <t>02.02.02.09.09</t>
  </si>
  <si>
    <t>Outros Serviços</t>
  </si>
  <si>
    <t>02.04 Total</t>
  </si>
  <si>
    <t xml:space="preserve">02.04 </t>
  </si>
  <si>
    <t>Juros e outros encargos</t>
  </si>
  <si>
    <t>02.04.01 Total</t>
  </si>
  <si>
    <t xml:space="preserve">02.04.01 </t>
  </si>
  <si>
    <t>Juros da dívida externa</t>
  </si>
  <si>
    <t>02.04</t>
  </si>
  <si>
    <t>02.04.01</t>
  </si>
  <si>
    <t>02.04.02 Total</t>
  </si>
  <si>
    <t xml:space="preserve">02.04.02 </t>
  </si>
  <si>
    <t>Juros da dívida interna</t>
  </si>
  <si>
    <t>02.04.02</t>
  </si>
  <si>
    <t>02.04.03 Total</t>
  </si>
  <si>
    <t xml:space="preserve">02.04.03 </t>
  </si>
  <si>
    <t>Outros encargos</t>
  </si>
  <si>
    <t>02.04.03</t>
  </si>
  <si>
    <t>02.05 Total</t>
  </si>
  <si>
    <t xml:space="preserve">02.05 </t>
  </si>
  <si>
    <t>Subsidíos</t>
  </si>
  <si>
    <t>02.05.01 Total</t>
  </si>
  <si>
    <t xml:space="preserve">02.05.01 </t>
  </si>
  <si>
    <t>A Empresas Públicas</t>
  </si>
  <si>
    <t>02.05</t>
  </si>
  <si>
    <t>02.05.01</t>
  </si>
  <si>
    <t>02.05.01.01</t>
  </si>
  <si>
    <t>Subsidíos Empresas Públicas Não Financeiras</t>
  </si>
  <si>
    <t>02.05.01.02</t>
  </si>
  <si>
    <t>Subsidíos Empresas Públicas Financeiras</t>
  </si>
  <si>
    <t>02.05.02 Total</t>
  </si>
  <si>
    <t xml:space="preserve">02.05.02 </t>
  </si>
  <si>
    <t>A Empresas Privadas</t>
  </si>
  <si>
    <t>02.05.02</t>
  </si>
  <si>
    <t>02.05.02.01</t>
  </si>
  <si>
    <t>Subsidíos A Empresas Privadas Não Financeiras</t>
  </si>
  <si>
    <t>02.05.02.02</t>
  </si>
  <si>
    <t>Subsidíos A Empresas Privadas Financeiras</t>
  </si>
  <si>
    <t>02.06 Total</t>
  </si>
  <si>
    <t xml:space="preserve">02.06 </t>
  </si>
  <si>
    <t>Transferências</t>
  </si>
  <si>
    <t>02.06.01 Total</t>
  </si>
  <si>
    <t xml:space="preserve">02.06.01 </t>
  </si>
  <si>
    <t>Para Governos Estrangeiros</t>
  </si>
  <si>
    <t>02.06</t>
  </si>
  <si>
    <t>02.06.01</t>
  </si>
  <si>
    <t>02.06.01.01</t>
  </si>
  <si>
    <t>Transferências Correntes</t>
  </si>
  <si>
    <t>02.06.01.02</t>
  </si>
  <si>
    <t>Transferências Capital</t>
  </si>
  <si>
    <t>02.06.01.09.01</t>
  </si>
  <si>
    <t>Outros Transferências Correntes</t>
  </si>
  <si>
    <t>02.06.01.09.02</t>
  </si>
  <si>
    <t>Outros Transferências Capital</t>
  </si>
  <si>
    <t>02.06.01.09.03</t>
  </si>
  <si>
    <t>Id Outros Transferências</t>
  </si>
  <si>
    <t>02.06.02 Total</t>
  </si>
  <si>
    <t xml:space="preserve">02.06.02 </t>
  </si>
  <si>
    <t>Organismos internacionais</t>
  </si>
  <si>
    <t>02.06.02</t>
  </si>
  <si>
    <t>02.06.02.01.01</t>
  </si>
  <si>
    <t>Quotas A Organismos Internacionais Correntes</t>
  </si>
  <si>
    <t>02.06.02.01.09</t>
  </si>
  <si>
    <t>Outros Organismos Internacionais - Correntes</t>
  </si>
  <si>
    <t>02.06.02.02.09</t>
  </si>
  <si>
    <t>Outros A Organismos Internacionais Capital</t>
  </si>
  <si>
    <t>02.06.03 Total</t>
  </si>
  <si>
    <t xml:space="preserve">02.06.03 </t>
  </si>
  <si>
    <t>Administrações Públicas</t>
  </si>
  <si>
    <t>02.06.03</t>
  </si>
  <si>
    <t>02.06.03.01.01</t>
  </si>
  <si>
    <t>Fundos E Serviços Autónomos Corrente</t>
  </si>
  <si>
    <t>02.06.03.01.02</t>
  </si>
  <si>
    <t>Municipios Corrente</t>
  </si>
  <si>
    <t>02.06.03.01.03</t>
  </si>
  <si>
    <t>Embaixadas E Serviços Consulares Corrente</t>
  </si>
  <si>
    <t>02.06.03.01.09</t>
  </si>
  <si>
    <t>Outras Transferências Administrações Públicas Corr</t>
  </si>
  <si>
    <t>02.06.03.02.01</t>
  </si>
  <si>
    <t>Fundos E Serviços Autónomos Capital</t>
  </si>
  <si>
    <t>02.06.03.02.02</t>
  </si>
  <si>
    <t>Municípios Capital</t>
  </si>
  <si>
    <t>02.06.03.02.03</t>
  </si>
  <si>
    <t>Embaixadas E Serviços Consulares Capital</t>
  </si>
  <si>
    <t>02.06.03.02.09</t>
  </si>
  <si>
    <t>Outras Transferências Administrações Públicas Capi</t>
  </si>
  <si>
    <t>02.07 Total</t>
  </si>
  <si>
    <t xml:space="preserve">02.07 </t>
  </si>
  <si>
    <t>Benefícios Sociais</t>
  </si>
  <si>
    <t>02.07.01 Total</t>
  </si>
  <si>
    <t xml:space="preserve">02.07.01 </t>
  </si>
  <si>
    <t>Benefícios sociais</t>
  </si>
  <si>
    <t>02.07</t>
  </si>
  <si>
    <t>02.07.01</t>
  </si>
  <si>
    <t>02.07.01.01.01</t>
  </si>
  <si>
    <t>Pensões de aposentação</t>
  </si>
  <si>
    <t>02.07.01.01.02</t>
  </si>
  <si>
    <t>Pensões de sobrevivência</t>
  </si>
  <si>
    <t>02.07.01.01.03</t>
  </si>
  <si>
    <t>Pensões do regime não contributivo</t>
  </si>
  <si>
    <t>02.07.01.01.04</t>
  </si>
  <si>
    <t>Pensões de reserva</t>
  </si>
  <si>
    <t>02.07.01.01.05</t>
  </si>
  <si>
    <t>Pensões de ex-Presidentes</t>
  </si>
  <si>
    <t>02.07.01.01.06</t>
  </si>
  <si>
    <t>Subsidio de doença e de maternidades</t>
  </si>
  <si>
    <t>02.07.01.01.07</t>
  </si>
  <si>
    <t>Prestações familiares</t>
  </si>
  <si>
    <t>02.07.01.02</t>
  </si>
  <si>
    <t>Benefícios sociais em espécie</t>
  </si>
  <si>
    <t>02.07.02.02</t>
  </si>
  <si>
    <t>02.07.02 Total</t>
  </si>
  <si>
    <t xml:space="preserve">02.07.02 </t>
  </si>
  <si>
    <t>Benefícios de assistência social</t>
  </si>
  <si>
    <t>02.07.02</t>
  </si>
  <si>
    <t>02.07.02.01.03</t>
  </si>
  <si>
    <t>Evacuação de doentes</t>
  </si>
  <si>
    <t>02.07.02.01.09</t>
  </si>
  <si>
    <t>Outros Benefícios Sociais Em Numerário</t>
  </si>
  <si>
    <t>02.08 Total</t>
  </si>
  <si>
    <t xml:space="preserve">02.08 </t>
  </si>
  <si>
    <t>Outras Despesas</t>
  </si>
  <si>
    <t>02.08.01 Total</t>
  </si>
  <si>
    <t xml:space="preserve">02.08.01 </t>
  </si>
  <si>
    <t>Seguros</t>
  </si>
  <si>
    <t>02.08</t>
  </si>
  <si>
    <t>02.08.01</t>
  </si>
  <si>
    <t>02.08.02 Total</t>
  </si>
  <si>
    <t xml:space="preserve">02.08.02 </t>
  </si>
  <si>
    <t>02.08.02</t>
  </si>
  <si>
    <t>02.08.02.01.01</t>
  </si>
  <si>
    <t>Transferências A Instituições Sem Fins Lucrativos</t>
  </si>
  <si>
    <t>02.08.02.01.02</t>
  </si>
  <si>
    <t>Bolsas De Estudo E Outros Benefícios Educacionais</t>
  </si>
  <si>
    <t>02.08.02.01.03</t>
  </si>
  <si>
    <t>Indemnizações Extraordinarias</t>
  </si>
  <si>
    <t>02.08.02.01.09</t>
  </si>
  <si>
    <t>Id Outras Correntes</t>
  </si>
  <si>
    <t>02.08.02.02.09</t>
  </si>
  <si>
    <t xml:space="preserve">Id Outras Capital                 </t>
  </si>
  <si>
    <t>02.08.03 Total</t>
  </si>
  <si>
    <t xml:space="preserve">02.08.03 </t>
  </si>
  <si>
    <t>Partidos políticos</t>
  </si>
  <si>
    <t>02.08.03</t>
  </si>
  <si>
    <t>02.08.04 Total</t>
  </si>
  <si>
    <t xml:space="preserve">02.08.04 </t>
  </si>
  <si>
    <t>Organizações não governamentais</t>
  </si>
  <si>
    <t>02.08.04</t>
  </si>
  <si>
    <t>02.08.05 Total</t>
  </si>
  <si>
    <t xml:space="preserve">02.08.05 </t>
  </si>
  <si>
    <t>Restituições</t>
  </si>
  <si>
    <t>02.08.05</t>
  </si>
  <si>
    <t>02.08.05.01</t>
  </si>
  <si>
    <t>Restituições Iur</t>
  </si>
  <si>
    <t>02.08.05.02</t>
  </si>
  <si>
    <t>Restituições Iva</t>
  </si>
  <si>
    <t>02.08.05.99</t>
  </si>
  <si>
    <t>Outras Restituições</t>
  </si>
  <si>
    <t>02.08.06 Total</t>
  </si>
  <si>
    <t xml:space="preserve">02.08.06 </t>
  </si>
  <si>
    <t>Indemnizações</t>
  </si>
  <si>
    <t>02.08.06</t>
  </si>
  <si>
    <t>02.08.07 Total</t>
  </si>
  <si>
    <t xml:space="preserve">02.08.07 </t>
  </si>
  <si>
    <t>Outras Despesas Residual</t>
  </si>
  <si>
    <t>02.08.07</t>
  </si>
  <si>
    <t>02.08.08 Total</t>
  </si>
  <si>
    <t xml:space="preserve">02.08.08 </t>
  </si>
  <si>
    <t>Dotação Provisional</t>
  </si>
  <si>
    <t>02.08.08</t>
  </si>
  <si>
    <t>03 Total</t>
  </si>
  <si>
    <t xml:space="preserve">03 </t>
  </si>
  <si>
    <t>Activos E Passivos</t>
  </si>
  <si>
    <t>03.01 Total</t>
  </si>
  <si>
    <t xml:space="preserve">03.01 </t>
  </si>
  <si>
    <t>03.01.01 Total</t>
  </si>
  <si>
    <t xml:space="preserve">03.01.01 </t>
  </si>
  <si>
    <t>03</t>
  </si>
  <si>
    <t>03.01.01.01.01.01.01</t>
  </si>
  <si>
    <t>Residências Civis - Aquisições</t>
  </si>
  <si>
    <t>03.01.01.01.01.02.01</t>
  </si>
  <si>
    <t>Residências Militares - Aquisições</t>
  </si>
  <si>
    <t>03.01.01.01.02.01</t>
  </si>
  <si>
    <t>Edifícios Não Residenciais - Aquisições</t>
  </si>
  <si>
    <t>03.01.01.01.03.01</t>
  </si>
  <si>
    <t>Edifícios Para Escritórios - Aquisições</t>
  </si>
  <si>
    <t>03.01.01.01.04.01</t>
  </si>
  <si>
    <t>Edifícios Para Ensino - Aquisições</t>
  </si>
  <si>
    <t>03.01.01.01.05.01</t>
  </si>
  <si>
    <t>Construções militares - aquisições</t>
  </si>
  <si>
    <t>03.01.01.01.06.01</t>
  </si>
  <si>
    <t>Outras Construções - Aquisições</t>
  </si>
  <si>
    <t>03.01.01.02.01.01.01</t>
  </si>
  <si>
    <t>Viaturas Ligeiras De Passageiros - Aquisições</t>
  </si>
  <si>
    <t>03.01.01.02.01.02.01</t>
  </si>
  <si>
    <t>Viaturas Mistas - Aquisições</t>
  </si>
  <si>
    <t>03.01.01.02.01.03.01</t>
  </si>
  <si>
    <t>Viaturas De Carga - Aquisições</t>
  </si>
  <si>
    <t>03.01.01.02.01.04.01</t>
  </si>
  <si>
    <t>Pesados De Passageiros - Aquisições</t>
  </si>
  <si>
    <t>03.01.01.02.01.05.01</t>
  </si>
  <si>
    <t>Ambulâncias - Aquisições</t>
  </si>
  <si>
    <t>03.01.01.02.01.06.01</t>
  </si>
  <si>
    <t>Motos E Motociclos - Aquisições</t>
  </si>
  <si>
    <t>03.01.01.02.01.07.01</t>
  </si>
  <si>
    <t>Barcos - Aquisições</t>
  </si>
  <si>
    <t>03.01.01.02.01.08.01</t>
  </si>
  <si>
    <t>Aviões - Aquisições</t>
  </si>
  <si>
    <t>03.01.01.02.01.09.01</t>
  </si>
  <si>
    <t>Outros Materiais De Transporte- Aquisição</t>
  </si>
  <si>
    <t>03.01.01.02.02.01</t>
  </si>
  <si>
    <t>Ferramentas E Utensílios - Aquisições</t>
  </si>
  <si>
    <t>03.01.01.02.03.01</t>
  </si>
  <si>
    <t>Equipamento Administrativo - Aquisições</t>
  </si>
  <si>
    <t>03.01.01.02.04.01</t>
  </si>
  <si>
    <t>Outra Maquinaria E Equipamento - Aquisições</t>
  </si>
  <si>
    <t>03.01.01.03.01.01</t>
  </si>
  <si>
    <t>Animais E Plantações - Aquisições</t>
  </si>
  <si>
    <t>03.01.01.03.02.01</t>
  </si>
  <si>
    <t>Activos Fixos Intangíveis - Aquisições</t>
  </si>
  <si>
    <t>03.01.01.03.09.01</t>
  </si>
  <si>
    <t>Id Outros Activos Fixos - Aquisições</t>
  </si>
  <si>
    <t>03.01.02 Total</t>
  </si>
  <si>
    <t xml:space="preserve">03.01.02 </t>
  </si>
  <si>
    <t>03.01.02.01.01</t>
  </si>
  <si>
    <t>Mercadorias Estratégicas - Aquisições</t>
  </si>
  <si>
    <t>03.01.02.02.01.01</t>
  </si>
  <si>
    <t>Matérias-Primas E De Aprovisionamento - Aquisições</t>
  </si>
  <si>
    <t>03.01.02.02.02.01</t>
  </si>
  <si>
    <t>Produtos E Trabalhos Em Curso - Aquisições</t>
  </si>
  <si>
    <t>03.01.02.02.03.01</t>
  </si>
  <si>
    <t>Produtos Acabados - Aquisições</t>
  </si>
  <si>
    <t>03.01.02.02.04.01</t>
  </si>
  <si>
    <t>Mercadorias - Aquisições</t>
  </si>
  <si>
    <t>03.01.03 Total</t>
  </si>
  <si>
    <t xml:space="preserve">03.01.03 </t>
  </si>
  <si>
    <t>03.01.03.01</t>
  </si>
  <si>
    <t>Valores - Aquisições</t>
  </si>
  <si>
    <t>03.01.04 Total</t>
  </si>
  <si>
    <t xml:space="preserve">03.01.04 </t>
  </si>
  <si>
    <t>Recursos Naturais</t>
  </si>
  <si>
    <t>03.01.04.01.01.01</t>
  </si>
  <si>
    <t>Terrenos Do Domínio Público - Aquisições</t>
  </si>
  <si>
    <t>03.01.04.01.02.01</t>
  </si>
  <si>
    <t>Terrenos Do Domínio Privado - Aquisições</t>
  </si>
  <si>
    <t>03.01.04.02.01</t>
  </si>
  <si>
    <t>Activos Do Subsolo - Aquisições</t>
  </si>
  <si>
    <t>03.01.04.03.01</t>
  </si>
  <si>
    <t>Outros Recursos Naturais - Aquisições</t>
  </si>
  <si>
    <t>03.01.04.04.01.01</t>
  </si>
  <si>
    <t>Propriedade Industrial E Outros Direito-Aquisições</t>
  </si>
  <si>
    <t>03.01.04.04.02.01</t>
  </si>
  <si>
    <t>Aplicações Informáticas - Aquisições</t>
  </si>
  <si>
    <t>03.01.04.04.09.01</t>
  </si>
  <si>
    <t>Outros Activos Intangíveis Não Produzid-Aquisições</t>
  </si>
  <si>
    <t>Despesas de investimentos segundo uma classificação funcional</t>
  </si>
  <si>
    <t>CONTA  GERAL  DO  ESTADO / 2020</t>
  </si>
  <si>
    <t>PR</t>
  </si>
  <si>
    <t>01</t>
  </si>
  <si>
    <t>Presidência Da República</t>
  </si>
  <si>
    <t>AN</t>
  </si>
  <si>
    <t>OSOB - Assembleia Nacional</t>
  </si>
  <si>
    <t>STJ</t>
  </si>
  <si>
    <t>04</t>
  </si>
  <si>
    <t>OSOB - Supremo Tribunal De Justiça</t>
  </si>
  <si>
    <t>PGR</t>
  </si>
  <si>
    <t>05</t>
  </si>
  <si>
    <t>OSOB - Procuradoria Geral Da Répública</t>
  </si>
  <si>
    <t>TC</t>
  </si>
  <si>
    <t>052</t>
  </si>
  <si>
    <t>OSOB - Tribunal De Contas</t>
  </si>
  <si>
    <t>CSMJ</t>
  </si>
  <si>
    <t>053</t>
  </si>
  <si>
    <t>OSOB - Conselho Superior Da Magistratura Judicial</t>
  </si>
  <si>
    <t>CSMP</t>
  </si>
  <si>
    <t>Osob - Conselho Superior Do Ministerio Publico</t>
  </si>
  <si>
    <t>GPM</t>
  </si>
  <si>
    <t>06</t>
  </si>
  <si>
    <t xml:space="preserve">CHGOV - Gabinete Do Primeiro Ministro </t>
  </si>
  <si>
    <t>CHGOV - Gabinete Do Vice Primeiro Ministro</t>
  </si>
  <si>
    <t>MAPPCM</t>
  </si>
  <si>
    <t>07</t>
  </si>
  <si>
    <t xml:space="preserve">CHGOV - Ministro Dos Assuntos Parlamentares e da  Presidencia Conselho Ministro   </t>
  </si>
  <si>
    <t>CHGOV - Ministro Adjunto Do Primeiro Ministro Para A Integração Regional</t>
  </si>
  <si>
    <t>MF</t>
  </si>
  <si>
    <t>08</t>
  </si>
  <si>
    <t xml:space="preserve">GOV - Ministério Das Finanças </t>
  </si>
  <si>
    <t>MNEC</t>
  </si>
  <si>
    <t>11</t>
  </si>
  <si>
    <t>GOV - Ministério Dos Negocios Estrangeiros e Comunidades</t>
  </si>
  <si>
    <t>MDEF</t>
  </si>
  <si>
    <t>12</t>
  </si>
  <si>
    <t xml:space="preserve">GOV - Ministério Da Defesa </t>
  </si>
  <si>
    <t>MJT</t>
  </si>
  <si>
    <t>14</t>
  </si>
  <si>
    <t>GOV - Ministério Da Justiça E Trabalho</t>
  </si>
  <si>
    <t>MAI</t>
  </si>
  <si>
    <t>10</t>
  </si>
  <si>
    <t>GOV - Ministério Da Administração Interna</t>
  </si>
  <si>
    <t>Gov - Ministerio Do Turismo E Transportes</t>
  </si>
  <si>
    <t>Gov - Ministerio Da Economia Maritima</t>
  </si>
  <si>
    <t>Gov - Ministério Da Industria, Comércio E Energia</t>
  </si>
  <si>
    <t>MAA</t>
  </si>
  <si>
    <t>19</t>
  </si>
  <si>
    <t>GOV - Ministério Da Agricultura e Ambiente</t>
  </si>
  <si>
    <t>ME</t>
  </si>
  <si>
    <t>15</t>
  </si>
  <si>
    <t xml:space="preserve">GOV - Ministério Da Educação </t>
  </si>
  <si>
    <t>MD</t>
  </si>
  <si>
    <t>13</t>
  </si>
  <si>
    <t>GOV - Ministerio Do Desporto</t>
  </si>
  <si>
    <t>MFIS</t>
  </si>
  <si>
    <t>16</t>
  </si>
  <si>
    <t>GOV - Ministerio Da Familia E Da Inclusao Social</t>
  </si>
  <si>
    <t>MCIC</t>
  </si>
  <si>
    <t>17</t>
  </si>
  <si>
    <t>GOV - Ministerio Da Cultura e das Industrias Criativas</t>
  </si>
  <si>
    <t>MSSS</t>
  </si>
  <si>
    <t>18</t>
  </si>
  <si>
    <t>GOV - Ministério Da Saúde e da Segurança Social</t>
  </si>
  <si>
    <t>MIOTH</t>
  </si>
  <si>
    <t>20</t>
  </si>
  <si>
    <t>GOV - Ministério Das Infraestruturas, do Ordenamento do Territorio e Habitação</t>
  </si>
  <si>
    <t>CRE</t>
  </si>
  <si>
    <t>21</t>
  </si>
  <si>
    <t>GOV - Comissão De Recenseamento Eleitoral</t>
  </si>
  <si>
    <t>Programa Plurianual de Investimentos Públicos</t>
  </si>
  <si>
    <t>Total de despesas</t>
  </si>
  <si>
    <t>MAPA_IV_8.1</t>
  </si>
  <si>
    <t>Despesas do Estado segundo classificação orgânica</t>
  </si>
  <si>
    <t>Desp. de Func.</t>
  </si>
  <si>
    <t>Encargos Gerais</t>
  </si>
  <si>
    <t>Prog.Investim.</t>
  </si>
  <si>
    <t>CNE</t>
  </si>
  <si>
    <t>051</t>
  </si>
  <si>
    <t>OSOB - Comissão Nacional De Eleições</t>
  </si>
  <si>
    <t>MEE</t>
  </si>
  <si>
    <t>09</t>
  </si>
  <si>
    <t>O_NAT</t>
  </si>
  <si>
    <t>EX_CC_N3</t>
  </si>
  <si>
    <t>Soma de VALOR_INICIAL</t>
  </si>
  <si>
    <t>Soma de VALOR_ACTUAL</t>
  </si>
  <si>
    <t>Soma de VALOR_PAGO</t>
  </si>
  <si>
    <t>FUN</t>
  </si>
  <si>
    <t>Osob - Tribunal Constitucional</t>
  </si>
  <si>
    <t>FUN Total</t>
  </si>
  <si>
    <t>INV</t>
  </si>
  <si>
    <t>INV Total</t>
  </si>
  <si>
    <t>EX_CC_N3_COD</t>
  </si>
  <si>
    <t>01.01.07</t>
  </si>
  <si>
    <t>01.01.08</t>
  </si>
  <si>
    <t>01.02.02</t>
  </si>
  <si>
    <t>01.02.05</t>
  </si>
  <si>
    <t>01.02.06</t>
  </si>
  <si>
    <t>01.03.05</t>
  </si>
  <si>
    <t>01.03.06</t>
  </si>
  <si>
    <t>01.03.07</t>
  </si>
  <si>
    <t>01.03.08</t>
  </si>
  <si>
    <t>01.03.09</t>
  </si>
  <si>
    <t>01.03.10</t>
  </si>
  <si>
    <t>01.03.11</t>
  </si>
  <si>
    <t>01.03.12</t>
  </si>
  <si>
    <t>01.03.13</t>
  </si>
  <si>
    <t>01.03.14</t>
  </si>
  <si>
    <t>01.03.15</t>
  </si>
  <si>
    <t>01.03.17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</si>
</sst>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0"/>
      <name val="Arial"/>
      <family val="2"/>
    </font>
    <font>
      <b/>
      <i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4"/>
      <color indexed="8"/>
      <name val="Times New Roman"/>
      <family val="1"/>
    </font>
    <font>
      <b/>
      <sz val="12"/>
      <color indexed="8"/>
      <name val="MS Sans Serif"/>
      <family val="2"/>
    </font>
    <font>
      <b/>
      <sz val="10"/>
      <name val="Arial"/>
      <family val="2"/>
    </font>
    <font>
      <b/>
      <sz val="9"/>
      <color indexed="8"/>
      <name val="Arial"/>
      <family val="2"/>
    </font>
    <font>
      <b/>
      <sz val="8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 style="thin">
        <color indexed="8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</cellStyleXfs>
  <cellXfs count="184">
    <xf numFmtId="0" fontId="0" fillId="0" borderId="0" xfId="0"/>
    <xf numFmtId="0" fontId="3" fillId="0" borderId="1" xfId="0" applyFont="1" applyFill="1" applyBorder="1"/>
    <xf numFmtId="3" fontId="3" fillId="0" borderId="2" xfId="0" applyNumberFormat="1" applyFont="1" applyFill="1" applyBorder="1"/>
    <xf numFmtId="0" fontId="3" fillId="0" borderId="0" xfId="0" applyFont="1" applyFill="1"/>
    <xf numFmtId="0" fontId="0" fillId="0" borderId="0" xfId="0" applyFill="1"/>
    <xf numFmtId="0" fontId="4" fillId="0" borderId="4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Continuous" vertical="center"/>
    </xf>
    <xf numFmtId="0" fontId="4" fillId="0" borderId="3" xfId="0" applyFont="1" applyFill="1" applyBorder="1" applyAlignment="1">
      <alignment horizontal="centerContinuous" vertical="center"/>
    </xf>
    <xf numFmtId="0" fontId="4" fillId="0" borderId="2" xfId="0" applyFont="1" applyFill="1" applyBorder="1" applyAlignment="1">
      <alignment horizontal="centerContinuous" vertical="center"/>
    </xf>
    <xf numFmtId="0" fontId="4" fillId="0" borderId="5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wrapText="1"/>
    </xf>
    <xf numFmtId="0" fontId="4" fillId="0" borderId="8" xfId="0" applyFont="1" applyFill="1" applyBorder="1" applyAlignment="1">
      <alignment horizontal="center"/>
    </xf>
    <xf numFmtId="3" fontId="4" fillId="0" borderId="5" xfId="0" applyNumberFormat="1" applyFont="1" applyFill="1" applyBorder="1"/>
    <xf numFmtId="3" fontId="4" fillId="0" borderId="2" xfId="0" applyNumberFormat="1" applyFont="1" applyFill="1" applyBorder="1"/>
    <xf numFmtId="3" fontId="3" fillId="0" borderId="0" xfId="0" applyNumberFormat="1" applyFont="1" applyFill="1"/>
    <xf numFmtId="0" fontId="4" fillId="0" borderId="5" xfId="2" applyFont="1" applyFill="1" applyBorder="1" applyAlignment="1">
      <alignment horizontal="center"/>
    </xf>
    <xf numFmtId="0" fontId="6" fillId="0" borderId="5" xfId="0" applyFont="1" applyFill="1" applyBorder="1"/>
    <xf numFmtId="0" fontId="6" fillId="0" borderId="5" xfId="0" applyFont="1" applyFill="1" applyBorder="1" applyAlignment="1">
      <alignment vertical="top" wrapText="1"/>
    </xf>
    <xf numFmtId="3" fontId="4" fillId="0" borderId="3" xfId="0" applyNumberFormat="1" applyFont="1" applyFill="1" applyBorder="1"/>
    <xf numFmtId="0" fontId="3" fillId="0" borderId="5" xfId="0" applyFont="1" applyFill="1" applyBorder="1"/>
    <xf numFmtId="0" fontId="4" fillId="0" borderId="5" xfId="0" applyFont="1" applyFill="1" applyBorder="1" applyAlignment="1">
      <alignment vertical="top" wrapText="1"/>
    </xf>
    <xf numFmtId="3" fontId="3" fillId="0" borderId="5" xfId="0" applyNumberFormat="1" applyFont="1" applyFill="1" applyBorder="1"/>
    <xf numFmtId="0" fontId="4" fillId="0" borderId="5" xfId="0" applyFont="1" applyFill="1" applyBorder="1" applyAlignment="1">
      <alignment horizontal="left"/>
    </xf>
    <xf numFmtId="0" fontId="3" fillId="0" borderId="5" xfId="2" applyFont="1" applyFill="1" applyBorder="1" applyAlignment="1">
      <alignment horizontal="left"/>
    </xf>
    <xf numFmtId="0" fontId="3" fillId="0" borderId="5" xfId="0" applyFont="1" applyFill="1" applyBorder="1" applyAlignment="1">
      <alignment horizontal="left" vertical="top" wrapText="1" indent="1"/>
    </xf>
    <xf numFmtId="3" fontId="7" fillId="0" borderId="5" xfId="0" applyNumberFormat="1" applyFont="1" applyFill="1" applyBorder="1"/>
    <xf numFmtId="0" fontId="4" fillId="0" borderId="0" xfId="0" applyFont="1" applyFill="1"/>
    <xf numFmtId="0" fontId="3" fillId="0" borderId="5" xfId="0" applyFont="1" applyFill="1" applyBorder="1" applyAlignment="1">
      <alignment horizontal="left"/>
    </xf>
    <xf numFmtId="0" fontId="4" fillId="0" borderId="5" xfId="0" applyFont="1" applyFill="1" applyBorder="1" applyAlignment="1">
      <alignment horizontal="left" vertical="top" wrapText="1" indent="1"/>
    </xf>
    <xf numFmtId="0" fontId="3" fillId="0" borderId="5" xfId="0" applyFont="1" applyFill="1" applyBorder="1" applyAlignment="1">
      <alignment horizontal="left" vertical="top" wrapText="1" indent="3"/>
    </xf>
    <xf numFmtId="0" fontId="4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vertical="top" wrapText="1"/>
    </xf>
    <xf numFmtId="0" fontId="6" fillId="0" borderId="5" xfId="0" applyFont="1" applyFill="1" applyBorder="1" applyAlignment="1">
      <alignment horizontal="left"/>
    </xf>
    <xf numFmtId="0" fontId="4" fillId="0" borderId="5" xfId="0" applyFont="1" applyFill="1" applyBorder="1"/>
    <xf numFmtId="3" fontId="3" fillId="0" borderId="1" xfId="0" applyNumberFormat="1" applyFont="1" applyFill="1" applyBorder="1"/>
    <xf numFmtId="0" fontId="3" fillId="0" borderId="5" xfId="0" applyFont="1" applyFill="1" applyBorder="1" applyAlignment="1">
      <alignment horizontal="left" vertical="top" wrapText="1" indent="2"/>
    </xf>
    <xf numFmtId="3" fontId="3" fillId="0" borderId="6" xfId="0" applyNumberFormat="1" applyFont="1" applyFill="1" applyBorder="1"/>
    <xf numFmtId="3" fontId="3" fillId="0" borderId="3" xfId="0" applyNumberFormat="1" applyFont="1" applyFill="1" applyBorder="1"/>
    <xf numFmtId="0" fontId="3" fillId="0" borderId="5" xfId="0" applyFont="1" applyFill="1" applyBorder="1" applyAlignment="1">
      <alignment horizontal="left" indent="1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3" fontId="3" fillId="0" borderId="0" xfId="0" applyNumberFormat="1" applyFont="1" applyFill="1" applyBorder="1"/>
    <xf numFmtId="0" fontId="3" fillId="0" borderId="0" xfId="0" applyFont="1" applyFill="1" applyBorder="1"/>
    <xf numFmtId="0" fontId="3" fillId="0" borderId="10" xfId="0" applyFont="1" applyFill="1" applyBorder="1"/>
    <xf numFmtId="0" fontId="3" fillId="0" borderId="11" xfId="0" applyFont="1" applyFill="1" applyBorder="1"/>
    <xf numFmtId="0" fontId="3" fillId="0" borderId="12" xfId="0" applyFont="1" applyFill="1" applyBorder="1"/>
    <xf numFmtId="3" fontId="4" fillId="0" borderId="12" xfId="0" applyNumberFormat="1" applyFont="1" applyFill="1" applyBorder="1" applyAlignment="1">
      <alignment horizontal="center"/>
    </xf>
    <xf numFmtId="0" fontId="3" fillId="0" borderId="13" xfId="0" applyFont="1" applyFill="1" applyBorder="1"/>
    <xf numFmtId="0" fontId="3" fillId="0" borderId="14" xfId="0" applyFont="1" applyFill="1" applyBorder="1"/>
    <xf numFmtId="3" fontId="3" fillId="0" borderId="14" xfId="0" applyNumberFormat="1" applyFont="1" applyFill="1" applyBorder="1"/>
    <xf numFmtId="3" fontId="3" fillId="0" borderId="12" xfId="0" applyNumberFormat="1" applyFont="1" applyFill="1" applyBorder="1"/>
    <xf numFmtId="3" fontId="4" fillId="0" borderId="13" xfId="0" applyNumberFormat="1" applyFont="1" applyFill="1" applyBorder="1"/>
    <xf numFmtId="0" fontId="3" fillId="0" borderId="15" xfId="0" applyFont="1" applyFill="1" applyBorder="1"/>
    <xf numFmtId="0" fontId="3" fillId="0" borderId="16" xfId="0" applyFont="1" applyFill="1" applyBorder="1"/>
    <xf numFmtId="3" fontId="3" fillId="0" borderId="15" xfId="0" applyNumberFormat="1" applyFont="1" applyFill="1" applyBorder="1"/>
    <xf numFmtId="3" fontId="4" fillId="0" borderId="16" xfId="0" applyNumberFormat="1" applyFont="1" applyFill="1" applyBorder="1"/>
    <xf numFmtId="0" fontId="3" fillId="0" borderId="15" xfId="0" applyFont="1" applyFill="1" applyBorder="1" applyAlignment="1">
      <alignment horizontal="left" indent="1"/>
    </xf>
    <xf numFmtId="0" fontId="3" fillId="0" borderId="17" xfId="0" applyFont="1" applyFill="1" applyBorder="1" applyAlignment="1">
      <alignment horizontal="left" indent="1"/>
    </xf>
    <xf numFmtId="0" fontId="3" fillId="0" borderId="18" xfId="0" applyFont="1" applyFill="1" applyBorder="1"/>
    <xf numFmtId="0" fontId="3" fillId="0" borderId="19" xfId="0" applyFont="1" applyFill="1" applyBorder="1"/>
    <xf numFmtId="3" fontId="3" fillId="0" borderId="17" xfId="0" applyNumberFormat="1" applyFont="1" applyFill="1" applyBorder="1"/>
    <xf numFmtId="3" fontId="3" fillId="0" borderId="19" xfId="0" applyNumberFormat="1" applyFont="1" applyFill="1" applyBorder="1"/>
    <xf numFmtId="3" fontId="4" fillId="0" borderId="18" xfId="0" applyNumberFormat="1" applyFont="1" applyFill="1" applyBorder="1"/>
    <xf numFmtId="3" fontId="3" fillId="0" borderId="10" xfId="0" applyNumberFormat="1" applyFont="1" applyFill="1" applyBorder="1"/>
    <xf numFmtId="3" fontId="3" fillId="0" borderId="11" xfId="0" applyNumberFormat="1" applyFont="1" applyFill="1" applyBorder="1"/>
    <xf numFmtId="3" fontId="4" fillId="0" borderId="20" xfId="0" applyNumberFormat="1" applyFont="1" applyFill="1" applyBorder="1"/>
    <xf numFmtId="0" fontId="4" fillId="0" borderId="10" xfId="0" applyFont="1" applyFill="1" applyBorder="1"/>
    <xf numFmtId="0" fontId="4" fillId="0" borderId="11" xfId="0" applyFont="1" applyFill="1" applyBorder="1"/>
    <xf numFmtId="0" fontId="4" fillId="0" borderId="19" xfId="0" applyFont="1" applyFill="1" applyBorder="1"/>
    <xf numFmtId="0" fontId="5" fillId="0" borderId="0" xfId="2" applyFill="1"/>
    <xf numFmtId="0" fontId="8" fillId="0" borderId="21" xfId="0" applyFont="1" applyFill="1" applyBorder="1" applyAlignment="1"/>
    <xf numFmtId="0" fontId="9" fillId="0" borderId="22" xfId="0" applyFont="1" applyFill="1" applyBorder="1" applyAlignment="1" applyProtection="1">
      <protection locked="0"/>
    </xf>
    <xf numFmtId="0" fontId="9" fillId="0" borderId="23" xfId="0" applyFont="1" applyFill="1" applyBorder="1" applyAlignment="1"/>
    <xf numFmtId="0" fontId="0" fillId="0" borderId="23" xfId="0" applyFill="1" applyBorder="1" applyAlignment="1">
      <alignment horizontal="centerContinuous"/>
    </xf>
    <xf numFmtId="0" fontId="0" fillId="0" borderId="24" xfId="0" applyFill="1" applyBorder="1" applyAlignment="1">
      <alignment horizontal="centerContinuous"/>
    </xf>
    <xf numFmtId="0" fontId="8" fillId="0" borderId="25" xfId="0" applyFont="1" applyFill="1" applyBorder="1" applyAlignment="1"/>
    <xf numFmtId="0" fontId="10" fillId="0" borderId="22" xfId="0" applyFont="1" applyFill="1" applyBorder="1" applyAlignment="1"/>
    <xf numFmtId="0" fontId="10" fillId="0" borderId="23" xfId="0" applyFont="1" applyFill="1" applyBorder="1" applyAlignment="1"/>
    <xf numFmtId="0" fontId="10" fillId="0" borderId="23" xfId="0" applyFont="1" applyFill="1" applyBorder="1" applyAlignment="1">
      <alignment horizontal="centerContinuous"/>
    </xf>
    <xf numFmtId="0" fontId="10" fillId="0" borderId="24" xfId="0" applyFont="1" applyFill="1" applyBorder="1" applyAlignment="1">
      <alignment horizontal="centerContinuous"/>
    </xf>
    <xf numFmtId="0" fontId="8" fillId="0" borderId="26" xfId="0" applyFont="1" applyFill="1" applyBorder="1" applyAlignment="1">
      <alignment horizontal="center"/>
    </xf>
    <xf numFmtId="0" fontId="11" fillId="0" borderId="27" xfId="0" applyFont="1" applyFill="1" applyBorder="1" applyAlignment="1">
      <alignment horizontal="center"/>
    </xf>
    <xf numFmtId="0" fontId="12" fillId="0" borderId="27" xfId="0" applyFont="1" applyFill="1" applyBorder="1" applyAlignment="1">
      <alignment horizontal="center"/>
    </xf>
    <xf numFmtId="0" fontId="8" fillId="0" borderId="27" xfId="0" applyFont="1" applyFill="1" applyBorder="1" applyAlignment="1">
      <alignment horizontal="center"/>
    </xf>
    <xf numFmtId="164" fontId="11" fillId="0" borderId="27" xfId="0" applyNumberFormat="1" applyFont="1" applyFill="1" applyBorder="1" applyAlignment="1">
      <alignment horizontal="center"/>
    </xf>
    <xf numFmtId="0" fontId="11" fillId="0" borderId="28" xfId="0" applyFont="1" applyFill="1" applyBorder="1" applyAlignment="1">
      <alignment horizontal="center"/>
    </xf>
    <xf numFmtId="0" fontId="8" fillId="0" borderId="29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8" fillId="0" borderId="30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164" fontId="11" fillId="0" borderId="30" xfId="0" applyNumberFormat="1" applyFont="1" applyFill="1" applyBorder="1" applyAlignment="1">
      <alignment horizontal="center"/>
    </xf>
    <xf numFmtId="0" fontId="11" fillId="0" borderId="31" xfId="0" applyFont="1" applyFill="1" applyBorder="1" applyAlignment="1">
      <alignment horizontal="center"/>
    </xf>
    <xf numFmtId="0" fontId="11" fillId="0" borderId="0" xfId="2" applyFont="1" applyFill="1"/>
    <xf numFmtId="0" fontId="11" fillId="0" borderId="32" xfId="2" applyFont="1" applyFill="1" applyBorder="1" applyAlignment="1">
      <alignment horizontal="center"/>
    </xf>
    <xf numFmtId="3" fontId="11" fillId="0" borderId="33" xfId="2" applyNumberFormat="1" applyFont="1" applyFill="1" applyBorder="1" applyAlignment="1">
      <alignment horizontal="right"/>
    </xf>
    <xf numFmtId="164" fontId="11" fillId="0" borderId="33" xfId="0" applyNumberFormat="1" applyFont="1" applyFill="1" applyBorder="1"/>
    <xf numFmtId="164" fontId="11" fillId="0" borderId="34" xfId="1" applyNumberFormat="1" applyFont="1" applyFill="1" applyBorder="1"/>
    <xf numFmtId="0" fontId="11" fillId="0" borderId="35" xfId="2" applyFont="1" applyFill="1" applyBorder="1"/>
    <xf numFmtId="3" fontId="11" fillId="0" borderId="5" xfId="2" applyNumberFormat="1" applyFont="1" applyFill="1" applyBorder="1" applyAlignment="1">
      <alignment horizontal="right"/>
    </xf>
    <xf numFmtId="164" fontId="11" fillId="0" borderId="5" xfId="0" applyNumberFormat="1" applyFont="1" applyFill="1" applyBorder="1"/>
    <xf numFmtId="164" fontId="11" fillId="0" borderId="36" xfId="1" applyNumberFormat="1" applyFont="1" applyFill="1" applyBorder="1"/>
    <xf numFmtId="0" fontId="0" fillId="0" borderId="37" xfId="0" applyBorder="1"/>
    <xf numFmtId="3" fontId="14" fillId="0" borderId="5" xfId="0" applyNumberFormat="1" applyFont="1" applyFill="1" applyBorder="1"/>
    <xf numFmtId="3" fontId="0" fillId="0" borderId="5" xfId="0" applyNumberFormat="1" applyFill="1" applyBorder="1"/>
    <xf numFmtId="164" fontId="5" fillId="0" borderId="5" xfId="0" applyNumberFormat="1" applyFont="1" applyFill="1" applyBorder="1"/>
    <xf numFmtId="164" fontId="5" fillId="0" borderId="36" xfId="1" applyNumberFormat="1" applyFont="1" applyFill="1" applyBorder="1"/>
    <xf numFmtId="0" fontId="5" fillId="0" borderId="35" xfId="2" applyFill="1" applyBorder="1"/>
    <xf numFmtId="0" fontId="5" fillId="0" borderId="35" xfId="2" applyFont="1" applyFill="1" applyBorder="1"/>
    <xf numFmtId="0" fontId="0" fillId="0" borderId="37" xfId="0" applyFill="1" applyBorder="1"/>
    <xf numFmtId="0" fontId="0" fillId="0" borderId="38" xfId="0" applyFill="1" applyBorder="1"/>
    <xf numFmtId="0" fontId="11" fillId="0" borderId="37" xfId="2" applyFont="1" applyFill="1" applyBorder="1"/>
    <xf numFmtId="0" fontId="5" fillId="0" borderId="39" xfId="2" applyFill="1" applyBorder="1"/>
    <xf numFmtId="3" fontId="0" fillId="0" borderId="40" xfId="0" applyNumberFormat="1" applyFill="1" applyBorder="1"/>
    <xf numFmtId="164" fontId="5" fillId="0" borderId="40" xfId="0" applyNumberFormat="1" applyFont="1" applyFill="1" applyBorder="1"/>
    <xf numFmtId="164" fontId="5" fillId="0" borderId="41" xfId="1" applyNumberFormat="1" applyFont="1" applyFill="1" applyBorder="1"/>
    <xf numFmtId="0" fontId="14" fillId="0" borderId="0" xfId="0" applyFont="1" applyFill="1"/>
    <xf numFmtId="0" fontId="8" fillId="0" borderId="21" xfId="0" applyFont="1" applyBorder="1" applyAlignment="1"/>
    <xf numFmtId="0" fontId="9" fillId="0" borderId="22" xfId="0" applyFont="1" applyBorder="1" applyAlignment="1" applyProtection="1">
      <protection locked="0"/>
    </xf>
    <xf numFmtId="3" fontId="0" fillId="0" borderId="23" xfId="0" applyNumberFormat="1" applyFill="1" applyBorder="1" applyAlignment="1">
      <alignment horizontal="centerContinuous"/>
    </xf>
    <xf numFmtId="0" fontId="0" fillId="0" borderId="23" xfId="0" applyBorder="1" applyAlignment="1">
      <alignment horizontal="centerContinuous"/>
    </xf>
    <xf numFmtId="0" fontId="0" fillId="0" borderId="24" xfId="0" applyBorder="1" applyAlignment="1">
      <alignment horizontal="centerContinuous"/>
    </xf>
    <xf numFmtId="0" fontId="8" fillId="0" borderId="25" xfId="0" applyFont="1" applyBorder="1" applyAlignment="1"/>
    <xf numFmtId="0" fontId="10" fillId="0" borderId="22" xfId="0" applyFont="1" applyBorder="1" applyAlignment="1"/>
    <xf numFmtId="0" fontId="10" fillId="0" borderId="23" xfId="0" applyFont="1" applyBorder="1" applyAlignment="1">
      <alignment horizontal="centerContinuous"/>
    </xf>
    <xf numFmtId="0" fontId="10" fillId="0" borderId="24" xfId="0" applyFont="1" applyBorder="1" applyAlignment="1">
      <alignment horizontal="centerContinuous"/>
    </xf>
    <xf numFmtId="0" fontId="8" fillId="0" borderId="26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15" fillId="0" borderId="5" xfId="0" quotePrefix="1" applyFont="1" applyFill="1" applyBorder="1"/>
    <xf numFmtId="0" fontId="14" fillId="0" borderId="5" xfId="0" applyFont="1" applyFill="1" applyBorder="1"/>
    <xf numFmtId="0" fontId="14" fillId="0" borderId="5" xfId="0" quotePrefix="1" applyFont="1" applyFill="1" applyBorder="1"/>
    <xf numFmtId="0" fontId="14" fillId="0" borderId="1" xfId="0" applyFont="1" applyFill="1" applyBorder="1"/>
    <xf numFmtId="0" fontId="15" fillId="0" borderId="32" xfId="0" quotePrefix="1" applyFont="1" applyFill="1" applyBorder="1"/>
    <xf numFmtId="0" fontId="15" fillId="0" borderId="33" xfId="0" quotePrefix="1" applyFont="1" applyFill="1" applyBorder="1"/>
    <xf numFmtId="3" fontId="15" fillId="0" borderId="33" xfId="0" applyNumberFormat="1" applyFont="1" applyFill="1" applyBorder="1"/>
    <xf numFmtId="164" fontId="11" fillId="0" borderId="33" xfId="0" applyNumberFormat="1" applyFont="1" applyBorder="1"/>
    <xf numFmtId="164" fontId="11" fillId="0" borderId="34" xfId="1" applyNumberFormat="1" applyFont="1" applyBorder="1"/>
    <xf numFmtId="0" fontId="15" fillId="0" borderId="35" xfId="0" quotePrefix="1" applyFont="1" applyFill="1" applyBorder="1"/>
    <xf numFmtId="0" fontId="15" fillId="0" borderId="5" xfId="0" applyFont="1" applyFill="1" applyBorder="1"/>
    <xf numFmtId="3" fontId="15" fillId="0" borderId="5" xfId="0" applyNumberFormat="1" applyFont="1" applyFill="1" applyBorder="1"/>
    <xf numFmtId="164" fontId="11" fillId="0" borderId="36" xfId="1" applyNumberFormat="1" applyFont="1" applyBorder="1"/>
    <xf numFmtId="0" fontId="15" fillId="0" borderId="35" xfId="0" applyFont="1" applyFill="1" applyBorder="1"/>
    <xf numFmtId="0" fontId="14" fillId="0" borderId="35" xfId="0" applyFont="1" applyFill="1" applyBorder="1"/>
    <xf numFmtId="164" fontId="5" fillId="0" borderId="36" xfId="1" applyNumberFormat="1" applyFont="1" applyBorder="1"/>
    <xf numFmtId="0" fontId="14" fillId="0" borderId="2" xfId="0" applyFont="1" applyFill="1" applyBorder="1"/>
    <xf numFmtId="164" fontId="11" fillId="0" borderId="5" xfId="0" applyNumberFormat="1" applyFont="1" applyBorder="1"/>
    <xf numFmtId="164" fontId="5" fillId="0" borderId="5" xfId="0" applyNumberFormat="1" applyFont="1" applyBorder="1"/>
    <xf numFmtId="0" fontId="14" fillId="0" borderId="39" xfId="0" applyFont="1" applyFill="1" applyBorder="1"/>
    <xf numFmtId="0" fontId="14" fillId="0" borderId="40" xfId="0" applyFont="1" applyFill="1" applyBorder="1"/>
    <xf numFmtId="164" fontId="5" fillId="0" borderId="40" xfId="0" applyNumberFormat="1" applyFont="1" applyBorder="1"/>
    <xf numFmtId="164" fontId="5" fillId="0" borderId="41" xfId="1" applyNumberFormat="1" applyFont="1" applyBorder="1"/>
    <xf numFmtId="0" fontId="0" fillId="0" borderId="35" xfId="0" applyFill="1" applyBorder="1"/>
    <xf numFmtId="0" fontId="0" fillId="0" borderId="42" xfId="0" applyBorder="1"/>
    <xf numFmtId="3" fontId="14" fillId="0" borderId="40" xfId="0" applyNumberFormat="1" applyFont="1" applyFill="1" applyBorder="1"/>
    <xf numFmtId="0" fontId="5" fillId="0" borderId="0" xfId="4" applyFill="1"/>
    <xf numFmtId="0" fontId="5" fillId="0" borderId="0" xfId="4" applyFill="1" applyBorder="1"/>
    <xf numFmtId="0" fontId="0" fillId="0" borderId="5" xfId="0" applyFill="1" applyBorder="1"/>
    <xf numFmtId="3" fontId="0" fillId="0" borderId="43" xfId="0" applyNumberFormat="1" applyFill="1" applyBorder="1"/>
    <xf numFmtId="3" fontId="2" fillId="0" borderId="5" xfId="0" applyNumberFormat="1" applyFont="1" applyFill="1" applyBorder="1"/>
    <xf numFmtId="0" fontId="8" fillId="0" borderId="5" xfId="0" applyFont="1" applyFill="1" applyBorder="1"/>
    <xf numFmtId="0" fontId="8" fillId="0" borderId="5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0" fontId="0" fillId="0" borderId="5" xfId="0" quotePrefix="1" applyFill="1" applyBorder="1"/>
    <xf numFmtId="0" fontId="2" fillId="2" borderId="44" xfId="0" applyFont="1" applyFill="1" applyBorder="1"/>
    <xf numFmtId="0" fontId="2" fillId="0" borderId="0" xfId="0" applyFont="1"/>
    <xf numFmtId="3" fontId="0" fillId="0" borderId="0" xfId="0" applyNumberFormat="1"/>
    <xf numFmtId="0" fontId="2" fillId="0" borderId="44" xfId="0" applyFont="1" applyBorder="1"/>
    <xf numFmtId="0" fontId="2" fillId="0" borderId="45" xfId="0" applyFont="1" applyBorder="1"/>
    <xf numFmtId="3" fontId="2" fillId="0" borderId="45" xfId="0" applyNumberFormat="1" applyFont="1" applyBorder="1"/>
    <xf numFmtId="0" fontId="2" fillId="2" borderId="46" xfId="0" applyFont="1" applyFill="1" applyBorder="1"/>
    <xf numFmtId="3" fontId="2" fillId="2" borderId="46" xfId="0" applyNumberFormat="1" applyFont="1" applyFill="1" applyBorder="1"/>
    <xf numFmtId="3" fontId="4" fillId="0" borderId="1" xfId="0" applyNumberFormat="1" applyFont="1" applyFill="1" applyBorder="1" applyAlignment="1">
      <alignment horizontal="center" vertical="center"/>
    </xf>
    <xf numFmtId="3" fontId="4" fillId="0" borderId="3" xfId="0" applyNumberFormat="1" applyFont="1" applyFill="1" applyBorder="1" applyAlignment="1">
      <alignment horizontal="center" vertical="center"/>
    </xf>
    <xf numFmtId="3" fontId="4" fillId="0" borderId="2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wrapText="1"/>
    </xf>
    <xf numFmtId="0" fontId="4" fillId="0" borderId="9" xfId="0" applyFont="1" applyFill="1" applyBorder="1" applyAlignment="1">
      <alignment horizontal="center" wrapText="1"/>
    </xf>
    <xf numFmtId="0" fontId="9" fillId="0" borderId="0" xfId="4" applyFont="1" applyFill="1" applyBorder="1" applyAlignment="1" applyProtection="1">
      <alignment horizontal="center"/>
      <protection locked="0"/>
    </xf>
    <xf numFmtId="0" fontId="11" fillId="0" borderId="0" xfId="4" applyFont="1" applyFill="1" applyAlignment="1">
      <alignment horizontal="center"/>
    </xf>
    <xf numFmtId="0" fontId="5" fillId="0" borderId="0" xfId="4" applyFill="1" applyAlignment="1">
      <alignment horizontal="center"/>
    </xf>
  </cellXfs>
  <cellStyles count="5">
    <cellStyle name="Normal" xfId="0" builtinId="0"/>
    <cellStyle name="Normal 2" xfId="2" xr:uid="{00000000-0005-0000-0000-000001000000}"/>
    <cellStyle name="Normal 44 2" xfId="3" xr:uid="{00000000-0005-0000-0000-000002000000}"/>
    <cellStyle name="Normal_Conta_2000_Versao_1" xfId="4" xr:uid="{00000000-0005-0000-0000-000003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4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PSGWN03P/AFR/DATA/NGA/workfiles/NGA-re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PSGWN03P/AFR/DATA/NGA/workfiles/STA-ins/NGCPI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psswn05d/afr1/TEMP/My%20Documents/Moz/E-Final/BOP9703_stres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/TEMP/DSAtblEmily02-0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/DATA/MLI/Current/MLIBOP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Fpsgwn03p/afr/DATA/MOZ/moz%20macroframeworkv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yara.pina/Downloads/MAPAS_CGE%202020_DEFINITIV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GRealModule"/>
      <sheetName val="TOC"/>
      <sheetName val="Readme"/>
      <sheetName val="In"/>
      <sheetName val="In_for nonoil"/>
      <sheetName val="Out"/>
      <sheetName val="Weta"/>
      <sheetName val="SavInv_gdp"/>
      <sheetName val="SavInv_nonoilgdp"/>
      <sheetName val="Work_exp"/>
      <sheetName val="SEI_sum"/>
      <sheetName val="Work_sect"/>
      <sheetName val="Source_sect"/>
      <sheetName val="Source_exp"/>
      <sheetName val="Non-oil Defl"/>
      <sheetName val="GDP Deflator"/>
      <sheetName val="SEI"/>
      <sheetName val="Quarterly_deflator"/>
      <sheetName val="SEI-MDG"/>
      <sheetName val="Work_sect_MDG"/>
      <sheetName val="Work_exp_MDG"/>
      <sheetName val="SavInv-MDG"/>
      <sheetName val="SEI_alternative"/>
      <sheetName val="Summary"/>
      <sheetName val="brief summary"/>
      <sheetName val="Text_tab"/>
      <sheetName val="EER Data"/>
      <sheetName val="SEI long-term"/>
      <sheetName val="Table 1"/>
      <sheetName val="Table 2"/>
      <sheetName val="Table 3"/>
      <sheetName val="Table 4"/>
      <sheetName val="Table 5"/>
      <sheetName val="RED1"/>
      <sheetName val="RED2"/>
      <sheetName val="RED3"/>
      <sheetName val="RED4"/>
      <sheetName val="RED6"/>
      <sheetName val="RED7"/>
      <sheetName val="SavInv__nonoilgdp"/>
      <sheetName val="SavInv_tab"/>
      <sheetName val="Sheet1"/>
      <sheetName val="SEI-muddlethrugh"/>
      <sheetName val="Work_exp_muddlethrough"/>
      <sheetName val="Work_sect_muddlethrugh"/>
      <sheetName val="SavInv-muddlethrough"/>
      <sheetName val="SEI-WB-Annual meetings"/>
      <sheetName val="SEI-PIN SR"/>
      <sheetName val="Assumptions"/>
      <sheetName val="Spring-2003-brief"/>
      <sheetName val="SavInv"/>
      <sheetName val="Deflator"/>
      <sheetName val="Brief table"/>
      <sheetName val="Work_sect_alternative"/>
      <sheetName val="Work_exp_alternative"/>
      <sheetName val="SR_Fig1"/>
      <sheetName val="chart data"/>
      <sheetName val="SEI-WB-Annual meetings-hard"/>
      <sheetName val="charts"/>
      <sheetName val="Temp_insheet for nonoil"/>
      <sheetName val="Work_exp_non-o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IINDEX"/>
      <sheetName val="CPICOMP"/>
      <sheetName val="INSINDEX"/>
      <sheetName val="INSPERCHG"/>
      <sheetName val="Receitas por entidade"/>
      <sheetName val="NGCPI"/>
      <sheetName val="Serviços"/>
      <sheetName val="TO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C"/>
      <sheetName val="Stress 0322"/>
      <sheetName val="Stress analysis"/>
      <sheetName val="BoP OUT Medium"/>
      <sheetName val="BoP OUT Long"/>
      <sheetName val="IMF Assistance"/>
      <sheetName val="IMF Assistance Old"/>
      <sheetName val="large projects"/>
      <sheetName val="Terms of Trade"/>
      <sheetName val="Exports"/>
      <sheetName val="Services"/>
      <sheetName val="Key Ratios"/>
      <sheetName val="Debt Service  Long"/>
      <sheetName val="DebtService to budget"/>
      <sheetName val="B"/>
      <sheetName val="D"/>
      <sheetName val="E"/>
      <sheetName val="F"/>
      <sheetName val="Workspace contents"/>
      <sheetName val="OUTPUT"/>
      <sheetName val="Contents"/>
      <sheetName val="DebtServiceOutLong"/>
      <sheetName val="TOC"/>
      <sheetName val="NPV Reduction"/>
      <sheetName val="Noyau"/>
      <sheetName val="Stress_0322"/>
      <sheetName val="Stress_analysis"/>
      <sheetName val="BoP_OUT_Medium"/>
      <sheetName val="BoP_OUT_Long"/>
      <sheetName val="IMF_Assistance"/>
      <sheetName val="IMF_Assistance_Old"/>
      <sheetName val="large_projects"/>
      <sheetName val="Terms_of_Trade"/>
      <sheetName val="Key_Ratios"/>
      <sheetName val="Debt_Service__Long"/>
      <sheetName val="DebtService_to_budget"/>
      <sheetName val="Workspace_contents"/>
      <sheetName val="1996"/>
      <sheetName val="Fund_Credit"/>
      <sheetName val="Export destination"/>
      <sheetName val="Realism 2 - Fiscal multiplier"/>
      <sheetName val="Realism 2 - Alt. 1"/>
      <sheetName val="panel chart"/>
      <sheetName val="MMI"/>
      <sheetName val="Info Din."/>
      <sheetName val="Tally_PDR"/>
      <sheetName val="Scheduled Repayment"/>
      <sheetName val="SEI"/>
      <sheetName val="FHIS"/>
      <sheetName val="BOP9703_stress"/>
      <sheetName val="Q1"/>
      <sheetName val="C_basef14.3p10.6"/>
      <sheetName val="WEO_WETA"/>
      <sheetName val="IFS SURVEYS Dec1990_Feb2004"/>
      <sheetName val="Monetary Dev_Monthly"/>
      <sheetName val="Table of Contents"/>
      <sheetName val="InHUB"/>
      <sheetName val="Stress_03221"/>
      <sheetName val="Stress_analysis1"/>
      <sheetName val="BoP_OUT_Medium1"/>
      <sheetName val="BoP_OUT_Long1"/>
      <sheetName val="IMF_Assistance1"/>
      <sheetName val="IMF_Assistance_Old1"/>
      <sheetName val="large_projects1"/>
      <sheetName val="Terms_of_Trade1"/>
      <sheetName val="Key_Ratios1"/>
      <sheetName val="Debt_Service__Long1"/>
      <sheetName val="DebtService_to_budget1"/>
      <sheetName val="Workspace_contents1"/>
      <sheetName val="NFA-input"/>
      <sheetName val="CBK-input"/>
      <sheetName val="Survey"/>
      <sheetName val="6-QAC &amp; PC Table (2)"/>
      <sheetName val="BoP"/>
      <sheetName val="RES"/>
      <sheetName val="Input"/>
      <sheetName val="Trade"/>
      <sheetName val="OutHUB"/>
      <sheetName val="PARAM"/>
      <sheetName val="CPIINDEX"/>
      <sheetName val="IFS_SURVEYS_Dec1990_Feb2004"/>
      <sheetName val="Table_of_Contents"/>
      <sheetName val="Monetary_Dev_Monthly"/>
      <sheetName val="AfDB"/>
      <sheetName val="CB"/>
      <sheetName val="Bench - 99"/>
      <sheetName val="BDDCLE-Octobre 04 pgmé"/>
      <sheetName val="Gin"/>
      <sheetName val="Din"/>
      <sheetName val="Impact"/>
      <sheetName val="Figure 6 NPV"/>
      <sheetName val="Stress_03224"/>
      <sheetName val="Stress_analysis4"/>
      <sheetName val="BoP_OUT_Medium4"/>
      <sheetName val="BoP_OUT_Long4"/>
      <sheetName val="IMF_Assistance4"/>
      <sheetName val="IMF_Assistance_Old4"/>
      <sheetName val="large_projects4"/>
      <sheetName val="Terms_of_Trade4"/>
      <sheetName val="Key_Ratios4"/>
      <sheetName val="Debt_Service__Long4"/>
      <sheetName val="DebtService_to_budget4"/>
      <sheetName val="Workspace_contents4"/>
      <sheetName val="Stress_03222"/>
      <sheetName val="Stress_analysis2"/>
      <sheetName val="BoP_OUT_Medium2"/>
      <sheetName val="BoP_OUT_Long2"/>
      <sheetName val="IMF_Assistance2"/>
      <sheetName val="IMF_Assistance_Old2"/>
      <sheetName val="large_projects2"/>
      <sheetName val="Terms_of_Trade2"/>
      <sheetName val="Key_Ratios2"/>
      <sheetName val="Debt_Service__Long2"/>
      <sheetName val="DebtService_to_budget2"/>
      <sheetName val="Workspace_contents2"/>
      <sheetName val="Stress_03223"/>
      <sheetName val="Stress_analysis3"/>
      <sheetName val="BoP_OUT_Medium3"/>
      <sheetName val="BoP_OUT_Long3"/>
      <sheetName val="IMF_Assistance3"/>
      <sheetName val="IMF_Assistance_Old3"/>
      <sheetName val="large_projects3"/>
      <sheetName val="Terms_of_Trade3"/>
      <sheetName val="Key_Ratios3"/>
      <sheetName val="Debt_Service__Long3"/>
      <sheetName val="DebtService_to_budget3"/>
      <sheetName val="Workspace_contents3"/>
    </sheetNames>
    <sheetDataSet>
      <sheetData sheetId="0" refreshError="1"/>
      <sheetData sheetId="1" refreshError="1">
        <row r="1">
          <cell r="A1">
            <v>36608.787579398151</v>
          </cell>
        </row>
        <row r="428">
          <cell r="P428">
            <v>1998</v>
          </cell>
          <cell r="Q428">
            <v>1999</v>
          </cell>
          <cell r="R428">
            <v>1999</v>
          </cell>
          <cell r="S428">
            <v>2000</v>
          </cell>
          <cell r="T428">
            <v>2001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/>
      <sheetData sheetId="82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 1"/>
      <sheetName val="Table 1"/>
      <sheetName val="Table 2"/>
      <sheetName val="Table 3"/>
      <sheetName val="Table 4"/>
      <sheetName val="Table 5"/>
      <sheetName val="Table 6"/>
      <sheetName val="Table 7"/>
      <sheetName val="Table 8"/>
      <sheetName val="Table 9"/>
      <sheetName val="Table 11"/>
      <sheetName val="Table10"/>
      <sheetName val="HIPCAss"/>
      <sheetName val="AssumpE"/>
      <sheetName val="DebtservE2"/>
      <sheetName val="Scheduled Repayme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GAS March 05"/>
      <sheetName val="IN"/>
      <sheetName val="IN-HUB"/>
      <sheetName val="OUT-HUB"/>
      <sheetName val="Assum"/>
      <sheetName val="X"/>
      <sheetName val="M"/>
      <sheetName val="SRT"/>
      <sheetName val="K"/>
      <sheetName val="BOP"/>
      <sheetName val="T9SR_bop"/>
      <sheetName val="ControlSheet"/>
      <sheetName val="WETA"/>
      <sheetName val="Au"/>
      <sheetName val="Module1"/>
      <sheetName val="Module2"/>
      <sheetName val="GAS Dec04"/>
      <sheetName val="Gas 2004"/>
      <sheetName val="Impact CI"/>
      <sheetName val="comments"/>
      <sheetName val="T9SR_bop (2)"/>
      <sheetName val="Gas"/>
      <sheetName val="IN-Q"/>
      <sheetName val="IN_TRE"/>
      <sheetName val="Sheet1"/>
      <sheetName val="T1SR"/>
      <sheetName val="T1SR_b"/>
      <sheetName val="Chart1"/>
      <sheetName val="Sensitivity Analysis"/>
      <sheetName val="T10SR "/>
      <sheetName val="T11SR"/>
      <sheetName val="DSA 2002"/>
      <sheetName val="DSA_Presentation"/>
      <sheetName val="NPV_DP2"/>
      <sheetName val="frozen request"/>
      <sheetName val="request"/>
      <sheetName val="T3SR_bop"/>
      <sheetName val="Exports for DSA"/>
      <sheetName val="Source Data (Current)"/>
      <sheetName val="Complete Data Set (Annual)"/>
      <sheetName val=""/>
      <sheetName val="A Current Data"/>
      <sheetName val="MSRV"/>
      <sheetName val="fondo promedio"/>
      <sheetName val="GRÁFICO DE FONDO POR AFILIADO"/>
      <sheetName val="Current"/>
      <sheetName val="Reference"/>
      <sheetName val="pvtReport"/>
      <sheetName val="Bench - 99"/>
      <sheetName val="Cuadro I-5 94-00"/>
      <sheetName val="MLIBOP"/>
      <sheetName val="E"/>
      <sheetName val="BOP_NC-DMX"/>
      <sheetName val="Trade-DMX"/>
      <sheetName val="Comp GAS"/>
      <sheetName val="GAS March 2009"/>
      <sheetName val="GAS May 09"/>
      <sheetName val="GAS June 2009"/>
      <sheetName val="BOP SR Table"/>
      <sheetName val="BOP SR Table % GDP"/>
      <sheetName val="BOP simulations"/>
      <sheetName val="GOLD"/>
      <sheetName val="GAS Feb 2009_2"/>
      <sheetName val="GAS Feb 2009_1"/>
      <sheetName val="GAS Jan 2009"/>
      <sheetName val="GAS Nov 2008"/>
      <sheetName val="GAS Sep 2008"/>
      <sheetName val="GAS March 2008"/>
      <sheetName val="BOP_AUTH_1"/>
      <sheetName val="BOP_AUTH_2"/>
      <sheetName val="BOP_AUTH_3"/>
      <sheetName val="BOP_AUTH_4"/>
      <sheetName val="July Pre GAS"/>
      <sheetName val="July GAS"/>
      <sheetName val="Sept GAS"/>
      <sheetName val="Services"/>
      <sheetName val="C"/>
      <sheetName val="Indic"/>
      <sheetName val="Source_Data_(Current)"/>
      <sheetName val="Complete_Data_Set_(Annual)"/>
      <sheetName val="Gas_2004"/>
      <sheetName val="Impact_CI"/>
      <sheetName val="T9SR_bop_(2)"/>
      <sheetName val="Sensitivity_Analysis"/>
      <sheetName val="T10SR_"/>
      <sheetName val="DSA_2002"/>
      <sheetName val="frozen_request"/>
      <sheetName val="Exports_for_DSA"/>
      <sheetName val="GAS_March_05"/>
      <sheetName val="GAS_Dec04"/>
      <sheetName val="A_Current_Data"/>
      <sheetName val="fondo_promedio"/>
      <sheetName val="GRÁFICO_DE_FONDO_POR_AFILIADO"/>
      <sheetName val="Bench_-_99"/>
      <sheetName val="Cuadro_I-5_94-00"/>
      <sheetName val="Comp_GAS"/>
      <sheetName val="GAS_March_2009"/>
      <sheetName val="GAS_May_09"/>
      <sheetName val="GAS_June_2009"/>
      <sheetName val="BOP_SR_Table"/>
      <sheetName val="BOP_SR_Table_%_GDP"/>
      <sheetName val="BOP_simulations"/>
      <sheetName val="GAS_Feb_2009_2"/>
      <sheetName val="GAS_Feb_2009_1"/>
      <sheetName val="GAS_Jan_2009"/>
      <sheetName val="GAS_Nov_2008"/>
      <sheetName val="GAS_Sep_2008"/>
      <sheetName val="GAS_March_2008"/>
      <sheetName val="July_Pre_GAS"/>
      <sheetName val="July_GAS"/>
      <sheetName val="Sept_GAS"/>
      <sheetName val="Relief"/>
      <sheetName val="Constan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36">
          <cell r="A36" t="str">
            <v>||</v>
          </cell>
          <cell r="B36" t="str">
            <v xml:space="preserve">          O.w:Russia/China</v>
          </cell>
          <cell r="C36" t="str">
            <v xml:space="preserve">          O.w:Russia/China</v>
          </cell>
          <cell r="E36">
            <v>-1.6</v>
          </cell>
          <cell r="F36">
            <v>-1.4</v>
          </cell>
          <cell r="G36">
            <v>-1.2</v>
          </cell>
          <cell r="H36">
            <v>-1.1000000000000001</v>
          </cell>
          <cell r="I36">
            <v>-0.9</v>
          </cell>
          <cell r="J36">
            <v>-4.867</v>
          </cell>
          <cell r="K36">
            <v>-1.8</v>
          </cell>
          <cell r="L36">
            <v>-2.931</v>
          </cell>
          <cell r="M36">
            <v>-2.492</v>
          </cell>
          <cell r="N36">
            <v>-2.5</v>
          </cell>
          <cell r="O36">
            <v>-2.242</v>
          </cell>
          <cell r="P36">
            <v>-1.5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-1.7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</row>
        <row r="44">
          <cell r="A44" t="str">
            <v>||</v>
          </cell>
          <cell r="B44" t="str">
            <v xml:space="preserve">             (excl. Russia/China)</v>
          </cell>
          <cell r="C44" t="str">
            <v>||</v>
          </cell>
          <cell r="D44" t="str">
            <v>||</v>
          </cell>
          <cell r="E44">
            <v>-53.256999999999969</v>
          </cell>
          <cell r="F44">
            <v>-62.093999999999973</v>
          </cell>
          <cell r="G44">
            <v>-19.858000000000008</v>
          </cell>
          <cell r="H44">
            <v>-27.772000000000006</v>
          </cell>
          <cell r="I44">
            <v>-14.357000000000012</v>
          </cell>
          <cell r="J44">
            <v>-26.595999999999993</v>
          </cell>
          <cell r="K44">
            <v>-8.0779999999999994</v>
          </cell>
          <cell r="L44">
            <v>-22.687000000000001</v>
          </cell>
          <cell r="M44">
            <v>-19.214000000000002</v>
          </cell>
          <cell r="N44">
            <v>-87.936000000000007</v>
          </cell>
          <cell r="O44">
            <v>-85.933999999999955</v>
          </cell>
          <cell r="P44">
            <v>-131.92835643335684</v>
          </cell>
          <cell r="Q44">
            <v>-104.17750762000009</v>
          </cell>
          <cell r="R44">
            <v>-119.73163566547828</v>
          </cell>
          <cell r="S44">
            <v>-155.82335967493077</v>
          </cell>
          <cell r="T44">
            <v>-181.22019538212447</v>
          </cell>
          <cell r="U44">
            <v>-216.3213811633816</v>
          </cell>
          <cell r="V44">
            <v>-229.76431015633443</v>
          </cell>
          <cell r="W44">
            <v>-227.62783257270709</v>
          </cell>
          <cell r="X44">
            <v>-204.41652008285178</v>
          </cell>
          <cell r="Y44">
            <v>-229.57652022161815</v>
          </cell>
          <cell r="Z44">
            <v>-220.9978401310911</v>
          </cell>
          <cell r="AA44">
            <v>-233.97802135548625</v>
          </cell>
          <cell r="AB44">
            <v>-233.14965054558547</v>
          </cell>
          <cell r="AC44">
            <v>-266.74982534713683</v>
          </cell>
          <cell r="AD44">
            <v>-294.71656169956157</v>
          </cell>
          <cell r="AE44">
            <v>-317.61075596965969</v>
          </cell>
          <cell r="AF44">
            <v>-345.29179632704785</v>
          </cell>
          <cell r="AG44">
            <v>-366.78061241819887</v>
          </cell>
          <cell r="AH44">
            <v>-388.43874836789848</v>
          </cell>
          <cell r="AI44">
            <v>-413.52459229500801</v>
          </cell>
          <cell r="AJ44">
            <v>-442.18149807473196</v>
          </cell>
          <cell r="AK44">
            <v>-473.09947315588522</v>
          </cell>
          <cell r="AL44">
            <v>-506.33782836355908</v>
          </cell>
          <cell r="AM44">
            <v>-537.01538519837027</v>
          </cell>
          <cell r="AN44">
            <v>-567.82918248649844</v>
          </cell>
          <cell r="AO44">
            <v>-596.03125527197301</v>
          </cell>
          <cell r="AP44">
            <v>-631.14569947496568</v>
          </cell>
          <cell r="AQ44">
            <v>-719.87252114812998</v>
          </cell>
        </row>
        <row r="59">
          <cell r="B59" t="str">
            <v xml:space="preserve">     Direct investment (net)</v>
          </cell>
          <cell r="C59" t="str">
            <v xml:space="preserve">     Direct investment (net)</v>
          </cell>
          <cell r="E59">
            <v>-2.6429999999999998</v>
          </cell>
          <cell r="F59">
            <v>-6.7</v>
          </cell>
          <cell r="G59">
            <v>-11.73</v>
          </cell>
          <cell r="H59">
            <v>-3.2</v>
          </cell>
          <cell r="I59">
            <v>-7.4</v>
          </cell>
          <cell r="J59">
            <v>-6.7</v>
          </cell>
          <cell r="K59">
            <v>-6.6</v>
          </cell>
          <cell r="L59">
            <v>0</v>
          </cell>
          <cell r="M59">
            <v>-4.625</v>
          </cell>
          <cell r="N59">
            <v>9.67</v>
          </cell>
          <cell r="O59">
            <v>20.885999999999999</v>
          </cell>
          <cell r="P59">
            <v>22.164000000000001</v>
          </cell>
          <cell r="Q59">
            <v>40.700000000000003</v>
          </cell>
          <cell r="R59">
            <v>5.3</v>
          </cell>
          <cell r="S59">
            <v>0.8</v>
          </cell>
          <cell r="T59">
            <v>55.8</v>
          </cell>
          <cell r="U59">
            <v>25</v>
          </cell>
          <cell r="V59">
            <v>62</v>
          </cell>
          <cell r="W59">
            <v>76.576999999999998</v>
          </cell>
          <cell r="X59">
            <v>40.4</v>
          </cell>
          <cell r="Y59">
            <v>60.5</v>
          </cell>
          <cell r="Z59">
            <v>65.5</v>
          </cell>
          <cell r="AA59">
            <v>62.008828960185284</v>
          </cell>
          <cell r="AB59">
            <v>52.236654191746197</v>
          </cell>
          <cell r="AC59">
            <v>57.899843018362873</v>
          </cell>
          <cell r="AD59">
            <v>63.033771669710376</v>
          </cell>
          <cell r="AE59">
            <v>68.175600269572882</v>
          </cell>
          <cell r="AF59">
            <v>74.615843736316464</v>
          </cell>
          <cell r="AG59">
            <v>81.275165443686717</v>
          </cell>
          <cell r="AH59">
            <v>88.952218063712508</v>
          </cell>
          <cell r="AI59">
            <v>97.022027256945449</v>
          </cell>
          <cell r="AJ59">
            <v>106.46139520654089</v>
          </cell>
          <cell r="AK59">
            <v>116.26715577855978</v>
          </cell>
          <cell r="AL59">
            <v>127.0236386299122</v>
          </cell>
          <cell r="AM59">
            <v>138.26948782878327</v>
          </cell>
          <cell r="AN59">
            <v>151.36291346123897</v>
          </cell>
          <cell r="AO59">
            <v>164.87780259584906</v>
          </cell>
          <cell r="AP59">
            <v>180.38031143775362</v>
          </cell>
          <cell r="AQ59">
            <v>197.32702243763259</v>
          </cell>
          <cell r="AR59">
            <v>32.266044651886745</v>
          </cell>
          <cell r="AS59">
            <v>26.090428499257129</v>
          </cell>
          <cell r="AT59">
            <v>23.617836507532825</v>
          </cell>
          <cell r="AU59">
            <v>21.354193884851348</v>
          </cell>
          <cell r="AV59" t="e">
            <v>#DIV/0!</v>
          </cell>
        </row>
        <row r="79">
          <cell r="B79" t="str">
            <v xml:space="preserve">   (in millions of SDRs)</v>
          </cell>
          <cell r="C79" t="str">
            <v xml:space="preserve">   (in millions of SDRs)</v>
          </cell>
          <cell r="F79">
            <v>-36.188187437086093</v>
          </cell>
          <cell r="G79">
            <v>9.5210855375611327</v>
          </cell>
          <cell r="H79">
            <v>46.463943979471935</v>
          </cell>
          <cell r="I79">
            <v>65.64977332635624</v>
          </cell>
          <cell r="J79">
            <v>35.970341859000001</v>
          </cell>
          <cell r="K79">
            <v>84.722656675210629</v>
          </cell>
          <cell r="L79">
            <v>4.5602946639216775</v>
          </cell>
          <cell r="M79">
            <v>30.577513117330795</v>
          </cell>
          <cell r="N79">
            <v>-30.570408845481087</v>
          </cell>
          <cell r="O79">
            <v>38.095117748459231</v>
          </cell>
          <cell r="P79">
            <v>85.097405801781463</v>
          </cell>
          <cell r="Q79">
            <v>-2.5151260274558824</v>
          </cell>
          <cell r="R79">
            <v>-28.19157822427734</v>
          </cell>
          <cell r="S79">
            <v>-15.122571178867338</v>
          </cell>
          <cell r="T79">
            <v>29.718033690626786</v>
          </cell>
          <cell r="U79">
            <v>-31.356067421456032</v>
          </cell>
          <cell r="V79">
            <v>-34.85892006448389</v>
          </cell>
          <cell r="W79">
            <v>-35.200021569098865</v>
          </cell>
          <cell r="X79">
            <v>-24.49799736576179</v>
          </cell>
          <cell r="Y79">
            <v>-32.437363064031572</v>
          </cell>
          <cell r="Z79">
            <v>-10.731877895023715</v>
          </cell>
          <cell r="AA79">
            <v>-83.381819736254357</v>
          </cell>
        </row>
        <row r="81">
          <cell r="A81" t="str">
            <v>||</v>
          </cell>
          <cell r="B81" t="str">
            <v>errors and omissions</v>
          </cell>
          <cell r="C81" t="str">
            <v>||</v>
          </cell>
          <cell r="D81" t="str">
            <v>||</v>
          </cell>
        </row>
        <row r="82">
          <cell r="A82" t="str">
            <v>||</v>
          </cell>
          <cell r="B82" t="str">
            <v>Check</v>
          </cell>
          <cell r="C82" t="str">
            <v>||</v>
          </cell>
          <cell r="D82" t="str">
            <v>||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-9.5863178737794215</v>
          </cell>
          <cell r="AD82">
            <v>-19.984849341944312</v>
          </cell>
          <cell r="AE82">
            <v>-2.1183983474332706</v>
          </cell>
        </row>
        <row r="83">
          <cell r="A83" t="str">
            <v>||</v>
          </cell>
          <cell r="B83" t="str">
            <v>_</v>
          </cell>
          <cell r="C83" t="str">
            <v>||</v>
          </cell>
          <cell r="D83" t="str">
            <v>_</v>
          </cell>
          <cell r="E83" t="str">
            <v>_</v>
          </cell>
          <cell r="F83" t="str">
            <v>_</v>
          </cell>
          <cell r="G83" t="str">
            <v>_</v>
          </cell>
          <cell r="H83" t="str">
            <v>_</v>
          </cell>
          <cell r="I83" t="str">
            <v>_</v>
          </cell>
          <cell r="J83" t="str">
            <v>_</v>
          </cell>
          <cell r="K83" t="str">
            <v>_</v>
          </cell>
          <cell r="L83" t="str">
            <v>_</v>
          </cell>
          <cell r="M83" t="str">
            <v>_</v>
          </cell>
          <cell r="N83" t="str">
            <v>_</v>
          </cell>
          <cell r="O83" t="str">
            <v>_</v>
          </cell>
          <cell r="P83" t="str">
            <v>_</v>
          </cell>
          <cell r="Q83" t="str">
            <v>_</v>
          </cell>
          <cell r="R83" t="str">
            <v>_</v>
          </cell>
          <cell r="S83" t="str">
            <v>_</v>
          </cell>
          <cell r="T83" t="str">
            <v>_</v>
          </cell>
          <cell r="U83" t="str">
            <v>_</v>
          </cell>
          <cell r="V83" t="str">
            <v>_</v>
          </cell>
          <cell r="W83" t="str">
            <v>_</v>
          </cell>
          <cell r="X83" t="str">
            <v>_</v>
          </cell>
          <cell r="Y83" t="str">
            <v>_</v>
          </cell>
          <cell r="Z83" t="str">
            <v>_</v>
          </cell>
          <cell r="AA83" t="str">
            <v>_</v>
          </cell>
          <cell r="AB83" t="str">
            <v>_</v>
          </cell>
          <cell r="AC83" t="str">
            <v>_</v>
          </cell>
          <cell r="AD83" t="str">
            <v>_</v>
          </cell>
          <cell r="AE83" t="str">
            <v>_</v>
          </cell>
          <cell r="AF83" t="str">
            <v>_</v>
          </cell>
          <cell r="AG83" t="str">
            <v>_</v>
          </cell>
          <cell r="AH83" t="str">
            <v>_</v>
          </cell>
          <cell r="AI83" t="str">
            <v>_</v>
          </cell>
          <cell r="AJ83" t="str">
            <v>_</v>
          </cell>
          <cell r="AK83" t="str">
            <v>_</v>
          </cell>
          <cell r="AL83" t="str">
            <v>_</v>
          </cell>
          <cell r="AM83" t="str">
            <v>_</v>
          </cell>
          <cell r="AN83" t="str">
            <v>_</v>
          </cell>
          <cell r="AO83" t="str">
            <v>_</v>
          </cell>
          <cell r="AP83" t="str">
            <v>_</v>
          </cell>
          <cell r="AQ83" t="str">
            <v>_</v>
          </cell>
        </row>
        <row r="84">
          <cell r="A84" t="str">
            <v>||</v>
          </cell>
          <cell r="B84">
            <v>37491.463979282409</v>
          </cell>
          <cell r="C84" t="str">
            <v>||</v>
          </cell>
          <cell r="D84" t="str">
            <v>||</v>
          </cell>
          <cell r="E84" t="str">
            <v>1985</v>
          </cell>
          <cell r="F84" t="str">
            <v>1986</v>
          </cell>
          <cell r="G84" t="str">
            <v>1987</v>
          </cell>
          <cell r="H84" t="str">
            <v>1988</v>
          </cell>
          <cell r="I84" t="str">
            <v>1989</v>
          </cell>
          <cell r="J84" t="str">
            <v>1990</v>
          </cell>
          <cell r="K84" t="str">
            <v>1991</v>
          </cell>
          <cell r="L84" t="str">
            <v>1992</v>
          </cell>
          <cell r="M84" t="str">
            <v>1993</v>
          </cell>
          <cell r="N84" t="str">
            <v>1994</v>
          </cell>
          <cell r="O84" t="str">
            <v>1995</v>
          </cell>
          <cell r="P84">
            <v>1999</v>
          </cell>
          <cell r="Q84">
            <v>1999</v>
          </cell>
          <cell r="R84">
            <v>1998</v>
          </cell>
          <cell r="S84">
            <v>1999</v>
          </cell>
          <cell r="T84">
            <v>2001</v>
          </cell>
          <cell r="U84">
            <v>2002</v>
          </cell>
          <cell r="V84">
            <v>2003</v>
          </cell>
          <cell r="W84">
            <v>2003</v>
          </cell>
          <cell r="X84">
            <v>2004</v>
          </cell>
          <cell r="Y84">
            <v>2005</v>
          </cell>
          <cell r="Z84">
            <v>2006</v>
          </cell>
          <cell r="AA84">
            <v>2007</v>
          </cell>
          <cell r="AB84">
            <v>2008</v>
          </cell>
          <cell r="AC84">
            <v>2009</v>
          </cell>
          <cell r="AD84">
            <v>2010</v>
          </cell>
          <cell r="AE84">
            <v>2011</v>
          </cell>
          <cell r="AF84">
            <v>2012</v>
          </cell>
          <cell r="AG84">
            <v>2013</v>
          </cell>
          <cell r="AH84">
            <v>2014</v>
          </cell>
          <cell r="AI84">
            <v>2015</v>
          </cell>
          <cell r="AJ84">
            <v>2016</v>
          </cell>
          <cell r="AK84">
            <v>2017</v>
          </cell>
          <cell r="AL84">
            <v>2018</v>
          </cell>
          <cell r="AM84">
            <v>2019</v>
          </cell>
          <cell r="AN84">
            <v>2020</v>
          </cell>
          <cell r="AO84">
            <v>2021</v>
          </cell>
          <cell r="AP84">
            <v>2022</v>
          </cell>
          <cell r="AQ84">
            <v>2022</v>
          </cell>
        </row>
        <row r="85">
          <cell r="A85" t="str">
            <v>||</v>
          </cell>
          <cell r="B85">
            <v>37491.463979282409</v>
          </cell>
          <cell r="C85" t="str">
            <v>||</v>
          </cell>
          <cell r="D85" t="str">
            <v>||</v>
          </cell>
          <cell r="J85" t="str">
            <v>2/96</v>
          </cell>
          <cell r="K85" t="str">
            <v>2/96</v>
          </cell>
          <cell r="L85" t="str">
            <v>2/96</v>
          </cell>
          <cell r="M85" t="str">
            <v>2/96</v>
          </cell>
          <cell r="N85" t="str">
            <v>10/97</v>
          </cell>
          <cell r="O85" t="str">
            <v>5/98</v>
          </cell>
          <cell r="P85" t="str">
            <v>11/99</v>
          </cell>
          <cell r="Q85" t="str">
            <v>11/99</v>
          </cell>
          <cell r="R85" t="str">
            <v>11/98</v>
          </cell>
          <cell r="S85" t="str">
            <v>11/99</v>
          </cell>
          <cell r="T85" t="str">
            <v>11/101</v>
          </cell>
          <cell r="U85" t="str">
            <v>11/102</v>
          </cell>
          <cell r="V85" t="str">
            <v>11/103</v>
          </cell>
          <cell r="W85" t="str">
            <v>11/103</v>
          </cell>
          <cell r="X85" t="str">
            <v>11/104</v>
          </cell>
          <cell r="Y85" t="str">
            <v>11/105</v>
          </cell>
          <cell r="Z85" t="str">
            <v>11/106</v>
          </cell>
          <cell r="AA85" t="str">
            <v>11/107</v>
          </cell>
          <cell r="AB85" t="str">
            <v>11/108</v>
          </cell>
          <cell r="AC85" t="str">
            <v>11/109</v>
          </cell>
          <cell r="AD85" t="str">
            <v>11/110</v>
          </cell>
          <cell r="AE85" t="str">
            <v>11/111</v>
          </cell>
          <cell r="AF85" t="str">
            <v>11/112</v>
          </cell>
          <cell r="AG85" t="str">
            <v>11/113</v>
          </cell>
          <cell r="AH85" t="str">
            <v>11/114</v>
          </cell>
          <cell r="AI85" t="str">
            <v>11/115</v>
          </cell>
          <cell r="AJ85" t="str">
            <v>11/116</v>
          </cell>
          <cell r="AK85" t="str">
            <v>11/117</v>
          </cell>
          <cell r="AL85" t="str">
            <v>11/118</v>
          </cell>
          <cell r="AM85" t="str">
            <v>11/119</v>
          </cell>
          <cell r="AN85" t="str">
            <v>11/120</v>
          </cell>
          <cell r="AO85" t="str">
            <v>11/121</v>
          </cell>
          <cell r="AP85" t="str">
            <v>11/122</v>
          </cell>
          <cell r="AQ85" t="str">
            <v>11/122</v>
          </cell>
        </row>
        <row r="86">
          <cell r="A86" t="str">
            <v>||</v>
          </cell>
          <cell r="C86" t="str">
            <v>||</v>
          </cell>
          <cell r="D86" t="str">
            <v>||</v>
          </cell>
          <cell r="J86" t="str">
            <v>Rév.</v>
          </cell>
          <cell r="K86" t="str">
            <v>Rév.</v>
          </cell>
          <cell r="L86" t="str">
            <v>Rév.</v>
          </cell>
          <cell r="M86" t="str">
            <v>Rév.</v>
          </cell>
          <cell r="N86" t="str">
            <v>Rev.</v>
          </cell>
          <cell r="O86" t="str">
            <v>Rev.</v>
          </cell>
          <cell r="P86" t="str">
            <v>Proj.</v>
          </cell>
          <cell r="Q86" t="str">
            <v>Proj.</v>
          </cell>
          <cell r="R86" t="str">
            <v>Proj.</v>
          </cell>
          <cell r="S86" t="str">
            <v>Proj.</v>
          </cell>
          <cell r="T86" t="str">
            <v>Proj.</v>
          </cell>
          <cell r="U86" t="str">
            <v>Proj.</v>
          </cell>
          <cell r="V86" t="str">
            <v>Proj.</v>
          </cell>
          <cell r="W86" t="str">
            <v>Proj.</v>
          </cell>
          <cell r="X86" t="str">
            <v>Proj.</v>
          </cell>
          <cell r="Y86" t="str">
            <v>Proj.</v>
          </cell>
          <cell r="Z86" t="str">
            <v>Proj.</v>
          </cell>
          <cell r="AA86" t="str">
            <v>Proj.</v>
          </cell>
          <cell r="AB86" t="str">
            <v>Proj.</v>
          </cell>
          <cell r="AC86" t="str">
            <v>Proj.</v>
          </cell>
          <cell r="AD86" t="str">
            <v>Proj.</v>
          </cell>
          <cell r="AE86" t="str">
            <v>Proj.</v>
          </cell>
          <cell r="AF86" t="str">
            <v>Proj.</v>
          </cell>
          <cell r="AG86" t="str">
            <v>Proj.</v>
          </cell>
          <cell r="AH86" t="str">
            <v>Proj.</v>
          </cell>
          <cell r="AI86" t="str">
            <v>Proj.</v>
          </cell>
          <cell r="AJ86" t="str">
            <v>Proj.</v>
          </cell>
          <cell r="AK86" t="str">
            <v>Proj.</v>
          </cell>
          <cell r="AL86" t="str">
            <v>Proj.</v>
          </cell>
          <cell r="AM86" t="str">
            <v>Proj.</v>
          </cell>
          <cell r="AN86" t="str">
            <v>Proj.</v>
          </cell>
          <cell r="AO86" t="str">
            <v>Proj.</v>
          </cell>
          <cell r="AP86" t="str">
            <v>Proj.</v>
          </cell>
          <cell r="AQ86" t="str">
            <v>Proj.</v>
          </cell>
        </row>
        <row r="87">
          <cell r="A87" t="str">
            <v>||</v>
          </cell>
          <cell r="C87" t="str">
            <v>||</v>
          </cell>
          <cell r="D87" t="str">
            <v>||</v>
          </cell>
        </row>
        <row r="88">
          <cell r="A88" t="str">
            <v>||</v>
          </cell>
          <cell r="B88" t="str">
            <v>_</v>
          </cell>
          <cell r="C88" t="str">
            <v>||</v>
          </cell>
          <cell r="D88" t="str">
            <v>_</v>
          </cell>
          <cell r="E88" t="str">
            <v>_</v>
          </cell>
          <cell r="F88" t="str">
            <v>_</v>
          </cell>
          <cell r="G88" t="str">
            <v>_</v>
          </cell>
          <cell r="H88" t="str">
            <v>_</v>
          </cell>
          <cell r="I88" t="str">
            <v>_</v>
          </cell>
          <cell r="J88" t="str">
            <v>_</v>
          </cell>
          <cell r="K88" t="str">
            <v>_</v>
          </cell>
          <cell r="L88" t="str">
            <v>_</v>
          </cell>
          <cell r="M88" t="str">
            <v>_</v>
          </cell>
          <cell r="N88" t="str">
            <v>_</v>
          </cell>
          <cell r="O88" t="str">
            <v>_</v>
          </cell>
          <cell r="P88" t="str">
            <v>_</v>
          </cell>
          <cell r="Q88" t="str">
            <v>_</v>
          </cell>
          <cell r="R88" t="str">
            <v>_</v>
          </cell>
          <cell r="S88" t="str">
            <v>_</v>
          </cell>
          <cell r="T88" t="str">
            <v>_</v>
          </cell>
          <cell r="U88" t="str">
            <v>_</v>
          </cell>
          <cell r="V88" t="str">
            <v>_</v>
          </cell>
          <cell r="W88" t="str">
            <v>_</v>
          </cell>
          <cell r="X88" t="str">
            <v>_</v>
          </cell>
          <cell r="Y88" t="str">
            <v>_</v>
          </cell>
          <cell r="Z88" t="str">
            <v>_</v>
          </cell>
          <cell r="AA88" t="str">
            <v>_</v>
          </cell>
          <cell r="AB88" t="str">
            <v>_</v>
          </cell>
          <cell r="AC88" t="str">
            <v>_</v>
          </cell>
          <cell r="AD88" t="str">
            <v>_</v>
          </cell>
          <cell r="AE88" t="str">
            <v>_</v>
          </cell>
          <cell r="AF88" t="str">
            <v>_</v>
          </cell>
          <cell r="AG88" t="str">
            <v>_</v>
          </cell>
          <cell r="AH88" t="str">
            <v>_</v>
          </cell>
          <cell r="AI88" t="str">
            <v>_</v>
          </cell>
          <cell r="AJ88" t="str">
            <v>_</v>
          </cell>
          <cell r="AK88" t="str">
            <v>_</v>
          </cell>
          <cell r="AL88" t="str">
            <v>_</v>
          </cell>
          <cell r="AM88" t="str">
            <v>_</v>
          </cell>
          <cell r="AN88" t="str">
            <v>_</v>
          </cell>
          <cell r="AO88" t="str">
            <v>_</v>
          </cell>
          <cell r="AP88" t="str">
            <v>_</v>
          </cell>
          <cell r="AQ88" t="str">
            <v>_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Sheet"/>
      <sheetName val="CONTENTS"/>
      <sheetName val="INPUT"/>
      <sheetName val="GDP Prod. - Input"/>
      <sheetName val="OUTPUT"/>
      <sheetName val="Table 1 - SEFI"/>
      <sheetName val="National Accounts"/>
      <sheetName val="Table Article IV"/>
      <sheetName val="WETA"/>
      <sheetName val="Charts Article IV"/>
      <sheetName val="Sector GDP Comparison"/>
      <sheetName val="PROJECTIONS"/>
      <sheetName val="Staff Report T6"/>
      <sheetName val="Table 1 - SEFI COMPARISON"/>
      <sheetName val="SUMMARY"/>
      <sheetName val="INE PIBprod"/>
      <sheetName val="Medium Term"/>
      <sheetName val="Basic Data"/>
      <sheetName val="Staff Report T1"/>
      <sheetName val="SEFI"/>
      <sheetName val="Excel macros"/>
      <sheetName val="Table 3"/>
      <sheetName val="Table 4"/>
      <sheetName val="Table 5"/>
      <sheetName val="Table 6"/>
      <sheetName val="Table 2"/>
      <sheetName val="GDP_Prod__-_Input"/>
      <sheetName val="Table_1_-_SEFI"/>
      <sheetName val="National_Accounts"/>
      <sheetName val="Table_Article_IV"/>
      <sheetName val="Charts_Article_IV"/>
      <sheetName val="Sector_GDP_Comparison"/>
      <sheetName val="Staff_Report_T6"/>
      <sheetName val="Table_1_-_SEFI_COMPARISON"/>
      <sheetName val="INE_PIBprod"/>
      <sheetName val="Medium_Term"/>
      <sheetName val="Basic_Data"/>
      <sheetName val="Staff_Report_T1"/>
      <sheetName val="Excel_macros"/>
      <sheetName val="SPNF"/>
      <sheetName val="Official"/>
      <sheetName val="Main"/>
      <sheetName val="Kin"/>
      <sheetName val="Table 1"/>
    </sheetNames>
    <sheetDataSet>
      <sheetData sheetId="0">
        <row r="1">
          <cell r="C1" t="str">
            <v>SUMMARY TABLES FOR EACH SECTOR; WEO SUBMISISON DATA AND CODES; CONSISTENCY CHECKS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>
        <row r="1">
          <cell r="C1" t="str">
            <v>SUMMARY TABLES FOR EACH SECTOR; WEO SUBMISISON DATA AND CODES; CONSISTENCY CHECKS</v>
          </cell>
        </row>
        <row r="3">
          <cell r="B3" t="str">
            <v>WEO</v>
          </cell>
          <cell r="C3" t="str">
            <v>DNE PROJECTIONS</v>
          </cell>
          <cell r="E3" t="str">
            <v>80a1</v>
          </cell>
          <cell r="F3" t="str">
            <v>81a1</v>
          </cell>
          <cell r="G3" t="str">
            <v>82a1</v>
          </cell>
          <cell r="H3" t="str">
            <v>83a1</v>
          </cell>
          <cell r="I3" t="str">
            <v>84a1</v>
          </cell>
          <cell r="J3" t="str">
            <v>85a1</v>
          </cell>
          <cell r="K3" t="str">
            <v>86a1</v>
          </cell>
          <cell r="L3" t="str">
            <v>87a1</v>
          </cell>
          <cell r="M3" t="str">
            <v>88a1</v>
          </cell>
          <cell r="N3" t="str">
            <v>89a1</v>
          </cell>
          <cell r="O3" t="str">
            <v>90a1</v>
          </cell>
          <cell r="P3" t="str">
            <v>91a1</v>
          </cell>
          <cell r="Q3" t="str">
            <v>92a1</v>
          </cell>
          <cell r="R3" t="str">
            <v>93a1</v>
          </cell>
          <cell r="S3" t="str">
            <v>94a1</v>
          </cell>
          <cell r="T3" t="str">
            <v>95a1</v>
          </cell>
          <cell r="U3" t="str">
            <v>96a1</v>
          </cell>
          <cell r="V3" t="str">
            <v>97a1</v>
          </cell>
          <cell r="W3" t="str">
            <v>98a1</v>
          </cell>
          <cell r="X3" t="str">
            <v>99a1</v>
          </cell>
          <cell r="Y3" t="str">
            <v>100a1</v>
          </cell>
          <cell r="Z3" t="str">
            <v>101a1</v>
          </cell>
          <cell r="AA3" t="str">
            <v>102a1</v>
          </cell>
          <cell r="AB3" t="str">
            <v>103a1</v>
          </cell>
          <cell r="AC3" t="str">
            <v>104a1</v>
          </cell>
          <cell r="AD3" t="str">
            <v>105a1</v>
          </cell>
          <cell r="AE3" t="str">
            <v>105a1</v>
          </cell>
          <cell r="AF3" t="str">
            <v>105a1</v>
          </cell>
        </row>
        <row r="4">
          <cell r="B4" t="str">
            <v>CODES</v>
          </cell>
          <cell r="C4" t="str">
            <v xml:space="preserve">      TWELVE-MONTH PERIOD ENDING:</v>
          </cell>
          <cell r="E4">
            <v>1980</v>
          </cell>
          <cell r="F4">
            <v>1981</v>
          </cell>
          <cell r="G4">
            <v>1982</v>
          </cell>
          <cell r="H4">
            <v>1983</v>
          </cell>
          <cell r="I4">
            <v>1984</v>
          </cell>
          <cell r="J4">
            <v>1985</v>
          </cell>
          <cell r="K4">
            <v>1986</v>
          </cell>
          <cell r="L4">
            <v>1987</v>
          </cell>
          <cell r="M4">
            <v>1988</v>
          </cell>
          <cell r="N4">
            <v>1989</v>
          </cell>
          <cell r="O4">
            <v>1990</v>
          </cell>
          <cell r="P4">
            <v>1991</v>
          </cell>
          <cell r="Q4">
            <v>1992</v>
          </cell>
          <cell r="R4">
            <v>1993</v>
          </cell>
          <cell r="S4">
            <v>1994</v>
          </cell>
          <cell r="T4">
            <v>1995</v>
          </cell>
          <cell r="U4">
            <v>1996</v>
          </cell>
          <cell r="V4">
            <v>1997</v>
          </cell>
          <cell r="W4">
            <v>1998</v>
          </cell>
          <cell r="X4">
            <v>1999</v>
          </cell>
          <cell r="Y4">
            <v>2000</v>
          </cell>
          <cell r="Z4">
            <v>2001</v>
          </cell>
          <cell r="AA4">
            <v>2002</v>
          </cell>
          <cell r="AB4">
            <v>2003</v>
          </cell>
          <cell r="AC4">
            <v>2004</v>
          </cell>
          <cell r="AD4">
            <v>2005</v>
          </cell>
          <cell r="AE4">
            <v>2006</v>
          </cell>
          <cell r="AF4">
            <v>2007</v>
          </cell>
          <cell r="AG4">
            <v>2008</v>
          </cell>
          <cell r="AH4">
            <v>2009</v>
          </cell>
          <cell r="AI4">
            <v>2010</v>
          </cell>
          <cell r="AJ4">
            <v>2011</v>
          </cell>
          <cell r="AK4">
            <v>2012</v>
          </cell>
          <cell r="AL4">
            <v>2013</v>
          </cell>
          <cell r="AM4">
            <v>2014</v>
          </cell>
          <cell r="AN4">
            <v>2015</v>
          </cell>
          <cell r="AO4">
            <v>2016</v>
          </cell>
          <cell r="AP4">
            <v>2017</v>
          </cell>
          <cell r="AQ4">
            <v>2018</v>
          </cell>
          <cell r="AR4">
            <v>2019</v>
          </cell>
          <cell r="AS4">
            <v>2020</v>
          </cell>
          <cell r="AT4">
            <v>2021</v>
          </cell>
        </row>
        <row r="6">
          <cell r="C6" t="str">
            <v>current date</v>
          </cell>
        </row>
        <row r="7">
          <cell r="C7" t="str">
            <v>last update</v>
          </cell>
        </row>
        <row r="9">
          <cell r="C9" t="str">
            <v>I.   INDICATORS OF FACTOR INPUT AND PRICES</v>
          </cell>
        </row>
        <row r="11">
          <cell r="B11" t="str">
            <v>ENDA_PR</v>
          </cell>
          <cell r="C11" t="str">
            <v>Representative rate (average)</v>
          </cell>
        </row>
        <row r="12">
          <cell r="C12" t="str">
            <v>Representative rate (year end)</v>
          </cell>
        </row>
        <row r="13">
          <cell r="B13" t="str">
            <v>ENDA</v>
          </cell>
          <cell r="C13" t="str">
            <v>Official rate (average)</v>
          </cell>
        </row>
        <row r="14">
          <cell r="B14" t="str">
            <v>ENDE</v>
          </cell>
          <cell r="C14" t="str">
            <v>Official rate (year end)</v>
          </cell>
        </row>
        <row r="15">
          <cell r="C15" t="str">
            <v>Market rate (average)</v>
          </cell>
        </row>
        <row r="16">
          <cell r="C16" t="str">
            <v>Depreciation % -Repr. rate (average)</v>
          </cell>
        </row>
        <row r="17">
          <cell r="C17" t="str">
            <v>Depreciation - Repr. rate (year end)</v>
          </cell>
        </row>
        <row r="19">
          <cell r="B19" t="str">
            <v>PCPI</v>
          </cell>
          <cell r="C19" t="str">
            <v>CPI (index; average, 1990 = 100)</v>
          </cell>
        </row>
        <row r="20">
          <cell r="B20" t="str">
            <v>PCPIE</v>
          </cell>
          <cell r="C20" t="str">
            <v>CPI (index; year end, 1990 = 100)</v>
          </cell>
        </row>
        <row r="21">
          <cell r="C21" t="str">
            <v>GDP Deflator index 1990=100</v>
          </cell>
        </row>
        <row r="22">
          <cell r="C22" t="str">
            <v>Inflation  (avg)</v>
          </cell>
        </row>
        <row r="23">
          <cell r="C23" t="str">
            <v xml:space="preserve">Inflation (eop)  </v>
          </cell>
        </row>
        <row r="24">
          <cell r="C24" t="str">
            <v>GDP deflator (% change)</v>
          </cell>
        </row>
        <row r="28">
          <cell r="C28" t="str">
            <v>II.  NATIONAL ACCOUNTS IN NOMINAL and  REAL TERMS  and PROJECTIONS</v>
          </cell>
        </row>
        <row r="30">
          <cell r="C30" t="str">
            <v>II.I NATIONAL ACCOUNTS IN NOMINAL TERMS</v>
          </cell>
        </row>
        <row r="32">
          <cell r="C32" t="str">
            <v>Billions of meticais, at current prices)</v>
          </cell>
        </row>
        <row r="33">
          <cell r="C33" t="str">
            <v>Total consumption</v>
          </cell>
        </row>
        <row r="34">
          <cell r="B34" t="str">
            <v>NCG</v>
          </cell>
          <cell r="C34" t="str">
            <v xml:space="preserve">  Public consumption  </v>
          </cell>
        </row>
        <row r="35">
          <cell r="B35" t="str">
            <v>NCP</v>
          </cell>
          <cell r="C35" t="str">
            <v xml:space="preserve">  Private consumption</v>
          </cell>
        </row>
        <row r="36">
          <cell r="C36" t="str">
            <v xml:space="preserve">     Monetary private consumption</v>
          </cell>
        </row>
        <row r="37">
          <cell r="C37" t="str">
            <v xml:space="preserve">     Nonmonetary private consumption</v>
          </cell>
        </row>
        <row r="38">
          <cell r="B38" t="str">
            <v>NFI</v>
          </cell>
          <cell r="C38" t="str">
            <v>Total investment</v>
          </cell>
        </row>
        <row r="39">
          <cell r="C39" t="str">
            <v xml:space="preserve">  Public investment                                            </v>
          </cell>
        </row>
        <row r="40">
          <cell r="B40" t="str">
            <v>NFIP</v>
          </cell>
          <cell r="C40" t="str">
            <v xml:space="preserve">  Private investment  </v>
          </cell>
        </row>
        <row r="41">
          <cell r="B41" t="str">
            <v>NINV</v>
          </cell>
          <cell r="C41" t="str">
            <v>Changes in inventories</v>
          </cell>
        </row>
        <row r="42">
          <cell r="C42" t="str">
            <v>Domestic demand</v>
          </cell>
        </row>
        <row r="43">
          <cell r="B43" t="str">
            <v>NX</v>
          </cell>
          <cell r="C43" t="str">
            <v>Exports of goods and services</v>
          </cell>
        </row>
        <row r="44">
          <cell r="B44" t="str">
            <v>NXG</v>
          </cell>
          <cell r="C44" t="str">
            <v xml:space="preserve">  Exports of goods</v>
          </cell>
        </row>
        <row r="45">
          <cell r="B45" t="str">
            <v>NM</v>
          </cell>
          <cell r="C45" t="str">
            <v>Imports of goods and services</v>
          </cell>
        </row>
        <row r="46">
          <cell r="B46" t="str">
            <v>NMG</v>
          </cell>
          <cell r="C46" t="str">
            <v xml:space="preserve">  Imports of goods</v>
          </cell>
        </row>
        <row r="47">
          <cell r="B47" t="str">
            <v>NGDP</v>
          </cell>
          <cell r="C47" t="str">
            <v>Gross domestic product  (GDP)</v>
          </cell>
        </row>
        <row r="48">
          <cell r="C48" t="str">
            <v xml:space="preserve">Memorandum items </v>
          </cell>
        </row>
        <row r="49">
          <cell r="B49" t="str">
            <v>NGPXO</v>
          </cell>
          <cell r="C49" t="str">
            <v>Non-oil GDP</v>
          </cell>
        </row>
        <row r="50">
          <cell r="B50" t="str">
            <v>NGNI</v>
          </cell>
          <cell r="C50" t="str">
            <v>National income, accrual (BPM5)</v>
          </cell>
        </row>
        <row r="51">
          <cell r="C51" t="str">
            <v>Gross National Product (GNP)</v>
          </cell>
        </row>
        <row r="52">
          <cell r="C52" t="str">
            <v>Dollar GDP</v>
          </cell>
        </row>
        <row r="53">
          <cell r="C53" t="str">
            <v>Dollar GDP per capita</v>
          </cell>
        </row>
        <row r="54">
          <cell r="C54" t="str">
            <v>Dollar GNP per capita</v>
          </cell>
        </row>
        <row r="56">
          <cell r="C56" t="str">
            <v>Percentage of GDP</v>
          </cell>
        </row>
        <row r="57">
          <cell r="C57" t="str">
            <v>Total consumption</v>
          </cell>
        </row>
        <row r="58">
          <cell r="C58" t="str">
            <v xml:space="preserve">  Public consumption</v>
          </cell>
        </row>
        <row r="59">
          <cell r="C59" t="str">
            <v xml:space="preserve">  Private consumption</v>
          </cell>
        </row>
        <row r="60">
          <cell r="C60" t="str">
            <v>Total investment</v>
          </cell>
        </row>
        <row r="61">
          <cell r="C61" t="str">
            <v xml:space="preserve">  Public gross fixed capital formation</v>
          </cell>
        </row>
        <row r="62">
          <cell r="C62" t="str">
            <v xml:space="preserve">  Private gross fixed capital formation</v>
          </cell>
        </row>
        <row r="63">
          <cell r="C63" t="str">
            <v>Changes in inventories</v>
          </cell>
        </row>
        <row r="64">
          <cell r="C64" t="str">
            <v>Exports of goods and services</v>
          </cell>
        </row>
        <row r="65">
          <cell r="C65" t="str">
            <v xml:space="preserve">  Exports of goods</v>
          </cell>
        </row>
        <row r="66">
          <cell r="C66" t="str">
            <v>Imports of goods and services</v>
          </cell>
        </row>
        <row r="67">
          <cell r="C67" t="str">
            <v xml:space="preserve">  Imports of goods</v>
          </cell>
        </row>
        <row r="69">
          <cell r="C69" t="str">
            <v>Real growth rates</v>
          </cell>
        </row>
        <row r="70">
          <cell r="C70" t="str">
            <v>Total consumption</v>
          </cell>
        </row>
        <row r="71">
          <cell r="C71" t="str">
            <v xml:space="preserve">  Public consumption</v>
          </cell>
        </row>
        <row r="72">
          <cell r="C72" t="str">
            <v xml:space="preserve">  Private consumption</v>
          </cell>
        </row>
        <row r="73">
          <cell r="C73" t="str">
            <v xml:space="preserve">        Monetary private consumption + emergency aid</v>
          </cell>
        </row>
        <row r="74">
          <cell r="C74" t="str">
            <v xml:space="preserve">        Non-monetary private cons.</v>
          </cell>
        </row>
        <row r="75">
          <cell r="C75" t="str">
            <v>Gross fixed capital formation</v>
          </cell>
        </row>
        <row r="76">
          <cell r="C76" t="str">
            <v xml:space="preserve">  Public gross fixed capital formation</v>
          </cell>
        </row>
        <row r="77">
          <cell r="C77" t="str">
            <v xml:space="preserve">  Private gross fixed capital formation</v>
          </cell>
        </row>
        <row r="78">
          <cell r="C78" t="str">
            <v>Changes in inventories</v>
          </cell>
        </row>
        <row r="79">
          <cell r="C79" t="str">
            <v>Exports of goods and services</v>
          </cell>
        </row>
        <row r="80">
          <cell r="C80" t="str">
            <v>Exports of goods</v>
          </cell>
        </row>
        <row r="81">
          <cell r="C81" t="str">
            <v>Imports of goods and services</v>
          </cell>
        </row>
        <row r="82">
          <cell r="C82" t="str">
            <v>Imports of goods</v>
          </cell>
        </row>
        <row r="83">
          <cell r="C83" t="str">
            <v>Underlying gross domestic product</v>
          </cell>
        </row>
        <row r="84">
          <cell r="C84" t="str">
            <v>Real GDP growth rate</v>
          </cell>
          <cell r="D84" t="str">
            <v xml:space="preserve"> </v>
          </cell>
        </row>
        <row r="85">
          <cell r="C85" t="str">
            <v xml:space="preserve">Memorandum items </v>
          </cell>
        </row>
        <row r="86">
          <cell r="C86" t="str">
            <v>Total Consumption per capita</v>
          </cell>
        </row>
        <row r="87">
          <cell r="C87" t="str">
            <v>Private Consumption per capita</v>
          </cell>
        </row>
        <row r="88">
          <cell r="C88" t="str">
            <v xml:space="preserve"> </v>
          </cell>
        </row>
        <row r="89">
          <cell r="C89" t="str">
            <v>Deflators  (percent)</v>
          </cell>
        </row>
        <row r="90">
          <cell r="C90" t="str">
            <v>Total consumption</v>
          </cell>
        </row>
        <row r="91">
          <cell r="C91" t="str">
            <v xml:space="preserve">  Public consumption</v>
          </cell>
        </row>
        <row r="92">
          <cell r="C92" t="str">
            <v xml:space="preserve">  Private consumption</v>
          </cell>
        </row>
        <row r="93">
          <cell r="C93" t="str">
            <v>Gross fixed capital formation</v>
          </cell>
        </row>
        <row r="94">
          <cell r="C94" t="str">
            <v xml:space="preserve">  Public gross fixed capital formation</v>
          </cell>
        </row>
        <row r="95">
          <cell r="C95" t="str">
            <v xml:space="preserve">  Private gross fixed capital formation</v>
          </cell>
        </row>
        <row r="96">
          <cell r="C96" t="str">
            <v>Exports of goods and services</v>
          </cell>
        </row>
        <row r="97">
          <cell r="C97" t="str">
            <v>Imports of goods and services</v>
          </cell>
        </row>
        <row r="98">
          <cell r="C98" t="str">
            <v>Gross domestic product</v>
          </cell>
        </row>
        <row r="99">
          <cell r="C99" t="str">
            <v>Deflator: (2000 should = 100)</v>
          </cell>
        </row>
        <row r="101">
          <cell r="C101" t="str">
            <v>II.II NATIONAL ACCOUNTS IN 1999 REAL TERMS (for projections)</v>
          </cell>
        </row>
        <row r="103">
          <cell r="C103" t="str">
            <v>GDP Components in billions of 1999 Meticals (for projections)</v>
          </cell>
        </row>
        <row r="104">
          <cell r="C104" t="str">
            <v>Total consumption</v>
          </cell>
        </row>
        <row r="105">
          <cell r="C105" t="str">
            <v xml:space="preserve">    Private consumption</v>
          </cell>
        </row>
        <row r="106">
          <cell r="C106" t="str">
            <v xml:space="preserve">        Monetary private consumption + emergency aid</v>
          </cell>
        </row>
        <row r="107">
          <cell r="C107" t="str">
            <v xml:space="preserve">        Non-monetary private cons.</v>
          </cell>
        </row>
        <row r="108">
          <cell r="C108" t="str">
            <v xml:space="preserve">    Public consumption</v>
          </cell>
        </row>
        <row r="109">
          <cell r="C109" t="str">
            <v>Total investment</v>
          </cell>
        </row>
        <row r="110">
          <cell r="C110" t="str">
            <v xml:space="preserve">    Public investment</v>
          </cell>
        </row>
        <row r="111">
          <cell r="C111" t="str">
            <v xml:space="preserve">    Private investment </v>
          </cell>
        </row>
        <row r="112">
          <cell r="C112" t="str">
            <v xml:space="preserve">  Domestic demand</v>
          </cell>
        </row>
        <row r="113">
          <cell r="C113" t="str">
            <v>Exports goods and nonfactor services</v>
          </cell>
        </row>
        <row r="114">
          <cell r="C114" t="str">
            <v>Imports goods and nonfactor services</v>
          </cell>
        </row>
        <row r="115">
          <cell r="C115" t="str">
            <v>Real GDP at 1999 Prices</v>
          </cell>
        </row>
        <row r="116">
          <cell r="C116" t="str">
            <v xml:space="preserve">Memorandum items </v>
          </cell>
        </row>
        <row r="117">
          <cell r="C117" t="str">
            <v>Total consumption per capita</v>
          </cell>
        </row>
        <row r="118">
          <cell r="C118" t="str">
            <v>Private consumption per capita</v>
          </cell>
        </row>
        <row r="119">
          <cell r="C119" t="str">
            <v xml:space="preserve"> </v>
          </cell>
        </row>
        <row r="120">
          <cell r="C120" t="str">
            <v>Average propensity to consume</v>
          </cell>
        </row>
        <row r="121">
          <cell r="C121" t="str">
            <v>Freely distributed foreign aid (in 1999 met.)</v>
          </cell>
        </row>
        <row r="122">
          <cell r="C122" t="str">
            <v xml:space="preserve">          Emergency food aid (from fiscal) Mill USD</v>
          </cell>
        </row>
        <row r="123">
          <cell r="C123" t="str">
            <v xml:space="preserve">          Emergency nonfood aid, mill. USD (from fiscal proj)</v>
          </cell>
        </row>
        <row r="124">
          <cell r="C124" t="str">
            <v>Real disposable income of the monetized private sector, 1995 meticais</v>
          </cell>
        </row>
        <row r="125">
          <cell r="C125" t="str">
            <v xml:space="preserve">      GDP</v>
          </cell>
        </row>
        <row r="126">
          <cell r="C126" t="str">
            <v xml:space="preserve">      Subsistance production/consumption  (-)</v>
          </cell>
        </row>
        <row r="127">
          <cell r="C127" t="str">
            <v xml:space="preserve">     Amortization of Pande Gas, bill. 1996 Mt.</v>
          </cell>
        </row>
        <row r="128">
          <cell r="C128" t="str">
            <v xml:space="preserve">          Amortization of Pande Gas, mill. US$</v>
          </cell>
        </row>
        <row r="129">
          <cell r="C129" t="str">
            <v xml:space="preserve">      Real net taxes</v>
          </cell>
        </row>
        <row r="130">
          <cell r="C130" t="str">
            <v xml:space="preserve">      Net private sector factor income, cash</v>
          </cell>
        </row>
        <row r="132">
          <cell r="C132" t="str">
            <v>Base deflators for projection (100=1997)</v>
          </cell>
        </row>
        <row r="133">
          <cell r="C133" t="str">
            <v>Total consumption</v>
          </cell>
        </row>
        <row r="134">
          <cell r="C134" t="str">
            <v xml:space="preserve">  Public consumption</v>
          </cell>
        </row>
        <row r="135">
          <cell r="C135" t="str">
            <v xml:space="preserve">  Private consumption</v>
          </cell>
        </row>
        <row r="136">
          <cell r="C136" t="str">
            <v>Gross fixed capital formation</v>
          </cell>
        </row>
        <row r="137">
          <cell r="C137" t="str">
            <v xml:space="preserve">  Public gross fixed capital formation</v>
          </cell>
        </row>
        <row r="138">
          <cell r="C138" t="str">
            <v xml:space="preserve">  Private gross fixed capital formation</v>
          </cell>
        </row>
        <row r="139">
          <cell r="C139" t="str">
            <v>Exports of goods and services</v>
          </cell>
        </row>
        <row r="140">
          <cell r="C140" t="str">
            <v>Imports of goods and services</v>
          </cell>
        </row>
        <row r="141">
          <cell r="C141" t="str">
            <v>Gross domestic product</v>
          </cell>
        </row>
        <row r="143">
          <cell r="C143" t="str">
            <v>Base index, exports</v>
          </cell>
        </row>
        <row r="144">
          <cell r="C144" t="str">
            <v>Base index, imports</v>
          </cell>
        </row>
        <row r="146">
          <cell r="C146" t="str">
            <v>II.III NATIONAL ACCOUNTS IN 2000 REAL TERMS (for WEO)</v>
          </cell>
        </row>
        <row r="148">
          <cell r="C148" t="str">
            <v>Billions of meticais, at 1990 constant prices)</v>
          </cell>
        </row>
        <row r="149">
          <cell r="C149" t="str">
            <v>Total consumption</v>
          </cell>
        </row>
        <row r="150">
          <cell r="B150" t="str">
            <v>NCG_R</v>
          </cell>
          <cell r="C150" t="str">
            <v xml:space="preserve">  Public consumption</v>
          </cell>
        </row>
        <row r="151">
          <cell r="B151" t="str">
            <v>NCP_R</v>
          </cell>
          <cell r="C151" t="str">
            <v xml:space="preserve">  Private consumption</v>
          </cell>
        </row>
        <row r="152">
          <cell r="B152" t="str">
            <v>NFI_R</v>
          </cell>
          <cell r="C152" t="str">
            <v>Gross fixed capital formation</v>
          </cell>
        </row>
        <row r="153">
          <cell r="C153" t="str">
            <v xml:space="preserve">  Public gross fixed capital formation</v>
          </cell>
        </row>
        <row r="154">
          <cell r="C154" t="str">
            <v xml:space="preserve">  Private gross fixed capital formation</v>
          </cell>
        </row>
        <row r="155">
          <cell r="B155" t="str">
            <v>NINV_R</v>
          </cell>
          <cell r="C155" t="str">
            <v>Changes in inventories</v>
          </cell>
        </row>
        <row r="156">
          <cell r="B156" t="str">
            <v>NX_R</v>
          </cell>
          <cell r="C156" t="str">
            <v>Exports of goods and services</v>
          </cell>
        </row>
        <row r="157">
          <cell r="B157" t="str">
            <v>NXG_R</v>
          </cell>
          <cell r="C157" t="str">
            <v xml:space="preserve">  Exports of goods</v>
          </cell>
        </row>
        <row r="158">
          <cell r="B158" t="str">
            <v>NM_R</v>
          </cell>
          <cell r="C158" t="str">
            <v>Imports of goods and services</v>
          </cell>
        </row>
        <row r="159">
          <cell r="B159" t="str">
            <v>NMG_R</v>
          </cell>
          <cell r="C159" t="str">
            <v xml:space="preserve">  Imports of goods</v>
          </cell>
        </row>
        <row r="160">
          <cell r="B160" t="str">
            <v>NGDP_R</v>
          </cell>
          <cell r="C160" t="str">
            <v xml:space="preserve">Gross domestic product </v>
          </cell>
        </row>
        <row r="161">
          <cell r="C161" t="str">
            <v xml:space="preserve">Memorandum items </v>
          </cell>
        </row>
        <row r="162">
          <cell r="B162" t="str">
            <v>NGPXO_R</v>
          </cell>
          <cell r="C162" t="str">
            <v>Non-oil GDP</v>
          </cell>
        </row>
        <row r="163">
          <cell r="C163" t="str">
            <v xml:space="preserve">   Net factor income at 2000 metical </v>
          </cell>
        </row>
        <row r="164">
          <cell r="C164" t="str">
            <v>GNP</v>
          </cell>
        </row>
        <row r="165">
          <cell r="C165" t="str">
            <v xml:space="preserve">GDP per capita </v>
          </cell>
        </row>
        <row r="166">
          <cell r="C166" t="str">
            <v>GNP per capita</v>
          </cell>
        </row>
        <row r="168">
          <cell r="C168" t="str">
            <v>Percentage change</v>
          </cell>
        </row>
        <row r="169">
          <cell r="C169" t="str">
            <v>Total consumption</v>
          </cell>
        </row>
        <row r="170">
          <cell r="C170" t="str">
            <v xml:space="preserve">  Public consumption</v>
          </cell>
        </row>
        <row r="171">
          <cell r="C171" t="str">
            <v xml:space="preserve">  Private consumption</v>
          </cell>
        </row>
        <row r="172">
          <cell r="C172" t="str">
            <v>Gross fixed capital formation</v>
          </cell>
        </row>
        <row r="173">
          <cell r="C173" t="str">
            <v xml:space="preserve">  Public gross fixed capital formation</v>
          </cell>
        </row>
        <row r="174">
          <cell r="C174" t="str">
            <v xml:space="preserve">  Private gross fixed capital formation</v>
          </cell>
        </row>
        <row r="175">
          <cell r="C175" t="str">
            <v>Changes in inventories</v>
          </cell>
        </row>
        <row r="176">
          <cell r="C176" t="str">
            <v>Exports of goods and services</v>
          </cell>
        </row>
        <row r="177">
          <cell r="C177" t="str">
            <v xml:space="preserve">  Exports of goods</v>
          </cell>
        </row>
        <row r="178">
          <cell r="C178" t="str">
            <v>Imports of goods and services</v>
          </cell>
        </row>
        <row r="179">
          <cell r="C179" t="str">
            <v xml:space="preserve">  Imports of goods</v>
          </cell>
        </row>
        <row r="180">
          <cell r="C180" t="str">
            <v>Real GDP growth rate:</v>
          </cell>
        </row>
        <row r="181">
          <cell r="C181" t="str">
            <v>Non-oil GDP</v>
          </cell>
        </row>
        <row r="183">
          <cell r="C183" t="str">
            <v xml:space="preserve">III.    FISCAL AND FINANCIAL INDICATORS </v>
          </cell>
        </row>
        <row r="185">
          <cell r="C185" t="str">
            <v>Central Government (bill. met.)</v>
          </cell>
        </row>
        <row r="186">
          <cell r="B186" t="str">
            <v>GCRG</v>
          </cell>
          <cell r="C186" t="str">
            <v>Total revenue and grants</v>
          </cell>
        </row>
        <row r="187">
          <cell r="C187" t="str">
            <v xml:space="preserve">   Total revenue</v>
          </cell>
        </row>
        <row r="188">
          <cell r="B188" t="str">
            <v>GCG</v>
          </cell>
          <cell r="C188" t="str">
            <v xml:space="preserve">  Grants received (current and capital)</v>
          </cell>
        </row>
        <row r="189">
          <cell r="B189" t="str">
            <v>GCGC</v>
          </cell>
          <cell r="C189" t="str">
            <v xml:space="preserve">     of which: project grants received</v>
          </cell>
        </row>
        <row r="190">
          <cell r="C190" t="str">
            <v xml:space="preserve">   Estimated grant financed technical assistance</v>
          </cell>
        </row>
        <row r="191">
          <cell r="C191" t="str">
            <v xml:space="preserve">   Tax revenue</v>
          </cell>
        </row>
        <row r="192">
          <cell r="B192" t="str">
            <v>GCENL</v>
          </cell>
          <cell r="C192" t="str">
            <v>Total expenditure and net lending</v>
          </cell>
        </row>
        <row r="193">
          <cell r="B193" t="str">
            <v>GCEG</v>
          </cell>
          <cell r="C193" t="str">
            <v>General public services</v>
          </cell>
        </row>
        <row r="194">
          <cell r="B194" t="str">
            <v>GCED</v>
          </cell>
          <cell r="C194" t="str">
            <v xml:space="preserve">   Defense</v>
          </cell>
        </row>
        <row r="195">
          <cell r="B195" t="str">
            <v>GCEE</v>
          </cell>
          <cell r="C195" t="str">
            <v xml:space="preserve">   Education</v>
          </cell>
        </row>
        <row r="196">
          <cell r="B196" t="str">
            <v>GCEEP</v>
          </cell>
          <cell r="C196" t="str">
            <v xml:space="preserve">      Elementary education</v>
          </cell>
        </row>
        <row r="197">
          <cell r="B197" t="str">
            <v>GCEH</v>
          </cell>
          <cell r="C197" t="str">
            <v xml:space="preserve">   Health</v>
          </cell>
        </row>
        <row r="198">
          <cell r="B198" t="str">
            <v>GCEHP</v>
          </cell>
          <cell r="C198" t="str">
            <v xml:space="preserve">      Basic healthcare</v>
          </cell>
        </row>
        <row r="199">
          <cell r="B199" t="str">
            <v>GCESWH</v>
          </cell>
          <cell r="C199" t="str">
            <v xml:space="preserve">   Social security, welfare &amp; housing</v>
          </cell>
        </row>
        <row r="200">
          <cell r="B200" t="str">
            <v>GCEES</v>
          </cell>
          <cell r="C200" t="str">
            <v xml:space="preserve">   Economic affairs &amp; services</v>
          </cell>
        </row>
        <row r="201">
          <cell r="B201" t="str">
            <v>GCEO</v>
          </cell>
          <cell r="C201" t="str">
            <v xml:space="preserve">   Other (residual)</v>
          </cell>
        </row>
        <row r="202">
          <cell r="C202" t="str">
            <v>Total expenditure (excluding net lending)</v>
          </cell>
        </row>
        <row r="203">
          <cell r="B203" t="str">
            <v>GCEC</v>
          </cell>
          <cell r="C203" t="str">
            <v xml:space="preserve">  Current expenditure</v>
          </cell>
        </row>
        <row r="204">
          <cell r="B204" t="str">
            <v>GCEW</v>
          </cell>
          <cell r="C204" t="str">
            <v xml:space="preserve">  Wages and salaries</v>
          </cell>
        </row>
        <row r="205">
          <cell r="B205" t="str">
            <v>GCEI_D</v>
          </cell>
          <cell r="C205" t="str">
            <v xml:space="preserve">    Domestic interest payments (scheduled)</v>
          </cell>
        </row>
        <row r="206">
          <cell r="B206" t="str">
            <v>GCEI_F</v>
          </cell>
          <cell r="C206" t="str">
            <v xml:space="preserve">    Foreign interest payments (scheduled  -budget)</v>
          </cell>
        </row>
        <row r="207">
          <cell r="C207" t="str">
            <v>Net Taxes</v>
          </cell>
        </row>
        <row r="208">
          <cell r="C208" t="str">
            <v>Net foreign borrowing</v>
          </cell>
        </row>
        <row r="209">
          <cell r="C209" t="str">
            <v>Domestic financing</v>
          </cell>
        </row>
        <row r="210">
          <cell r="C210" t="str">
            <v xml:space="preserve">   Of which:   bank financing</v>
          </cell>
        </row>
        <row r="212">
          <cell r="C212" t="str">
            <v>General Government (bill. met.)</v>
          </cell>
        </row>
        <row r="213">
          <cell r="B213" t="str">
            <v>GGRG</v>
          </cell>
          <cell r="C213" t="str">
            <v>Total revenue and grants</v>
          </cell>
        </row>
        <row r="214">
          <cell r="B214" t="str">
            <v>GGENL</v>
          </cell>
          <cell r="C214" t="str">
            <v>Total expenditure and net lending</v>
          </cell>
        </row>
        <row r="215">
          <cell r="B215" t="str">
            <v>GGEC</v>
          </cell>
          <cell r="C215" t="str">
            <v xml:space="preserve">  Current expenditure</v>
          </cell>
        </row>
        <row r="216">
          <cell r="C216" t="str">
            <v xml:space="preserve">        Current expenditure (adjusted)</v>
          </cell>
        </row>
        <row r="217">
          <cell r="B217" t="str">
            <v>GGED</v>
          </cell>
          <cell r="C217" t="str">
            <v xml:space="preserve">    Expenditure on national defense</v>
          </cell>
        </row>
        <row r="218">
          <cell r="C218" t="str">
            <v>Government investment</v>
          </cell>
        </row>
        <row r="219">
          <cell r="C219" t="str">
            <v xml:space="preserve">   Investment expenditure (from budget)</v>
          </cell>
        </row>
        <row r="221">
          <cell r="C221" t="str">
            <v>In percent of GDP</v>
          </cell>
        </row>
        <row r="222">
          <cell r="C222" t="str">
            <v>Central Government balance</v>
          </cell>
        </row>
        <row r="223">
          <cell r="C223" t="str">
            <v>Central Government balance (excl. grants)</v>
          </cell>
        </row>
        <row r="224">
          <cell r="C224" t="str">
            <v>General Government balance</v>
          </cell>
        </row>
        <row r="225">
          <cell r="C225" t="str">
            <v>Government investment/GDP:</v>
          </cell>
        </row>
        <row r="226">
          <cell r="C226" t="str">
            <v>Grants/GDP</v>
          </cell>
        </row>
        <row r="227">
          <cell r="C227" t="str">
            <v>Expenditure+net lending/GDP</v>
          </cell>
        </row>
        <row r="228">
          <cell r="C228" t="str">
            <v>Primary balance/GDP (revenue and grants - non-interest expenditure and net lending</v>
          </cell>
        </row>
        <row r="229">
          <cell r="C229" t="str">
            <v>Bank financing/GDP</v>
          </cell>
        </row>
        <row r="232">
          <cell r="C232" t="str">
            <v>IV. MONETARY INDICATORS</v>
          </cell>
        </row>
        <row r="234">
          <cell r="B234" t="str">
            <v>FMB</v>
          </cell>
          <cell r="C234" t="str">
            <v>Stock of broad money (M2; year end)</v>
          </cell>
        </row>
        <row r="235">
          <cell r="B235" t="str">
            <v>FIDR</v>
          </cell>
          <cell r="C235" t="str">
            <v>Short-term interest rate (central monetary authorities)</v>
          </cell>
        </row>
        <row r="236">
          <cell r="C236" t="str">
            <v>Rediscount rate (end of year)</v>
          </cell>
        </row>
        <row r="237">
          <cell r="C237" t="str">
            <v>Velocity of circulation</v>
          </cell>
        </row>
        <row r="238">
          <cell r="C238" t="str">
            <v>Broad money growth:</v>
          </cell>
        </row>
        <row r="239">
          <cell r="C239" t="str">
            <v>Broad money/DGP</v>
          </cell>
        </row>
        <row r="240">
          <cell r="C240" t="str">
            <v>CPS/GDP</v>
          </cell>
        </row>
        <row r="241">
          <cell r="C241" t="str">
            <v>COB/M2</v>
          </cell>
        </row>
        <row r="243">
          <cell r="C243" t="str">
            <v>V.   FOREIGN TRADE</v>
          </cell>
        </row>
        <row r="245">
          <cell r="B245" t="str">
            <v>TXG_D</v>
          </cell>
          <cell r="C245" t="str">
            <v>Export deflator/unit value for goods (index in U.S. dollars)</v>
          </cell>
        </row>
        <row r="246">
          <cell r="B246" t="str">
            <v>TMG_D</v>
          </cell>
          <cell r="C246" t="str">
            <v>Import deflator/unit value for goods (index in U.S. dollars)</v>
          </cell>
        </row>
        <row r="248">
          <cell r="B248" t="str">
            <v>TXGO</v>
          </cell>
          <cell r="C248" t="str">
            <v>Value of oil exports (US$ million)</v>
          </cell>
        </row>
        <row r="249">
          <cell r="B249" t="str">
            <v>TMGO</v>
          </cell>
          <cell r="C249" t="str">
            <v>Value of oil imports (US$ million)</v>
          </cell>
        </row>
        <row r="251">
          <cell r="C251" t="str">
            <v>Annual change export and import unit values, exchange rate</v>
          </cell>
        </row>
        <row r="252">
          <cell r="C252" t="str">
            <v xml:space="preserve">  Exports (national currency)</v>
          </cell>
        </row>
        <row r="253">
          <cell r="C253" t="str">
            <v xml:space="preserve">  Imports (national currency)</v>
          </cell>
        </row>
        <row r="254">
          <cell r="C254" t="str">
            <v xml:space="preserve">  Export deflator</v>
          </cell>
        </row>
        <row r="255">
          <cell r="C255" t="str">
            <v xml:space="preserve">  Import deflator</v>
          </cell>
        </row>
        <row r="256">
          <cell r="C256" t="str">
            <v xml:space="preserve">  Representative rate</v>
          </cell>
        </row>
        <row r="258">
          <cell r="C258" t="str">
            <v>Change in terms of trade (merchandise):</v>
          </cell>
        </row>
        <row r="259">
          <cell r="C259" t="str">
            <v xml:space="preserve">   Trade data</v>
          </cell>
        </row>
        <row r="260">
          <cell r="C260" t="str">
            <v xml:space="preserve">   National accounts</v>
          </cell>
        </row>
        <row r="262">
          <cell r="C262" t="str">
            <v>VI.  BALANCE OF PAYMENTS (Millions of U.S. dollars)</v>
          </cell>
        </row>
        <row r="264">
          <cell r="B264" t="str">
            <v>BCA</v>
          </cell>
          <cell r="C264" t="str">
            <v>Balance on CA (excl. capital transfers)</v>
          </cell>
        </row>
        <row r="265">
          <cell r="C265" t="str">
            <v>Balance on CA excl. grants (BPM4)</v>
          </cell>
        </row>
        <row r="266">
          <cell r="C266" t="str">
            <v>Balance on CA (BPM4)</v>
          </cell>
        </row>
        <row r="267">
          <cell r="C267" t="str">
            <v>Current account (CA)/ GDP</v>
          </cell>
        </row>
        <row r="268">
          <cell r="C268" t="str">
            <v>Current account (CA excl grants)/ GDP</v>
          </cell>
        </row>
        <row r="269">
          <cell r="B269" t="str">
            <v>BXG</v>
          </cell>
          <cell r="C269" t="str">
            <v>Exports of goods</v>
          </cell>
        </row>
        <row r="270">
          <cell r="B270" t="str">
            <v>BXS</v>
          </cell>
          <cell r="C270" t="str">
            <v>Exports of non factor (NF) services</v>
          </cell>
        </row>
        <row r="271">
          <cell r="C271" t="str">
            <v>Exports of goods, NF services and income</v>
          </cell>
        </row>
        <row r="272">
          <cell r="C272" t="str">
            <v xml:space="preserve">    Exports of goods and NF services</v>
          </cell>
        </row>
        <row r="273">
          <cell r="B273" t="str">
            <v>BMG</v>
          </cell>
          <cell r="C273" t="str">
            <v>Imports of goods (- sign)</v>
          </cell>
        </row>
        <row r="274">
          <cell r="B274" t="str">
            <v>BMS</v>
          </cell>
          <cell r="C274" t="str">
            <v>Imports of NF services (- sign)</v>
          </cell>
        </row>
        <row r="275">
          <cell r="C275" t="str">
            <v>Imports of goods, NF services and income</v>
          </cell>
        </row>
        <row r="276">
          <cell r="C276" t="str">
            <v xml:space="preserve">    Imports of goods and NF services</v>
          </cell>
        </row>
        <row r="277">
          <cell r="B277" t="str">
            <v>BXI</v>
          </cell>
          <cell r="C277" t="str">
            <v>Income credits</v>
          </cell>
        </row>
        <row r="278">
          <cell r="B278" t="str">
            <v>BMI</v>
          </cell>
          <cell r="C278" t="str">
            <v>Income debits (- sign)</v>
          </cell>
        </row>
        <row r="279">
          <cell r="B279" t="str">
            <v>BMII_G</v>
          </cell>
          <cell r="C279" t="str">
            <v xml:space="preserve">     Interest on public debt (scheduled; - sign)</v>
          </cell>
        </row>
        <row r="280">
          <cell r="B280" t="str">
            <v>BMIIMU</v>
          </cell>
          <cell r="C280" t="str">
            <v xml:space="preserve">       To multilateral creditors (scheduled; - sign)</v>
          </cell>
        </row>
        <row r="281">
          <cell r="B281" t="str">
            <v>BMIIBI</v>
          </cell>
          <cell r="C281" t="str">
            <v xml:space="preserve">       To bilateral creditors (scheduled; - sign)</v>
          </cell>
        </row>
        <row r="282">
          <cell r="B282" t="str">
            <v>BMIIBA</v>
          </cell>
          <cell r="C282" t="str">
            <v xml:space="preserve">       To banks (scheduled; - sign)</v>
          </cell>
        </row>
        <row r="283">
          <cell r="B283" t="str">
            <v>BMII_P</v>
          </cell>
          <cell r="C283" t="str">
            <v xml:space="preserve">  Interest on nonpublic debt (scheduled; - sign)</v>
          </cell>
        </row>
        <row r="284">
          <cell r="C284" t="str">
            <v xml:space="preserve"> Non energy imports</v>
          </cell>
        </row>
        <row r="286">
          <cell r="B286" t="str">
            <v>BTRP</v>
          </cell>
          <cell r="C286" t="str">
            <v>Private current transfers, net (excl. capital transfers) (BPM4,5)</v>
          </cell>
        </row>
        <row r="287">
          <cell r="B287" t="str">
            <v>BTRG</v>
          </cell>
          <cell r="C287" t="str">
            <v>Official current transfers, net (excl. capital transfers) (BPM5)</v>
          </cell>
        </row>
        <row r="288">
          <cell r="C288" t="str">
            <v>Official transfers, net(BPM4)</v>
          </cell>
        </row>
        <row r="289">
          <cell r="C289" t="str">
            <v>Net factor income and unreq. transfers, accrued (BPM4)</v>
          </cell>
        </row>
        <row r="290">
          <cell r="C290" t="str">
            <v>Net factor income and unreq. transfers, cash (BPM4)</v>
          </cell>
        </row>
        <row r="291">
          <cell r="B291" t="str">
            <v>cash interest needs to be entered for form. to make sense.  Add HCB to equal SR table!</v>
          </cell>
          <cell r="C291" t="str">
            <v>Net factor income and unreq. transf. accrued (BPM5) 6/</v>
          </cell>
        </row>
        <row r="292">
          <cell r="C292" t="str">
            <v>Net factor income and transfers, cash (BPM5) 4/</v>
          </cell>
        </row>
        <row r="293">
          <cell r="B293" t="str">
            <v>cash interest needs to be entered for form. to make sense.  Add HCB to equal SR table!</v>
          </cell>
          <cell r="C293" t="str">
            <v>Disposable national income (cash basis, BPM4) in Mt</v>
          </cell>
        </row>
        <row r="294">
          <cell r="B294" t="str">
            <v>cash interest needs to be entered for form. to make sense.  Add HCB to equal SR table!</v>
          </cell>
        </row>
        <row r="297">
          <cell r="B297" t="str">
            <v>BK</v>
          </cell>
          <cell r="C297" t="str">
            <v>Balance on capital account (BPM5)</v>
          </cell>
        </row>
        <row r="298">
          <cell r="B298" t="str">
            <v>BKF</v>
          </cell>
          <cell r="C298" t="str">
            <v xml:space="preserve">  Debt forgiveness (with forgiven amount +)</v>
          </cell>
        </row>
        <row r="299">
          <cell r="B299" t="str">
            <v>BKFMU</v>
          </cell>
          <cell r="C299" t="str">
            <v xml:space="preserve">    By multilateral creditors</v>
          </cell>
        </row>
        <row r="300">
          <cell r="B300" t="str">
            <v>BKFBI</v>
          </cell>
          <cell r="C300" t="str">
            <v xml:space="preserve">    By bilateral creditors</v>
          </cell>
        </row>
        <row r="301">
          <cell r="B301" t="str">
            <v>BKFBA</v>
          </cell>
          <cell r="C301" t="str">
            <v xml:space="preserve">    By banks</v>
          </cell>
        </row>
        <row r="302">
          <cell r="C302" t="str">
            <v>Balance on capital account (BPM4)   1/</v>
          </cell>
        </row>
        <row r="303">
          <cell r="D303" t="str">
            <v xml:space="preserve"> </v>
          </cell>
        </row>
        <row r="304">
          <cell r="B304" t="str">
            <v>BF</v>
          </cell>
          <cell r="C304" t="str">
            <v>Balance on financial account (BPM5, incl. reserves)</v>
          </cell>
        </row>
        <row r="306">
          <cell r="B306" t="str">
            <v>BFD</v>
          </cell>
          <cell r="C306" t="str">
            <v>Direct investment, net</v>
          </cell>
        </row>
        <row r="307">
          <cell r="B307" t="str">
            <v>BFDL</v>
          </cell>
          <cell r="C307" t="str">
            <v xml:space="preserve">   of which: debt-creating direct inv. Liabilities</v>
          </cell>
        </row>
        <row r="308">
          <cell r="B308" t="str">
            <v>BFDI</v>
          </cell>
          <cell r="C308" t="str">
            <v xml:space="preserve">  Direct investment in reporting country</v>
          </cell>
        </row>
        <row r="310">
          <cell r="B310" t="str">
            <v>BFL_C_G</v>
          </cell>
          <cell r="C310" t="str">
            <v>Gross public borrowing, including IMF</v>
          </cell>
        </row>
        <row r="311">
          <cell r="B311" t="str">
            <v>BFL_CMU</v>
          </cell>
          <cell r="C311" t="str">
            <v xml:space="preserve">  From multilateral creditors (incl. IMF)</v>
          </cell>
        </row>
        <row r="312">
          <cell r="B312" t="str">
            <v>BFL_CBI</v>
          </cell>
          <cell r="C312" t="str">
            <v xml:space="preserve">  From bilateral creditors</v>
          </cell>
        </row>
        <row r="313">
          <cell r="B313" t="str">
            <v>BFL_CBA</v>
          </cell>
          <cell r="C313" t="str">
            <v xml:space="preserve">  From banks</v>
          </cell>
        </row>
        <row r="314">
          <cell r="B314" t="str">
            <v>BFL_C_P</v>
          </cell>
          <cell r="C314" t="str">
            <v>Other gross borrowing</v>
          </cell>
        </row>
        <row r="316">
          <cell r="B316" t="str">
            <v>BFL_D_G</v>
          </cell>
          <cell r="C316" t="str">
            <v>Public amortization (scheduled; - sign)</v>
          </cell>
        </row>
        <row r="317">
          <cell r="B317" t="str">
            <v>BFL_DMU</v>
          </cell>
          <cell r="C317" t="str">
            <v xml:space="preserve">  To multilateral creditors (scheduled; - sign) (incl. IMF)</v>
          </cell>
        </row>
        <row r="318">
          <cell r="B318" t="str">
            <v>BFL_DBI</v>
          </cell>
          <cell r="C318" t="str">
            <v xml:space="preserve">  To bilateral creditors (scheduled; - sign)</v>
          </cell>
        </row>
        <row r="319">
          <cell r="B319" t="str">
            <v>BFL_DBA</v>
          </cell>
          <cell r="C319" t="str">
            <v xml:space="preserve">  To banks (scheduled; - sign)</v>
          </cell>
        </row>
        <row r="320">
          <cell r="B320" t="str">
            <v>BFL_D_P</v>
          </cell>
          <cell r="C320" t="str">
            <v>Other amortization (scheduled; - sign)</v>
          </cell>
        </row>
        <row r="321">
          <cell r="C321" t="str">
            <v xml:space="preserve"> </v>
          </cell>
        </row>
        <row r="322">
          <cell r="B322" t="str">
            <v>BFUND</v>
          </cell>
          <cell r="C322" t="str">
            <v>Memorandum: Net credit from IMF</v>
          </cell>
        </row>
        <row r="324">
          <cell r="B324" t="str">
            <v>BFL_DF</v>
          </cell>
          <cell r="C324" t="str">
            <v>Amortization on account of debt-reduction operations (- sign)</v>
          </cell>
        </row>
        <row r="325">
          <cell r="B325" t="str">
            <v>BFLB_DF</v>
          </cell>
          <cell r="C325" t="str">
            <v xml:space="preserve">  To banks (- sign)</v>
          </cell>
        </row>
        <row r="327">
          <cell r="B327" t="str">
            <v>BER</v>
          </cell>
          <cell r="C327" t="str">
            <v>Rescheduling of current maturities</v>
          </cell>
        </row>
        <row r="328">
          <cell r="B328" t="str">
            <v>BERBI</v>
          </cell>
          <cell r="C328" t="str">
            <v xml:space="preserve">  Of obligations to bilateral creditors</v>
          </cell>
        </row>
        <row r="329">
          <cell r="B329" t="str">
            <v>BERBA</v>
          </cell>
          <cell r="C329" t="str">
            <v xml:space="preserve">  Of obligations to banks</v>
          </cell>
        </row>
        <row r="331">
          <cell r="B331" t="str">
            <v>BEA</v>
          </cell>
          <cell r="C331" t="str">
            <v>Accumulation of arrears, net (decrease -)</v>
          </cell>
        </row>
        <row r="332">
          <cell r="B332" t="str">
            <v>BEAMU</v>
          </cell>
          <cell r="C332" t="str">
            <v xml:space="preserve">  To multilateral creditors, net (decrease -)</v>
          </cell>
        </row>
        <row r="333">
          <cell r="B333" t="str">
            <v>BEABI</v>
          </cell>
          <cell r="C333" t="str">
            <v xml:space="preserve">  To bilateral creditors, net (decrease -)</v>
          </cell>
        </row>
        <row r="334">
          <cell r="B334" t="str">
            <v>BEABA</v>
          </cell>
          <cell r="C334" t="str">
            <v xml:space="preserve">  To banks, net (decrease -)</v>
          </cell>
        </row>
        <row r="336">
          <cell r="B336" t="str">
            <v>BEO</v>
          </cell>
          <cell r="C336" t="str">
            <v>Other exceptional financing</v>
          </cell>
        </row>
        <row r="338">
          <cell r="B338" t="str">
            <v>BFOTH</v>
          </cell>
          <cell r="C338" t="str">
            <v>Other long-term financial flows, net</v>
          </cell>
        </row>
        <row r="339">
          <cell r="B339" t="str">
            <v>BFPA</v>
          </cell>
          <cell r="C339" t="str">
            <v xml:space="preserve">  Portfolio investment assets, net (increase -)</v>
          </cell>
        </row>
        <row r="340">
          <cell r="B340" t="str">
            <v>BFPL</v>
          </cell>
          <cell r="C340" t="str">
            <v xml:space="preserve">  Portfolio investment liabilities, net </v>
          </cell>
        </row>
        <row r="341">
          <cell r="B341" t="str">
            <v>BFPQ</v>
          </cell>
          <cell r="C341" t="str">
            <v xml:space="preserve">   Of which:  equity securities</v>
          </cell>
        </row>
        <row r="343">
          <cell r="B343" t="str">
            <v>BFO_S</v>
          </cell>
          <cell r="C343" t="str">
            <v>Other short-term flows, net   17/</v>
          </cell>
        </row>
        <row r="344">
          <cell r="D344" t="str">
            <v xml:space="preserve"> </v>
          </cell>
        </row>
        <row r="345">
          <cell r="B345" t="str">
            <v>BFLRES</v>
          </cell>
          <cell r="C345" t="str">
            <v>Residual financing (projections only; history = 0)</v>
          </cell>
        </row>
        <row r="346">
          <cell r="B346" t="str">
            <v>BFRA</v>
          </cell>
          <cell r="C346" t="str">
            <v>Reserve assets (accumulation -)</v>
          </cell>
        </row>
        <row r="347">
          <cell r="C347" t="str">
            <v>NFA accumulation</v>
          </cell>
        </row>
        <row r="348">
          <cell r="B348" t="str">
            <v>BNEO</v>
          </cell>
          <cell r="C348" t="str">
            <v>Net errors and omissions (= 0 in projection period)</v>
          </cell>
        </row>
        <row r="350">
          <cell r="B350" t="str">
            <v xml:space="preserve"> </v>
          </cell>
          <cell r="C350" t="str">
            <v>Exceptional financing</v>
          </cell>
        </row>
        <row r="352">
          <cell r="B352" t="str">
            <v>BFL</v>
          </cell>
          <cell r="C352" t="str">
            <v>Net liability flows</v>
          </cell>
        </row>
        <row r="353">
          <cell r="B353" t="str">
            <v>BFLMU</v>
          </cell>
          <cell r="C353" t="str">
            <v>Multilateral</v>
          </cell>
        </row>
        <row r="354">
          <cell r="B354" t="str">
            <v>BFLBI</v>
          </cell>
          <cell r="C354" t="str">
            <v>Bilateral</v>
          </cell>
        </row>
        <row r="355">
          <cell r="B355" t="str">
            <v>BFLBA</v>
          </cell>
          <cell r="C355" t="str">
            <v>Banks</v>
          </cell>
        </row>
        <row r="357">
          <cell r="C357" t="str">
            <v>VII. EXTERNAL DEBT (Millions of U.S. dollars)</v>
          </cell>
        </row>
        <row r="359">
          <cell r="B359" t="str">
            <v>D_G</v>
          </cell>
          <cell r="C359" t="str">
            <v>Total public debt (incl. short-term debt, arrears, and IMF)</v>
          </cell>
        </row>
        <row r="360">
          <cell r="B360" t="str">
            <v>DMU</v>
          </cell>
          <cell r="C360" t="str">
            <v xml:space="preserve">  Multilateral debt</v>
          </cell>
        </row>
        <row r="361">
          <cell r="B361" t="str">
            <v>DBI</v>
          </cell>
          <cell r="C361" t="str">
            <v xml:space="preserve">  Bilateral debt</v>
          </cell>
        </row>
        <row r="362">
          <cell r="B362" t="str">
            <v>DBA</v>
          </cell>
          <cell r="C362" t="str">
            <v xml:space="preserve">  Debt to banks</v>
          </cell>
        </row>
        <row r="363">
          <cell r="B363" t="str">
            <v>D_P</v>
          </cell>
          <cell r="C363" t="str">
            <v>Other (nonpublic) debt    9/</v>
          </cell>
        </row>
        <row r="364">
          <cell r="D364" t="str">
            <v xml:space="preserve"> </v>
          </cell>
        </row>
        <row r="365">
          <cell r="B365" t="str">
            <v>DA</v>
          </cell>
          <cell r="C365" t="str">
            <v>Total stock of arrears 7/</v>
          </cell>
        </row>
        <row r="366">
          <cell r="B366" t="str">
            <v>DAMU</v>
          </cell>
          <cell r="C366" t="str">
            <v xml:space="preserve">  To multilateral creditors  11/</v>
          </cell>
        </row>
        <row r="367">
          <cell r="B367" t="str">
            <v>DABI</v>
          </cell>
          <cell r="C367" t="str">
            <v xml:space="preserve">  To bilateral creditors  12/</v>
          </cell>
        </row>
        <row r="368">
          <cell r="B368" t="str">
            <v>DABA</v>
          </cell>
          <cell r="C368" t="str">
            <v xml:space="preserve">  To banks  18/</v>
          </cell>
        </row>
        <row r="370">
          <cell r="B370" t="str">
            <v>D_S</v>
          </cell>
          <cell r="C370" t="str">
            <v>Total short-term debt  7/  14/</v>
          </cell>
        </row>
        <row r="371">
          <cell r="D371" t="str">
            <v xml:space="preserve"> </v>
          </cell>
        </row>
        <row r="372">
          <cell r="B372" t="str">
            <v>DDR</v>
          </cell>
          <cell r="C372" t="str">
            <v>Impact of debt-reduction operations  15/</v>
          </cell>
        </row>
        <row r="373">
          <cell r="B373" t="str">
            <v>DDRBA</v>
          </cell>
          <cell r="C373" t="str">
            <v xml:space="preserve">  Impact of bank debt-reduction operations  13/</v>
          </cell>
        </row>
        <row r="374">
          <cell r="C374" t="str">
            <v>Memorandum items:</v>
          </cell>
        </row>
        <row r="375">
          <cell r="C375" t="str">
            <v>Public external debt to GDP ratio:  16/</v>
          </cell>
        </row>
        <row r="376">
          <cell r="C376" t="str">
            <v>Public external debt service (scheduled) (% of exports of g&amp;s):</v>
          </cell>
        </row>
        <row r="377">
          <cell r="C377" t="str">
            <v>Public external debt service (cash) (% of exports of g&amp;s):</v>
          </cell>
        </row>
        <row r="378">
          <cell r="C378" t="str">
            <v>Public external debt to exports of goods and services</v>
          </cell>
        </row>
        <row r="379">
          <cell r="C379" t="str">
            <v xml:space="preserve">    Scheduled debt service/fiscal revenue bef. grants</v>
          </cell>
        </row>
        <row r="380">
          <cell r="B380" t="str">
            <v xml:space="preserve"> </v>
          </cell>
          <cell r="C380" t="str">
            <v>Debt relief</v>
          </cell>
        </row>
        <row r="381">
          <cell r="C381" t="str">
            <v xml:space="preserve"> </v>
          </cell>
          <cell r="D381" t="str">
            <v xml:space="preserve"> </v>
          </cell>
        </row>
        <row r="382">
          <cell r="C382" t="str">
            <v xml:space="preserve"> VIII. SAVINGS INVESTMENT BALANCE </v>
          </cell>
        </row>
        <row r="383">
          <cell r="C383" t="str">
            <v>In current prices</v>
          </cell>
        </row>
        <row r="384">
          <cell r="C384" t="str">
            <v>BPM5</v>
          </cell>
        </row>
        <row r="385">
          <cell r="C385" t="str">
            <v>Net factor income and Unrequired transfers, accrued (BPM5)</v>
          </cell>
        </row>
        <row r="386">
          <cell r="C386" t="str">
            <v xml:space="preserve">  Net factor income from abroad (accrued) (NFI)</v>
          </cell>
        </row>
        <row r="387">
          <cell r="C387" t="str">
            <v xml:space="preserve">  Income credits</v>
          </cell>
        </row>
        <row r="388">
          <cell r="C388" t="str">
            <v xml:space="preserve">  Income debits</v>
          </cell>
        </row>
        <row r="389">
          <cell r="C389" t="str">
            <v>Net unrequited transfers (NUT) (BPM5)</v>
          </cell>
        </row>
        <row r="390">
          <cell r="C390" t="str">
            <v xml:space="preserve">  Public sector (BPM5)</v>
          </cell>
        </row>
        <row r="391">
          <cell r="C391" t="str">
            <v xml:space="preserve">  Private sector</v>
          </cell>
          <cell r="D391" t="str">
            <v xml:space="preserve"> </v>
          </cell>
        </row>
        <row r="393">
          <cell r="C393" t="str">
            <v>Gross national product (GNP) = GDP + NFI (BPM5)</v>
          </cell>
        </row>
        <row r="394">
          <cell r="C394" t="str">
            <v>Gross domestic income (GDI) = GNP + NUT (BPM5)</v>
          </cell>
        </row>
        <row r="395">
          <cell r="C395" t="str">
            <v>Gross National Savings (GNS) = GDI - C (BPM5)</v>
          </cell>
        </row>
        <row r="397">
          <cell r="C397" t="str">
            <v>BPM4</v>
          </cell>
        </row>
        <row r="398">
          <cell r="C398" t="str">
            <v>Net factor income and Unrequired transfers, accrued (BPM4)</v>
          </cell>
        </row>
        <row r="399">
          <cell r="C399" t="str">
            <v>Net unrequited transfers (NUT) (BPM4)</v>
          </cell>
        </row>
        <row r="400">
          <cell r="C400" t="str">
            <v xml:space="preserve">  Public sector (BPM4)</v>
          </cell>
        </row>
        <row r="401">
          <cell r="C401" t="str">
            <v>Net factor income from abroad, cash</v>
          </cell>
        </row>
        <row r="403">
          <cell r="C403" t="str">
            <v>Gross disposable income (GDI) = GNP + NUT (BPM4)</v>
          </cell>
        </row>
        <row r="404">
          <cell r="C404" t="str">
            <v>Gross National Savings (GNS) = GDI - C (BPM4)</v>
          </cell>
        </row>
        <row r="406">
          <cell r="C406" t="str">
            <v>As appears in OLD macroframework (BPM4)</v>
          </cell>
        </row>
        <row r="408">
          <cell r="C408" t="str">
            <v>Gross domestic product</v>
          </cell>
        </row>
        <row r="409">
          <cell r="C409" t="str">
            <v>Domestic absorption (A) = C + I</v>
          </cell>
        </row>
        <row r="411">
          <cell r="C411" t="str">
            <v>Net factor income and unrequited transfers, cash, (OM)</v>
          </cell>
        </row>
        <row r="412">
          <cell r="C412" t="str">
            <v xml:space="preserve">  Net factor income from abroad, cash, (OM)</v>
          </cell>
        </row>
        <row r="413">
          <cell r="C413" t="str">
            <v xml:space="preserve">       Public sector  (from BOP)</v>
          </cell>
          <cell r="D413" t="str">
            <v xml:space="preserve"> </v>
          </cell>
        </row>
        <row r="414">
          <cell r="C414" t="str">
            <v xml:space="preserve">       Private sector</v>
          </cell>
        </row>
        <row r="415">
          <cell r="C415" t="str">
            <v xml:space="preserve">                   o/w servicing of HCB and gas in bill of MT</v>
          </cell>
        </row>
        <row r="416">
          <cell r="C416" t="str">
            <v xml:space="preserve">  Net unrequited transfers, cash basis (NUT)</v>
          </cell>
        </row>
        <row r="417">
          <cell r="C417" t="str">
            <v xml:space="preserve">       Public sector</v>
          </cell>
          <cell r="D417" t="str">
            <v xml:space="preserve"> </v>
          </cell>
        </row>
        <row r="418">
          <cell r="C418" t="str">
            <v xml:space="preserve">       Private sector</v>
          </cell>
        </row>
        <row r="419">
          <cell r="D419" t="str">
            <v xml:space="preserve"> </v>
          </cell>
        </row>
        <row r="420">
          <cell r="C420" t="str">
            <v>Gross domestic income (GDI) = GDP + NFI +NUT (OM)</v>
          </cell>
        </row>
        <row r="421">
          <cell r="C421" t="str">
            <v>Gross National Savings (GNS) = GDI - C (OM)</v>
          </cell>
        </row>
        <row r="422">
          <cell r="C422" t="str">
            <v xml:space="preserve">  Public sector </v>
          </cell>
          <cell r="D422" t="str">
            <v xml:space="preserve"> </v>
          </cell>
        </row>
        <row r="423">
          <cell r="C423" t="str">
            <v xml:space="preserve">  Private sector</v>
          </cell>
          <cell r="D423" t="str">
            <v xml:space="preserve"> </v>
          </cell>
        </row>
        <row r="425">
          <cell r="C425" t="str">
            <v>Gross Domestic Savings (GDS) = GDP - C</v>
          </cell>
        </row>
        <row r="426">
          <cell r="C426" t="str">
            <v xml:space="preserve">  Public sector </v>
          </cell>
          <cell r="D426" t="str">
            <v xml:space="preserve"> </v>
          </cell>
        </row>
        <row r="427">
          <cell r="C427" t="str">
            <v xml:space="preserve">  Private sector</v>
          </cell>
        </row>
        <row r="429">
          <cell r="C429" t="str">
            <v>Gross investment (I)</v>
          </cell>
        </row>
        <row r="430">
          <cell r="C430" t="str">
            <v xml:space="preserve">  Public investment</v>
          </cell>
        </row>
        <row r="431">
          <cell r="C431" t="str">
            <v xml:space="preserve">  Private investment</v>
          </cell>
        </row>
        <row r="432">
          <cell r="C432" t="str">
            <v xml:space="preserve">    o/w : electricity and gas projects</v>
          </cell>
        </row>
        <row r="434">
          <cell r="C434" t="str">
            <v>Foreign savings = I - GNS</v>
          </cell>
        </row>
        <row r="435">
          <cell r="C435" t="str">
            <v>Net official  resource transfers</v>
          </cell>
        </row>
        <row r="436">
          <cell r="C436" t="str">
            <v>Gross energy savings</v>
          </cell>
        </row>
        <row r="437">
          <cell r="C437" t="str">
            <v>IX.  FLOW OF FUNDS</v>
          </cell>
        </row>
        <row r="439">
          <cell r="C439" t="str">
            <v>SECTORAL NONFINANCIAL TRANSACTIONS</v>
          </cell>
        </row>
        <row r="440">
          <cell r="B440" t="str">
            <v>I</v>
          </cell>
        </row>
        <row r="441">
          <cell r="B441" t="str">
            <v>I.1</v>
          </cell>
          <cell r="C441" t="str">
            <v>Domestic sector (savings - investment = GDI - A) (BPM5)</v>
          </cell>
        </row>
        <row r="442">
          <cell r="C442" t="str">
            <v>Domestic sector (savings - investment = GDI - A) (BPM4)</v>
          </cell>
        </row>
        <row r="443">
          <cell r="C443" t="str">
            <v>Domestic sector (savings - investment = GDI - A) (OM)</v>
          </cell>
        </row>
        <row r="444">
          <cell r="B444" t="str">
            <v>I.1.1</v>
          </cell>
          <cell r="C444" t="str">
            <v xml:space="preserve">  Private sector</v>
          </cell>
        </row>
        <row r="445">
          <cell r="C445" t="str">
            <v xml:space="preserve">    Private sector - non-energy</v>
          </cell>
        </row>
        <row r="446">
          <cell r="C446" t="str">
            <v xml:space="preserve">    Private sector - energy</v>
          </cell>
        </row>
        <row r="447">
          <cell r="C447" t="str">
            <v xml:space="preserve">  Public sector</v>
          </cell>
        </row>
        <row r="448">
          <cell r="C448" t="str">
            <v xml:space="preserve">  Banking sector</v>
          </cell>
          <cell r="D448" t="str">
            <v xml:space="preserve"> </v>
          </cell>
        </row>
        <row r="449">
          <cell r="C449" t="str">
            <v>External sector</v>
          </cell>
        </row>
        <row r="450">
          <cell r="C450" t="str">
            <v>Horizontal Check</v>
          </cell>
        </row>
        <row r="452">
          <cell r="C452" t="str">
            <v>X. CONSISTENCY CHECK TABLE - Blue checks correspond to WEO</v>
          </cell>
        </row>
        <row r="454">
          <cell r="D454" t="str">
            <v xml:space="preserve"> </v>
          </cell>
        </row>
        <row r="455">
          <cell r="C455" t="str">
            <v>I:  NATIONAL ACCOUNTS IN REAL TERMS</v>
          </cell>
        </row>
        <row r="457">
          <cell r="C457" t="str">
            <v>Real GDP accounting identity:</v>
          </cell>
        </row>
        <row r="458">
          <cell r="C458" t="str">
            <v xml:space="preserve"> NGDP_R-(NCG_R+NCP_R+NFI_R+NINV_R+NX_R-NM_R)=0</v>
          </cell>
        </row>
        <row r="460">
          <cell r="C460" t="str">
            <v>II:  NATIONAL ACCOUNTS IN NOMINAL TERMS</v>
          </cell>
        </row>
        <row r="462">
          <cell r="C462" t="str">
            <v>Nominal GDP accounting identity:</v>
          </cell>
        </row>
        <row r="463">
          <cell r="C463" t="str">
            <v xml:space="preserve"> NGDP-(NCG+NCP+NFI+NINV+NX-NM)=0</v>
          </cell>
        </row>
        <row r="465">
          <cell r="C465" t="str">
            <v>National income identity:</v>
          </cell>
        </row>
        <row r="466">
          <cell r="C466" t="str">
            <v xml:space="preserve">  NGNI-(NGDP+((BXI+BMI+BTRP+BTRG)*ENDA_PR)/1000)=0</v>
          </cell>
        </row>
        <row r="468">
          <cell r="C468" t="str">
            <v>III:  BALANCE OF PAYMENTS</v>
          </cell>
        </row>
        <row r="470">
          <cell r="C470" t="str">
            <v>Current account identity:</v>
          </cell>
        </row>
        <row r="471">
          <cell r="C471" t="str">
            <v xml:space="preserve">  BCA-(BXG+BMG+BXS+BMS+BXI+BMI+BTRP+BTRG)=0</v>
          </cell>
        </row>
        <row r="472">
          <cell r="C472" t="str">
            <v>As percent of GDP:</v>
          </cell>
        </row>
        <row r="473">
          <cell r="C473" t="str">
            <v xml:space="preserve">  (BCA/((NGDP/ENDA_PR)*1000))*100</v>
          </cell>
        </row>
        <row r="474">
          <cell r="C474" t="str">
            <v>Financial account identity:</v>
          </cell>
        </row>
        <row r="475">
          <cell r="C475" t="str">
            <v xml:space="preserve">  BF-(BFD+BFL_C_G+BFL_C_P+BFL_D_G+BFL_D_P+BFL_DF</v>
          </cell>
        </row>
        <row r="476">
          <cell r="C476" t="str">
            <v xml:space="preserve">      +BER+BEA+BEO+BFOTH+BFO_S+BFLRES+BFRA)=0</v>
          </cell>
        </row>
        <row r="477">
          <cell r="C477" t="str">
            <v>Overall balance of payments identity:</v>
          </cell>
        </row>
        <row r="478">
          <cell r="C478" t="str">
            <v xml:space="preserve">  BCA+BK+BF+BNEO=0</v>
          </cell>
        </row>
        <row r="480">
          <cell r="C480" t="str">
            <v>Debt file v. BOP file</v>
          </cell>
        </row>
        <row r="481">
          <cell r="C481" t="str">
            <v>Total interest, scheduled</v>
          </cell>
        </row>
        <row r="482">
          <cell r="C482" t="str">
            <v>Total amortization, no IMF</v>
          </cell>
        </row>
        <row r="485">
          <cell r="C485" t="str">
            <v>Fiscal v. Real</v>
          </cell>
        </row>
        <row r="486">
          <cell r="C486" t="str">
            <v>Public investment</v>
          </cell>
        </row>
        <row r="488">
          <cell r="C488" t="str">
            <v>Fiscal v. BOP</v>
          </cell>
        </row>
        <row r="489">
          <cell r="C489" t="str">
            <v>Foreign interest payments from budget, after debt relief, only proj.</v>
          </cell>
        </row>
        <row r="491">
          <cell r="C491" t="str">
            <v>Explanatory notes:</v>
          </cell>
        </row>
        <row r="493">
          <cell r="C493" t="str">
            <v xml:space="preserve">1.  There is no information on the composition of debt relief, nor on the maturity of cancelled debt.  All debt relief </v>
          </cell>
        </row>
        <row r="494">
          <cell r="C494" t="str">
            <v xml:space="preserve">    assumed to be rescheduling; debt cancelled assumed to apply to future maturities.</v>
          </cell>
        </row>
        <row r="495">
          <cell r="C495" t="str">
            <v>2.  Population present in the country: sharp changes reflect refugee movements.</v>
          </cell>
        </row>
        <row r="496">
          <cell r="C496" t="str">
            <v>4.  Current transfers in 1980-1990 estimated by keeping 1990 proportion of project grants in total fixed.</v>
          </cell>
        </row>
        <row r="497">
          <cell r="C497" t="str">
            <v>5.  Mozambique does not produce constant price series, only real growth rates of NA aggregates based on previous</v>
          </cell>
        </row>
        <row r="498">
          <cell r="C498" t="str">
            <v xml:space="preserve">    year's prices.</v>
          </cell>
        </row>
        <row r="499">
          <cell r="C499" t="str">
            <v>6.  All private transfers assumed to be current.</v>
          </cell>
        </row>
        <row r="500">
          <cell r="C500" t="str">
            <v>7.  For 1980-1992 stocks of arrears derived from changes of arrears in BOP; does not reflect valuation changes or</v>
          </cell>
        </row>
        <row r="501">
          <cell r="C501" t="str">
            <v xml:space="preserve">    revisions.  Cummulative changes amount to $160 more than known arrears in 1993, possibly unregistered debt </v>
          </cell>
        </row>
        <row r="502">
          <cell r="C502" t="str">
            <v xml:space="preserve">    cancellation.</v>
          </cell>
        </row>
        <row r="503">
          <cell r="C503" t="str">
            <v>8.  The parallel market rate should have been used as representative up to 1992, but data are not available until 1990.</v>
          </cell>
        </row>
        <row r="504">
          <cell r="C504" t="str">
            <v>9.  For 1980-85 source is ETA; from 1986-1993 source are official publications; thereafter, staff data base reconciled</v>
          </cell>
        </row>
        <row r="505">
          <cell r="C505" t="str">
            <v>9.  with authorities.</v>
          </cell>
        </row>
        <row r="506">
          <cell r="C506" t="str">
            <v>10. For 1987-1993 source official publication; for 1985-86, extrapolation between available figure from documents for</v>
          </cell>
        </row>
        <row r="507">
          <cell r="C507" t="str">
            <v xml:space="preserve">    1984 and 1987.  For 1980-83 assumed annual nominal growth rate of 10 percent.</v>
          </cell>
        </row>
        <row r="508">
          <cell r="C508" t="str">
            <v>11. Residual.</v>
          </cell>
        </row>
        <row r="509">
          <cell r="C509" t="str">
            <v>12. For 1985-93 source is official publication.  Appears to include both insured and uninsured debt.  Before 1984,</v>
          </cell>
        </row>
        <row r="510">
          <cell r="C510" t="str">
            <v xml:space="preserve">    assumed to have grown at 10 percent annually; for 1984, source is Fund document.  As of 1993, all commercial debt </v>
          </cell>
        </row>
        <row r="511">
          <cell r="C511" t="str">
            <v xml:space="preserve">    debt cancelled or taken over by bilaterals.</v>
          </cell>
        </row>
        <row r="512">
          <cell r="C512" t="str">
            <v xml:space="preserve">13. Arrears to banks for 1984, 1990 and 92 from documents.  In 1993 all debt to banks had been assumed by bilaterals. </v>
          </cell>
        </row>
        <row r="513">
          <cell r="C513" t="str">
            <v xml:space="preserve">    Data for 1991 and 1983-89 based on assumptions.  Before 1983, Mozambique did not incurr significant arrears.</v>
          </cell>
        </row>
        <row r="514">
          <cell r="C514" t="str">
            <v>14. All available data show no arrears or negligible arrears to multilaterals.</v>
          </cell>
        </row>
        <row r="515">
          <cell r="C515" t="str">
            <v>15. Residual.</v>
          </cell>
        </row>
        <row r="516">
          <cell r="C516" t="str">
            <v>16. Data for 1988 and 1989 from fund documents.  Thereafter extrapolated</v>
          </cell>
        </row>
        <row r="517">
          <cell r="C517" t="str">
            <v xml:space="preserve">    to become 0 by 1992.  Before extrapolated to start increasing in 1984.</v>
          </cell>
        </row>
        <row r="518">
          <cell r="B518" t="str">
            <v>I.1.2</v>
          </cell>
          <cell r="C518" t="str">
            <v>17. Up until 1992 the foreign assets of commercial banks cannot be separated from those of the Monetary Authorities.</v>
          </cell>
        </row>
        <row r="519">
          <cell r="B519" t="str">
            <v>I.1.3</v>
          </cell>
          <cell r="C519" t="str">
            <v>18.  Includes entire HCB debt, which may contain some bilateral elements.</v>
          </cell>
        </row>
        <row r="520">
          <cell r="B520" t="str">
            <v>I.2</v>
          </cell>
          <cell r="C520" t="str">
            <v xml:space="preserve"> </v>
          </cell>
        </row>
        <row r="521">
          <cell r="B521" t="str">
            <v>I.1+I.2</v>
          </cell>
        </row>
        <row r="526">
          <cell r="D526" t="str">
            <v xml:space="preserve"> </v>
          </cell>
        </row>
      </sheetData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/>
      <sheetData sheetId="41" refreshError="1"/>
      <sheetData sheetId="42" refreshError="1"/>
      <sheetData sheetId="4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lha1"/>
      <sheetName val="OFE"/>
      <sheetName val="Mapa III_Fluxo_Caixa"/>
      <sheetName val="Rec"/>
      <sheetName val="Desp_Total"/>
      <sheetName val="Desp_FUN"/>
      <sheetName val="Desp_INV"/>
      <sheetName val="INV_2010_2011"/>
      <sheetName val="INV_2012"/>
      <sheetName val="MAPA_IV_Resumo"/>
      <sheetName val="RECEITAS CONSIGNADAS"/>
      <sheetName val="MAPA_IV_XVI_2"/>
      <sheetName val="MAPA_IV_1  "/>
      <sheetName val="MAPA_IV_1.1"/>
      <sheetName val="MAPA_IV_2.0_Inicial"/>
      <sheetName val="MAPA_IV_2.1_Alt"/>
      <sheetName val="MAPA_IV_2.4 _Pago"/>
      <sheetName val="MAPA_IV_2.2_Atual"/>
      <sheetName val="MAPA_IV_2.3_Liquidado"/>
      <sheetName val="MAPA  IV_2.1.1_prov"/>
      <sheetName val="MAPA_IV_2.4"/>
      <sheetName val="MAPA_IV_2_M_RESUMO"/>
      <sheetName val="Funcional_INI"/>
      <sheetName val="Funcional_Alt"/>
      <sheetName val="Funcional_CORRIG"/>
      <sheetName val="Funcional_LIQ"/>
      <sheetName val="Funcional_PorPag"/>
      <sheetName val="Funcional_PAG"/>
      <sheetName val="MAPA_IV_2_RESUMO_Funcional"/>
      <sheetName val="MAPA_IV_3"/>
      <sheetName val="MAPA_IV_4_organica"/>
      <sheetName val="MAPA_IV_2_M_RESUMO_FSA"/>
      <sheetName val="MAPA_IV_2_RESUMO_Funcional FSA"/>
      <sheetName val="MAPA_IV_4.2_organica"/>
      <sheetName val="FUNC FSA"/>
      <sheetName val="INV_2020"/>
      <sheetName val="GERAL_FSA_2020"/>
      <sheetName val="MAPA_IV_4_rec"/>
      <sheetName val="MAPA_IV_4.161"/>
      <sheetName val="MAPA_IV_5_des"/>
      <sheetName val="MAPA_IV_5.161 (FSA+OSOB)"/>
      <sheetName val="MAPA_IV_6"/>
      <sheetName val="MAPA_IV_5.2"/>
      <sheetName val="MAPA_IV_5.3"/>
      <sheetName val="rec ag reg "/>
      <sheetName val="desp ag reg"/>
      <sheetName val="MAPA_IV_7"/>
      <sheetName val="MAPA_IV_8"/>
      <sheetName val="Enc_Comuns"/>
      <sheetName val="MAPA_IV_8.1"/>
      <sheetName val="MAPA_IV_9"/>
      <sheetName val="MAPA_IV_101"/>
      <sheetName val="MAPA_IV_10_1"/>
      <sheetName val="Funcional_CORRIG (2)"/>
      <sheetName val="MAPA_X_I_2020"/>
      <sheetName val="MAPA_X_a_I_2020"/>
      <sheetName val="Cabimentos Expresso"/>
      <sheetName val="MAPA_IV_10_2"/>
      <sheetName val="MAPA_IV_10_RESUM_Funcional_PPIP"/>
      <sheetName val="MAPA_IV_11"/>
      <sheetName val="MAPA_III_12"/>
      <sheetName val="MAPA_IV_13"/>
      <sheetName val="MAPA_IV_14 - 2017"/>
      <sheetName val="INPS 2013"/>
      <sheetName val="MAPA_IV_14 _2020 "/>
      <sheetName val="MAPA_IV_14 2018"/>
      <sheetName val="SeriePIB"/>
      <sheetName val="SeriePIB2018"/>
      <sheetName val="PR"/>
      <sheetName val="AN"/>
      <sheetName val="TCONST"/>
      <sheetName val="STJ"/>
      <sheetName val="PGR"/>
      <sheetName val="TC"/>
      <sheetName val="CSMJ"/>
      <sheetName val="CSMP"/>
      <sheetName val="GPM"/>
      <sheetName val="GVPM"/>
      <sheetName val="MAPPCM"/>
      <sheetName val="MAPMIR"/>
      <sheetName val="MF"/>
      <sheetName val="MNEC"/>
      <sheetName val="MDEF"/>
      <sheetName val="MJT"/>
      <sheetName val="MAI"/>
      <sheetName val="MTT"/>
      <sheetName val="MEM"/>
      <sheetName val="MICE"/>
      <sheetName val="MAA"/>
      <sheetName val="ME"/>
      <sheetName val="MD"/>
      <sheetName val="MFIS"/>
      <sheetName val="MCIC"/>
      <sheetName val="MSSS"/>
      <sheetName val="MIOTH"/>
      <sheetName val="CRE"/>
      <sheetName val="OP FINANCEIRAS DO ESTADO 20"/>
      <sheetName val="Alocação Credor 12"/>
      <sheetName val="Serv. Div Ext 2010 a 2012"/>
      <sheetName val="Movi Janeiro-Dezembro 2017"/>
      <sheetName val="Desembolso_18"/>
      <sheetName val="Serv. Div Ext 2014 a 2016"/>
      <sheetName val="Serv. Div Ext 2016 a 2017"/>
      <sheetName val="Estoque 2000 a 2017"/>
      <sheetName val="Desembolso 20"/>
      <sheetName val="Serv. Div Ext 2016 a 2018"/>
      <sheetName val="Amort_Emp_Ext 2020"/>
      <sheetName val="Serv. Div.Ext 2018 a 2020"/>
      <sheetName val="Estoque 2002 a 2020"/>
      <sheetName val="Movi Janeiro-Dezembro 2020"/>
      <sheetName val="Stock Interno (2020)"/>
      <sheetName val="Stock Externo 2020"/>
      <sheetName val="Serv. Div.Ext 2017 a 2019"/>
      <sheetName val="Estoque 2000 a 2019"/>
      <sheetName val="Movi Janeiro - Dezembro 2018"/>
      <sheetName val="Estoque DInt (2018)"/>
      <sheetName val="Stock D. interna (Corrigido)"/>
      <sheetName val="Estoque DInt"/>
      <sheetName val="BT por Instituição 2019"/>
      <sheetName val="STOCK 2019 EM CVE"/>
      <sheetName val="BT 07 por Instituição"/>
      <sheetName val="BT por Instituição 2020"/>
      <sheetName val="Aplicação de Produtos Emp. 2020"/>
      <sheetName val="OPERAÇÔES DE TESOURO 2018"/>
      <sheetName val="OPERAÇÔES DE TESOURO 2020"/>
      <sheetName val="Receitas Consignadas 2020"/>
      <sheetName val="OPERAÇÔES DE TESOURO 2017"/>
      <sheetName val="MOV_CONTA_CLIENTE 2017"/>
      <sheetName val="ppipDES"/>
      <sheetName val="ppipfun"/>
      <sheetName val="Compensação em 2020"/>
      <sheetName val="Folha4"/>
      <sheetName val="Serv. Div Ext 2011 a 2013"/>
      <sheetName val=" Moviment Anual  2012"/>
      <sheetName val="Pagos em 2014"/>
      <sheetName val="BCV"/>
      <sheetName val="CE_2013"/>
      <sheetName val="MAPA A.1_OT_BT"/>
      <sheetName val="Folha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9">
          <cell r="G9" t="str">
            <v>02.01.01.01.01</v>
          </cell>
          <cell r="H9" t="str">
            <v>Pessoal Dos Quadros Especiais</v>
          </cell>
          <cell r="I9">
            <v>38119346</v>
          </cell>
          <cell r="J9">
            <v>175679796</v>
          </cell>
          <cell r="K9">
            <v>19025792</v>
          </cell>
          <cell r="L9">
            <v>5799708</v>
          </cell>
          <cell r="M9">
            <v>6356784</v>
          </cell>
          <cell r="N9">
            <v>2873652</v>
          </cell>
          <cell r="O9">
            <v>10277340</v>
          </cell>
          <cell r="P9">
            <v>0</v>
          </cell>
          <cell r="Q9">
            <v>36180016</v>
          </cell>
          <cell r="R9">
            <v>3766476</v>
          </cell>
          <cell r="S9">
            <v>17299416</v>
          </cell>
          <cell r="T9">
            <v>10707872</v>
          </cell>
          <cell r="U9">
            <v>326086198</v>
          </cell>
          <cell r="V9">
            <v>23197308</v>
          </cell>
          <cell r="W9">
            <v>13742784</v>
          </cell>
          <cell r="X9">
            <v>11747172</v>
          </cell>
          <cell r="Y9">
            <v>9436680</v>
          </cell>
          <cell r="Z9">
            <v>6135420</v>
          </cell>
          <cell r="AA9">
            <v>12411816</v>
          </cell>
          <cell r="AB9">
            <v>13362938</v>
          </cell>
          <cell r="AC9">
            <v>14645264</v>
          </cell>
          <cell r="AD9">
            <v>12724248</v>
          </cell>
          <cell r="AE9">
            <v>16903248</v>
          </cell>
          <cell r="AF9">
            <v>0</v>
          </cell>
          <cell r="AG9">
            <v>0</v>
          </cell>
          <cell r="AH9">
            <v>11736576</v>
          </cell>
          <cell r="AI9">
            <v>9422976</v>
          </cell>
          <cell r="AJ9">
            <v>9381756</v>
          </cell>
          <cell r="AK9">
            <v>0</v>
          </cell>
          <cell r="AL9">
            <v>164848186</v>
          </cell>
          <cell r="AM9">
            <v>729120</v>
          </cell>
          <cell r="AN9">
            <v>491663504</v>
          </cell>
          <cell r="AO9">
            <v>490934384</v>
          </cell>
        </row>
        <row r="10">
          <cell r="G10" t="str">
            <v>02.01.01.01.02</v>
          </cell>
          <cell r="H10" t="str">
            <v>Pessoal Do Quadro</v>
          </cell>
          <cell r="I10">
            <v>14920230</v>
          </cell>
          <cell r="J10">
            <v>140979270</v>
          </cell>
          <cell r="K10">
            <v>2744268</v>
          </cell>
          <cell r="L10">
            <v>20404331</v>
          </cell>
          <cell r="M10">
            <v>32535652</v>
          </cell>
          <cell r="N10">
            <v>70165404</v>
          </cell>
          <cell r="O10">
            <v>227977984</v>
          </cell>
          <cell r="P10">
            <v>209444405</v>
          </cell>
          <cell r="Q10">
            <v>0</v>
          </cell>
          <cell r="R10">
            <v>0</v>
          </cell>
          <cell r="S10">
            <v>33674099</v>
          </cell>
          <cell r="T10">
            <v>0</v>
          </cell>
          <cell r="U10">
            <v>752845643</v>
          </cell>
          <cell r="V10">
            <v>479726378</v>
          </cell>
          <cell r="W10">
            <v>164743925</v>
          </cell>
          <cell r="X10">
            <v>5361936</v>
          </cell>
          <cell r="Y10">
            <v>212241410</v>
          </cell>
          <cell r="Z10">
            <v>29091472</v>
          </cell>
          <cell r="AA10">
            <v>14277084</v>
          </cell>
          <cell r="AB10">
            <v>15866556</v>
          </cell>
          <cell r="AC10">
            <v>45911172</v>
          </cell>
          <cell r="AD10">
            <v>139910962</v>
          </cell>
          <cell r="AE10">
            <v>4402069044</v>
          </cell>
          <cell r="AF10">
            <v>8288106</v>
          </cell>
          <cell r="AG10">
            <v>34051558</v>
          </cell>
          <cell r="AH10">
            <v>11944206</v>
          </cell>
          <cell r="AI10">
            <v>1277258966</v>
          </cell>
          <cell r="AJ10">
            <v>34478413</v>
          </cell>
          <cell r="AK10">
            <v>0</v>
          </cell>
          <cell r="AL10">
            <v>6875221188</v>
          </cell>
          <cell r="AM10">
            <v>3702474104</v>
          </cell>
          <cell r="AN10">
            <v>11330540935</v>
          </cell>
          <cell r="AO10">
            <v>7628066831</v>
          </cell>
        </row>
        <row r="11">
          <cell r="G11" t="str">
            <v>02.01.01.01.03</v>
          </cell>
          <cell r="H11" t="str">
            <v>Pessoal Contratado</v>
          </cell>
          <cell r="I11">
            <v>7626105</v>
          </cell>
          <cell r="J11">
            <v>7151292</v>
          </cell>
          <cell r="K11">
            <v>520000</v>
          </cell>
          <cell r="L11">
            <v>0</v>
          </cell>
          <cell r="M11">
            <v>1755576</v>
          </cell>
          <cell r="N11">
            <v>9241752</v>
          </cell>
          <cell r="O11">
            <v>25084282</v>
          </cell>
          <cell r="P11">
            <v>8367818</v>
          </cell>
          <cell r="Q11">
            <v>780000</v>
          </cell>
          <cell r="R11">
            <v>9551340</v>
          </cell>
          <cell r="S11">
            <v>9037872</v>
          </cell>
          <cell r="T11">
            <v>1363604</v>
          </cell>
          <cell r="U11">
            <v>80479641</v>
          </cell>
          <cell r="V11">
            <v>75057070</v>
          </cell>
          <cell r="W11">
            <v>238651589</v>
          </cell>
          <cell r="X11">
            <v>2559084</v>
          </cell>
          <cell r="Y11">
            <v>102218021</v>
          </cell>
          <cell r="Z11">
            <v>26089272</v>
          </cell>
          <cell r="AA11">
            <v>4774956</v>
          </cell>
          <cell r="AB11">
            <v>2309652</v>
          </cell>
          <cell r="AC11">
            <v>0</v>
          </cell>
          <cell r="AD11">
            <v>40070081</v>
          </cell>
          <cell r="AE11">
            <v>2350061467</v>
          </cell>
          <cell r="AF11">
            <v>1147605</v>
          </cell>
          <cell r="AG11">
            <v>9048084</v>
          </cell>
          <cell r="AH11">
            <v>11297778</v>
          </cell>
          <cell r="AI11">
            <v>388921194</v>
          </cell>
          <cell r="AJ11">
            <v>3338646</v>
          </cell>
          <cell r="AK11">
            <v>17584032</v>
          </cell>
          <cell r="AL11">
            <v>3273128531</v>
          </cell>
          <cell r="AM11">
            <v>1349382108</v>
          </cell>
          <cell r="AN11">
            <v>4702990280</v>
          </cell>
          <cell r="AO11">
            <v>3353608172</v>
          </cell>
        </row>
        <row r="12">
          <cell r="G12" t="str">
            <v>02.01.01.01.04</v>
          </cell>
          <cell r="H12" t="str">
            <v>Pessoal Em Regime De Avença</v>
          </cell>
          <cell r="I12">
            <v>8388537</v>
          </cell>
          <cell r="J12">
            <v>480000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2832180</v>
          </cell>
          <cell r="R12">
            <v>0</v>
          </cell>
          <cell r="S12">
            <v>2040840</v>
          </cell>
          <cell r="T12">
            <v>0</v>
          </cell>
          <cell r="U12">
            <v>13741557</v>
          </cell>
          <cell r="V12">
            <v>0</v>
          </cell>
          <cell r="W12">
            <v>10506546</v>
          </cell>
          <cell r="X12">
            <v>0</v>
          </cell>
          <cell r="Y12">
            <v>2900000</v>
          </cell>
          <cell r="Z12">
            <v>1042872</v>
          </cell>
          <cell r="AA12">
            <v>728080</v>
          </cell>
          <cell r="AB12">
            <v>1165000</v>
          </cell>
          <cell r="AC12">
            <v>0</v>
          </cell>
          <cell r="AD12">
            <v>4000000</v>
          </cell>
          <cell r="AE12">
            <v>600000</v>
          </cell>
          <cell r="AF12">
            <v>400000</v>
          </cell>
          <cell r="AG12">
            <v>0</v>
          </cell>
          <cell r="AH12">
            <v>0</v>
          </cell>
          <cell r="AI12">
            <v>1580000</v>
          </cell>
          <cell r="AJ12">
            <v>624744</v>
          </cell>
          <cell r="AK12">
            <v>0</v>
          </cell>
          <cell r="AL12">
            <v>23547242</v>
          </cell>
          <cell r="AM12">
            <v>14930000</v>
          </cell>
          <cell r="AN12">
            <v>52218799</v>
          </cell>
          <cell r="AO12">
            <v>37288799</v>
          </cell>
        </row>
        <row r="13">
          <cell r="G13" t="str">
            <v>02.01.01.01.09</v>
          </cell>
          <cell r="H13" t="str">
            <v>Pessoal Em Qualquer Outra Situação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2100000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129064001</v>
          </cell>
          <cell r="AJ13">
            <v>0</v>
          </cell>
          <cell r="AK13">
            <v>0</v>
          </cell>
          <cell r="AL13">
            <v>131164001</v>
          </cell>
          <cell r="AM13">
            <v>0</v>
          </cell>
          <cell r="AN13">
            <v>131164001</v>
          </cell>
          <cell r="AO13">
            <v>131164001</v>
          </cell>
        </row>
        <row r="14">
          <cell r="G14" t="str">
            <v>02.01.01.02.01</v>
          </cell>
          <cell r="H14" t="str">
            <v>Gratificações Permanentes</v>
          </cell>
          <cell r="I14">
            <v>0</v>
          </cell>
          <cell r="J14">
            <v>180000</v>
          </cell>
          <cell r="K14">
            <v>0</v>
          </cell>
          <cell r="L14">
            <v>0</v>
          </cell>
          <cell r="M14">
            <v>1184475</v>
          </cell>
          <cell r="N14">
            <v>0</v>
          </cell>
          <cell r="O14">
            <v>745568</v>
          </cell>
          <cell r="P14">
            <v>3115058</v>
          </cell>
          <cell r="Q14">
            <v>0</v>
          </cell>
          <cell r="R14">
            <v>0</v>
          </cell>
          <cell r="S14">
            <v>73565</v>
          </cell>
          <cell r="T14">
            <v>0</v>
          </cell>
          <cell r="U14">
            <v>5298666</v>
          </cell>
          <cell r="V14">
            <v>7696160</v>
          </cell>
          <cell r="W14">
            <v>9168701</v>
          </cell>
          <cell r="X14">
            <v>0</v>
          </cell>
          <cell r="Y14">
            <v>252528</v>
          </cell>
          <cell r="Z14">
            <v>9357696</v>
          </cell>
          <cell r="AA14">
            <v>0</v>
          </cell>
          <cell r="AB14">
            <v>0</v>
          </cell>
          <cell r="AC14">
            <v>0</v>
          </cell>
          <cell r="AD14">
            <v>4156000</v>
          </cell>
          <cell r="AE14">
            <v>320000</v>
          </cell>
          <cell r="AF14">
            <v>92292</v>
          </cell>
          <cell r="AG14">
            <v>0</v>
          </cell>
          <cell r="AH14">
            <v>0</v>
          </cell>
          <cell r="AI14">
            <v>9180899</v>
          </cell>
          <cell r="AJ14">
            <v>102612</v>
          </cell>
          <cell r="AK14">
            <v>21480000</v>
          </cell>
          <cell r="AL14">
            <v>61806888</v>
          </cell>
          <cell r="AM14">
            <v>139583243</v>
          </cell>
          <cell r="AN14">
            <v>206688797</v>
          </cell>
          <cell r="AO14">
            <v>67105554</v>
          </cell>
        </row>
        <row r="15">
          <cell r="G15" t="str">
            <v>02.01.01.02.02</v>
          </cell>
          <cell r="H15" t="str">
            <v>Subsídios Permanentes</v>
          </cell>
          <cell r="I15">
            <v>6635280</v>
          </cell>
          <cell r="J15">
            <v>19116000</v>
          </cell>
          <cell r="K15">
            <v>6943992</v>
          </cell>
          <cell r="L15">
            <v>11150400</v>
          </cell>
          <cell r="M15">
            <v>17361390</v>
          </cell>
          <cell r="N15">
            <v>28306800</v>
          </cell>
          <cell r="O15">
            <v>100073557</v>
          </cell>
          <cell r="P15">
            <v>91529141</v>
          </cell>
          <cell r="Q15">
            <v>5561760</v>
          </cell>
          <cell r="R15">
            <v>2000000</v>
          </cell>
          <cell r="S15">
            <v>3577136</v>
          </cell>
          <cell r="T15">
            <v>1013400</v>
          </cell>
          <cell r="U15">
            <v>293268856</v>
          </cell>
          <cell r="V15">
            <v>15395990</v>
          </cell>
          <cell r="W15">
            <v>455301455</v>
          </cell>
          <cell r="X15">
            <v>998400</v>
          </cell>
          <cell r="Y15">
            <v>47050522</v>
          </cell>
          <cell r="Z15">
            <v>2202140</v>
          </cell>
          <cell r="AA15">
            <v>1478837</v>
          </cell>
          <cell r="AB15">
            <v>1440000</v>
          </cell>
          <cell r="AC15">
            <v>3996518</v>
          </cell>
          <cell r="AD15">
            <v>5172703</v>
          </cell>
          <cell r="AE15">
            <v>312650417</v>
          </cell>
          <cell r="AF15">
            <v>3234822</v>
          </cell>
          <cell r="AG15">
            <v>48636</v>
          </cell>
          <cell r="AH15">
            <v>1013400</v>
          </cell>
          <cell r="AI15">
            <v>54884505</v>
          </cell>
          <cell r="AJ15">
            <v>3463400</v>
          </cell>
          <cell r="AK15">
            <v>0</v>
          </cell>
          <cell r="AL15">
            <v>908331745</v>
          </cell>
          <cell r="AM15">
            <v>517295288</v>
          </cell>
          <cell r="AN15">
            <v>1718895889</v>
          </cell>
          <cell r="AO15">
            <v>1201600601</v>
          </cell>
        </row>
        <row r="16">
          <cell r="G16" t="str">
            <v>02.01.01.02.03</v>
          </cell>
          <cell r="H16" t="str">
            <v>Despesas De Representação</v>
          </cell>
          <cell r="I16">
            <v>612000</v>
          </cell>
          <cell r="J16">
            <v>1428000</v>
          </cell>
          <cell r="K16">
            <v>836400</v>
          </cell>
          <cell r="L16">
            <v>1815600</v>
          </cell>
          <cell r="M16">
            <v>836400</v>
          </cell>
          <cell r="N16">
            <v>1830000</v>
          </cell>
          <cell r="O16">
            <v>1487594</v>
          </cell>
          <cell r="P16">
            <v>1460771</v>
          </cell>
          <cell r="Q16">
            <v>676152</v>
          </cell>
          <cell r="R16">
            <v>250000</v>
          </cell>
          <cell r="S16">
            <v>904900</v>
          </cell>
          <cell r="T16">
            <v>260100</v>
          </cell>
          <cell r="U16">
            <v>12397917</v>
          </cell>
          <cell r="V16">
            <v>1121864</v>
          </cell>
          <cell r="W16">
            <v>2395151</v>
          </cell>
          <cell r="X16">
            <v>0</v>
          </cell>
          <cell r="Y16">
            <v>260100</v>
          </cell>
          <cell r="Z16">
            <v>260100</v>
          </cell>
          <cell r="AA16">
            <v>260100</v>
          </cell>
          <cell r="AB16">
            <v>154349</v>
          </cell>
          <cell r="AC16">
            <v>260100</v>
          </cell>
          <cell r="AD16">
            <v>500100</v>
          </cell>
          <cell r="AE16">
            <v>844800</v>
          </cell>
          <cell r="AF16">
            <v>0</v>
          </cell>
          <cell r="AG16">
            <v>0</v>
          </cell>
          <cell r="AH16">
            <v>260100</v>
          </cell>
          <cell r="AI16">
            <v>560100</v>
          </cell>
          <cell r="AJ16">
            <v>260100</v>
          </cell>
          <cell r="AK16">
            <v>0</v>
          </cell>
          <cell r="AL16">
            <v>7136964</v>
          </cell>
          <cell r="AM16">
            <v>1305695</v>
          </cell>
          <cell r="AN16">
            <v>20840576</v>
          </cell>
          <cell r="AO16">
            <v>19534881</v>
          </cell>
        </row>
        <row r="17">
          <cell r="G17" t="str">
            <v>02.01.01.02.04</v>
          </cell>
          <cell r="H17" t="str">
            <v>Gratificações Eventuais</v>
          </cell>
          <cell r="I17">
            <v>18752</v>
          </cell>
          <cell r="J17">
            <v>30000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1952000</v>
          </cell>
          <cell r="P17">
            <v>2880000</v>
          </cell>
          <cell r="Q17">
            <v>0</v>
          </cell>
          <cell r="R17">
            <v>350000</v>
          </cell>
          <cell r="S17">
            <v>0</v>
          </cell>
          <cell r="T17">
            <v>0</v>
          </cell>
          <cell r="U17">
            <v>5230752</v>
          </cell>
          <cell r="V17">
            <v>140540370</v>
          </cell>
          <cell r="W17">
            <v>9742526</v>
          </cell>
          <cell r="X17">
            <v>0</v>
          </cell>
          <cell r="Y17">
            <v>3176404</v>
          </cell>
          <cell r="Z17">
            <v>305080</v>
          </cell>
          <cell r="AA17">
            <v>0</v>
          </cell>
          <cell r="AB17">
            <v>0</v>
          </cell>
          <cell r="AC17">
            <v>0</v>
          </cell>
          <cell r="AD17">
            <v>2200000</v>
          </cell>
          <cell r="AE17">
            <v>15090701</v>
          </cell>
          <cell r="AF17">
            <v>0</v>
          </cell>
          <cell r="AG17">
            <v>0</v>
          </cell>
          <cell r="AH17">
            <v>484000</v>
          </cell>
          <cell r="AI17">
            <v>616489802</v>
          </cell>
          <cell r="AJ17">
            <v>1920000</v>
          </cell>
          <cell r="AK17">
            <v>60000</v>
          </cell>
          <cell r="AL17">
            <v>790008883</v>
          </cell>
          <cell r="AM17">
            <v>126013026</v>
          </cell>
          <cell r="AN17">
            <v>921252661</v>
          </cell>
          <cell r="AO17">
            <v>795239635</v>
          </cell>
        </row>
        <row r="18">
          <cell r="G18" t="str">
            <v>02.01.01.02.05</v>
          </cell>
          <cell r="H18" t="str">
            <v>Horas Extraordinárias</v>
          </cell>
          <cell r="I18">
            <v>165856</v>
          </cell>
          <cell r="J18">
            <v>3200000</v>
          </cell>
          <cell r="K18">
            <v>35353</v>
          </cell>
          <cell r="L18">
            <v>10000</v>
          </cell>
          <cell r="M18">
            <v>0</v>
          </cell>
          <cell r="N18">
            <v>301119</v>
          </cell>
          <cell r="O18">
            <v>156112</v>
          </cell>
          <cell r="P18">
            <v>0</v>
          </cell>
          <cell r="Q18">
            <v>18700</v>
          </cell>
          <cell r="R18">
            <v>0</v>
          </cell>
          <cell r="S18">
            <v>433070</v>
          </cell>
          <cell r="T18">
            <v>0</v>
          </cell>
          <cell r="U18">
            <v>4320210</v>
          </cell>
          <cell r="V18">
            <v>535507</v>
          </cell>
          <cell r="W18">
            <v>3686779</v>
          </cell>
          <cell r="X18">
            <v>258623</v>
          </cell>
          <cell r="Y18">
            <v>84890</v>
          </cell>
          <cell r="Z18">
            <v>405407</v>
          </cell>
          <cell r="AA18">
            <v>0</v>
          </cell>
          <cell r="AB18">
            <v>0</v>
          </cell>
          <cell r="AC18">
            <v>0</v>
          </cell>
          <cell r="AD18">
            <v>1965501</v>
          </cell>
          <cell r="AE18">
            <v>6556256</v>
          </cell>
          <cell r="AF18">
            <v>100000</v>
          </cell>
          <cell r="AG18">
            <v>216000</v>
          </cell>
          <cell r="AH18">
            <v>707017</v>
          </cell>
          <cell r="AI18">
            <v>9993144</v>
          </cell>
          <cell r="AJ18">
            <v>107400</v>
          </cell>
          <cell r="AK18">
            <v>725000</v>
          </cell>
          <cell r="AL18">
            <v>25341524</v>
          </cell>
          <cell r="AM18">
            <v>19103851</v>
          </cell>
          <cell r="AN18">
            <v>48765585</v>
          </cell>
          <cell r="AO18">
            <v>29661734</v>
          </cell>
        </row>
        <row r="19">
          <cell r="G19" t="str">
            <v>02.01.01.02.06</v>
          </cell>
          <cell r="H19" t="str">
            <v>Alimentação E Alojamento</v>
          </cell>
          <cell r="I19">
            <v>0</v>
          </cell>
          <cell r="J19">
            <v>500000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500000</v>
          </cell>
          <cell r="V19">
            <v>0</v>
          </cell>
          <cell r="W19">
            <v>1033770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260000</v>
          </cell>
          <cell r="AE19">
            <v>615000</v>
          </cell>
          <cell r="AF19">
            <v>0</v>
          </cell>
          <cell r="AG19">
            <v>0</v>
          </cell>
          <cell r="AH19">
            <v>0</v>
          </cell>
          <cell r="AI19">
            <v>3660916</v>
          </cell>
          <cell r="AJ19">
            <v>0</v>
          </cell>
          <cell r="AK19">
            <v>0</v>
          </cell>
          <cell r="AL19">
            <v>5569686</v>
          </cell>
          <cell r="AM19">
            <v>31294919</v>
          </cell>
          <cell r="AN19">
            <v>37364605</v>
          </cell>
          <cell r="AO19">
            <v>6069686</v>
          </cell>
        </row>
        <row r="20">
          <cell r="G20" t="str">
            <v>02.01.01.02.07</v>
          </cell>
          <cell r="H20" t="str">
            <v>Formação</v>
          </cell>
          <cell r="I20">
            <v>97790</v>
          </cell>
          <cell r="J20">
            <v>977639</v>
          </cell>
          <cell r="K20">
            <v>357862</v>
          </cell>
          <cell r="L20">
            <v>0</v>
          </cell>
          <cell r="M20">
            <v>0</v>
          </cell>
          <cell r="N20">
            <v>0</v>
          </cell>
          <cell r="O20">
            <v>1288498</v>
          </cell>
          <cell r="P20">
            <v>287825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3009614</v>
          </cell>
          <cell r="V20">
            <v>2707693</v>
          </cell>
          <cell r="W20">
            <v>5633117</v>
          </cell>
          <cell r="X20">
            <v>82836</v>
          </cell>
          <cell r="Y20">
            <v>135631</v>
          </cell>
          <cell r="Z20">
            <v>407913</v>
          </cell>
          <cell r="AA20">
            <v>0</v>
          </cell>
          <cell r="AB20">
            <v>162758</v>
          </cell>
          <cell r="AC20">
            <v>271263</v>
          </cell>
          <cell r="AD20">
            <v>2035631</v>
          </cell>
          <cell r="AE20">
            <v>2965718</v>
          </cell>
          <cell r="AF20">
            <v>0</v>
          </cell>
          <cell r="AG20">
            <v>271263</v>
          </cell>
          <cell r="AH20">
            <v>108769</v>
          </cell>
          <cell r="AI20">
            <v>4350261</v>
          </cell>
          <cell r="AJ20">
            <v>554437</v>
          </cell>
          <cell r="AK20">
            <v>0</v>
          </cell>
          <cell r="AL20">
            <v>19687290</v>
          </cell>
          <cell r="AM20">
            <v>40004569</v>
          </cell>
          <cell r="AN20">
            <v>62701473</v>
          </cell>
          <cell r="AO20">
            <v>22696904</v>
          </cell>
        </row>
        <row r="21">
          <cell r="G21" t="str">
            <v>02.01.01.02.08</v>
          </cell>
          <cell r="H21" t="str">
            <v>Subsídio De Instalação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4000000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4000000</v>
          </cell>
          <cell r="V21">
            <v>36900</v>
          </cell>
          <cell r="W21">
            <v>7500000</v>
          </cell>
          <cell r="X21">
            <v>0</v>
          </cell>
          <cell r="Y21">
            <v>800000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350000</v>
          </cell>
          <cell r="AJ21">
            <v>0</v>
          </cell>
          <cell r="AK21">
            <v>0</v>
          </cell>
          <cell r="AL21">
            <v>8686900</v>
          </cell>
          <cell r="AM21">
            <v>3749500</v>
          </cell>
          <cell r="AN21">
            <v>16436400</v>
          </cell>
          <cell r="AO21">
            <v>12686900</v>
          </cell>
        </row>
        <row r="22">
          <cell r="G22" t="str">
            <v>02.01.01.02.09</v>
          </cell>
          <cell r="H22" t="str">
            <v>Outros Suplementos E Abonos</v>
          </cell>
          <cell r="I22">
            <v>0</v>
          </cell>
          <cell r="J22">
            <v>9325841</v>
          </cell>
          <cell r="K22">
            <v>0</v>
          </cell>
          <cell r="L22">
            <v>9368143</v>
          </cell>
          <cell r="M22">
            <v>0</v>
          </cell>
          <cell r="N22">
            <v>158532</v>
          </cell>
          <cell r="O22">
            <v>7590751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26443267</v>
          </cell>
          <cell r="V22">
            <v>83596290</v>
          </cell>
          <cell r="W22">
            <v>33620840</v>
          </cell>
          <cell r="X22">
            <v>367920</v>
          </cell>
          <cell r="Y22">
            <v>45265892</v>
          </cell>
          <cell r="Z22">
            <v>10655720</v>
          </cell>
          <cell r="AA22">
            <v>240708</v>
          </cell>
          <cell r="AB22">
            <v>0</v>
          </cell>
          <cell r="AC22">
            <v>1000000</v>
          </cell>
          <cell r="AD22">
            <v>8222715</v>
          </cell>
          <cell r="AE22">
            <v>35000</v>
          </cell>
          <cell r="AF22">
            <v>2826868</v>
          </cell>
          <cell r="AG22">
            <v>4973732</v>
          </cell>
          <cell r="AH22">
            <v>0</v>
          </cell>
          <cell r="AI22">
            <v>97648912</v>
          </cell>
          <cell r="AJ22">
            <v>937572</v>
          </cell>
          <cell r="AK22">
            <v>858804</v>
          </cell>
          <cell r="AL22">
            <v>290250973</v>
          </cell>
          <cell r="AM22">
            <v>224679500</v>
          </cell>
          <cell r="AN22">
            <v>541373740</v>
          </cell>
          <cell r="AO22">
            <v>316694240</v>
          </cell>
        </row>
        <row r="23">
          <cell r="G23" t="str">
            <v>02.01.01.03.01</v>
          </cell>
          <cell r="H23" t="str">
            <v>Aumentos Salariais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</row>
        <row r="24">
          <cell r="G24" t="str">
            <v>02.01.01.03.02</v>
          </cell>
          <cell r="H24" t="str">
            <v>Recrutamentos E Nomeações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4833703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4833703</v>
          </cell>
          <cell r="V24">
            <v>8573677</v>
          </cell>
          <cell r="W24">
            <v>2866336</v>
          </cell>
          <cell r="X24">
            <v>0</v>
          </cell>
          <cell r="Y24">
            <v>22572900</v>
          </cell>
          <cell r="Z24">
            <v>0</v>
          </cell>
          <cell r="AA24">
            <v>1941624</v>
          </cell>
          <cell r="AB24">
            <v>6495709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11170116</v>
          </cell>
          <cell r="AJ24">
            <v>6637392</v>
          </cell>
          <cell r="AK24">
            <v>0</v>
          </cell>
          <cell r="AL24">
            <v>60257754</v>
          </cell>
          <cell r="AM24">
            <v>22966174</v>
          </cell>
          <cell r="AN24">
            <v>88057631</v>
          </cell>
          <cell r="AO24">
            <v>65091457</v>
          </cell>
        </row>
        <row r="25">
          <cell r="G25" t="str">
            <v>02.01.01.03.03</v>
          </cell>
          <cell r="H25" t="str">
            <v>Progressões</v>
          </cell>
          <cell r="I25">
            <v>0</v>
          </cell>
          <cell r="J25">
            <v>717543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717543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987681</v>
          </cell>
          <cell r="AN25">
            <v>1705224</v>
          </cell>
          <cell r="AO25">
            <v>717543</v>
          </cell>
        </row>
        <row r="26">
          <cell r="G26" t="str">
            <v>02.01.01.03.04</v>
          </cell>
          <cell r="H26" t="str">
            <v>Reclassificações</v>
          </cell>
          <cell r="I26">
            <v>0</v>
          </cell>
          <cell r="J26">
            <v>3231196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3231196</v>
          </cell>
          <cell r="V26">
            <v>1302926</v>
          </cell>
          <cell r="W26">
            <v>236610</v>
          </cell>
          <cell r="X26">
            <v>0</v>
          </cell>
          <cell r="Y26">
            <v>0</v>
          </cell>
          <cell r="Z26">
            <v>657458</v>
          </cell>
          <cell r="AA26">
            <v>0</v>
          </cell>
          <cell r="AB26">
            <v>0</v>
          </cell>
          <cell r="AC26">
            <v>0</v>
          </cell>
          <cell r="AD26">
            <v>15990744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18187738</v>
          </cell>
          <cell r="AM26">
            <v>522617</v>
          </cell>
          <cell r="AN26">
            <v>21941551</v>
          </cell>
          <cell r="AO26">
            <v>21418934</v>
          </cell>
        </row>
        <row r="27">
          <cell r="G27" t="str">
            <v>02.01.01.03.05</v>
          </cell>
          <cell r="H27" t="str">
            <v>Reingressos</v>
          </cell>
          <cell r="I27">
            <v>0</v>
          </cell>
          <cell r="J27">
            <v>300524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300524</v>
          </cell>
          <cell r="V27">
            <v>5968927</v>
          </cell>
          <cell r="W27">
            <v>13381400</v>
          </cell>
          <cell r="X27">
            <v>0</v>
          </cell>
          <cell r="Y27">
            <v>1672548</v>
          </cell>
          <cell r="Z27">
            <v>67396</v>
          </cell>
          <cell r="AA27">
            <v>3651279</v>
          </cell>
          <cell r="AB27">
            <v>1099920</v>
          </cell>
          <cell r="AC27">
            <v>1628828</v>
          </cell>
          <cell r="AD27">
            <v>0</v>
          </cell>
          <cell r="AE27">
            <v>20000000</v>
          </cell>
          <cell r="AF27">
            <v>0</v>
          </cell>
          <cell r="AG27">
            <v>0</v>
          </cell>
          <cell r="AH27">
            <v>0</v>
          </cell>
          <cell r="AI27">
            <v>6312559</v>
          </cell>
          <cell r="AJ27">
            <v>0</v>
          </cell>
          <cell r="AK27">
            <v>0</v>
          </cell>
          <cell r="AL27">
            <v>53782857</v>
          </cell>
          <cell r="AM27">
            <v>9616248</v>
          </cell>
          <cell r="AN27">
            <v>63699629</v>
          </cell>
          <cell r="AO27">
            <v>54083381</v>
          </cell>
        </row>
        <row r="28">
          <cell r="G28" t="str">
            <v>02.01.01.03.06</v>
          </cell>
          <cell r="H28" t="str">
            <v>Promoções</v>
          </cell>
          <cell r="I28">
            <v>0</v>
          </cell>
          <cell r="J28">
            <v>2544216</v>
          </cell>
          <cell r="K28">
            <v>0</v>
          </cell>
          <cell r="L28">
            <v>0</v>
          </cell>
          <cell r="M28">
            <v>138865</v>
          </cell>
          <cell r="N28">
            <v>1464576</v>
          </cell>
          <cell r="O28">
            <v>0</v>
          </cell>
          <cell r="P28">
            <v>564829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4712486</v>
          </cell>
          <cell r="V28">
            <v>0</v>
          </cell>
          <cell r="W28">
            <v>6085812</v>
          </cell>
          <cell r="X28">
            <v>0</v>
          </cell>
          <cell r="Y28">
            <v>0</v>
          </cell>
          <cell r="Z28">
            <v>1574186</v>
          </cell>
          <cell r="AA28">
            <v>0</v>
          </cell>
          <cell r="AB28">
            <v>0</v>
          </cell>
          <cell r="AC28">
            <v>0</v>
          </cell>
          <cell r="AD28">
            <v>15358524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16197990</v>
          </cell>
          <cell r="AJ28">
            <v>0</v>
          </cell>
          <cell r="AK28">
            <v>0</v>
          </cell>
          <cell r="AL28">
            <v>39216512</v>
          </cell>
          <cell r="AM28">
            <v>1454100</v>
          </cell>
          <cell r="AN28">
            <v>45383098</v>
          </cell>
          <cell r="AO28">
            <v>43928998</v>
          </cell>
        </row>
        <row r="29">
          <cell r="G29" t="str">
            <v xml:space="preserve">02.01.02 </v>
          </cell>
          <cell r="H29" t="str">
            <v>Segurança Social</v>
          </cell>
          <cell r="I29">
            <v>6261787</v>
          </cell>
          <cell r="J29">
            <v>24102410</v>
          </cell>
          <cell r="K29">
            <v>1812418</v>
          </cell>
          <cell r="L29">
            <v>1007956</v>
          </cell>
          <cell r="M29">
            <v>4117387</v>
          </cell>
          <cell r="N29">
            <v>3949742</v>
          </cell>
          <cell r="O29">
            <v>21051801</v>
          </cell>
          <cell r="P29">
            <v>20508139</v>
          </cell>
          <cell r="Q29">
            <v>1002400</v>
          </cell>
          <cell r="R29">
            <v>0</v>
          </cell>
          <cell r="S29">
            <v>24000</v>
          </cell>
          <cell r="T29">
            <v>0</v>
          </cell>
          <cell r="U29">
            <v>83838040</v>
          </cell>
          <cell r="V29">
            <v>927343539</v>
          </cell>
          <cell r="W29">
            <v>116063131</v>
          </cell>
          <cell r="X29">
            <v>121600</v>
          </cell>
          <cell r="Y29">
            <v>936440</v>
          </cell>
          <cell r="Z29">
            <v>248200</v>
          </cell>
          <cell r="AA29">
            <v>0</v>
          </cell>
          <cell r="AB29">
            <v>459207</v>
          </cell>
          <cell r="AC29">
            <v>33600</v>
          </cell>
          <cell r="AD29">
            <v>5386578</v>
          </cell>
          <cell r="AE29">
            <v>5546180</v>
          </cell>
          <cell r="AF29">
            <v>19200</v>
          </cell>
          <cell r="AG29">
            <v>26062011</v>
          </cell>
          <cell r="AH29">
            <v>826358</v>
          </cell>
          <cell r="AI29">
            <v>99132145</v>
          </cell>
          <cell r="AJ29">
            <v>1472040</v>
          </cell>
          <cell r="AK29">
            <v>2507311</v>
          </cell>
          <cell r="AL29">
            <v>1186157540</v>
          </cell>
          <cell r="AM29">
            <v>533401869</v>
          </cell>
          <cell r="AN29">
            <v>1803397449</v>
          </cell>
          <cell r="AO29">
            <v>1269995580</v>
          </cell>
        </row>
        <row r="30">
          <cell r="G30" t="str">
            <v>02.01.02.01.01</v>
          </cell>
          <cell r="H30" t="str">
            <v>Contribuições Para A Segurança Social</v>
          </cell>
          <cell r="I30">
            <v>5269174</v>
          </cell>
          <cell r="J30">
            <v>18240000</v>
          </cell>
          <cell r="K30">
            <v>1778425</v>
          </cell>
          <cell r="L30">
            <v>869956</v>
          </cell>
          <cell r="M30">
            <v>4017387</v>
          </cell>
          <cell r="N30">
            <v>3889742</v>
          </cell>
          <cell r="O30">
            <v>20773401</v>
          </cell>
          <cell r="P30">
            <v>20265739</v>
          </cell>
          <cell r="Q30">
            <v>1000000</v>
          </cell>
          <cell r="R30">
            <v>0</v>
          </cell>
          <cell r="S30">
            <v>0</v>
          </cell>
          <cell r="T30">
            <v>0</v>
          </cell>
          <cell r="U30">
            <v>76103824</v>
          </cell>
          <cell r="V30">
            <v>918373739</v>
          </cell>
          <cell r="W30">
            <v>49762152</v>
          </cell>
          <cell r="X30">
            <v>55200</v>
          </cell>
          <cell r="Y30">
            <v>0</v>
          </cell>
          <cell r="Z30">
            <v>0</v>
          </cell>
          <cell r="AA30">
            <v>0</v>
          </cell>
          <cell r="AB30">
            <v>453000</v>
          </cell>
          <cell r="AC30">
            <v>0</v>
          </cell>
          <cell r="AD30">
            <v>4510178</v>
          </cell>
          <cell r="AE30">
            <v>251780</v>
          </cell>
          <cell r="AF30">
            <v>0</v>
          </cell>
          <cell r="AG30">
            <v>987611</v>
          </cell>
          <cell r="AH30">
            <v>814358</v>
          </cell>
          <cell r="AI30">
            <v>38812665</v>
          </cell>
          <cell r="AJ30">
            <v>1016840</v>
          </cell>
          <cell r="AK30">
            <v>2507311</v>
          </cell>
          <cell r="AL30">
            <v>1017544834</v>
          </cell>
          <cell r="AM30">
            <v>498851973</v>
          </cell>
          <cell r="AN30">
            <v>1592500631</v>
          </cell>
          <cell r="AO30">
            <v>1093648658</v>
          </cell>
        </row>
        <row r="31">
          <cell r="G31" t="str">
            <v>02.01.02.01.02</v>
          </cell>
          <cell r="H31" t="str">
            <v>Encargos Com A Saúde</v>
          </cell>
          <cell r="I31">
            <v>750000</v>
          </cell>
          <cell r="J31">
            <v>4936780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5686780</v>
          </cell>
          <cell r="V31">
            <v>4000000</v>
          </cell>
          <cell r="W31">
            <v>62971470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510000</v>
          </cell>
          <cell r="AE31">
            <v>0</v>
          </cell>
          <cell r="AF31">
            <v>0</v>
          </cell>
          <cell r="AG31">
            <v>25000000</v>
          </cell>
          <cell r="AH31">
            <v>0</v>
          </cell>
          <cell r="AI31">
            <v>5000000</v>
          </cell>
          <cell r="AJ31">
            <v>0</v>
          </cell>
          <cell r="AK31">
            <v>0</v>
          </cell>
          <cell r="AL31">
            <v>97481470</v>
          </cell>
          <cell r="AM31">
            <v>902845</v>
          </cell>
          <cell r="AN31">
            <v>104071095</v>
          </cell>
          <cell r="AO31">
            <v>103168250</v>
          </cell>
        </row>
        <row r="32">
          <cell r="G32" t="str">
            <v>02.01.02.01.03</v>
          </cell>
          <cell r="H32" t="str">
            <v>Abono De Família</v>
          </cell>
          <cell r="I32">
            <v>242613</v>
          </cell>
          <cell r="J32">
            <v>400800</v>
          </cell>
          <cell r="K32">
            <v>33993</v>
          </cell>
          <cell r="L32">
            <v>138000</v>
          </cell>
          <cell r="M32">
            <v>100000</v>
          </cell>
          <cell r="N32">
            <v>60000</v>
          </cell>
          <cell r="O32">
            <v>278400</v>
          </cell>
          <cell r="P32">
            <v>242400</v>
          </cell>
          <cell r="Q32">
            <v>2400</v>
          </cell>
          <cell r="R32">
            <v>0</v>
          </cell>
          <cell r="S32">
            <v>24000</v>
          </cell>
          <cell r="T32">
            <v>0</v>
          </cell>
          <cell r="U32">
            <v>1522606</v>
          </cell>
          <cell r="V32">
            <v>4969800</v>
          </cell>
          <cell r="W32">
            <v>246000</v>
          </cell>
          <cell r="X32">
            <v>66400</v>
          </cell>
          <cell r="Y32">
            <v>936440</v>
          </cell>
          <cell r="Z32">
            <v>78200</v>
          </cell>
          <cell r="AA32">
            <v>0</v>
          </cell>
          <cell r="AB32">
            <v>0</v>
          </cell>
          <cell r="AC32">
            <v>33600</v>
          </cell>
          <cell r="AD32">
            <v>366400</v>
          </cell>
          <cell r="AE32">
            <v>5244400</v>
          </cell>
          <cell r="AF32">
            <v>19200</v>
          </cell>
          <cell r="AG32">
            <v>74400</v>
          </cell>
          <cell r="AH32">
            <v>12000</v>
          </cell>
          <cell r="AI32">
            <v>2602400</v>
          </cell>
          <cell r="AJ32">
            <v>43200</v>
          </cell>
          <cell r="AK32">
            <v>0</v>
          </cell>
          <cell r="AL32">
            <v>14692440</v>
          </cell>
          <cell r="AM32">
            <v>4594440</v>
          </cell>
          <cell r="AN32">
            <v>20809486</v>
          </cell>
          <cell r="AO32">
            <v>16215046</v>
          </cell>
        </row>
        <row r="33">
          <cell r="G33" t="str">
            <v>02.01.02.01.04</v>
          </cell>
          <cell r="H33" t="str">
            <v>Seguros De Acidentes No Trabalho</v>
          </cell>
          <cell r="I33">
            <v>0</v>
          </cell>
          <cell r="J33">
            <v>524830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524830</v>
          </cell>
          <cell r="V33">
            <v>0</v>
          </cell>
          <cell r="W33">
            <v>1051903</v>
          </cell>
          <cell r="X33">
            <v>0</v>
          </cell>
          <cell r="Y33">
            <v>0</v>
          </cell>
          <cell r="Z33">
            <v>170000</v>
          </cell>
          <cell r="AA33">
            <v>0</v>
          </cell>
          <cell r="AB33">
            <v>6207</v>
          </cell>
          <cell r="AC33">
            <v>0</v>
          </cell>
          <cell r="AD33">
            <v>0</v>
          </cell>
          <cell r="AE33">
            <v>50000</v>
          </cell>
          <cell r="AF33">
            <v>0</v>
          </cell>
          <cell r="AG33">
            <v>0</v>
          </cell>
          <cell r="AH33">
            <v>0</v>
          </cell>
          <cell r="AI33">
            <v>52717080</v>
          </cell>
          <cell r="AJ33">
            <v>72000</v>
          </cell>
          <cell r="AK33">
            <v>0</v>
          </cell>
          <cell r="AL33">
            <v>54067190</v>
          </cell>
          <cell r="AM33">
            <v>29052611</v>
          </cell>
          <cell r="AN33">
            <v>83644631</v>
          </cell>
          <cell r="AO33">
            <v>54592020</v>
          </cell>
        </row>
        <row r="34">
          <cell r="G34" t="str">
            <v>02.01.02.01.09</v>
          </cell>
          <cell r="H34" t="str">
            <v>Encargos Diversos De Segurança Social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2031606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340000</v>
          </cell>
          <cell r="AK34">
            <v>0</v>
          </cell>
          <cell r="AL34">
            <v>2371606</v>
          </cell>
          <cell r="AM34">
            <v>0</v>
          </cell>
          <cell r="AN34">
            <v>2371606</v>
          </cell>
          <cell r="AO34">
            <v>2371606</v>
          </cell>
        </row>
        <row r="35">
          <cell r="G35" t="str">
            <v xml:space="preserve">02.02 </v>
          </cell>
          <cell r="H35" t="str">
            <v>Aquisição de bens e serviços</v>
          </cell>
          <cell r="I35">
            <v>77921382</v>
          </cell>
          <cell r="J35">
            <v>230621903</v>
          </cell>
          <cell r="K35">
            <v>16629564</v>
          </cell>
          <cell r="L35">
            <v>7548354</v>
          </cell>
          <cell r="M35">
            <v>18341385</v>
          </cell>
          <cell r="N35">
            <v>27784136</v>
          </cell>
          <cell r="O35">
            <v>68253179</v>
          </cell>
          <cell r="P35">
            <v>26253400</v>
          </cell>
          <cell r="Q35">
            <v>51972507</v>
          </cell>
          <cell r="R35">
            <v>172802</v>
          </cell>
          <cell r="S35">
            <v>75875347</v>
          </cell>
          <cell r="T35">
            <v>6063202</v>
          </cell>
          <cell r="U35">
            <v>607437161</v>
          </cell>
          <cell r="V35">
            <v>316687554</v>
          </cell>
          <cell r="W35">
            <v>387857442</v>
          </cell>
          <cell r="X35">
            <v>15077293</v>
          </cell>
          <cell r="Y35">
            <v>171433469</v>
          </cell>
          <cell r="Z35">
            <v>47737370</v>
          </cell>
          <cell r="AA35">
            <v>30001084</v>
          </cell>
          <cell r="AB35">
            <v>39598573</v>
          </cell>
          <cell r="AC35">
            <v>41063859</v>
          </cell>
          <cell r="AD35">
            <v>113247054</v>
          </cell>
          <cell r="AE35">
            <v>583616588</v>
          </cell>
          <cell r="AF35">
            <v>45435659</v>
          </cell>
          <cell r="AG35">
            <v>17547218</v>
          </cell>
          <cell r="AH35">
            <v>31532194</v>
          </cell>
          <cell r="AI35">
            <v>1405393808</v>
          </cell>
          <cell r="AJ35">
            <v>34442172</v>
          </cell>
          <cell r="AK35">
            <v>20178303</v>
          </cell>
          <cell r="AL35">
            <v>3300849640</v>
          </cell>
          <cell r="AM35">
            <v>2788461622</v>
          </cell>
          <cell r="AN35">
            <v>6696748423</v>
          </cell>
          <cell r="AO35">
            <v>3908286801</v>
          </cell>
        </row>
        <row r="36">
          <cell r="G36" t="str">
            <v xml:space="preserve">02.02.01 </v>
          </cell>
          <cell r="H36" t="str">
            <v>Aquisição de bens</v>
          </cell>
          <cell r="I36">
            <v>8836923</v>
          </cell>
          <cell r="J36">
            <v>32772580</v>
          </cell>
          <cell r="K36">
            <v>5067958</v>
          </cell>
          <cell r="L36">
            <v>3578750</v>
          </cell>
          <cell r="M36">
            <v>3316870</v>
          </cell>
          <cell r="N36">
            <v>2883686</v>
          </cell>
          <cell r="O36">
            <v>10466721</v>
          </cell>
          <cell r="P36">
            <v>6935933</v>
          </cell>
          <cell r="Q36">
            <v>6503641</v>
          </cell>
          <cell r="R36">
            <v>0</v>
          </cell>
          <cell r="S36">
            <v>25828144</v>
          </cell>
          <cell r="T36">
            <v>931427</v>
          </cell>
          <cell r="U36">
            <v>107122633</v>
          </cell>
          <cell r="V36">
            <v>37688360</v>
          </cell>
          <cell r="W36">
            <v>66391296</v>
          </cell>
          <cell r="X36">
            <v>2198570</v>
          </cell>
          <cell r="Y36">
            <v>90044385</v>
          </cell>
          <cell r="Z36">
            <v>14209480</v>
          </cell>
          <cell r="AA36">
            <v>4127622</v>
          </cell>
          <cell r="AB36">
            <v>5879138</v>
          </cell>
          <cell r="AC36">
            <v>6792188</v>
          </cell>
          <cell r="AD36">
            <v>37455572</v>
          </cell>
          <cell r="AE36">
            <v>212840869</v>
          </cell>
          <cell r="AF36">
            <v>3111612</v>
          </cell>
          <cell r="AG36">
            <v>2582669</v>
          </cell>
          <cell r="AH36">
            <v>3630053</v>
          </cell>
          <cell r="AI36">
            <v>1039459457</v>
          </cell>
          <cell r="AJ36">
            <v>3679012</v>
          </cell>
          <cell r="AK36">
            <v>3951382</v>
          </cell>
          <cell r="AL36">
            <v>1534041665</v>
          </cell>
          <cell r="AM36">
            <v>1540333797</v>
          </cell>
          <cell r="AN36">
            <v>3181498095</v>
          </cell>
          <cell r="AO36">
            <v>1641164298</v>
          </cell>
        </row>
        <row r="37">
          <cell r="G37" t="str">
            <v>02.02.01.00.01</v>
          </cell>
          <cell r="H37" t="str">
            <v>Matérias Primas E Subsidiárias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4500000</v>
          </cell>
          <cell r="AA37">
            <v>0</v>
          </cell>
          <cell r="AB37">
            <v>0</v>
          </cell>
          <cell r="AC37">
            <v>0</v>
          </cell>
          <cell r="AD37">
            <v>870000</v>
          </cell>
          <cell r="AE37">
            <v>6867800</v>
          </cell>
          <cell r="AF37">
            <v>0</v>
          </cell>
          <cell r="AG37">
            <v>0</v>
          </cell>
          <cell r="AH37">
            <v>383070</v>
          </cell>
          <cell r="AI37">
            <v>0</v>
          </cell>
          <cell r="AJ37">
            <v>0</v>
          </cell>
          <cell r="AK37">
            <v>0</v>
          </cell>
          <cell r="AL37">
            <v>12620870</v>
          </cell>
          <cell r="AM37">
            <v>4315000</v>
          </cell>
          <cell r="AN37">
            <v>16935870</v>
          </cell>
          <cell r="AO37">
            <v>12620870</v>
          </cell>
        </row>
        <row r="38">
          <cell r="G38" t="str">
            <v>02.02.01.00.02</v>
          </cell>
          <cell r="H38" t="str">
            <v>Medicamentos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100000</v>
          </cell>
          <cell r="R38">
            <v>0</v>
          </cell>
          <cell r="S38">
            <v>300000</v>
          </cell>
          <cell r="T38">
            <v>0</v>
          </cell>
          <cell r="U38">
            <v>400000</v>
          </cell>
          <cell r="V38">
            <v>0</v>
          </cell>
          <cell r="W38">
            <v>0</v>
          </cell>
          <cell r="X38">
            <v>0</v>
          </cell>
          <cell r="Y38">
            <v>6090957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1250000</v>
          </cell>
          <cell r="AE38">
            <v>490000</v>
          </cell>
          <cell r="AF38">
            <v>0</v>
          </cell>
          <cell r="AG38">
            <v>0</v>
          </cell>
          <cell r="AH38">
            <v>0</v>
          </cell>
          <cell r="AI38">
            <v>712035084</v>
          </cell>
          <cell r="AJ38">
            <v>0</v>
          </cell>
          <cell r="AK38">
            <v>0</v>
          </cell>
          <cell r="AL38">
            <v>719866041</v>
          </cell>
          <cell r="AM38">
            <v>364804243</v>
          </cell>
          <cell r="AN38">
            <v>1085070284</v>
          </cell>
          <cell r="AO38">
            <v>720266041</v>
          </cell>
        </row>
        <row r="39">
          <cell r="G39" t="str">
            <v>02.02.01.00.03</v>
          </cell>
          <cell r="H39" t="str">
            <v>Produtos Alimentares</v>
          </cell>
          <cell r="I39">
            <v>0</v>
          </cell>
          <cell r="J39">
            <v>500000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500000</v>
          </cell>
          <cell r="V39">
            <v>0</v>
          </cell>
          <cell r="W39">
            <v>505908</v>
          </cell>
          <cell r="X39">
            <v>0</v>
          </cell>
          <cell r="Y39">
            <v>75025250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10456774</v>
          </cell>
          <cell r="AF39">
            <v>0</v>
          </cell>
          <cell r="AG39">
            <v>0</v>
          </cell>
          <cell r="AH39">
            <v>0</v>
          </cell>
          <cell r="AI39">
            <v>3944036</v>
          </cell>
          <cell r="AJ39">
            <v>0</v>
          </cell>
          <cell r="AK39">
            <v>0</v>
          </cell>
          <cell r="AL39">
            <v>89931968</v>
          </cell>
          <cell r="AM39">
            <v>331994532</v>
          </cell>
          <cell r="AN39">
            <v>422426500</v>
          </cell>
          <cell r="AO39">
            <v>90431968</v>
          </cell>
        </row>
        <row r="40">
          <cell r="G40" t="str">
            <v>02.02.01.00.04</v>
          </cell>
          <cell r="H40" t="str">
            <v>Roupa  Vestuário E Calçado</v>
          </cell>
          <cell r="I40">
            <v>2605829</v>
          </cell>
          <cell r="J40">
            <v>300000</v>
          </cell>
          <cell r="K40">
            <v>120000</v>
          </cell>
          <cell r="L40">
            <v>50000</v>
          </cell>
          <cell r="M40">
            <v>0</v>
          </cell>
          <cell r="N40">
            <v>0</v>
          </cell>
          <cell r="O40">
            <v>208000</v>
          </cell>
          <cell r="P40">
            <v>0</v>
          </cell>
          <cell r="Q40">
            <v>2000000</v>
          </cell>
          <cell r="R40">
            <v>0</v>
          </cell>
          <cell r="S40">
            <v>0</v>
          </cell>
          <cell r="T40">
            <v>0</v>
          </cell>
          <cell r="U40">
            <v>5283829</v>
          </cell>
          <cell r="V40">
            <v>160218</v>
          </cell>
          <cell r="W40">
            <v>1823125</v>
          </cell>
          <cell r="X40">
            <v>100000</v>
          </cell>
          <cell r="Y40">
            <v>178430</v>
          </cell>
          <cell r="Z40">
            <v>710000</v>
          </cell>
          <cell r="AA40">
            <v>0</v>
          </cell>
          <cell r="AB40">
            <v>0</v>
          </cell>
          <cell r="AC40">
            <v>0</v>
          </cell>
          <cell r="AD40">
            <v>1905000</v>
          </cell>
          <cell r="AE40">
            <v>6017992</v>
          </cell>
          <cell r="AF40">
            <v>0</v>
          </cell>
          <cell r="AG40">
            <v>0</v>
          </cell>
          <cell r="AH40">
            <v>0</v>
          </cell>
          <cell r="AI40">
            <v>9392624</v>
          </cell>
          <cell r="AJ40">
            <v>0</v>
          </cell>
          <cell r="AK40">
            <v>0</v>
          </cell>
          <cell r="AL40">
            <v>20287389</v>
          </cell>
          <cell r="AM40">
            <v>87933355</v>
          </cell>
          <cell r="AN40">
            <v>113504573</v>
          </cell>
          <cell r="AO40">
            <v>25571218</v>
          </cell>
        </row>
        <row r="41">
          <cell r="G41" t="str">
            <v>02.02.01.00.05</v>
          </cell>
          <cell r="H41" t="str">
            <v>Material De Escritório</v>
          </cell>
          <cell r="I41">
            <v>1547895</v>
          </cell>
          <cell r="J41">
            <v>3245132</v>
          </cell>
          <cell r="K41">
            <v>437722</v>
          </cell>
          <cell r="L41">
            <v>1100000</v>
          </cell>
          <cell r="M41">
            <v>1000000</v>
          </cell>
          <cell r="N41">
            <v>1161926</v>
          </cell>
          <cell r="O41">
            <v>3380871</v>
          </cell>
          <cell r="P41">
            <v>3992134</v>
          </cell>
          <cell r="Q41">
            <v>1418537</v>
          </cell>
          <cell r="R41">
            <v>0</v>
          </cell>
          <cell r="S41">
            <v>2230845</v>
          </cell>
          <cell r="T41">
            <v>146862</v>
          </cell>
          <cell r="U41">
            <v>19661924</v>
          </cell>
          <cell r="V41">
            <v>11049114</v>
          </cell>
          <cell r="W41">
            <v>11258388</v>
          </cell>
          <cell r="X41">
            <v>463511</v>
          </cell>
          <cell r="Y41">
            <v>1790991</v>
          </cell>
          <cell r="Z41">
            <v>3617918</v>
          </cell>
          <cell r="AA41">
            <v>798354</v>
          </cell>
          <cell r="AB41">
            <v>676039</v>
          </cell>
          <cell r="AC41">
            <v>577847</v>
          </cell>
          <cell r="AD41">
            <v>3101181</v>
          </cell>
          <cell r="AE41">
            <v>54882300</v>
          </cell>
          <cell r="AF41">
            <v>200000</v>
          </cell>
          <cell r="AG41">
            <v>570460</v>
          </cell>
          <cell r="AH41">
            <v>576544</v>
          </cell>
          <cell r="AI41">
            <v>11563553</v>
          </cell>
          <cell r="AJ41">
            <v>822410</v>
          </cell>
          <cell r="AK41">
            <v>2183000</v>
          </cell>
          <cell r="AL41">
            <v>104131610</v>
          </cell>
          <cell r="AM41">
            <v>75778745</v>
          </cell>
          <cell r="AN41">
            <v>199572279</v>
          </cell>
          <cell r="AO41">
            <v>123793534</v>
          </cell>
        </row>
        <row r="42">
          <cell r="G42" t="str">
            <v>02.02.01.00.06</v>
          </cell>
          <cell r="H42" t="str">
            <v>Material De Consumo Clínico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280000</v>
          </cell>
          <cell r="AE42">
            <v>293000</v>
          </cell>
          <cell r="AF42">
            <v>0</v>
          </cell>
          <cell r="AG42">
            <v>0</v>
          </cell>
          <cell r="AH42">
            <v>0</v>
          </cell>
          <cell r="AI42">
            <v>236220305</v>
          </cell>
          <cell r="AJ42">
            <v>0</v>
          </cell>
          <cell r="AK42">
            <v>0</v>
          </cell>
          <cell r="AL42">
            <v>236793305</v>
          </cell>
          <cell r="AM42">
            <v>148750097</v>
          </cell>
          <cell r="AN42">
            <v>385543402</v>
          </cell>
          <cell r="AO42">
            <v>236793305</v>
          </cell>
        </row>
        <row r="43">
          <cell r="G43" t="str">
            <v>02.02.01.00.07</v>
          </cell>
          <cell r="H43" t="str">
            <v>Munições  Explosivos E Outro Mat Militar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</row>
        <row r="44">
          <cell r="G44" t="str">
            <v>02.02.01.00.08</v>
          </cell>
          <cell r="H44" t="str">
            <v>Material De Educação, Cultura E Recreio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31473277</v>
          </cell>
          <cell r="AF44">
            <v>2461612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33934889</v>
          </cell>
          <cell r="AM44">
            <v>5935714</v>
          </cell>
          <cell r="AN44">
            <v>39870603</v>
          </cell>
          <cell r="AO44">
            <v>33934889</v>
          </cell>
        </row>
        <row r="45">
          <cell r="G45" t="str">
            <v>02.02.01.00.09</v>
          </cell>
          <cell r="H45" t="str">
            <v>Material De Transporte - Peças</v>
          </cell>
          <cell r="I45">
            <v>0</v>
          </cell>
          <cell r="J45">
            <v>1500000</v>
          </cell>
          <cell r="K45">
            <v>50000</v>
          </cell>
          <cell r="L45">
            <v>0</v>
          </cell>
          <cell r="M45">
            <v>0</v>
          </cell>
          <cell r="N45">
            <v>0</v>
          </cell>
          <cell r="O45">
            <v>1520400</v>
          </cell>
          <cell r="P45">
            <v>0</v>
          </cell>
          <cell r="Q45">
            <v>500000</v>
          </cell>
          <cell r="R45">
            <v>0</v>
          </cell>
          <cell r="S45">
            <v>100000</v>
          </cell>
          <cell r="T45">
            <v>0</v>
          </cell>
          <cell r="U45">
            <v>3670400</v>
          </cell>
          <cell r="V45">
            <v>1700000</v>
          </cell>
          <cell r="W45">
            <v>1951764</v>
          </cell>
          <cell r="X45">
            <v>135000</v>
          </cell>
          <cell r="Y45">
            <v>1095000</v>
          </cell>
          <cell r="Z45">
            <v>900000</v>
          </cell>
          <cell r="AA45">
            <v>901500</v>
          </cell>
          <cell r="AB45">
            <v>300000</v>
          </cell>
          <cell r="AC45">
            <v>840000</v>
          </cell>
          <cell r="AD45">
            <v>7407426</v>
          </cell>
          <cell r="AE45">
            <v>3291539</v>
          </cell>
          <cell r="AF45">
            <v>0</v>
          </cell>
          <cell r="AG45">
            <v>500000</v>
          </cell>
          <cell r="AH45">
            <v>0</v>
          </cell>
          <cell r="AI45">
            <v>3501536</v>
          </cell>
          <cell r="AJ45">
            <v>550000</v>
          </cell>
          <cell r="AK45">
            <v>0</v>
          </cell>
          <cell r="AL45">
            <v>23073765</v>
          </cell>
          <cell r="AM45">
            <v>66923505</v>
          </cell>
          <cell r="AN45">
            <v>93667670</v>
          </cell>
          <cell r="AO45">
            <v>26744165</v>
          </cell>
        </row>
        <row r="46">
          <cell r="G46" t="str">
            <v>02.02.01.01.00</v>
          </cell>
          <cell r="H46" t="str">
            <v>Livros E Documentação Técnica</v>
          </cell>
          <cell r="I46">
            <v>0</v>
          </cell>
          <cell r="J46">
            <v>2500000</v>
          </cell>
          <cell r="K46">
            <v>2700000</v>
          </cell>
          <cell r="L46">
            <v>50000</v>
          </cell>
          <cell r="M46">
            <v>0</v>
          </cell>
          <cell r="N46">
            <v>0</v>
          </cell>
          <cell r="O46">
            <v>700000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5950000</v>
          </cell>
          <cell r="V46">
            <v>0</v>
          </cell>
          <cell r="W46">
            <v>2445728</v>
          </cell>
          <cell r="X46">
            <v>0</v>
          </cell>
          <cell r="Y46">
            <v>300080</v>
          </cell>
          <cell r="Z46">
            <v>100000</v>
          </cell>
          <cell r="AA46">
            <v>0</v>
          </cell>
          <cell r="AB46">
            <v>365925</v>
          </cell>
          <cell r="AC46">
            <v>200000</v>
          </cell>
          <cell r="AD46">
            <v>0</v>
          </cell>
          <cell r="AE46">
            <v>3428023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50000</v>
          </cell>
          <cell r="AK46">
            <v>0</v>
          </cell>
          <cell r="AL46">
            <v>6889756</v>
          </cell>
          <cell r="AM46">
            <v>72107800</v>
          </cell>
          <cell r="AN46">
            <v>84947556</v>
          </cell>
          <cell r="AO46">
            <v>12839756</v>
          </cell>
        </row>
        <row r="47">
          <cell r="G47" t="str">
            <v>02.02.01.01.01</v>
          </cell>
          <cell r="H47" t="str">
            <v>Artigos Honoríficos E De Decoração</v>
          </cell>
          <cell r="I47">
            <v>0</v>
          </cell>
          <cell r="J47">
            <v>300000</v>
          </cell>
          <cell r="K47">
            <v>200000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500000</v>
          </cell>
          <cell r="T47">
            <v>0</v>
          </cell>
          <cell r="U47">
            <v>1000000</v>
          </cell>
          <cell r="V47">
            <v>0</v>
          </cell>
          <cell r="W47">
            <v>2160185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1886220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180000</v>
          </cell>
          <cell r="AK47">
            <v>0</v>
          </cell>
          <cell r="AL47">
            <v>4226405</v>
          </cell>
          <cell r="AM47">
            <v>1330732</v>
          </cell>
          <cell r="AN47">
            <v>6557137</v>
          </cell>
          <cell r="AO47">
            <v>5226405</v>
          </cell>
        </row>
        <row r="48">
          <cell r="G48" t="str">
            <v>02.02.01.01.02</v>
          </cell>
          <cell r="H48" t="str">
            <v>Combustíveis E Lubrificantes</v>
          </cell>
          <cell r="I48">
            <v>3990465</v>
          </cell>
          <cell r="J48">
            <v>10865225</v>
          </cell>
          <cell r="K48">
            <v>523333</v>
          </cell>
          <cell r="L48">
            <v>2028750</v>
          </cell>
          <cell r="M48">
            <v>1081520</v>
          </cell>
          <cell r="N48">
            <v>1119271</v>
          </cell>
          <cell r="O48">
            <v>2353495</v>
          </cell>
          <cell r="P48">
            <v>1887825</v>
          </cell>
          <cell r="Q48">
            <v>2009461</v>
          </cell>
          <cell r="R48">
            <v>0</v>
          </cell>
          <cell r="S48">
            <v>1112708</v>
          </cell>
          <cell r="T48">
            <v>784565</v>
          </cell>
          <cell r="U48">
            <v>27756618</v>
          </cell>
          <cell r="V48">
            <v>5490159</v>
          </cell>
          <cell r="W48">
            <v>14677893</v>
          </cell>
          <cell r="X48">
            <v>667178</v>
          </cell>
          <cell r="Y48">
            <v>2508079</v>
          </cell>
          <cell r="Z48">
            <v>2603827</v>
          </cell>
          <cell r="AA48">
            <v>524613</v>
          </cell>
          <cell r="AB48">
            <v>937566</v>
          </cell>
          <cell r="AC48">
            <v>916714</v>
          </cell>
          <cell r="AD48">
            <v>12777257</v>
          </cell>
          <cell r="AE48">
            <v>8660316</v>
          </cell>
          <cell r="AF48">
            <v>250000</v>
          </cell>
          <cell r="AG48">
            <v>1021520</v>
          </cell>
          <cell r="AH48">
            <v>696540</v>
          </cell>
          <cell r="AI48">
            <v>16212785</v>
          </cell>
          <cell r="AJ48">
            <v>907749</v>
          </cell>
          <cell r="AK48">
            <v>938000</v>
          </cell>
          <cell r="AL48">
            <v>69790196</v>
          </cell>
          <cell r="AM48">
            <v>206213043</v>
          </cell>
          <cell r="AN48">
            <v>303759857</v>
          </cell>
          <cell r="AO48">
            <v>97546814</v>
          </cell>
        </row>
        <row r="49">
          <cell r="G49" t="str">
            <v>02.02.01.01.03</v>
          </cell>
          <cell r="H49" t="str">
            <v>Material De Limpeza, Higiene E Conforto</v>
          </cell>
          <cell r="I49">
            <v>0</v>
          </cell>
          <cell r="J49">
            <v>1000000</v>
          </cell>
          <cell r="K49">
            <v>350000</v>
          </cell>
          <cell r="L49">
            <v>0</v>
          </cell>
          <cell r="M49">
            <v>550000</v>
          </cell>
          <cell r="N49">
            <v>410175</v>
          </cell>
          <cell r="O49">
            <v>1827900</v>
          </cell>
          <cell r="P49">
            <v>764103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4902178</v>
          </cell>
          <cell r="V49">
            <v>1300000</v>
          </cell>
          <cell r="W49">
            <v>3679596</v>
          </cell>
          <cell r="X49">
            <v>430000</v>
          </cell>
          <cell r="Y49">
            <v>407460</v>
          </cell>
          <cell r="Z49">
            <v>800000</v>
          </cell>
          <cell r="AA49">
            <v>240000</v>
          </cell>
          <cell r="AB49">
            <v>950000</v>
          </cell>
          <cell r="AC49">
            <v>429000</v>
          </cell>
          <cell r="AD49">
            <v>3764413</v>
          </cell>
          <cell r="AE49">
            <v>20567494</v>
          </cell>
          <cell r="AF49">
            <v>200000</v>
          </cell>
          <cell r="AG49">
            <v>150000</v>
          </cell>
          <cell r="AH49">
            <v>848250</v>
          </cell>
          <cell r="AI49">
            <v>10370466</v>
          </cell>
          <cell r="AJ49">
            <v>165000</v>
          </cell>
          <cell r="AK49">
            <v>516382</v>
          </cell>
          <cell r="AL49">
            <v>44818061</v>
          </cell>
          <cell r="AM49">
            <v>63259538</v>
          </cell>
          <cell r="AN49">
            <v>112979777</v>
          </cell>
          <cell r="AO49">
            <v>49720239</v>
          </cell>
        </row>
        <row r="50">
          <cell r="G50" t="str">
            <v>02.02.01.01.04</v>
          </cell>
          <cell r="H50" t="str">
            <v>Material De Conservação E Reparação</v>
          </cell>
          <cell r="I50">
            <v>0</v>
          </cell>
          <cell r="J50">
            <v>2000000</v>
          </cell>
          <cell r="K50">
            <v>0</v>
          </cell>
          <cell r="L50">
            <v>0</v>
          </cell>
          <cell r="M50">
            <v>0</v>
          </cell>
          <cell r="N50">
            <v>192314</v>
          </cell>
          <cell r="O50">
            <v>460000</v>
          </cell>
          <cell r="P50">
            <v>245000</v>
          </cell>
          <cell r="Q50">
            <v>0</v>
          </cell>
          <cell r="R50">
            <v>0</v>
          </cell>
          <cell r="S50">
            <v>500000</v>
          </cell>
          <cell r="T50">
            <v>0</v>
          </cell>
          <cell r="U50">
            <v>3397314</v>
          </cell>
          <cell r="V50">
            <v>165749</v>
          </cell>
          <cell r="W50">
            <v>2482723</v>
          </cell>
          <cell r="X50">
            <v>150000</v>
          </cell>
          <cell r="Y50">
            <v>1351000</v>
          </cell>
          <cell r="Z50">
            <v>331962</v>
          </cell>
          <cell r="AA50">
            <v>809807</v>
          </cell>
          <cell r="AB50">
            <v>625909</v>
          </cell>
          <cell r="AC50">
            <v>411742</v>
          </cell>
          <cell r="AD50">
            <v>3770000</v>
          </cell>
          <cell r="AE50">
            <v>47238977</v>
          </cell>
          <cell r="AF50">
            <v>0</v>
          </cell>
          <cell r="AG50">
            <v>150000</v>
          </cell>
          <cell r="AH50">
            <v>683850</v>
          </cell>
          <cell r="AI50">
            <v>10550572</v>
          </cell>
          <cell r="AJ50">
            <v>700000</v>
          </cell>
          <cell r="AK50">
            <v>150000</v>
          </cell>
          <cell r="AL50">
            <v>69572291</v>
          </cell>
          <cell r="AM50">
            <v>59444139</v>
          </cell>
          <cell r="AN50">
            <v>132413744</v>
          </cell>
          <cell r="AO50">
            <v>72969605</v>
          </cell>
        </row>
        <row r="51">
          <cell r="G51" t="str">
            <v>02.02.01.01.05</v>
          </cell>
          <cell r="H51" t="str">
            <v>Publicidade Dos Atos E Decisões Administrativas</v>
          </cell>
          <cell r="J51">
            <v>7600000</v>
          </cell>
          <cell r="K51">
            <v>30000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20000000</v>
          </cell>
          <cell r="T51">
            <v>0</v>
          </cell>
          <cell r="U51">
            <v>27630000</v>
          </cell>
          <cell r="V51">
            <v>12300000</v>
          </cell>
          <cell r="W51">
            <v>350000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12650000</v>
          </cell>
          <cell r="AM51">
            <v>370000</v>
          </cell>
          <cell r="AN51">
            <v>40650000</v>
          </cell>
          <cell r="AO51">
            <v>40280000</v>
          </cell>
        </row>
        <row r="52">
          <cell r="G52" t="str">
            <v>02.02.01.01.07</v>
          </cell>
          <cell r="H52" t="str">
            <v>Materiais De Publicidade E Propaganda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300000</v>
          </cell>
          <cell r="AN52">
            <v>300000</v>
          </cell>
          <cell r="AO52">
            <v>0</v>
          </cell>
        </row>
        <row r="53">
          <cell r="G53" t="str">
            <v>02.02.01.09.09</v>
          </cell>
          <cell r="H53" t="str">
            <v>Outros Bens</v>
          </cell>
          <cell r="I53">
            <v>692734</v>
          </cell>
          <cell r="J53">
            <v>2962223</v>
          </cell>
          <cell r="K53">
            <v>656903</v>
          </cell>
          <cell r="L53">
            <v>350000</v>
          </cell>
          <cell r="M53">
            <v>685350</v>
          </cell>
          <cell r="N53">
            <v>0</v>
          </cell>
          <cell r="O53">
            <v>16055</v>
          </cell>
          <cell r="P53">
            <v>46871</v>
          </cell>
          <cell r="Q53">
            <v>475643</v>
          </cell>
          <cell r="R53">
            <v>0</v>
          </cell>
          <cell r="S53">
            <v>1084591</v>
          </cell>
          <cell r="T53">
            <v>0</v>
          </cell>
          <cell r="U53">
            <v>6970370</v>
          </cell>
          <cell r="V53">
            <v>5523120</v>
          </cell>
          <cell r="W53">
            <v>25055986</v>
          </cell>
          <cell r="X53">
            <v>252881</v>
          </cell>
          <cell r="Y53">
            <v>1297138</v>
          </cell>
          <cell r="Z53">
            <v>645773</v>
          </cell>
          <cell r="AA53">
            <v>853348</v>
          </cell>
          <cell r="AB53">
            <v>2023699</v>
          </cell>
          <cell r="AC53">
            <v>3416885</v>
          </cell>
          <cell r="AD53">
            <v>2330295</v>
          </cell>
          <cell r="AE53">
            <v>17287157</v>
          </cell>
          <cell r="AF53">
            <v>0</v>
          </cell>
          <cell r="AG53">
            <v>190689</v>
          </cell>
          <cell r="AH53">
            <v>441799</v>
          </cell>
          <cell r="AI53">
            <v>25668496</v>
          </cell>
          <cell r="AJ53">
            <v>303853</v>
          </cell>
          <cell r="AK53">
            <v>164000</v>
          </cell>
          <cell r="AL53">
            <v>85455119</v>
          </cell>
          <cell r="AM53">
            <v>50873354</v>
          </cell>
          <cell r="AN53">
            <v>143298843</v>
          </cell>
          <cell r="AO53">
            <v>92425489</v>
          </cell>
        </row>
        <row r="54">
          <cell r="G54" t="str">
            <v xml:space="preserve">02.02.02 </v>
          </cell>
          <cell r="H54" t="str">
            <v>Aquisição De Serviços</v>
          </cell>
          <cell r="I54">
            <v>69084459</v>
          </cell>
          <cell r="J54">
            <v>197849323</v>
          </cell>
          <cell r="K54">
            <v>11561606</v>
          </cell>
          <cell r="L54">
            <v>3969604</v>
          </cell>
          <cell r="M54">
            <v>15024515</v>
          </cell>
          <cell r="N54">
            <v>24900450</v>
          </cell>
          <cell r="O54">
            <v>57786458</v>
          </cell>
          <cell r="P54">
            <v>19317467</v>
          </cell>
          <cell r="Q54">
            <v>45468866</v>
          </cell>
          <cell r="R54">
            <v>172802</v>
          </cell>
          <cell r="S54">
            <v>50047203</v>
          </cell>
          <cell r="T54">
            <v>5131775</v>
          </cell>
          <cell r="U54">
            <v>500314528</v>
          </cell>
          <cell r="V54">
            <v>278999194</v>
          </cell>
          <cell r="W54">
            <v>321466146</v>
          </cell>
          <cell r="X54">
            <v>12878723</v>
          </cell>
          <cell r="Y54">
            <v>81389084</v>
          </cell>
          <cell r="Z54">
            <v>33527890</v>
          </cell>
          <cell r="AA54">
            <v>25873462</v>
          </cell>
          <cell r="AB54">
            <v>33719435</v>
          </cell>
          <cell r="AC54">
            <v>34271671</v>
          </cell>
          <cell r="AD54">
            <v>75791482</v>
          </cell>
          <cell r="AE54">
            <v>370775719</v>
          </cell>
          <cell r="AF54">
            <v>42324047</v>
          </cell>
          <cell r="AG54">
            <v>14964549</v>
          </cell>
          <cell r="AH54">
            <v>27902141</v>
          </cell>
          <cell r="AI54">
            <v>365934351</v>
          </cell>
          <cell r="AJ54">
            <v>30763160</v>
          </cell>
          <cell r="AK54">
            <v>16226921</v>
          </cell>
          <cell r="AL54">
            <v>1766807975</v>
          </cell>
          <cell r="AM54">
            <v>1248127825</v>
          </cell>
          <cell r="AN54">
            <v>3515250328</v>
          </cell>
          <cell r="AO54">
            <v>2267122503</v>
          </cell>
        </row>
        <row r="55">
          <cell r="G55" t="str">
            <v>02.02.02.00.01</v>
          </cell>
          <cell r="H55" t="str">
            <v>Rendas E Alugueres</v>
          </cell>
          <cell r="I55">
            <v>5000000</v>
          </cell>
          <cell r="J55">
            <v>2500000</v>
          </cell>
          <cell r="K55">
            <v>4320000</v>
          </cell>
          <cell r="L55">
            <v>0</v>
          </cell>
          <cell r="M55">
            <v>0</v>
          </cell>
          <cell r="N55">
            <v>5593725</v>
          </cell>
          <cell r="O55">
            <v>6702000</v>
          </cell>
          <cell r="P55">
            <v>2214000</v>
          </cell>
          <cell r="Q55">
            <v>4556000</v>
          </cell>
          <cell r="R55">
            <v>0</v>
          </cell>
          <cell r="S55">
            <v>0</v>
          </cell>
          <cell r="T55">
            <v>0</v>
          </cell>
          <cell r="U55">
            <v>30885725</v>
          </cell>
          <cell r="V55">
            <v>38701487</v>
          </cell>
          <cell r="W55">
            <v>107419256</v>
          </cell>
          <cell r="X55">
            <v>1344000</v>
          </cell>
          <cell r="Y55">
            <v>21088000</v>
          </cell>
          <cell r="Z55">
            <v>1620000</v>
          </cell>
          <cell r="AA55">
            <v>6600000</v>
          </cell>
          <cell r="AB55">
            <v>3651500</v>
          </cell>
          <cell r="AC55">
            <v>11106720</v>
          </cell>
          <cell r="AD55">
            <v>5000000</v>
          </cell>
          <cell r="AE55">
            <v>10102000</v>
          </cell>
          <cell r="AF55">
            <v>38802265</v>
          </cell>
          <cell r="AG55">
            <v>4740000</v>
          </cell>
          <cell r="AH55">
            <v>0</v>
          </cell>
          <cell r="AI55">
            <v>19726688</v>
          </cell>
          <cell r="AJ55">
            <v>0</v>
          </cell>
          <cell r="AK55">
            <v>6600548</v>
          </cell>
          <cell r="AL55">
            <v>276502464</v>
          </cell>
          <cell r="AM55">
            <v>84456692</v>
          </cell>
          <cell r="AN55">
            <v>391844881</v>
          </cell>
          <cell r="AO55">
            <v>307388189</v>
          </cell>
        </row>
        <row r="56">
          <cell r="G56" t="str">
            <v>02.02.02.00.02</v>
          </cell>
          <cell r="H56" t="str">
            <v>Conservação E Reparação De Bens</v>
          </cell>
          <cell r="I56">
            <v>6500000</v>
          </cell>
          <cell r="J56">
            <v>3000000</v>
          </cell>
          <cell r="K56">
            <v>350000</v>
          </cell>
          <cell r="L56">
            <v>700000</v>
          </cell>
          <cell r="M56">
            <v>500000</v>
          </cell>
          <cell r="N56">
            <v>696039</v>
          </cell>
          <cell r="O56">
            <v>1966024</v>
          </cell>
          <cell r="P56">
            <v>860475</v>
          </cell>
          <cell r="Q56">
            <v>4000000</v>
          </cell>
          <cell r="R56">
            <v>0</v>
          </cell>
          <cell r="S56">
            <v>1500000</v>
          </cell>
          <cell r="T56">
            <v>800000</v>
          </cell>
          <cell r="U56">
            <v>20872538</v>
          </cell>
          <cell r="V56">
            <v>13931071</v>
          </cell>
          <cell r="W56">
            <v>13490543</v>
          </cell>
          <cell r="X56">
            <v>400000</v>
          </cell>
          <cell r="Y56">
            <v>2999000</v>
          </cell>
          <cell r="Z56">
            <v>2280800</v>
          </cell>
          <cell r="AA56">
            <v>1308100</v>
          </cell>
          <cell r="AB56">
            <v>1511185</v>
          </cell>
          <cell r="AC56">
            <v>1945099</v>
          </cell>
          <cell r="AD56">
            <v>12678620</v>
          </cell>
          <cell r="AE56">
            <v>61997373</v>
          </cell>
          <cell r="AF56">
            <v>300000</v>
          </cell>
          <cell r="AG56">
            <v>500000</v>
          </cell>
          <cell r="AH56">
            <v>1464000</v>
          </cell>
          <cell r="AI56">
            <v>19412909</v>
          </cell>
          <cell r="AJ56">
            <v>2300000</v>
          </cell>
          <cell r="AK56">
            <v>1073985</v>
          </cell>
          <cell r="AL56">
            <v>137592685</v>
          </cell>
          <cell r="AM56">
            <v>131719712</v>
          </cell>
          <cell r="AN56">
            <v>290184935</v>
          </cell>
          <cell r="AO56">
            <v>158465223</v>
          </cell>
        </row>
        <row r="57">
          <cell r="G57" t="str">
            <v>02.02.02.00.03</v>
          </cell>
          <cell r="H57" t="str">
            <v>Comunicações</v>
          </cell>
          <cell r="I57">
            <v>5500000</v>
          </cell>
          <cell r="J57">
            <v>18000000</v>
          </cell>
          <cell r="K57">
            <v>800000</v>
          </cell>
          <cell r="L57">
            <v>440000</v>
          </cell>
          <cell r="M57">
            <v>1064407</v>
          </cell>
          <cell r="N57">
            <v>1211350</v>
          </cell>
          <cell r="O57">
            <v>7464151</v>
          </cell>
          <cell r="P57">
            <v>2200000</v>
          </cell>
          <cell r="Q57">
            <v>5000000</v>
          </cell>
          <cell r="R57">
            <v>0</v>
          </cell>
          <cell r="S57">
            <v>3400000</v>
          </cell>
          <cell r="T57">
            <v>1180000</v>
          </cell>
          <cell r="U57">
            <v>46259908</v>
          </cell>
          <cell r="V57">
            <v>96535406</v>
          </cell>
          <cell r="W57">
            <v>25224949</v>
          </cell>
          <cell r="X57">
            <v>750000</v>
          </cell>
          <cell r="Y57">
            <v>15629532</v>
          </cell>
          <cell r="Z57">
            <v>2713568</v>
          </cell>
          <cell r="AA57">
            <v>2980000</v>
          </cell>
          <cell r="AB57">
            <v>3606604</v>
          </cell>
          <cell r="AC57">
            <v>2477422</v>
          </cell>
          <cell r="AD57">
            <v>7913050</v>
          </cell>
          <cell r="AE57">
            <v>20331083</v>
          </cell>
          <cell r="AF57">
            <v>250000</v>
          </cell>
          <cell r="AG57">
            <v>2000000</v>
          </cell>
          <cell r="AH57">
            <v>2479871</v>
          </cell>
          <cell r="AI57">
            <v>17259496</v>
          </cell>
          <cell r="AJ57">
            <v>1460000</v>
          </cell>
          <cell r="AK57">
            <v>1270283</v>
          </cell>
          <cell r="AL57">
            <v>202881264</v>
          </cell>
          <cell r="AM57">
            <v>101878310</v>
          </cell>
          <cell r="AN57">
            <v>351019482</v>
          </cell>
          <cell r="AO57">
            <v>249141172</v>
          </cell>
        </row>
        <row r="58">
          <cell r="G58" t="str">
            <v>02.02.02.00.04</v>
          </cell>
          <cell r="H58" t="str">
            <v>Transportes</v>
          </cell>
          <cell r="I58">
            <v>0</v>
          </cell>
          <cell r="J58">
            <v>863520</v>
          </cell>
          <cell r="K58">
            <v>400000</v>
          </cell>
          <cell r="L58">
            <v>0</v>
          </cell>
          <cell r="M58">
            <v>0</v>
          </cell>
          <cell r="N58">
            <v>0</v>
          </cell>
          <cell r="O58">
            <v>10000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1273520</v>
          </cell>
          <cell r="V58">
            <v>202000</v>
          </cell>
          <cell r="W58">
            <v>4594417</v>
          </cell>
          <cell r="X58">
            <v>200000</v>
          </cell>
          <cell r="Y58">
            <v>0</v>
          </cell>
          <cell r="Z58">
            <v>145789</v>
          </cell>
          <cell r="AA58">
            <v>0</v>
          </cell>
          <cell r="AB58">
            <v>300000</v>
          </cell>
          <cell r="AC58">
            <v>0</v>
          </cell>
          <cell r="AD58">
            <v>630000</v>
          </cell>
          <cell r="AE58">
            <v>11169056</v>
          </cell>
          <cell r="AF58">
            <v>20000</v>
          </cell>
          <cell r="AG58">
            <v>0</v>
          </cell>
          <cell r="AH58">
            <v>254000</v>
          </cell>
          <cell r="AI58">
            <v>22631038</v>
          </cell>
          <cell r="AJ58">
            <v>200000</v>
          </cell>
          <cell r="AK58">
            <v>432998</v>
          </cell>
          <cell r="AL58">
            <v>40779298</v>
          </cell>
          <cell r="AM58">
            <v>16734683</v>
          </cell>
          <cell r="AN58">
            <v>58787501</v>
          </cell>
          <cell r="AO58">
            <v>42052818</v>
          </cell>
        </row>
        <row r="59">
          <cell r="G59" t="str">
            <v>02.02.02.00.05</v>
          </cell>
          <cell r="H59" t="str">
            <v>Água</v>
          </cell>
          <cell r="I59">
            <v>4500000</v>
          </cell>
          <cell r="J59">
            <v>7000000</v>
          </cell>
          <cell r="K59">
            <v>300000</v>
          </cell>
          <cell r="L59">
            <v>70000</v>
          </cell>
          <cell r="M59">
            <v>550000</v>
          </cell>
          <cell r="N59">
            <v>1019477</v>
          </cell>
          <cell r="O59">
            <v>5580491</v>
          </cell>
          <cell r="P59">
            <v>1202800</v>
          </cell>
          <cell r="Q59">
            <v>481684</v>
          </cell>
          <cell r="R59">
            <v>0</v>
          </cell>
          <cell r="S59">
            <v>13000000</v>
          </cell>
          <cell r="T59">
            <v>0</v>
          </cell>
          <cell r="U59">
            <v>33704452</v>
          </cell>
          <cell r="V59">
            <v>4192718</v>
          </cell>
          <cell r="W59">
            <v>9894523</v>
          </cell>
          <cell r="X59">
            <v>750000</v>
          </cell>
          <cell r="Y59">
            <v>5850000</v>
          </cell>
          <cell r="Z59">
            <v>1584359</v>
          </cell>
          <cell r="AA59">
            <v>1404581</v>
          </cell>
          <cell r="AB59">
            <v>1400000</v>
          </cell>
          <cell r="AC59">
            <v>1330640</v>
          </cell>
          <cell r="AD59">
            <v>5324800</v>
          </cell>
          <cell r="AE59">
            <v>35923670</v>
          </cell>
          <cell r="AF59">
            <v>300000</v>
          </cell>
          <cell r="AG59">
            <v>572469</v>
          </cell>
          <cell r="AH59">
            <v>1292370</v>
          </cell>
          <cell r="AI59">
            <v>16999009</v>
          </cell>
          <cell r="AJ59">
            <v>1280000</v>
          </cell>
          <cell r="AK59">
            <v>435665</v>
          </cell>
          <cell r="AL59">
            <v>88534804</v>
          </cell>
          <cell r="AM59">
            <v>110574432</v>
          </cell>
          <cell r="AN59">
            <v>232813688</v>
          </cell>
          <cell r="AO59">
            <v>122239256</v>
          </cell>
        </row>
        <row r="60">
          <cell r="G60" t="str">
            <v>02.02.02.00.06</v>
          </cell>
          <cell r="H60" t="str">
            <v>Energia Eléctrica</v>
          </cell>
          <cell r="I60">
            <v>8500000</v>
          </cell>
          <cell r="J60">
            <v>17000000</v>
          </cell>
          <cell r="K60">
            <v>1500000</v>
          </cell>
          <cell r="L60">
            <v>80000</v>
          </cell>
          <cell r="M60">
            <v>2500000</v>
          </cell>
          <cell r="N60">
            <v>2498531</v>
          </cell>
          <cell r="O60">
            <v>15304519</v>
          </cell>
          <cell r="P60">
            <v>786000</v>
          </cell>
          <cell r="Q60">
            <v>540000</v>
          </cell>
          <cell r="R60">
            <v>0</v>
          </cell>
          <cell r="S60">
            <v>15262573</v>
          </cell>
          <cell r="T60">
            <v>0</v>
          </cell>
          <cell r="U60">
            <v>63971623</v>
          </cell>
          <cell r="V60">
            <v>36050000</v>
          </cell>
          <cell r="W60">
            <v>22960328</v>
          </cell>
          <cell r="X60">
            <v>1206609</v>
          </cell>
          <cell r="Y60">
            <v>15050000</v>
          </cell>
          <cell r="Z60">
            <v>3928669</v>
          </cell>
          <cell r="AA60">
            <v>3136000</v>
          </cell>
          <cell r="AB60">
            <v>3300000</v>
          </cell>
          <cell r="AC60">
            <v>3146400</v>
          </cell>
          <cell r="AD60">
            <v>8507528</v>
          </cell>
          <cell r="AE60">
            <v>57264594</v>
          </cell>
          <cell r="AF60">
            <v>0</v>
          </cell>
          <cell r="AG60">
            <v>2500000</v>
          </cell>
          <cell r="AH60">
            <v>3764180</v>
          </cell>
          <cell r="AI60">
            <v>33746615</v>
          </cell>
          <cell r="AJ60">
            <v>2503830</v>
          </cell>
          <cell r="AK60">
            <v>1016405</v>
          </cell>
          <cell r="AL60">
            <v>198081158</v>
          </cell>
          <cell r="AM60">
            <v>260874487</v>
          </cell>
          <cell r="AN60">
            <v>522927268</v>
          </cell>
          <cell r="AO60">
            <v>262052781</v>
          </cell>
        </row>
        <row r="61">
          <cell r="G61" t="str">
            <v>02.02.02.00.07</v>
          </cell>
          <cell r="H61" t="str">
            <v>Publicidade E Propaganda</v>
          </cell>
          <cell r="I61">
            <v>1000000</v>
          </cell>
          <cell r="J61">
            <v>430197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667131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2097328</v>
          </cell>
          <cell r="V61">
            <v>3817228</v>
          </cell>
          <cell r="W61">
            <v>1028924</v>
          </cell>
          <cell r="X61">
            <v>50000</v>
          </cell>
          <cell r="Y61">
            <v>0</v>
          </cell>
          <cell r="Z61">
            <v>750000</v>
          </cell>
          <cell r="AA61">
            <v>207175</v>
          </cell>
          <cell r="AB61">
            <v>1500000</v>
          </cell>
          <cell r="AC61">
            <v>1250000</v>
          </cell>
          <cell r="AD61">
            <v>2520000</v>
          </cell>
          <cell r="AE61">
            <v>1322500</v>
          </cell>
          <cell r="AF61">
            <v>0</v>
          </cell>
          <cell r="AG61">
            <v>558000</v>
          </cell>
          <cell r="AH61">
            <v>150000</v>
          </cell>
          <cell r="AI61">
            <v>0</v>
          </cell>
          <cell r="AJ61">
            <v>510842</v>
          </cell>
          <cell r="AK61">
            <v>453303</v>
          </cell>
          <cell r="AL61">
            <v>14117972</v>
          </cell>
          <cell r="AM61">
            <v>17631968</v>
          </cell>
          <cell r="AN61">
            <v>33847268</v>
          </cell>
          <cell r="AO61">
            <v>16215300</v>
          </cell>
        </row>
        <row r="62">
          <cell r="G62" t="str">
            <v>02.02.02.00.08</v>
          </cell>
          <cell r="H62" t="str">
            <v>Representação Dos Serviços</v>
          </cell>
          <cell r="I62">
            <v>5595093</v>
          </cell>
          <cell r="J62">
            <v>2000000</v>
          </cell>
          <cell r="K62">
            <v>128702</v>
          </cell>
          <cell r="L62">
            <v>100000</v>
          </cell>
          <cell r="M62">
            <v>437462</v>
          </cell>
          <cell r="N62">
            <v>400148</v>
          </cell>
          <cell r="O62">
            <v>117166</v>
          </cell>
          <cell r="P62">
            <v>83891</v>
          </cell>
          <cell r="Q62">
            <v>2283410</v>
          </cell>
          <cell r="R62">
            <v>172802</v>
          </cell>
          <cell r="S62">
            <v>520661</v>
          </cell>
          <cell r="T62">
            <v>450000</v>
          </cell>
          <cell r="U62">
            <v>12289335</v>
          </cell>
          <cell r="V62">
            <v>764476</v>
          </cell>
          <cell r="W62">
            <v>13043597</v>
          </cell>
          <cell r="X62">
            <v>699372</v>
          </cell>
          <cell r="Y62">
            <v>0</v>
          </cell>
          <cell r="Z62">
            <v>113566</v>
          </cell>
          <cell r="AA62">
            <v>637775</v>
          </cell>
          <cell r="AB62">
            <v>500000</v>
          </cell>
          <cell r="AC62">
            <v>465243</v>
          </cell>
          <cell r="AD62">
            <v>0</v>
          </cell>
          <cell r="AE62">
            <v>1639992</v>
          </cell>
          <cell r="AF62">
            <v>0</v>
          </cell>
          <cell r="AG62">
            <v>0</v>
          </cell>
          <cell r="AH62">
            <v>21600</v>
          </cell>
          <cell r="AI62">
            <v>0</v>
          </cell>
          <cell r="AJ62">
            <v>107830</v>
          </cell>
          <cell r="AK62">
            <v>0</v>
          </cell>
          <cell r="AL62">
            <v>17993451</v>
          </cell>
          <cell r="AM62">
            <v>4482413</v>
          </cell>
          <cell r="AN62">
            <v>34765199</v>
          </cell>
          <cell r="AO62">
            <v>30282786</v>
          </cell>
        </row>
        <row r="63">
          <cell r="G63" t="str">
            <v>02.02.02.00.09</v>
          </cell>
          <cell r="H63" t="str">
            <v>Deslocações E Estadas</v>
          </cell>
          <cell r="I63">
            <v>9408166</v>
          </cell>
          <cell r="J63">
            <v>100302450</v>
          </cell>
          <cell r="K63">
            <v>1062904</v>
          </cell>
          <cell r="L63">
            <v>100000</v>
          </cell>
          <cell r="M63">
            <v>3172646</v>
          </cell>
          <cell r="N63">
            <v>6573105</v>
          </cell>
          <cell r="O63">
            <v>1455755</v>
          </cell>
          <cell r="P63">
            <v>3395130</v>
          </cell>
          <cell r="Q63">
            <v>13651404</v>
          </cell>
          <cell r="R63">
            <v>0</v>
          </cell>
          <cell r="S63">
            <v>7490835</v>
          </cell>
          <cell r="T63">
            <v>2638400</v>
          </cell>
          <cell r="U63">
            <v>149250795</v>
          </cell>
          <cell r="V63">
            <v>8382657</v>
          </cell>
          <cell r="W63">
            <v>32679588</v>
          </cell>
          <cell r="X63">
            <v>1725440</v>
          </cell>
          <cell r="Y63">
            <v>5415746</v>
          </cell>
          <cell r="Z63">
            <v>5201279</v>
          </cell>
          <cell r="AA63">
            <v>3721864</v>
          </cell>
          <cell r="AB63">
            <v>5333940</v>
          </cell>
          <cell r="AC63">
            <v>1221853</v>
          </cell>
          <cell r="AD63">
            <v>6613940</v>
          </cell>
          <cell r="AE63">
            <v>7458165</v>
          </cell>
          <cell r="AF63">
            <v>251782</v>
          </cell>
          <cell r="AG63">
            <v>676800</v>
          </cell>
          <cell r="AH63">
            <v>3013362</v>
          </cell>
          <cell r="AI63">
            <v>44352622</v>
          </cell>
          <cell r="AJ63">
            <v>3227930</v>
          </cell>
          <cell r="AK63">
            <v>323834</v>
          </cell>
          <cell r="AL63">
            <v>129600802</v>
          </cell>
          <cell r="AM63">
            <v>90493616</v>
          </cell>
          <cell r="AN63">
            <v>369345213</v>
          </cell>
          <cell r="AO63">
            <v>278851597</v>
          </cell>
        </row>
        <row r="64">
          <cell r="G64" t="str">
            <v>02.02.02.01.00</v>
          </cell>
          <cell r="H64" t="str">
            <v>Vigilância E Segurança</v>
          </cell>
          <cell r="I64">
            <v>3076200</v>
          </cell>
          <cell r="J64">
            <v>8564944</v>
          </cell>
          <cell r="K64">
            <v>0</v>
          </cell>
          <cell r="L64">
            <v>0</v>
          </cell>
          <cell r="M64">
            <v>2500000</v>
          </cell>
          <cell r="N64">
            <v>0</v>
          </cell>
          <cell r="O64">
            <v>10131572</v>
          </cell>
          <cell r="P64">
            <v>534612</v>
          </cell>
          <cell r="Q64">
            <v>0</v>
          </cell>
          <cell r="R64">
            <v>0</v>
          </cell>
          <cell r="S64">
            <v>2000000</v>
          </cell>
          <cell r="T64">
            <v>0</v>
          </cell>
          <cell r="U64">
            <v>26807328</v>
          </cell>
          <cell r="V64">
            <v>34031725</v>
          </cell>
          <cell r="W64">
            <v>21328989</v>
          </cell>
          <cell r="X64">
            <v>0</v>
          </cell>
          <cell r="Y64">
            <v>4531920</v>
          </cell>
          <cell r="Z64">
            <v>2018520</v>
          </cell>
          <cell r="AA64">
            <v>1639440</v>
          </cell>
          <cell r="AB64">
            <v>3000000</v>
          </cell>
          <cell r="AC64">
            <v>3043176</v>
          </cell>
          <cell r="AD64">
            <v>8715620</v>
          </cell>
          <cell r="AE64">
            <v>23080864</v>
          </cell>
          <cell r="AF64">
            <v>0</v>
          </cell>
          <cell r="AG64">
            <v>1380000</v>
          </cell>
          <cell r="AH64">
            <v>4492804</v>
          </cell>
          <cell r="AI64">
            <v>5324400</v>
          </cell>
          <cell r="AJ64">
            <v>5464800</v>
          </cell>
          <cell r="AK64">
            <v>0</v>
          </cell>
          <cell r="AL64">
            <v>118052258</v>
          </cell>
          <cell r="AM64">
            <v>92631117</v>
          </cell>
          <cell r="AN64">
            <v>237490703</v>
          </cell>
          <cell r="AO64">
            <v>144859586</v>
          </cell>
        </row>
        <row r="65">
          <cell r="G65" t="str">
            <v>02.02.02.01.01</v>
          </cell>
          <cell r="H65" t="str">
            <v>Limpeza  Higiene E Conforto</v>
          </cell>
          <cell r="I65">
            <v>5485000</v>
          </cell>
          <cell r="J65">
            <v>11937000</v>
          </cell>
          <cell r="K65">
            <v>0</v>
          </cell>
          <cell r="L65">
            <v>150000</v>
          </cell>
          <cell r="M65">
            <v>1200000</v>
          </cell>
          <cell r="N65">
            <v>985250</v>
          </cell>
          <cell r="O65">
            <v>6205378</v>
          </cell>
          <cell r="P65">
            <v>3891118</v>
          </cell>
          <cell r="Q65">
            <v>0</v>
          </cell>
          <cell r="R65">
            <v>0</v>
          </cell>
          <cell r="S65">
            <v>4150000</v>
          </cell>
          <cell r="T65">
            <v>0</v>
          </cell>
          <cell r="U65">
            <v>34003746</v>
          </cell>
          <cell r="V65">
            <v>12632972</v>
          </cell>
          <cell r="W65">
            <v>9257878</v>
          </cell>
          <cell r="X65">
            <v>0</v>
          </cell>
          <cell r="Y65">
            <v>6000000</v>
          </cell>
          <cell r="Z65">
            <v>2116871</v>
          </cell>
          <cell r="AA65">
            <v>1285000</v>
          </cell>
          <cell r="AB65">
            <v>1800000</v>
          </cell>
          <cell r="AC65">
            <v>2361376</v>
          </cell>
          <cell r="AD65">
            <v>2640000</v>
          </cell>
          <cell r="AE65">
            <v>36873713</v>
          </cell>
          <cell r="AF65">
            <v>0</v>
          </cell>
          <cell r="AG65">
            <v>1200000</v>
          </cell>
          <cell r="AH65">
            <v>0</v>
          </cell>
          <cell r="AI65">
            <v>5333181</v>
          </cell>
          <cell r="AJ65">
            <v>2166370</v>
          </cell>
          <cell r="AK65">
            <v>55000</v>
          </cell>
          <cell r="AL65">
            <v>83722361</v>
          </cell>
          <cell r="AM65">
            <v>63333845</v>
          </cell>
          <cell r="AN65">
            <v>181059952</v>
          </cell>
          <cell r="AO65">
            <v>117726107</v>
          </cell>
        </row>
        <row r="66">
          <cell r="G66" t="str">
            <v>02.02.02.01.02</v>
          </cell>
          <cell r="H66" t="str">
            <v>Honorários</v>
          </cell>
          <cell r="I66">
            <v>0</v>
          </cell>
          <cell r="J66">
            <v>1500000</v>
          </cell>
          <cell r="K66">
            <v>0</v>
          </cell>
          <cell r="L66">
            <v>0</v>
          </cell>
          <cell r="M66">
            <v>0</v>
          </cell>
          <cell r="N66">
            <v>300000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1800000</v>
          </cell>
          <cell r="V66">
            <v>693711</v>
          </cell>
          <cell r="W66">
            <v>6193541</v>
          </cell>
          <cell r="X66">
            <v>0</v>
          </cell>
          <cell r="Y66">
            <v>0</v>
          </cell>
          <cell r="Z66">
            <v>1000000</v>
          </cell>
          <cell r="AA66">
            <v>0</v>
          </cell>
          <cell r="AB66">
            <v>0</v>
          </cell>
          <cell r="AC66">
            <v>1035500</v>
          </cell>
          <cell r="AD66">
            <v>5784219</v>
          </cell>
          <cell r="AE66">
            <v>14877711</v>
          </cell>
          <cell r="AF66">
            <v>200000</v>
          </cell>
          <cell r="AG66">
            <v>0</v>
          </cell>
          <cell r="AH66">
            <v>4562672</v>
          </cell>
          <cell r="AI66">
            <v>24456941</v>
          </cell>
          <cell r="AJ66">
            <v>511160</v>
          </cell>
          <cell r="AK66">
            <v>0</v>
          </cell>
          <cell r="AL66">
            <v>59315455</v>
          </cell>
          <cell r="AM66">
            <v>46500567</v>
          </cell>
          <cell r="AN66">
            <v>107616022</v>
          </cell>
          <cell r="AO66">
            <v>61115455</v>
          </cell>
        </row>
        <row r="67">
          <cell r="G67" t="str">
            <v>02.02.02.01.03.01</v>
          </cell>
          <cell r="H67" t="str">
            <v>Assistência Técnica - Residentes</v>
          </cell>
          <cell r="I67">
            <v>4560000</v>
          </cell>
          <cell r="J67">
            <v>16751212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250000</v>
          </cell>
          <cell r="P67">
            <v>50000</v>
          </cell>
          <cell r="Q67">
            <v>4000000</v>
          </cell>
          <cell r="R67">
            <v>0</v>
          </cell>
          <cell r="S67">
            <v>0</v>
          </cell>
          <cell r="T67">
            <v>0</v>
          </cell>
          <cell r="U67">
            <v>25611212</v>
          </cell>
          <cell r="V67">
            <v>13360000</v>
          </cell>
          <cell r="W67">
            <v>6301562</v>
          </cell>
          <cell r="X67">
            <v>5067698</v>
          </cell>
          <cell r="Y67">
            <v>0</v>
          </cell>
          <cell r="Z67">
            <v>1974000</v>
          </cell>
          <cell r="AA67">
            <v>1211340</v>
          </cell>
          <cell r="AB67">
            <v>3000080</v>
          </cell>
          <cell r="AC67">
            <v>0</v>
          </cell>
          <cell r="AD67">
            <v>220000</v>
          </cell>
          <cell r="AE67">
            <v>5132000</v>
          </cell>
          <cell r="AF67">
            <v>0</v>
          </cell>
          <cell r="AG67">
            <v>345752</v>
          </cell>
          <cell r="AH67">
            <v>1635000</v>
          </cell>
          <cell r="AI67">
            <v>6357344</v>
          </cell>
          <cell r="AJ67">
            <v>9081448</v>
          </cell>
          <cell r="AK67">
            <v>0</v>
          </cell>
          <cell r="AL67">
            <v>53686224</v>
          </cell>
          <cell r="AM67">
            <v>75085309</v>
          </cell>
          <cell r="AN67">
            <v>154382745</v>
          </cell>
          <cell r="AO67">
            <v>79297436</v>
          </cell>
        </row>
        <row r="68">
          <cell r="G68" t="str">
            <v>02.02.02.01.03.02</v>
          </cell>
          <cell r="H68" t="str">
            <v>Assistência Técnica - Não Residentes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8000000</v>
          </cell>
          <cell r="R68">
            <v>0</v>
          </cell>
          <cell r="S68">
            <v>0</v>
          </cell>
          <cell r="T68">
            <v>0</v>
          </cell>
          <cell r="U68">
            <v>8000000</v>
          </cell>
          <cell r="V68">
            <v>0</v>
          </cell>
          <cell r="W68">
            <v>4109320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876000</v>
          </cell>
          <cell r="AF68">
            <v>0</v>
          </cell>
          <cell r="AG68">
            <v>0</v>
          </cell>
          <cell r="AH68">
            <v>0</v>
          </cell>
          <cell r="AI68">
            <v>112564000</v>
          </cell>
          <cell r="AJ68">
            <v>0</v>
          </cell>
          <cell r="AK68">
            <v>0</v>
          </cell>
          <cell r="AL68">
            <v>117549320</v>
          </cell>
          <cell r="AM68">
            <v>19850000</v>
          </cell>
          <cell r="AN68">
            <v>145399320</v>
          </cell>
          <cell r="AO68">
            <v>125549320</v>
          </cell>
        </row>
        <row r="69">
          <cell r="G69" t="str">
            <v>02.02.02.01.04</v>
          </cell>
          <cell r="H69" t="str">
            <v>Outros Encargos Da Dívida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203208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2294452</v>
          </cell>
          <cell r="AI69">
            <v>0</v>
          </cell>
          <cell r="AJ69">
            <v>0</v>
          </cell>
          <cell r="AK69">
            <v>0</v>
          </cell>
          <cell r="AL69">
            <v>2497660</v>
          </cell>
          <cell r="AM69">
            <v>2000000</v>
          </cell>
          <cell r="AN69">
            <v>4497660</v>
          </cell>
          <cell r="AO69">
            <v>2497660</v>
          </cell>
        </row>
        <row r="70">
          <cell r="G70" t="str">
            <v>02.02.02.09.01</v>
          </cell>
          <cell r="H70" t="str">
            <v>Formação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40000</v>
          </cell>
          <cell r="R70">
            <v>0</v>
          </cell>
          <cell r="S70">
            <v>0</v>
          </cell>
          <cell r="U70">
            <v>40000</v>
          </cell>
          <cell r="W70">
            <v>0</v>
          </cell>
          <cell r="Z70">
            <v>200000</v>
          </cell>
          <cell r="AA70">
            <v>0</v>
          </cell>
          <cell r="AD70">
            <v>500000</v>
          </cell>
          <cell r="AI70">
            <v>150000</v>
          </cell>
          <cell r="AL70">
            <v>850000</v>
          </cell>
          <cell r="AM70">
            <v>2650000</v>
          </cell>
          <cell r="AN70">
            <v>3540000</v>
          </cell>
          <cell r="AO70">
            <v>890000</v>
          </cell>
        </row>
        <row r="71">
          <cell r="G71" t="str">
            <v>02.02.02.09.02</v>
          </cell>
          <cell r="H71" t="str">
            <v>Seminários, Exposições E Similares</v>
          </cell>
          <cell r="R71">
            <v>0</v>
          </cell>
          <cell r="U71">
            <v>0</v>
          </cell>
          <cell r="W71">
            <v>141060</v>
          </cell>
          <cell r="AI71">
            <v>0</v>
          </cell>
          <cell r="AL71">
            <v>141060</v>
          </cell>
          <cell r="AM71">
            <v>1150000</v>
          </cell>
          <cell r="AN71">
            <v>1291060</v>
          </cell>
          <cell r="AO71">
            <v>141060</v>
          </cell>
        </row>
        <row r="72">
          <cell r="G72" t="str">
            <v>02.02.02.09.09</v>
          </cell>
          <cell r="H72" t="str">
            <v>Outros Serviços</v>
          </cell>
          <cell r="I72">
            <v>9960000</v>
          </cell>
          <cell r="J72">
            <v>8000000</v>
          </cell>
          <cell r="K72">
            <v>2700000</v>
          </cell>
          <cell r="L72">
            <v>2329604</v>
          </cell>
          <cell r="M72">
            <v>3100000</v>
          </cell>
          <cell r="N72">
            <v>5622825</v>
          </cell>
          <cell r="O72">
            <v>2599402</v>
          </cell>
          <cell r="P72">
            <v>3432310</v>
          </cell>
          <cell r="Q72">
            <v>2916368</v>
          </cell>
          <cell r="R72">
            <v>0</v>
          </cell>
          <cell r="S72">
            <v>2723134</v>
          </cell>
          <cell r="T72">
            <v>63375</v>
          </cell>
          <cell r="U72">
            <v>43447018</v>
          </cell>
          <cell r="V72">
            <v>15703743</v>
          </cell>
          <cell r="W72">
            <v>43594463</v>
          </cell>
          <cell r="X72">
            <v>685604</v>
          </cell>
          <cell r="Y72">
            <v>4824886</v>
          </cell>
          <cell r="Z72">
            <v>7880469</v>
          </cell>
          <cell r="AA72">
            <v>1742187</v>
          </cell>
          <cell r="AB72">
            <v>4816126</v>
          </cell>
          <cell r="AC72">
            <v>4888242</v>
          </cell>
          <cell r="AD72">
            <v>8743705</v>
          </cell>
          <cell r="AE72">
            <v>82726998</v>
          </cell>
          <cell r="AF72">
            <v>2200000</v>
          </cell>
          <cell r="AG72">
            <v>491528</v>
          </cell>
          <cell r="AH72">
            <v>2477830</v>
          </cell>
          <cell r="AI72">
            <v>37620108</v>
          </cell>
          <cell r="AJ72">
            <v>1948950</v>
          </cell>
          <cell r="AK72">
            <v>4564900</v>
          </cell>
          <cell r="AL72">
            <v>224909739</v>
          </cell>
          <cell r="AM72">
            <v>126080674</v>
          </cell>
          <cell r="AN72">
            <v>394437431</v>
          </cell>
          <cell r="AO72">
            <v>268356757</v>
          </cell>
        </row>
        <row r="73">
          <cell r="G73" t="str">
            <v xml:space="preserve">02.04 </v>
          </cell>
          <cell r="H73" t="str">
            <v>Juros e outros encargos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5186837889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5186837889</v>
          </cell>
          <cell r="AM73">
            <v>0</v>
          </cell>
          <cell r="AN73">
            <v>5186837889</v>
          </cell>
          <cell r="AO73">
            <v>5186837889</v>
          </cell>
        </row>
        <row r="74">
          <cell r="G74" t="str">
            <v xml:space="preserve">02.04.01 </v>
          </cell>
          <cell r="H74" t="str">
            <v>Juros da dívida externa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1753837889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1753837889</v>
          </cell>
          <cell r="AM74">
            <v>0</v>
          </cell>
          <cell r="AN74">
            <v>1753837889</v>
          </cell>
          <cell r="AO74">
            <v>1753837889</v>
          </cell>
        </row>
        <row r="75">
          <cell r="G75" t="str">
            <v>02.04.01</v>
          </cell>
          <cell r="H75" t="str">
            <v>Juros da dívida externa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1753837889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1753837889</v>
          </cell>
          <cell r="AM75">
            <v>0</v>
          </cell>
          <cell r="AN75">
            <v>1753837889</v>
          </cell>
          <cell r="AO75">
            <v>1753837889</v>
          </cell>
        </row>
        <row r="76">
          <cell r="G76" t="str">
            <v xml:space="preserve">02.04.02 </v>
          </cell>
          <cell r="H76" t="str">
            <v>Juros da dívida interna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3337000000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3337000000</v>
          </cell>
          <cell r="AM76">
            <v>0</v>
          </cell>
          <cell r="AN76">
            <v>3337000000</v>
          </cell>
          <cell r="AO76">
            <v>3337000000</v>
          </cell>
        </row>
        <row r="77">
          <cell r="G77" t="str">
            <v>02.04.02</v>
          </cell>
          <cell r="H77" t="str">
            <v>Juros da dívida interna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3337000000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3337000000</v>
          </cell>
          <cell r="AM77">
            <v>0</v>
          </cell>
          <cell r="AN77">
            <v>3337000000</v>
          </cell>
          <cell r="AO77">
            <v>3337000000</v>
          </cell>
        </row>
        <row r="78">
          <cell r="G78" t="str">
            <v xml:space="preserve">02.04.03 </v>
          </cell>
          <cell r="H78" t="str">
            <v>Outros encargos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96000000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96000000</v>
          </cell>
          <cell r="AM78">
            <v>0</v>
          </cell>
          <cell r="AN78">
            <v>96000000</v>
          </cell>
          <cell r="AO78">
            <v>96000000</v>
          </cell>
        </row>
        <row r="79">
          <cell r="G79" t="str">
            <v>02.04.03</v>
          </cell>
          <cell r="H79" t="str">
            <v>Outros encargos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96000000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96000000</v>
          </cell>
          <cell r="AM79">
            <v>0</v>
          </cell>
          <cell r="AN79">
            <v>96000000</v>
          </cell>
          <cell r="AO79">
            <v>96000000</v>
          </cell>
        </row>
        <row r="80">
          <cell r="G80" t="str">
            <v xml:space="preserve">02.05 </v>
          </cell>
          <cell r="H80" t="str">
            <v>Subsidíos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262783956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15000000</v>
          </cell>
          <cell r="AI80">
            <v>0</v>
          </cell>
          <cell r="AJ80">
            <v>0</v>
          </cell>
          <cell r="AK80">
            <v>0</v>
          </cell>
          <cell r="AL80">
            <v>277783956</v>
          </cell>
          <cell r="AM80">
            <v>529444526</v>
          </cell>
          <cell r="AN80">
            <v>807228482</v>
          </cell>
          <cell r="AO80">
            <v>277783956</v>
          </cell>
        </row>
        <row r="81">
          <cell r="G81" t="str">
            <v xml:space="preserve">02.05.01 </v>
          </cell>
          <cell r="H81" t="str">
            <v>A Empresas Públicas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162783956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162783956</v>
          </cell>
          <cell r="AM81">
            <v>529444526</v>
          </cell>
          <cell r="AN81">
            <v>692228482</v>
          </cell>
          <cell r="AO81">
            <v>162783956</v>
          </cell>
        </row>
        <row r="82">
          <cell r="G82" t="str">
            <v>02.05.01.01</v>
          </cell>
          <cell r="H82" t="str">
            <v>Subsidíos Empresas Públicas Não Financeiras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162783956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162783956</v>
          </cell>
          <cell r="AM82">
            <v>529444526</v>
          </cell>
          <cell r="AN82">
            <v>692228482</v>
          </cell>
          <cell r="AO82">
            <v>162783956</v>
          </cell>
        </row>
        <row r="83">
          <cell r="G83" t="str">
            <v>02.05.01.02</v>
          </cell>
          <cell r="H83" t="str">
            <v>Subsidíos Empresas Públicas Financeiras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</row>
        <row r="84">
          <cell r="G84" t="str">
            <v xml:space="preserve">02.05.02 </v>
          </cell>
          <cell r="H84" t="str">
            <v>A Empresas Privadas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100000000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15000000</v>
          </cell>
          <cell r="AI84">
            <v>0</v>
          </cell>
          <cell r="AJ84">
            <v>0</v>
          </cell>
          <cell r="AK84">
            <v>0</v>
          </cell>
          <cell r="AL84">
            <v>115000000</v>
          </cell>
          <cell r="AM84">
            <v>0</v>
          </cell>
          <cell r="AN84">
            <v>115000000</v>
          </cell>
          <cell r="AO84">
            <v>115000000</v>
          </cell>
        </row>
        <row r="85">
          <cell r="G85" t="str">
            <v>02.05.02.01</v>
          </cell>
          <cell r="H85" t="str">
            <v>Subsidíos A Empresas Privadas Não Financeiras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100000000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15000000</v>
          </cell>
          <cell r="AI85">
            <v>0</v>
          </cell>
          <cell r="AJ85">
            <v>0</v>
          </cell>
          <cell r="AK85">
            <v>0</v>
          </cell>
          <cell r="AL85">
            <v>115000000</v>
          </cell>
          <cell r="AM85">
            <v>0</v>
          </cell>
          <cell r="AN85">
            <v>115000000</v>
          </cell>
          <cell r="AO85">
            <v>115000000</v>
          </cell>
        </row>
        <row r="86">
          <cell r="G86" t="str">
            <v>02.05.02.02</v>
          </cell>
          <cell r="H86" t="str">
            <v>Subsidíos A Empresas Privadas Financeiras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</row>
        <row r="87">
          <cell r="G87" t="str">
            <v xml:space="preserve">02.06 </v>
          </cell>
          <cell r="H87" t="str">
            <v>Transferências</v>
          </cell>
          <cell r="I87">
            <v>7384000</v>
          </cell>
          <cell r="J87">
            <v>152817909</v>
          </cell>
          <cell r="K87">
            <v>600000</v>
          </cell>
          <cell r="L87">
            <v>190000</v>
          </cell>
          <cell r="M87">
            <v>0</v>
          </cell>
          <cell r="N87">
            <v>897830</v>
          </cell>
          <cell r="O87">
            <v>0</v>
          </cell>
          <cell r="P87">
            <v>0</v>
          </cell>
          <cell r="Q87">
            <v>4657818</v>
          </cell>
          <cell r="R87">
            <v>0</v>
          </cell>
          <cell r="S87">
            <v>0</v>
          </cell>
          <cell r="T87">
            <v>0</v>
          </cell>
          <cell r="U87">
            <v>166547557</v>
          </cell>
          <cell r="V87">
            <v>4331337138</v>
          </cell>
          <cell r="W87">
            <v>61924941</v>
          </cell>
          <cell r="X87">
            <v>600000</v>
          </cell>
          <cell r="Y87">
            <v>5800000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270000</v>
          </cell>
          <cell r="AE87">
            <v>58576192</v>
          </cell>
          <cell r="AF87">
            <v>250300</v>
          </cell>
          <cell r="AG87">
            <v>41989458</v>
          </cell>
          <cell r="AH87">
            <v>1100000</v>
          </cell>
          <cell r="AI87">
            <v>12669725</v>
          </cell>
          <cell r="AJ87">
            <v>0</v>
          </cell>
          <cell r="AK87">
            <v>0</v>
          </cell>
          <cell r="AL87">
            <v>4514517754</v>
          </cell>
          <cell r="AM87">
            <v>74630428</v>
          </cell>
          <cell r="AN87">
            <v>4755695739</v>
          </cell>
          <cell r="AO87">
            <v>4681065311</v>
          </cell>
        </row>
        <row r="88">
          <cell r="G88" t="str">
            <v xml:space="preserve">02.06.01 </v>
          </cell>
          <cell r="H88" t="str">
            <v>Para Governos Estrangeiros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42088663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475700</v>
          </cell>
          <cell r="AF88">
            <v>0</v>
          </cell>
          <cell r="AG88">
            <v>0</v>
          </cell>
          <cell r="AH88">
            <v>0</v>
          </cell>
          <cell r="AI88">
            <v>6500000</v>
          </cell>
          <cell r="AJ88">
            <v>0</v>
          </cell>
          <cell r="AK88">
            <v>0</v>
          </cell>
          <cell r="AL88">
            <v>49064363</v>
          </cell>
          <cell r="AM88">
            <v>10210000</v>
          </cell>
          <cell r="AN88">
            <v>59274363</v>
          </cell>
          <cell r="AO88">
            <v>49064363</v>
          </cell>
        </row>
        <row r="89">
          <cell r="G89" t="str">
            <v>02.06.01.01</v>
          </cell>
          <cell r="H89" t="str">
            <v>Transferências Correntes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80000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80000</v>
          </cell>
          <cell r="AM89">
            <v>200000</v>
          </cell>
          <cell r="AN89">
            <v>280000</v>
          </cell>
          <cell r="AO89">
            <v>80000</v>
          </cell>
        </row>
        <row r="90">
          <cell r="G90" t="str">
            <v>02.06.01.02</v>
          </cell>
          <cell r="H90" t="str">
            <v>Transferências Capital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</row>
        <row r="91">
          <cell r="G91" t="str">
            <v>02.06.01.09.01</v>
          </cell>
          <cell r="H91" t="str">
            <v>Outros Transferências Correntes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36888663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395700</v>
          </cell>
          <cell r="AF91">
            <v>0</v>
          </cell>
          <cell r="AG91">
            <v>0</v>
          </cell>
          <cell r="AH91">
            <v>0</v>
          </cell>
          <cell r="AI91">
            <v>6500000</v>
          </cell>
          <cell r="AJ91">
            <v>0</v>
          </cell>
          <cell r="AK91">
            <v>0</v>
          </cell>
          <cell r="AL91">
            <v>43784363</v>
          </cell>
          <cell r="AM91">
            <v>10010000</v>
          </cell>
          <cell r="AN91">
            <v>53794363</v>
          </cell>
          <cell r="AO91">
            <v>43784363</v>
          </cell>
        </row>
        <row r="92">
          <cell r="G92" t="str">
            <v>02.06.01.09.02</v>
          </cell>
          <cell r="H92" t="str">
            <v>Outros Transferências Capital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</row>
        <row r="93">
          <cell r="G93" t="str">
            <v>02.06.01.09.03</v>
          </cell>
          <cell r="H93" t="str">
            <v>Id Outros Transferências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5200000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5200000</v>
          </cell>
          <cell r="AM93">
            <v>0</v>
          </cell>
          <cell r="AN93">
            <v>5200000</v>
          </cell>
          <cell r="AO93">
            <v>5200000</v>
          </cell>
        </row>
        <row r="94">
          <cell r="G94" t="str">
            <v xml:space="preserve">02.06.02 </v>
          </cell>
          <cell r="H94" t="str">
            <v>Organismos internacionais</v>
          </cell>
          <cell r="I94">
            <v>0</v>
          </cell>
          <cell r="J94">
            <v>4298629</v>
          </cell>
          <cell r="K94">
            <v>600000</v>
          </cell>
          <cell r="L94">
            <v>190000</v>
          </cell>
          <cell r="M94">
            <v>0</v>
          </cell>
          <cell r="N94">
            <v>897830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5986459</v>
          </cell>
          <cell r="V94">
            <v>436454141</v>
          </cell>
          <cell r="W94">
            <v>6663762</v>
          </cell>
          <cell r="X94">
            <v>600000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250300</v>
          </cell>
          <cell r="AG94">
            <v>0</v>
          </cell>
          <cell r="AH94">
            <v>0</v>
          </cell>
          <cell r="AI94">
            <v>1500000</v>
          </cell>
          <cell r="AJ94">
            <v>0</v>
          </cell>
          <cell r="AK94">
            <v>0</v>
          </cell>
          <cell r="AL94">
            <v>445468203</v>
          </cell>
          <cell r="AM94">
            <v>3838080</v>
          </cell>
          <cell r="AN94">
            <v>455292742</v>
          </cell>
          <cell r="AO94">
            <v>451454662</v>
          </cell>
        </row>
        <row r="95">
          <cell r="G95" t="str">
            <v>02.06.02.01.01</v>
          </cell>
          <cell r="H95" t="str">
            <v>Quotas A Organismos Internacionais Correntes</v>
          </cell>
          <cell r="I95">
            <v>0</v>
          </cell>
          <cell r="J95">
            <v>4298629</v>
          </cell>
          <cell r="K95">
            <v>600000</v>
          </cell>
          <cell r="L95">
            <v>190000</v>
          </cell>
          <cell r="M95">
            <v>0</v>
          </cell>
          <cell r="N95">
            <v>897830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5986459</v>
          </cell>
          <cell r="V95">
            <v>186454141</v>
          </cell>
          <cell r="W95">
            <v>6630682</v>
          </cell>
          <cell r="X95">
            <v>600000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250300</v>
          </cell>
          <cell r="AG95">
            <v>0</v>
          </cell>
          <cell r="AH95">
            <v>0</v>
          </cell>
          <cell r="AI95">
            <v>1500000</v>
          </cell>
          <cell r="AJ95">
            <v>0</v>
          </cell>
          <cell r="AK95">
            <v>0</v>
          </cell>
          <cell r="AL95">
            <v>195435123</v>
          </cell>
          <cell r="AM95">
            <v>3778080</v>
          </cell>
          <cell r="AN95">
            <v>205199662</v>
          </cell>
          <cell r="AO95">
            <v>201421582</v>
          </cell>
        </row>
        <row r="96">
          <cell r="G96" t="str">
            <v>02.06.02.01.09</v>
          </cell>
          <cell r="H96" t="str">
            <v>Outros Organismos Internacionais - Correntes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250000000</v>
          </cell>
          <cell r="W96">
            <v>33080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250033080</v>
          </cell>
          <cell r="AM96">
            <v>60000</v>
          </cell>
          <cell r="AN96">
            <v>250093080</v>
          </cell>
          <cell r="AO96">
            <v>250033080</v>
          </cell>
        </row>
        <row r="97">
          <cell r="G97" t="str">
            <v>02.06.02.02.09</v>
          </cell>
          <cell r="H97" t="str">
            <v>Outros A Organismos Internacionais Capital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</row>
        <row r="98">
          <cell r="G98" t="str">
            <v xml:space="preserve">02.06.03 </v>
          </cell>
          <cell r="H98" t="str">
            <v>Administrações Públicas</v>
          </cell>
          <cell r="I98">
            <v>7384000</v>
          </cell>
          <cell r="J98">
            <v>148519280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4657818</v>
          </cell>
          <cell r="R98">
            <v>0</v>
          </cell>
          <cell r="S98">
            <v>0</v>
          </cell>
          <cell r="T98">
            <v>0</v>
          </cell>
          <cell r="U98">
            <v>160561098</v>
          </cell>
          <cell r="V98">
            <v>3894882997</v>
          </cell>
          <cell r="W98">
            <v>13172516</v>
          </cell>
          <cell r="X98">
            <v>0</v>
          </cell>
          <cell r="Y98">
            <v>5800000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270000</v>
          </cell>
          <cell r="AE98">
            <v>58100492</v>
          </cell>
          <cell r="AF98">
            <v>0</v>
          </cell>
          <cell r="AG98">
            <v>41989458</v>
          </cell>
          <cell r="AH98">
            <v>1100000</v>
          </cell>
          <cell r="AI98">
            <v>4669725</v>
          </cell>
          <cell r="AJ98">
            <v>0</v>
          </cell>
          <cell r="AK98">
            <v>0</v>
          </cell>
          <cell r="AL98">
            <v>4019985188</v>
          </cell>
          <cell r="AM98">
            <v>60582348</v>
          </cell>
          <cell r="AN98">
            <v>4241128634</v>
          </cell>
          <cell r="AO98">
            <v>4180546286</v>
          </cell>
        </row>
        <row r="99">
          <cell r="G99" t="str">
            <v>02.06.03.01.01</v>
          </cell>
          <cell r="H99" t="str">
            <v>Fundos E Serviços Autónomos Corrente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9372516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270000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9642516</v>
          </cell>
          <cell r="AM99">
            <v>5870000</v>
          </cell>
          <cell r="AN99">
            <v>15512516</v>
          </cell>
          <cell r="AO99">
            <v>9642516</v>
          </cell>
        </row>
        <row r="100">
          <cell r="G100" t="str">
            <v>02.06.03.01.02</v>
          </cell>
          <cell r="H100" t="str">
            <v>Municipios Corrente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3791432997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41189150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3832622147</v>
          </cell>
          <cell r="AM100">
            <v>17401077</v>
          </cell>
          <cell r="AN100">
            <v>3850023224</v>
          </cell>
          <cell r="AO100">
            <v>3832622147</v>
          </cell>
        </row>
        <row r="101">
          <cell r="G101" t="str">
            <v>02.06.03.01.03</v>
          </cell>
          <cell r="H101" t="str">
            <v>Embaixadas E Serviços Consulares Corrente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3800000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3800000</v>
          </cell>
          <cell r="AM101">
            <v>0</v>
          </cell>
          <cell r="AN101">
            <v>3800000</v>
          </cell>
          <cell r="AO101">
            <v>3800000</v>
          </cell>
        </row>
        <row r="102">
          <cell r="G102" t="str">
            <v>02.06.03.01.09</v>
          </cell>
          <cell r="H102" t="str">
            <v>Outras Transferências Administrações Públicas Corr</v>
          </cell>
          <cell r="I102">
            <v>7384000</v>
          </cell>
          <cell r="J102">
            <v>148519280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4657818</v>
          </cell>
          <cell r="R102">
            <v>0</v>
          </cell>
          <cell r="S102">
            <v>0</v>
          </cell>
          <cell r="T102">
            <v>0</v>
          </cell>
          <cell r="U102">
            <v>160561098</v>
          </cell>
          <cell r="V102">
            <v>103450000</v>
          </cell>
          <cell r="W102">
            <v>0</v>
          </cell>
          <cell r="X102">
            <v>0</v>
          </cell>
          <cell r="Y102">
            <v>5800000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270000</v>
          </cell>
          <cell r="AE102">
            <v>56445292</v>
          </cell>
          <cell r="AF102">
            <v>0</v>
          </cell>
          <cell r="AG102">
            <v>0</v>
          </cell>
          <cell r="AH102">
            <v>1100000</v>
          </cell>
          <cell r="AI102">
            <v>4669725</v>
          </cell>
          <cell r="AJ102">
            <v>0</v>
          </cell>
          <cell r="AK102">
            <v>0</v>
          </cell>
          <cell r="AL102">
            <v>171735017</v>
          </cell>
          <cell r="AM102">
            <v>37311271</v>
          </cell>
          <cell r="AN102">
            <v>369607386</v>
          </cell>
          <cell r="AO102">
            <v>332296115</v>
          </cell>
        </row>
        <row r="103">
          <cell r="G103" t="str">
            <v>02.06.03.02.01</v>
          </cell>
          <cell r="H103" t="str">
            <v>Fundos E Serviços Autónomos Capital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1385200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1385200</v>
          </cell>
          <cell r="AM103">
            <v>0</v>
          </cell>
          <cell r="AN103">
            <v>1385200</v>
          </cell>
          <cell r="AO103">
            <v>1385200</v>
          </cell>
        </row>
        <row r="104">
          <cell r="G104" t="str">
            <v>02.06.03.02.02</v>
          </cell>
          <cell r="H104" t="str">
            <v>Municípios Capital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</row>
        <row r="105">
          <cell r="G105" t="str">
            <v>02.06.03.02.03</v>
          </cell>
          <cell r="H105" t="str">
            <v>Embaixadas E Serviços Consulares Capital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</row>
        <row r="106">
          <cell r="G106" t="str">
            <v>02.06.03.02.09</v>
          </cell>
          <cell r="H106" t="str">
            <v>Outras Transferências Administrações Públicas Capi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800308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800308</v>
          </cell>
          <cell r="AM106">
            <v>0</v>
          </cell>
          <cell r="AN106">
            <v>800308</v>
          </cell>
          <cell r="AO106">
            <v>800308</v>
          </cell>
        </row>
        <row r="107">
          <cell r="G107" t="str">
            <v xml:space="preserve">02.07 </v>
          </cell>
          <cell r="H107" t="str">
            <v>Benefícios Sociais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1632000</v>
          </cell>
          <cell r="R107">
            <v>0</v>
          </cell>
          <cell r="S107">
            <v>4102407</v>
          </cell>
          <cell r="T107">
            <v>0</v>
          </cell>
          <cell r="U107">
            <v>5734407</v>
          </cell>
          <cell r="V107">
            <v>4843274902</v>
          </cell>
          <cell r="W107">
            <v>2097607</v>
          </cell>
          <cell r="X107">
            <v>0</v>
          </cell>
          <cell r="Y107">
            <v>0</v>
          </cell>
          <cell r="Z107">
            <v>126000</v>
          </cell>
          <cell r="AA107">
            <v>0</v>
          </cell>
          <cell r="AB107">
            <v>0</v>
          </cell>
          <cell r="AC107">
            <v>795675</v>
          </cell>
          <cell r="AD107">
            <v>0</v>
          </cell>
          <cell r="AE107">
            <v>1695000</v>
          </cell>
          <cell r="AF107">
            <v>0</v>
          </cell>
          <cell r="AG107">
            <v>281799402</v>
          </cell>
          <cell r="AH107">
            <v>0</v>
          </cell>
          <cell r="AI107">
            <v>53027210</v>
          </cell>
          <cell r="AJ107">
            <v>0</v>
          </cell>
          <cell r="AK107">
            <v>0</v>
          </cell>
          <cell r="AL107">
            <v>5182815796</v>
          </cell>
          <cell r="AM107">
            <v>1747711848</v>
          </cell>
          <cell r="AN107">
            <v>6936262051</v>
          </cell>
          <cell r="AO107">
            <v>5188550203</v>
          </cell>
        </row>
        <row r="108">
          <cell r="G108" t="str">
            <v xml:space="preserve">02.07.01 </v>
          </cell>
          <cell r="H108" t="str">
            <v>Benefícios sociais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1632000</v>
          </cell>
          <cell r="R108">
            <v>0</v>
          </cell>
          <cell r="S108">
            <v>0</v>
          </cell>
          <cell r="T108">
            <v>0</v>
          </cell>
          <cell r="U108">
            <v>1632000</v>
          </cell>
          <cell r="V108">
            <v>4843274902</v>
          </cell>
          <cell r="W108">
            <v>97607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465000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4843837509</v>
          </cell>
          <cell r="AM108">
            <v>1745953848</v>
          </cell>
          <cell r="AN108">
            <v>6591423357</v>
          </cell>
          <cell r="AO108">
            <v>4845469509</v>
          </cell>
        </row>
        <row r="109">
          <cell r="G109" t="str">
            <v>02.07.01.01.01</v>
          </cell>
          <cell r="H109" t="str">
            <v>Pensões de aposentação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4368214602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4368214602</v>
          </cell>
          <cell r="AM109">
            <v>0</v>
          </cell>
          <cell r="AN109">
            <v>4368214602</v>
          </cell>
          <cell r="AO109">
            <v>4368214602</v>
          </cell>
        </row>
        <row r="110">
          <cell r="G110" t="str">
            <v>02.07.01.01.02</v>
          </cell>
          <cell r="H110" t="str">
            <v>Pensões de sobrevivência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266000000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266000000</v>
          </cell>
          <cell r="AM110">
            <v>0</v>
          </cell>
          <cell r="AN110">
            <v>266000000</v>
          </cell>
          <cell r="AO110">
            <v>266000000</v>
          </cell>
        </row>
        <row r="111">
          <cell r="G111" t="str">
            <v>02.07.01.01.03</v>
          </cell>
          <cell r="H111" t="str">
            <v>Pensões do regime não contributivo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209060300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209060300</v>
          </cell>
          <cell r="AM111">
            <v>1717741757</v>
          </cell>
          <cell r="AN111">
            <v>1926802057</v>
          </cell>
          <cell r="AO111">
            <v>209060300</v>
          </cell>
        </row>
        <row r="112">
          <cell r="G112" t="str">
            <v>02.07.01.01.04</v>
          </cell>
          <cell r="H112" t="str">
            <v>Pensões de reserva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27371862</v>
          </cell>
          <cell r="AN112">
            <v>27371862</v>
          </cell>
          <cell r="AO112">
            <v>0</v>
          </cell>
        </row>
        <row r="113">
          <cell r="G113" t="str">
            <v>02.07.01.01.05</v>
          </cell>
          <cell r="H113" t="str">
            <v>Pensões de ex-Presidentes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1632000</v>
          </cell>
          <cell r="R113">
            <v>0</v>
          </cell>
          <cell r="S113">
            <v>0</v>
          </cell>
          <cell r="T113">
            <v>0</v>
          </cell>
          <cell r="U113">
            <v>1632000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1632000</v>
          </cell>
          <cell r="AO113">
            <v>1632000</v>
          </cell>
        </row>
        <row r="114">
          <cell r="G114" t="str">
            <v>02.07.01.01.06</v>
          </cell>
          <cell r="H114" t="str">
            <v>Subsidio de doença e de maternidades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</row>
        <row r="115">
          <cell r="G115" t="str">
            <v>02.07.01.01.07</v>
          </cell>
          <cell r="H115" t="str">
            <v>Prestações familiares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</row>
        <row r="116">
          <cell r="G116" t="str">
            <v>02.07.01.02</v>
          </cell>
          <cell r="H116" t="str">
            <v>Benefícios sociais em espécie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450000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450000</v>
          </cell>
          <cell r="AM116">
            <v>840229</v>
          </cell>
          <cell r="AN116">
            <v>1290229</v>
          </cell>
          <cell r="AO116">
            <v>450000</v>
          </cell>
        </row>
        <row r="117">
          <cell r="G117" t="str">
            <v>02.07.02.02</v>
          </cell>
          <cell r="H117" t="str">
            <v>Benefícios sociais em espécie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97607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15000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112607</v>
          </cell>
          <cell r="AM117">
            <v>0</v>
          </cell>
          <cell r="AN117">
            <v>112607</v>
          </cell>
          <cell r="AO117">
            <v>112607</v>
          </cell>
        </row>
        <row r="118">
          <cell r="G118" t="str">
            <v xml:space="preserve">02.07.02 </v>
          </cell>
          <cell r="H118" t="str">
            <v>Benefícios de assistência social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4102407</v>
          </cell>
          <cell r="T118">
            <v>0</v>
          </cell>
          <cell r="U118">
            <v>4102407</v>
          </cell>
          <cell r="V118">
            <v>0</v>
          </cell>
          <cell r="W118">
            <v>2000000</v>
          </cell>
          <cell r="X118">
            <v>0</v>
          </cell>
          <cell r="Y118">
            <v>0</v>
          </cell>
          <cell r="Z118">
            <v>126000</v>
          </cell>
          <cell r="AA118">
            <v>0</v>
          </cell>
          <cell r="AB118">
            <v>0</v>
          </cell>
          <cell r="AC118">
            <v>795675</v>
          </cell>
          <cell r="AD118">
            <v>0</v>
          </cell>
          <cell r="AE118">
            <v>1230000</v>
          </cell>
          <cell r="AF118">
            <v>0</v>
          </cell>
          <cell r="AG118">
            <v>281799402</v>
          </cell>
          <cell r="AH118">
            <v>0</v>
          </cell>
          <cell r="AI118">
            <v>53027210</v>
          </cell>
          <cell r="AJ118">
            <v>0</v>
          </cell>
          <cell r="AK118">
            <v>0</v>
          </cell>
          <cell r="AL118">
            <v>338978287</v>
          </cell>
          <cell r="AM118">
            <v>1758000</v>
          </cell>
          <cell r="AN118">
            <v>344838694</v>
          </cell>
          <cell r="AO118">
            <v>343080694</v>
          </cell>
        </row>
        <row r="119">
          <cell r="G119" t="str">
            <v>02.07.02.01.03</v>
          </cell>
          <cell r="H119" t="str">
            <v>Evacuação de doentes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280799402</v>
          </cell>
          <cell r="AH119">
            <v>0</v>
          </cell>
          <cell r="AI119">
            <v>45027210</v>
          </cell>
          <cell r="AJ119">
            <v>0</v>
          </cell>
          <cell r="AK119">
            <v>0</v>
          </cell>
          <cell r="AL119">
            <v>325826612</v>
          </cell>
          <cell r="AM119">
            <v>0</v>
          </cell>
          <cell r="AN119">
            <v>325826612</v>
          </cell>
          <cell r="AO119">
            <v>325826612</v>
          </cell>
        </row>
        <row r="120">
          <cell r="G120" t="str">
            <v>02.07.02.01.09</v>
          </cell>
          <cell r="H120" t="str">
            <v>Outros Benefícios Sociais Em Numerário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4102407</v>
          </cell>
          <cell r="T120">
            <v>0</v>
          </cell>
          <cell r="U120">
            <v>4102407</v>
          </cell>
          <cell r="V120">
            <v>0</v>
          </cell>
          <cell r="W120">
            <v>2000000</v>
          </cell>
          <cell r="X120">
            <v>0</v>
          </cell>
          <cell r="Y120">
            <v>0</v>
          </cell>
          <cell r="Z120">
            <v>126000</v>
          </cell>
          <cell r="AA120">
            <v>0</v>
          </cell>
          <cell r="AB120">
            <v>0</v>
          </cell>
          <cell r="AC120">
            <v>795675</v>
          </cell>
          <cell r="AD120">
            <v>0</v>
          </cell>
          <cell r="AE120">
            <v>1230000</v>
          </cell>
          <cell r="AF120">
            <v>0</v>
          </cell>
          <cell r="AG120">
            <v>1000000</v>
          </cell>
          <cell r="AH120">
            <v>0</v>
          </cell>
          <cell r="AI120">
            <v>8000000</v>
          </cell>
          <cell r="AJ120">
            <v>0</v>
          </cell>
          <cell r="AK120">
            <v>0</v>
          </cell>
          <cell r="AL120">
            <v>13151675</v>
          </cell>
          <cell r="AM120">
            <v>1758000</v>
          </cell>
          <cell r="AN120">
            <v>19012082</v>
          </cell>
          <cell r="AO120">
            <v>17254082</v>
          </cell>
        </row>
        <row r="121">
          <cell r="G121" t="str">
            <v xml:space="preserve">02.08 </v>
          </cell>
          <cell r="H121" t="str">
            <v>Outras Despesas</v>
          </cell>
          <cell r="I121">
            <v>1200000</v>
          </cell>
          <cell r="J121">
            <v>19631249</v>
          </cell>
          <cell r="K121">
            <v>500000</v>
          </cell>
          <cell r="L121">
            <v>540000</v>
          </cell>
          <cell r="M121">
            <v>888297</v>
          </cell>
          <cell r="N121">
            <v>651914</v>
          </cell>
          <cell r="O121">
            <v>1443070</v>
          </cell>
          <cell r="P121">
            <v>900000</v>
          </cell>
          <cell r="Q121">
            <v>14276514</v>
          </cell>
          <cell r="R121">
            <v>0</v>
          </cell>
          <cell r="S121">
            <v>3689502</v>
          </cell>
          <cell r="T121">
            <v>0</v>
          </cell>
          <cell r="U121">
            <v>43720546</v>
          </cell>
          <cell r="V121">
            <v>1963125328</v>
          </cell>
          <cell r="W121">
            <v>22874428</v>
          </cell>
          <cell r="X121">
            <v>645000</v>
          </cell>
          <cell r="Y121">
            <v>16391028</v>
          </cell>
          <cell r="Z121">
            <v>778326</v>
          </cell>
          <cell r="AA121">
            <v>2182136</v>
          </cell>
          <cell r="AB121">
            <v>992381</v>
          </cell>
          <cell r="AC121">
            <v>1045829</v>
          </cell>
          <cell r="AD121">
            <v>5123359</v>
          </cell>
          <cell r="AE121">
            <v>19629264</v>
          </cell>
          <cell r="AF121">
            <v>45588557</v>
          </cell>
          <cell r="AG121">
            <v>20088352</v>
          </cell>
          <cell r="AH121">
            <v>4299833</v>
          </cell>
          <cell r="AI121">
            <v>9150557</v>
          </cell>
          <cell r="AJ121">
            <v>4620908</v>
          </cell>
          <cell r="AK121">
            <v>57096</v>
          </cell>
          <cell r="AL121">
            <v>2116592382</v>
          </cell>
          <cell r="AM121">
            <v>588643695</v>
          </cell>
          <cell r="AN121">
            <v>2748956623</v>
          </cell>
          <cell r="AO121">
            <v>2160312928</v>
          </cell>
        </row>
        <row r="122">
          <cell r="G122" t="str">
            <v xml:space="preserve">02.08.01 </v>
          </cell>
          <cell r="H122" t="str">
            <v>Seguros</v>
          </cell>
          <cell r="I122">
            <v>1200000</v>
          </cell>
          <cell r="J122">
            <v>8494769</v>
          </cell>
          <cell r="K122">
            <v>500000</v>
          </cell>
          <cell r="L122">
            <v>540000</v>
          </cell>
          <cell r="M122">
            <v>589652</v>
          </cell>
          <cell r="N122">
            <v>411914</v>
          </cell>
          <cell r="O122">
            <v>1443070</v>
          </cell>
          <cell r="P122">
            <v>900000</v>
          </cell>
          <cell r="Q122">
            <v>0</v>
          </cell>
          <cell r="R122">
            <v>0</v>
          </cell>
          <cell r="S122">
            <v>689447</v>
          </cell>
          <cell r="T122">
            <v>0</v>
          </cell>
          <cell r="U122">
            <v>14768852</v>
          </cell>
          <cell r="V122">
            <v>1768194</v>
          </cell>
          <cell r="W122">
            <v>15226391</v>
          </cell>
          <cell r="X122">
            <v>245000</v>
          </cell>
          <cell r="Y122">
            <v>2728248</v>
          </cell>
          <cell r="Z122">
            <v>460000</v>
          </cell>
          <cell r="AA122">
            <v>500000</v>
          </cell>
          <cell r="AB122">
            <v>790000</v>
          </cell>
          <cell r="AC122">
            <v>300000</v>
          </cell>
          <cell r="AD122">
            <v>3600000</v>
          </cell>
          <cell r="AE122">
            <v>5038720</v>
          </cell>
          <cell r="AF122">
            <v>0</v>
          </cell>
          <cell r="AG122">
            <v>88352</v>
          </cell>
          <cell r="AH122">
            <v>460000</v>
          </cell>
          <cell r="AI122">
            <v>5030750</v>
          </cell>
          <cell r="AJ122">
            <v>712000</v>
          </cell>
          <cell r="AK122">
            <v>57096</v>
          </cell>
          <cell r="AL122">
            <v>37004751</v>
          </cell>
          <cell r="AM122">
            <v>40893061</v>
          </cell>
          <cell r="AN122">
            <v>92666664</v>
          </cell>
          <cell r="AO122">
            <v>51773603</v>
          </cell>
        </row>
        <row r="123">
          <cell r="G123" t="str">
            <v>02.08.01</v>
          </cell>
          <cell r="H123" t="str">
            <v>Seguros</v>
          </cell>
          <cell r="I123">
            <v>1200000</v>
          </cell>
          <cell r="J123">
            <v>8494769</v>
          </cell>
          <cell r="K123">
            <v>500000</v>
          </cell>
          <cell r="L123">
            <v>540000</v>
          </cell>
          <cell r="M123">
            <v>589652</v>
          </cell>
          <cell r="N123">
            <v>411914</v>
          </cell>
          <cell r="O123">
            <v>1443070</v>
          </cell>
          <cell r="P123">
            <v>900000</v>
          </cell>
          <cell r="Q123">
            <v>0</v>
          </cell>
          <cell r="R123">
            <v>0</v>
          </cell>
          <cell r="S123">
            <v>689447</v>
          </cell>
          <cell r="T123">
            <v>0</v>
          </cell>
          <cell r="U123">
            <v>14768852</v>
          </cell>
          <cell r="V123">
            <v>1768194</v>
          </cell>
          <cell r="W123">
            <v>15226391</v>
          </cell>
          <cell r="X123">
            <v>245000</v>
          </cell>
          <cell r="Y123">
            <v>2728248</v>
          </cell>
          <cell r="Z123">
            <v>460000</v>
          </cell>
          <cell r="AA123">
            <v>500000</v>
          </cell>
          <cell r="AB123">
            <v>790000</v>
          </cell>
          <cell r="AC123">
            <v>300000</v>
          </cell>
          <cell r="AD123">
            <v>3600000</v>
          </cell>
          <cell r="AE123">
            <v>5038720</v>
          </cell>
          <cell r="AF123">
            <v>0</v>
          </cell>
          <cell r="AG123">
            <v>88352</v>
          </cell>
          <cell r="AH123">
            <v>460000</v>
          </cell>
          <cell r="AI123">
            <v>5030750</v>
          </cell>
          <cell r="AJ123">
            <v>712000</v>
          </cell>
          <cell r="AK123">
            <v>57096</v>
          </cell>
          <cell r="AL123">
            <v>37004751</v>
          </cell>
          <cell r="AM123">
            <v>40893061</v>
          </cell>
          <cell r="AN123">
            <v>92666664</v>
          </cell>
          <cell r="AO123">
            <v>51773603</v>
          </cell>
        </row>
        <row r="124">
          <cell r="G124" t="str">
            <v xml:space="preserve">02.08.02 </v>
          </cell>
          <cell r="H124" t="str">
            <v>Outras Despesas</v>
          </cell>
          <cell r="I124">
            <v>0</v>
          </cell>
          <cell r="J124">
            <v>636480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10276514</v>
          </cell>
          <cell r="R124">
            <v>0</v>
          </cell>
          <cell r="S124">
            <v>3000055</v>
          </cell>
          <cell r="T124">
            <v>0</v>
          </cell>
          <cell r="U124">
            <v>13913049</v>
          </cell>
          <cell r="V124">
            <v>286786804</v>
          </cell>
          <cell r="W124">
            <v>7577916</v>
          </cell>
          <cell r="X124">
            <v>400000</v>
          </cell>
          <cell r="Y124">
            <v>2290891</v>
          </cell>
          <cell r="Z124">
            <v>170000</v>
          </cell>
          <cell r="AA124">
            <v>1329731</v>
          </cell>
          <cell r="AB124">
            <v>202381</v>
          </cell>
          <cell r="AC124">
            <v>745829</v>
          </cell>
          <cell r="AD124">
            <v>0</v>
          </cell>
          <cell r="AE124">
            <v>3994000</v>
          </cell>
          <cell r="AF124">
            <v>2900000</v>
          </cell>
          <cell r="AG124">
            <v>0</v>
          </cell>
          <cell r="AH124">
            <v>3839833</v>
          </cell>
          <cell r="AI124">
            <v>200000</v>
          </cell>
          <cell r="AJ124">
            <v>3908908</v>
          </cell>
          <cell r="AK124">
            <v>0</v>
          </cell>
          <cell r="AL124">
            <v>314346293</v>
          </cell>
          <cell r="AM124">
            <v>542670756</v>
          </cell>
          <cell r="AN124">
            <v>870930098</v>
          </cell>
          <cell r="AO124">
            <v>328259342</v>
          </cell>
        </row>
        <row r="125">
          <cell r="G125" t="str">
            <v>02.08.02.01.01</v>
          </cell>
          <cell r="H125" t="str">
            <v>Transferências A Instituições Sem Fins Lucrativos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152381</v>
          </cell>
          <cell r="AC125">
            <v>0</v>
          </cell>
          <cell r="AD125">
            <v>0</v>
          </cell>
          <cell r="AE125">
            <v>1000000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1152381</v>
          </cell>
          <cell r="AM125">
            <v>2167230</v>
          </cell>
          <cell r="AN125">
            <v>3319611</v>
          </cell>
          <cell r="AO125">
            <v>1152381</v>
          </cell>
        </row>
        <row r="126">
          <cell r="G126" t="str">
            <v>02.08.02.01.02</v>
          </cell>
          <cell r="H126" t="str">
            <v>Bolsas De Estudo E Outros Benefícios Educacionais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575000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575000</v>
          </cell>
          <cell r="AM126">
            <v>485792673</v>
          </cell>
          <cell r="AN126">
            <v>486367673</v>
          </cell>
          <cell r="AO126">
            <v>575000</v>
          </cell>
        </row>
        <row r="127">
          <cell r="G127" t="str">
            <v>02.08.02.01.03</v>
          </cell>
          <cell r="H127" t="str">
            <v>Indemnizações Extraordinarias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</row>
        <row r="128">
          <cell r="G128" t="str">
            <v>02.08.02.01.09</v>
          </cell>
          <cell r="H128" t="str">
            <v>Id Outras Correntes</v>
          </cell>
          <cell r="I128">
            <v>0</v>
          </cell>
          <cell r="J128">
            <v>636480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10276514</v>
          </cell>
          <cell r="R128">
            <v>0</v>
          </cell>
          <cell r="S128">
            <v>3000055</v>
          </cell>
          <cell r="T128">
            <v>0</v>
          </cell>
          <cell r="U128">
            <v>13913049</v>
          </cell>
          <cell r="V128">
            <v>90572150</v>
          </cell>
          <cell r="W128">
            <v>7577916</v>
          </cell>
          <cell r="X128">
            <v>400000</v>
          </cell>
          <cell r="Y128">
            <v>2290891</v>
          </cell>
          <cell r="Z128">
            <v>170000</v>
          </cell>
          <cell r="AA128">
            <v>1329731</v>
          </cell>
          <cell r="AB128">
            <v>50000</v>
          </cell>
          <cell r="AC128">
            <v>745829</v>
          </cell>
          <cell r="AD128">
            <v>0</v>
          </cell>
          <cell r="AE128">
            <v>2419000</v>
          </cell>
          <cell r="AF128">
            <v>2900000</v>
          </cell>
          <cell r="AG128">
            <v>0</v>
          </cell>
          <cell r="AH128">
            <v>3839833</v>
          </cell>
          <cell r="AI128">
            <v>0</v>
          </cell>
          <cell r="AJ128">
            <v>3908908</v>
          </cell>
          <cell r="AK128">
            <v>0</v>
          </cell>
          <cell r="AL128">
            <v>116204258</v>
          </cell>
          <cell r="AM128">
            <v>54710853</v>
          </cell>
          <cell r="AN128">
            <v>184828160</v>
          </cell>
          <cell r="AO128">
            <v>130117307</v>
          </cell>
        </row>
        <row r="129">
          <cell r="G129" t="str">
            <v>02.08.02.02.09</v>
          </cell>
          <cell r="H129" t="str">
            <v xml:space="preserve">Id Outras Capital                 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196214654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200000</v>
          </cell>
          <cell r="AJ129">
            <v>0</v>
          </cell>
          <cell r="AK129">
            <v>0</v>
          </cell>
          <cell r="AL129">
            <v>196414654</v>
          </cell>
          <cell r="AM129">
            <v>0</v>
          </cell>
          <cell r="AN129">
            <v>196414654</v>
          </cell>
          <cell r="AO129">
            <v>196414654</v>
          </cell>
        </row>
        <row r="130">
          <cell r="G130" t="str">
            <v xml:space="preserve">02.08.03 </v>
          </cell>
          <cell r="H130" t="str">
            <v>Partidos políticos</v>
          </cell>
          <cell r="I130">
            <v>0</v>
          </cell>
          <cell r="J130">
            <v>4000000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4000000</v>
          </cell>
          <cell r="V130">
            <v>70000000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70000000</v>
          </cell>
          <cell r="AM130">
            <v>0</v>
          </cell>
          <cell r="AN130">
            <v>74000000</v>
          </cell>
          <cell r="AO130">
            <v>74000000</v>
          </cell>
        </row>
        <row r="131">
          <cell r="G131" t="str">
            <v>02.08.03</v>
          </cell>
          <cell r="H131" t="str">
            <v>Partidos políticos</v>
          </cell>
          <cell r="I131">
            <v>0</v>
          </cell>
          <cell r="J131">
            <v>4000000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4000000</v>
          </cell>
          <cell r="V131">
            <v>70000000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70000000</v>
          </cell>
          <cell r="AM131">
            <v>0</v>
          </cell>
          <cell r="AN131">
            <v>74000000</v>
          </cell>
          <cell r="AO131">
            <v>74000000</v>
          </cell>
        </row>
        <row r="132">
          <cell r="G132" t="str">
            <v xml:space="preserve">02.08.04 </v>
          </cell>
          <cell r="H132" t="str">
            <v>Organizações não governamentais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4000000</v>
          </cell>
          <cell r="R132">
            <v>0</v>
          </cell>
          <cell r="S132">
            <v>0</v>
          </cell>
          <cell r="T132">
            <v>0</v>
          </cell>
          <cell r="U132">
            <v>4000000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4537660</v>
          </cell>
          <cell r="AF132">
            <v>42688557</v>
          </cell>
          <cell r="AG132">
            <v>20000000</v>
          </cell>
          <cell r="AH132">
            <v>0</v>
          </cell>
          <cell r="AI132">
            <v>222307</v>
          </cell>
          <cell r="AJ132">
            <v>0</v>
          </cell>
          <cell r="AK132">
            <v>0</v>
          </cell>
          <cell r="AL132">
            <v>67448524</v>
          </cell>
          <cell r="AM132">
            <v>0</v>
          </cell>
          <cell r="AN132">
            <v>71448524</v>
          </cell>
          <cell r="AO132">
            <v>71448524</v>
          </cell>
        </row>
        <row r="133">
          <cell r="G133" t="str">
            <v>02.08.04</v>
          </cell>
          <cell r="H133" t="str">
            <v>Organizações não governamentais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4000000</v>
          </cell>
          <cell r="R133">
            <v>0</v>
          </cell>
          <cell r="S133">
            <v>0</v>
          </cell>
          <cell r="T133">
            <v>0</v>
          </cell>
          <cell r="U133">
            <v>4000000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4537660</v>
          </cell>
          <cell r="AF133">
            <v>42688557</v>
          </cell>
          <cell r="AG133">
            <v>20000000</v>
          </cell>
          <cell r="AH133">
            <v>0</v>
          </cell>
          <cell r="AI133">
            <v>222307</v>
          </cell>
          <cell r="AJ133">
            <v>0</v>
          </cell>
          <cell r="AK133">
            <v>0</v>
          </cell>
          <cell r="AL133">
            <v>67448524</v>
          </cell>
          <cell r="AM133">
            <v>0</v>
          </cell>
          <cell r="AN133">
            <v>71448524</v>
          </cell>
          <cell r="AO133">
            <v>71448524</v>
          </cell>
        </row>
        <row r="134">
          <cell r="G134" t="str">
            <v xml:space="preserve">02.08.05 </v>
          </cell>
          <cell r="H134" t="str">
            <v>Restituições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1192830863</v>
          </cell>
          <cell r="W134">
            <v>20000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1192850863</v>
          </cell>
          <cell r="AM134">
            <v>760000</v>
          </cell>
          <cell r="AN134">
            <v>1193610863</v>
          </cell>
          <cell r="AO134">
            <v>1192850863</v>
          </cell>
        </row>
        <row r="135">
          <cell r="G135" t="str">
            <v>02.08.05.01</v>
          </cell>
          <cell r="H135" t="str">
            <v>Restituições Iur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70300000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70300000</v>
          </cell>
          <cell r="AM135">
            <v>0</v>
          </cell>
          <cell r="AN135">
            <v>70300000</v>
          </cell>
          <cell r="AO135">
            <v>70300000</v>
          </cell>
        </row>
        <row r="136">
          <cell r="G136" t="str">
            <v>02.08.05.02</v>
          </cell>
          <cell r="H136" t="str">
            <v>Restituições Iva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1119811263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1119811263</v>
          </cell>
          <cell r="AM136">
            <v>0</v>
          </cell>
          <cell r="AN136">
            <v>1119811263</v>
          </cell>
          <cell r="AO136">
            <v>1119811263</v>
          </cell>
        </row>
        <row r="137">
          <cell r="G137" t="str">
            <v>02.08.05.99</v>
          </cell>
          <cell r="H137" t="str">
            <v>Outras Restituições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2719600</v>
          </cell>
          <cell r="W137">
            <v>20000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2739600</v>
          </cell>
          <cell r="AM137">
            <v>760000</v>
          </cell>
          <cell r="AN137">
            <v>3499600</v>
          </cell>
          <cell r="AO137">
            <v>2739600</v>
          </cell>
        </row>
        <row r="138">
          <cell r="G138" t="str">
            <v xml:space="preserve">02.08.06 </v>
          </cell>
          <cell r="H138" t="str">
            <v>Indemnizações</v>
          </cell>
          <cell r="I138">
            <v>0</v>
          </cell>
          <cell r="J138">
            <v>2000000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2000000</v>
          </cell>
          <cell r="V138">
            <v>191573428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352405</v>
          </cell>
          <cell r="AB138">
            <v>0</v>
          </cell>
          <cell r="AC138">
            <v>0</v>
          </cell>
          <cell r="AD138">
            <v>1523359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400000</v>
          </cell>
          <cell r="AJ138">
            <v>0</v>
          </cell>
          <cell r="AK138">
            <v>0</v>
          </cell>
          <cell r="AL138">
            <v>193849192</v>
          </cell>
          <cell r="AM138">
            <v>2000000</v>
          </cell>
          <cell r="AN138">
            <v>197849192</v>
          </cell>
          <cell r="AO138">
            <v>195849192</v>
          </cell>
        </row>
        <row r="139">
          <cell r="G139" t="str">
            <v>02.08.06</v>
          </cell>
          <cell r="H139" t="str">
            <v>Indemnizações</v>
          </cell>
          <cell r="I139">
            <v>0</v>
          </cell>
          <cell r="J139">
            <v>2000000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2000000</v>
          </cell>
          <cell r="V139">
            <v>191573428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352405</v>
          </cell>
          <cell r="AB139">
            <v>0</v>
          </cell>
          <cell r="AC139">
            <v>0</v>
          </cell>
          <cell r="AD139">
            <v>1523359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400000</v>
          </cell>
          <cell r="AJ139">
            <v>0</v>
          </cell>
          <cell r="AK139">
            <v>0</v>
          </cell>
          <cell r="AL139">
            <v>193849192</v>
          </cell>
          <cell r="AM139">
            <v>2000000</v>
          </cell>
          <cell r="AN139">
            <v>197849192</v>
          </cell>
          <cell r="AO139">
            <v>195849192</v>
          </cell>
        </row>
        <row r="140">
          <cell r="G140" t="str">
            <v xml:space="preserve">02.08.07 </v>
          </cell>
          <cell r="H140" t="str">
            <v>Outras Despesas Residual</v>
          </cell>
          <cell r="I140">
            <v>0</v>
          </cell>
          <cell r="J140">
            <v>4000000</v>
          </cell>
          <cell r="K140">
            <v>0</v>
          </cell>
          <cell r="L140">
            <v>0</v>
          </cell>
          <cell r="M140">
            <v>298645</v>
          </cell>
          <cell r="N140">
            <v>240000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4538645</v>
          </cell>
          <cell r="V140">
            <v>108169184</v>
          </cell>
          <cell r="W140">
            <v>50121</v>
          </cell>
          <cell r="X140">
            <v>0</v>
          </cell>
          <cell r="Y140">
            <v>11371889</v>
          </cell>
          <cell r="Z140">
            <v>148326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6058884</v>
          </cell>
          <cell r="AF140">
            <v>0</v>
          </cell>
          <cell r="AG140">
            <v>0</v>
          </cell>
          <cell r="AH140">
            <v>0</v>
          </cell>
          <cell r="AI140">
            <v>3297500</v>
          </cell>
          <cell r="AJ140">
            <v>0</v>
          </cell>
          <cell r="AK140">
            <v>0</v>
          </cell>
          <cell r="AL140">
            <v>129095904</v>
          </cell>
          <cell r="AM140">
            <v>2319878</v>
          </cell>
          <cell r="AN140">
            <v>135954427</v>
          </cell>
          <cell r="AO140">
            <v>133634549</v>
          </cell>
        </row>
        <row r="141">
          <cell r="G141" t="str">
            <v>02.08.07</v>
          </cell>
          <cell r="H141" t="str">
            <v>Outras Despesas Residual</v>
          </cell>
          <cell r="I141">
            <v>0</v>
          </cell>
          <cell r="J141">
            <v>4000000</v>
          </cell>
          <cell r="K141">
            <v>0</v>
          </cell>
          <cell r="L141">
            <v>0</v>
          </cell>
          <cell r="M141">
            <v>298645</v>
          </cell>
          <cell r="N141">
            <v>240000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4538645</v>
          </cell>
          <cell r="V141">
            <v>108169184</v>
          </cell>
          <cell r="W141">
            <v>50121</v>
          </cell>
          <cell r="X141">
            <v>0</v>
          </cell>
          <cell r="Y141">
            <v>11371889</v>
          </cell>
          <cell r="Z141">
            <v>148326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6058884</v>
          </cell>
          <cell r="AF141">
            <v>0</v>
          </cell>
          <cell r="AG141">
            <v>0</v>
          </cell>
          <cell r="AH141">
            <v>0</v>
          </cell>
          <cell r="AI141">
            <v>3297500</v>
          </cell>
          <cell r="AJ141">
            <v>0</v>
          </cell>
          <cell r="AK141">
            <v>0</v>
          </cell>
          <cell r="AL141">
            <v>129095904</v>
          </cell>
          <cell r="AM141">
            <v>2319878</v>
          </cell>
          <cell r="AN141">
            <v>135954427</v>
          </cell>
          <cell r="AO141">
            <v>133634549</v>
          </cell>
        </row>
        <row r="142">
          <cell r="G142" t="str">
            <v xml:space="preserve">02.08.08 </v>
          </cell>
          <cell r="H142" t="str">
            <v>Dotação Provisional</v>
          </cell>
          <cell r="I142">
            <v>0</v>
          </cell>
          <cell r="J142">
            <v>500000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500000</v>
          </cell>
          <cell r="V142">
            <v>111996855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111996855</v>
          </cell>
          <cell r="AM142">
            <v>0</v>
          </cell>
          <cell r="AN142">
            <v>112496855</v>
          </cell>
          <cell r="AO142">
            <v>112496855</v>
          </cell>
        </row>
        <row r="143">
          <cell r="G143" t="str">
            <v>02.08.08</v>
          </cell>
          <cell r="H143" t="str">
            <v>Dotação Provisional</v>
          </cell>
          <cell r="I143">
            <v>0</v>
          </cell>
          <cell r="J143">
            <v>500000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500000</v>
          </cell>
          <cell r="V143">
            <v>111996855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111996855</v>
          </cell>
          <cell r="AM143">
            <v>0</v>
          </cell>
          <cell r="AN143">
            <v>112496855</v>
          </cell>
          <cell r="AO143">
            <v>112496855</v>
          </cell>
        </row>
        <row r="144">
          <cell r="G144" t="str">
            <v xml:space="preserve">03 </v>
          </cell>
          <cell r="H144" t="str">
            <v>Activos E Passivos</v>
          </cell>
          <cell r="I144">
            <v>55440839</v>
          </cell>
          <cell r="J144">
            <v>40364626</v>
          </cell>
          <cell r="K144">
            <v>2500000</v>
          </cell>
          <cell r="L144">
            <v>0</v>
          </cell>
          <cell r="M144">
            <v>0</v>
          </cell>
          <cell r="N144">
            <v>2500000</v>
          </cell>
          <cell r="O144">
            <v>3829357</v>
          </cell>
          <cell r="P144">
            <v>506073</v>
          </cell>
          <cell r="Q144">
            <v>2324950</v>
          </cell>
          <cell r="R144">
            <v>116865</v>
          </cell>
          <cell r="S144">
            <v>2685820</v>
          </cell>
          <cell r="T144">
            <v>1150323</v>
          </cell>
          <cell r="U144">
            <v>111418853</v>
          </cell>
          <cell r="V144">
            <v>127614334</v>
          </cell>
          <cell r="W144">
            <v>25466624</v>
          </cell>
          <cell r="X144">
            <v>600000</v>
          </cell>
          <cell r="Y144">
            <v>0</v>
          </cell>
          <cell r="Z144">
            <v>3850000</v>
          </cell>
          <cell r="AA144">
            <v>0</v>
          </cell>
          <cell r="AB144">
            <v>1509982</v>
          </cell>
          <cell r="AC144">
            <v>0</v>
          </cell>
          <cell r="AD144">
            <v>23364171</v>
          </cell>
          <cell r="AE144">
            <v>29215352</v>
          </cell>
          <cell r="AF144">
            <v>513234</v>
          </cell>
          <cell r="AG144">
            <v>500000</v>
          </cell>
          <cell r="AH144">
            <v>803301</v>
          </cell>
          <cell r="AI144">
            <v>55120400</v>
          </cell>
          <cell r="AJ144">
            <v>827986</v>
          </cell>
          <cell r="AK144">
            <v>180000</v>
          </cell>
          <cell r="AL144">
            <v>269565384</v>
          </cell>
          <cell r="AM144">
            <v>149256567</v>
          </cell>
          <cell r="AN144">
            <v>530240804</v>
          </cell>
          <cell r="AO144">
            <v>380984237</v>
          </cell>
        </row>
        <row r="145">
          <cell r="G145" t="str">
            <v xml:space="preserve">03.01 </v>
          </cell>
          <cell r="H145" t="str">
            <v>Activos Não Financeiros</v>
          </cell>
          <cell r="I145">
            <v>55440839</v>
          </cell>
          <cell r="J145">
            <v>40364626</v>
          </cell>
          <cell r="K145">
            <v>2500000</v>
          </cell>
          <cell r="L145">
            <v>0</v>
          </cell>
          <cell r="M145">
            <v>0</v>
          </cell>
          <cell r="N145">
            <v>2500000</v>
          </cell>
          <cell r="O145">
            <v>3829357</v>
          </cell>
          <cell r="P145">
            <v>506073</v>
          </cell>
          <cell r="Q145">
            <v>2324950</v>
          </cell>
          <cell r="R145">
            <v>116865</v>
          </cell>
          <cell r="S145">
            <v>2685820</v>
          </cell>
          <cell r="T145">
            <v>1150323</v>
          </cell>
          <cell r="U145">
            <v>111418853</v>
          </cell>
          <cell r="V145">
            <v>127614334</v>
          </cell>
          <cell r="W145">
            <v>25466624</v>
          </cell>
          <cell r="X145">
            <v>600000</v>
          </cell>
          <cell r="Y145">
            <v>0</v>
          </cell>
          <cell r="Z145">
            <v>3850000</v>
          </cell>
          <cell r="AA145">
            <v>0</v>
          </cell>
          <cell r="AB145">
            <v>1509982</v>
          </cell>
          <cell r="AC145">
            <v>0</v>
          </cell>
          <cell r="AD145">
            <v>23364171</v>
          </cell>
          <cell r="AE145">
            <v>29215352</v>
          </cell>
          <cell r="AF145">
            <v>513234</v>
          </cell>
          <cell r="AG145">
            <v>500000</v>
          </cell>
          <cell r="AH145">
            <v>803301</v>
          </cell>
          <cell r="AI145">
            <v>55120400</v>
          </cell>
          <cell r="AJ145">
            <v>827986</v>
          </cell>
          <cell r="AK145">
            <v>180000</v>
          </cell>
          <cell r="AL145">
            <v>269565384</v>
          </cell>
          <cell r="AM145">
            <v>149256567</v>
          </cell>
          <cell r="AN145">
            <v>530240804</v>
          </cell>
          <cell r="AO145">
            <v>380984237</v>
          </cell>
        </row>
        <row r="146">
          <cell r="G146" t="str">
            <v xml:space="preserve">03.01.01 </v>
          </cell>
          <cell r="H146" t="str">
            <v>Activos Fixos</v>
          </cell>
          <cell r="I146">
            <v>55440839</v>
          </cell>
          <cell r="J146">
            <v>40364626</v>
          </cell>
          <cell r="K146">
            <v>2500000</v>
          </cell>
          <cell r="L146">
            <v>0</v>
          </cell>
          <cell r="M146">
            <v>0</v>
          </cell>
          <cell r="N146">
            <v>2500000</v>
          </cell>
          <cell r="O146">
            <v>3829357</v>
          </cell>
          <cell r="P146">
            <v>506073</v>
          </cell>
          <cell r="Q146">
            <v>2324950</v>
          </cell>
          <cell r="R146">
            <v>116865</v>
          </cell>
          <cell r="S146">
            <v>2685820</v>
          </cell>
          <cell r="T146">
            <v>1150323</v>
          </cell>
          <cell r="U146">
            <v>111418853</v>
          </cell>
          <cell r="V146">
            <v>87858060</v>
          </cell>
          <cell r="W146">
            <v>25466624</v>
          </cell>
          <cell r="X146">
            <v>600000</v>
          </cell>
          <cell r="Y146">
            <v>0</v>
          </cell>
          <cell r="Z146">
            <v>3850000</v>
          </cell>
          <cell r="AA146">
            <v>0</v>
          </cell>
          <cell r="AB146">
            <v>1509982</v>
          </cell>
          <cell r="AC146">
            <v>0</v>
          </cell>
          <cell r="AD146">
            <v>23364171</v>
          </cell>
          <cell r="AE146">
            <v>29215352</v>
          </cell>
          <cell r="AF146">
            <v>513234</v>
          </cell>
          <cell r="AG146">
            <v>500000</v>
          </cell>
          <cell r="AH146">
            <v>803301</v>
          </cell>
          <cell r="AI146">
            <v>55120400</v>
          </cell>
          <cell r="AJ146">
            <v>827986</v>
          </cell>
          <cell r="AK146">
            <v>180000</v>
          </cell>
          <cell r="AL146">
            <v>229809110</v>
          </cell>
          <cell r="AM146">
            <v>145080954</v>
          </cell>
          <cell r="AN146">
            <v>486308917</v>
          </cell>
          <cell r="AO146">
            <v>341227963</v>
          </cell>
        </row>
        <row r="147">
          <cell r="G147" t="str">
            <v>03.01.01.01.01.01.01</v>
          </cell>
          <cell r="H147" t="str">
            <v>Residências Civis - Aquisições</v>
          </cell>
          <cell r="I147">
            <v>2753339</v>
          </cell>
          <cell r="J147">
            <v>1000000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3753339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3753339</v>
          </cell>
          <cell r="AO147">
            <v>3753339</v>
          </cell>
        </row>
        <row r="148">
          <cell r="G148" t="str">
            <v>03.01.01.01.01.02.01</v>
          </cell>
          <cell r="H148" t="str">
            <v>Residências Militares - Aquisições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</row>
        <row r="149">
          <cell r="G149" t="str">
            <v>03.01.01.01.02.01</v>
          </cell>
          <cell r="H149" t="str">
            <v>Edifícios Não Residenciais - Aquisições</v>
          </cell>
          <cell r="I149">
            <v>50000000</v>
          </cell>
          <cell r="J149">
            <v>6000000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56000000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56000000</v>
          </cell>
          <cell r="AO149">
            <v>56000000</v>
          </cell>
        </row>
        <row r="150">
          <cell r="G150" t="str">
            <v>03.01.01.01.03.01</v>
          </cell>
          <cell r="H150" t="str">
            <v>Edifícios Para Escritórios - Aquisições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4009181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4009181</v>
          </cell>
          <cell r="AM150">
            <v>0</v>
          </cell>
          <cell r="AN150">
            <v>4009181</v>
          </cell>
          <cell r="AO150">
            <v>4009181</v>
          </cell>
        </row>
        <row r="151">
          <cell r="G151" t="str">
            <v>03.01.01.01.04.01</v>
          </cell>
          <cell r="H151" t="str">
            <v>Edifícios Para Ensino - Aquisições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</row>
        <row r="152">
          <cell r="G152" t="str">
            <v>03.01.01.01.05.01</v>
          </cell>
          <cell r="H152" t="str">
            <v>Construções militares - aquisições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</row>
        <row r="153">
          <cell r="G153" t="str">
            <v>03.01.01.01.06.01</v>
          </cell>
          <cell r="H153" t="str">
            <v>Outras Construções - Aquisições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4600000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4600000</v>
          </cell>
          <cell r="AM153">
            <v>7600000</v>
          </cell>
          <cell r="AN153">
            <v>12200000</v>
          </cell>
          <cell r="AO153">
            <v>4600000</v>
          </cell>
        </row>
        <row r="154">
          <cell r="G154" t="str">
            <v>03.01.01.02.01.01.01</v>
          </cell>
          <cell r="H154" t="str">
            <v>Viaturas Ligeiras De Passageiros - Aquisições</v>
          </cell>
          <cell r="I154">
            <v>0</v>
          </cell>
          <cell r="J154">
            <v>5200000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1123617</v>
          </cell>
          <cell r="R154">
            <v>0</v>
          </cell>
          <cell r="S154">
            <v>0</v>
          </cell>
          <cell r="T154">
            <v>0</v>
          </cell>
          <cell r="U154">
            <v>6323617</v>
          </cell>
          <cell r="V154">
            <v>0</v>
          </cell>
          <cell r="W154">
            <v>8452998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4500000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4766000</v>
          </cell>
          <cell r="AJ154">
            <v>0</v>
          </cell>
          <cell r="AK154">
            <v>0</v>
          </cell>
          <cell r="AL154">
            <v>17718998</v>
          </cell>
          <cell r="AM154">
            <v>11550000</v>
          </cell>
          <cell r="AN154">
            <v>35592615</v>
          </cell>
          <cell r="AO154">
            <v>24042615</v>
          </cell>
        </row>
        <row r="155">
          <cell r="G155" t="str">
            <v>03.01.01.02.01.02.01</v>
          </cell>
          <cell r="H155" t="str">
            <v>Viaturas Mistas - Aquisições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</row>
        <row r="156">
          <cell r="G156" t="str">
            <v>03.01.01.02.01.03.01</v>
          </cell>
          <cell r="H156" t="str">
            <v>Viaturas De Carga - Aquisições</v>
          </cell>
          <cell r="R156">
            <v>0</v>
          </cell>
          <cell r="U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</row>
        <row r="157">
          <cell r="G157" t="str">
            <v>03.01.01.02.01.04.01</v>
          </cell>
          <cell r="H157" t="str">
            <v>Pesados De Passageiros - Aquisições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5500000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5500000</v>
          </cell>
          <cell r="AM157">
            <v>0</v>
          </cell>
          <cell r="AN157">
            <v>5500000</v>
          </cell>
          <cell r="AO157">
            <v>5500000</v>
          </cell>
        </row>
        <row r="158">
          <cell r="G158" t="str">
            <v>03.01.01.02.01.05.01</v>
          </cell>
          <cell r="H158" t="str">
            <v>Ambulâncias - Aquisições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</row>
        <row r="159">
          <cell r="G159" t="str">
            <v>03.01.01.02.01.06.01</v>
          </cell>
          <cell r="H159" t="str">
            <v>Motos E Motociclos - Aquisições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</row>
        <row r="160">
          <cell r="G160" t="str">
            <v>03.01.01.02.01.07.01</v>
          </cell>
          <cell r="H160" t="str">
            <v>Barcos - Aquisições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</row>
        <row r="161">
          <cell r="G161" t="str">
            <v>03.01.01.02.01.08.01</v>
          </cell>
          <cell r="H161" t="str">
            <v>Aviões - Aquisições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</row>
        <row r="162">
          <cell r="G162" t="str">
            <v>03.01.01.02.01.09.01</v>
          </cell>
          <cell r="H162" t="str">
            <v>Outros Materiais De Transporte- Aquisição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280000</v>
          </cell>
          <cell r="AN162">
            <v>280000</v>
          </cell>
          <cell r="AO162">
            <v>0</v>
          </cell>
        </row>
        <row r="163">
          <cell r="G163" t="str">
            <v>03.01.01.02.02.01</v>
          </cell>
          <cell r="H163" t="str">
            <v>Ferramentas E Utensílios - Aquisições</v>
          </cell>
          <cell r="I163">
            <v>187500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187500</v>
          </cell>
          <cell r="V163">
            <v>0</v>
          </cell>
          <cell r="W163">
            <v>20530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210000</v>
          </cell>
          <cell r="AE163">
            <v>1890000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2120530</v>
          </cell>
          <cell r="AM163">
            <v>1129577</v>
          </cell>
          <cell r="AN163">
            <v>3437607</v>
          </cell>
          <cell r="AO163">
            <v>2308030</v>
          </cell>
        </row>
        <row r="164">
          <cell r="G164" t="str">
            <v>03.01.01.02.03.01</v>
          </cell>
          <cell r="H164" t="str">
            <v>Equipamento Administrativo - Aquisições</v>
          </cell>
          <cell r="I164">
            <v>0</v>
          </cell>
          <cell r="J164">
            <v>1000000</v>
          </cell>
          <cell r="K164">
            <v>1500000</v>
          </cell>
          <cell r="L164">
            <v>0</v>
          </cell>
          <cell r="M164">
            <v>0</v>
          </cell>
          <cell r="N164">
            <v>2500000</v>
          </cell>
          <cell r="O164">
            <v>797357</v>
          </cell>
          <cell r="P164">
            <v>506073</v>
          </cell>
          <cell r="Q164">
            <v>1201333</v>
          </cell>
          <cell r="R164">
            <v>116865</v>
          </cell>
          <cell r="S164">
            <v>2685820</v>
          </cell>
          <cell r="T164">
            <v>1150323</v>
          </cell>
          <cell r="U164">
            <v>11457771</v>
          </cell>
          <cell r="V164">
            <v>301686</v>
          </cell>
          <cell r="W164">
            <v>11838509</v>
          </cell>
          <cell r="X164">
            <v>500000</v>
          </cell>
          <cell r="Y164">
            <v>0</v>
          </cell>
          <cell r="Z164">
            <v>3850000</v>
          </cell>
          <cell r="AA164">
            <v>0</v>
          </cell>
          <cell r="AB164">
            <v>1509982</v>
          </cell>
          <cell r="AC164">
            <v>0</v>
          </cell>
          <cell r="AD164">
            <v>8054171</v>
          </cell>
          <cell r="AE164">
            <v>20558900</v>
          </cell>
          <cell r="AF164">
            <v>513234</v>
          </cell>
          <cell r="AG164">
            <v>500000</v>
          </cell>
          <cell r="AH164">
            <v>803301</v>
          </cell>
          <cell r="AI164">
            <v>10860100</v>
          </cell>
          <cell r="AJ164">
            <v>827986</v>
          </cell>
          <cell r="AK164">
            <v>180000</v>
          </cell>
          <cell r="AL164">
            <v>60297869</v>
          </cell>
          <cell r="AM164">
            <v>49243712</v>
          </cell>
          <cell r="AN164">
            <v>120999352</v>
          </cell>
          <cell r="AO164">
            <v>71755640</v>
          </cell>
        </row>
        <row r="165">
          <cell r="G165" t="str">
            <v>03.01.01.02.04.01</v>
          </cell>
          <cell r="H165" t="str">
            <v>Outra Maquinaria E Equipamento - Aquisições</v>
          </cell>
          <cell r="I165">
            <v>2500000</v>
          </cell>
          <cell r="J165">
            <v>18087000</v>
          </cell>
          <cell r="K165">
            <v>1000000</v>
          </cell>
          <cell r="L165">
            <v>0</v>
          </cell>
          <cell r="M165">
            <v>0</v>
          </cell>
          <cell r="N165">
            <v>0</v>
          </cell>
          <cell r="O165">
            <v>3032000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24619000</v>
          </cell>
          <cell r="V165">
            <v>7556374</v>
          </cell>
          <cell r="W165">
            <v>1145406</v>
          </cell>
          <cell r="X165">
            <v>100000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500000</v>
          </cell>
          <cell r="AE165">
            <v>6766452</v>
          </cell>
          <cell r="AF165">
            <v>0</v>
          </cell>
          <cell r="AG165">
            <v>0</v>
          </cell>
          <cell r="AH165">
            <v>0</v>
          </cell>
          <cell r="AI165">
            <v>39494300</v>
          </cell>
          <cell r="AJ165">
            <v>0</v>
          </cell>
          <cell r="AK165">
            <v>0</v>
          </cell>
          <cell r="AL165">
            <v>55562532</v>
          </cell>
          <cell r="AM165">
            <v>75277665</v>
          </cell>
          <cell r="AN165">
            <v>155459197</v>
          </cell>
          <cell r="AO165">
            <v>80181532</v>
          </cell>
        </row>
        <row r="166">
          <cell r="G166" t="str">
            <v>03.01.01.03.01.01</v>
          </cell>
          <cell r="H166" t="str">
            <v>Animais E Plantações - Aquisições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</row>
        <row r="167">
          <cell r="G167" t="str">
            <v>03.01.01.03.02.01</v>
          </cell>
          <cell r="H167" t="str">
            <v>Activos Fixos Intangíveis - Aquisições</v>
          </cell>
          <cell r="I167">
            <v>0</v>
          </cell>
          <cell r="J167">
            <v>9077626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9077626</v>
          </cell>
          <cell r="V167">
            <v>80000000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80000000</v>
          </cell>
          <cell r="AM167">
            <v>0</v>
          </cell>
          <cell r="AN167">
            <v>89077626</v>
          </cell>
          <cell r="AO167">
            <v>89077626</v>
          </cell>
        </row>
        <row r="168">
          <cell r="G168" t="str">
            <v>03.01.01.03.09.01</v>
          </cell>
          <cell r="H168" t="str">
            <v>Id Outros Activos Fixos - Aquisições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225613</v>
          </cell>
          <cell r="AN168">
            <v>225613</v>
          </cell>
          <cell r="AO168">
            <v>0</v>
          </cell>
        </row>
        <row r="169">
          <cell r="G169" t="str">
            <v xml:space="preserve">03.01.02 </v>
          </cell>
          <cell r="H169" t="str">
            <v>Existências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</row>
        <row r="170">
          <cell r="G170" t="str">
            <v>03.01.02.01.01</v>
          </cell>
          <cell r="H170" t="str">
            <v>Mercadorias Estratégicas - Aquisições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</row>
        <row r="171">
          <cell r="G171" t="str">
            <v>03.01.02.02.01.01</v>
          </cell>
          <cell r="H171" t="str">
            <v>Matérias-Primas E De Aprovisionamento - Aquisições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</row>
        <row r="172">
          <cell r="G172" t="str">
            <v>03.01.02.02.02.01</v>
          </cell>
          <cell r="H172" t="str">
            <v>Produtos E Trabalhos Em Curso - Aquisições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</row>
        <row r="173">
          <cell r="G173" t="str">
            <v>03.01.02.02.03.01</v>
          </cell>
          <cell r="H173" t="str">
            <v>Produtos Acabados - Aquisições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</row>
        <row r="174">
          <cell r="G174" t="str">
            <v>03.01.02.02.04.01</v>
          </cell>
          <cell r="H174" t="str">
            <v>Mercadorias - Aquisições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</row>
        <row r="175">
          <cell r="G175" t="str">
            <v xml:space="preserve">03.01.03 </v>
          </cell>
          <cell r="H175" t="str">
            <v>Valores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</row>
        <row r="176">
          <cell r="G176" t="str">
            <v>03.01.03.01</v>
          </cell>
          <cell r="H176" t="str">
            <v>Valores - Aquisições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</row>
        <row r="177">
          <cell r="G177" t="str">
            <v xml:space="preserve">03.01.04 </v>
          </cell>
          <cell r="H177" t="str">
            <v>Recursos Naturais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39756274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39756274</v>
          </cell>
          <cell r="AM177">
            <v>3950000</v>
          </cell>
          <cell r="AN177">
            <v>43706274</v>
          </cell>
          <cell r="AO177">
            <v>39756274</v>
          </cell>
        </row>
        <row r="178">
          <cell r="G178" t="str">
            <v>03.01.04.01.01.01</v>
          </cell>
          <cell r="H178" t="str">
            <v>Terrenos Do Domínio Público - Aquisições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</row>
        <row r="179">
          <cell r="G179" t="str">
            <v>03.01.04.01.02.01</v>
          </cell>
          <cell r="H179" t="str">
            <v>Terrenos Do Domínio Privado - Aquisições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39756274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39756274</v>
          </cell>
          <cell r="AM179">
            <v>0</v>
          </cell>
          <cell r="AN179">
            <v>39756274</v>
          </cell>
          <cell r="AO179">
            <v>39756274</v>
          </cell>
        </row>
        <row r="180">
          <cell r="G180" t="str">
            <v>03.01.04.02.01</v>
          </cell>
          <cell r="H180" t="str">
            <v>Activos Do Subsolo - Aquisições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</row>
        <row r="181">
          <cell r="G181" t="str">
            <v>03.01.04.03.01</v>
          </cell>
          <cell r="H181" t="str">
            <v>Outros Recursos Naturais - Aquisições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</row>
        <row r="182">
          <cell r="G182" t="str">
            <v>03.01.04.04.01.01</v>
          </cell>
          <cell r="H182" t="str">
            <v>Propriedade Industrial E Outros Direito-Aquisições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</row>
        <row r="183">
          <cell r="G183" t="str">
            <v>03.01.04.04.02.01</v>
          </cell>
          <cell r="H183" t="str">
            <v>Aplicações Informáticas - Aquisições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3950000</v>
          </cell>
          <cell r="AN183">
            <v>3950000</v>
          </cell>
          <cell r="AO183">
            <v>0</v>
          </cell>
        </row>
        <row r="184">
          <cell r="G184" t="str">
            <v>03.01.04.04.09.01</v>
          </cell>
          <cell r="H184" t="str">
            <v>Outros Activos Intangíveis Não Produzid-Aquisições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</row>
      </sheetData>
      <sheetData sheetId="15"/>
      <sheetData sheetId="16"/>
      <sheetData sheetId="17">
        <row r="10">
          <cell r="G10" t="str">
            <v>02.01.01.01.01</v>
          </cell>
          <cell r="H10" t="str">
            <v>Pessoal Dos Quadros Especiais</v>
          </cell>
          <cell r="I10">
            <v>38119346</v>
          </cell>
          <cell r="J10">
            <v>163871718</v>
          </cell>
          <cell r="K10">
            <v>19025792</v>
          </cell>
          <cell r="L10">
            <v>5799708</v>
          </cell>
          <cell r="M10">
            <v>6356784</v>
          </cell>
          <cell r="N10">
            <v>2873652</v>
          </cell>
          <cell r="O10">
            <v>10277340</v>
          </cell>
          <cell r="P10">
            <v>0</v>
          </cell>
          <cell r="Q10">
            <v>36110016</v>
          </cell>
          <cell r="R10">
            <v>0</v>
          </cell>
          <cell r="S10">
            <v>17800003</v>
          </cell>
          <cell r="T10">
            <v>10926155</v>
          </cell>
          <cell r="U10">
            <v>311160514</v>
          </cell>
          <cell r="V10">
            <v>24451058</v>
          </cell>
          <cell r="W10">
            <v>13742784</v>
          </cell>
          <cell r="X10">
            <v>11805019</v>
          </cell>
          <cell r="Y10">
            <v>9468680</v>
          </cell>
          <cell r="Z10">
            <v>7811874</v>
          </cell>
          <cell r="AA10">
            <v>12411815</v>
          </cell>
          <cell r="AB10">
            <v>13362938</v>
          </cell>
          <cell r="AC10">
            <v>14645264</v>
          </cell>
          <cell r="AD10">
            <v>12724248</v>
          </cell>
          <cell r="AE10">
            <v>17661114</v>
          </cell>
          <cell r="AF10">
            <v>0</v>
          </cell>
          <cell r="AG10">
            <v>0</v>
          </cell>
          <cell r="AH10">
            <v>11736576</v>
          </cell>
          <cell r="AI10">
            <v>11765662</v>
          </cell>
          <cell r="AJ10">
            <v>9914496</v>
          </cell>
          <cell r="AK10">
            <v>0</v>
          </cell>
          <cell r="AL10">
            <v>171501528</v>
          </cell>
          <cell r="AM10">
            <v>729120</v>
          </cell>
          <cell r="AN10">
            <v>483391162</v>
          </cell>
          <cell r="AO10">
            <v>482662042</v>
          </cell>
        </row>
        <row r="11">
          <cell r="G11" t="str">
            <v>02.01.01.01.02</v>
          </cell>
          <cell r="H11" t="str">
            <v>Pessoal Do Quadro</v>
          </cell>
          <cell r="I11">
            <v>14920230</v>
          </cell>
          <cell r="J11">
            <v>155885091</v>
          </cell>
          <cell r="K11">
            <v>2744268</v>
          </cell>
          <cell r="L11">
            <v>20404331</v>
          </cell>
          <cell r="M11">
            <v>32535652</v>
          </cell>
          <cell r="N11">
            <v>70165404</v>
          </cell>
          <cell r="O11">
            <v>232228616</v>
          </cell>
          <cell r="P11">
            <v>209444405</v>
          </cell>
          <cell r="Q11">
            <v>0</v>
          </cell>
          <cell r="R11">
            <v>3766476</v>
          </cell>
          <cell r="S11">
            <v>32741753</v>
          </cell>
          <cell r="T11">
            <v>0</v>
          </cell>
          <cell r="U11">
            <v>774836226</v>
          </cell>
          <cell r="V11">
            <v>528473814</v>
          </cell>
          <cell r="W11">
            <v>166043925</v>
          </cell>
          <cell r="X11">
            <v>5430575</v>
          </cell>
          <cell r="Y11">
            <v>265756154</v>
          </cell>
          <cell r="Z11">
            <v>32131939</v>
          </cell>
          <cell r="AA11">
            <v>14669734</v>
          </cell>
          <cell r="AB11">
            <v>16916476</v>
          </cell>
          <cell r="AC11">
            <v>46922912</v>
          </cell>
          <cell r="AD11">
            <v>138691314</v>
          </cell>
          <cell r="AE11">
            <v>4450616115</v>
          </cell>
          <cell r="AF11">
            <v>8288106</v>
          </cell>
          <cell r="AG11">
            <v>31939024</v>
          </cell>
          <cell r="AH11">
            <v>11944206</v>
          </cell>
          <cell r="AI11">
            <v>1328307734</v>
          </cell>
          <cell r="AJ11">
            <v>34380842</v>
          </cell>
          <cell r="AK11">
            <v>0</v>
          </cell>
          <cell r="AL11">
            <v>7080512870</v>
          </cell>
          <cell r="AM11">
            <v>3689299687</v>
          </cell>
          <cell r="AN11">
            <v>11544648783</v>
          </cell>
          <cell r="AO11">
            <v>7855349096</v>
          </cell>
        </row>
        <row r="12">
          <cell r="G12" t="str">
            <v>02.01.01.01.03</v>
          </cell>
          <cell r="H12" t="str">
            <v>Pessoal Contratado</v>
          </cell>
          <cell r="I12">
            <v>7626105</v>
          </cell>
          <cell r="J12">
            <v>9961265</v>
          </cell>
          <cell r="K12">
            <v>520000</v>
          </cell>
          <cell r="L12">
            <v>0</v>
          </cell>
          <cell r="M12">
            <v>1755576</v>
          </cell>
          <cell r="N12">
            <v>9241752</v>
          </cell>
          <cell r="O12">
            <v>27171075</v>
          </cell>
          <cell r="P12">
            <v>8367818</v>
          </cell>
          <cell r="Q12">
            <v>315000</v>
          </cell>
          <cell r="R12">
            <v>0</v>
          </cell>
          <cell r="S12">
            <v>9889348</v>
          </cell>
          <cell r="T12">
            <v>1363604</v>
          </cell>
          <cell r="U12">
            <v>76211543</v>
          </cell>
          <cell r="V12">
            <v>59444122</v>
          </cell>
          <cell r="W12">
            <v>257421597</v>
          </cell>
          <cell r="X12">
            <v>2559084</v>
          </cell>
          <cell r="Y12">
            <v>84089165</v>
          </cell>
          <cell r="Z12">
            <v>22966613</v>
          </cell>
          <cell r="AA12">
            <v>4814004</v>
          </cell>
          <cell r="AB12">
            <v>2309652</v>
          </cell>
          <cell r="AC12">
            <v>0</v>
          </cell>
          <cell r="AD12">
            <v>41119503</v>
          </cell>
          <cell r="AE12">
            <v>2325491467</v>
          </cell>
          <cell r="AF12">
            <v>3888373</v>
          </cell>
          <cell r="AG12">
            <v>9620590</v>
          </cell>
          <cell r="AH12">
            <v>11297778</v>
          </cell>
          <cell r="AI12">
            <v>382583397</v>
          </cell>
          <cell r="AJ12">
            <v>3436417</v>
          </cell>
          <cell r="AK12">
            <v>18192710</v>
          </cell>
          <cell r="AL12">
            <v>3229234472</v>
          </cell>
          <cell r="AM12">
            <v>1380473920</v>
          </cell>
          <cell r="AN12">
            <v>4685919935</v>
          </cell>
          <cell r="AO12">
            <v>3305446015</v>
          </cell>
        </row>
        <row r="13">
          <cell r="G13" t="str">
            <v>02.01.01.01.04</v>
          </cell>
          <cell r="H13" t="str">
            <v>Pessoal Em Regime De Avença</v>
          </cell>
          <cell r="I13">
            <v>8388537</v>
          </cell>
          <cell r="J13">
            <v>480000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2832180</v>
          </cell>
          <cell r="R13">
            <v>9551340</v>
          </cell>
          <cell r="S13">
            <v>1580840</v>
          </cell>
          <cell r="T13">
            <v>0</v>
          </cell>
          <cell r="U13">
            <v>22832897</v>
          </cell>
          <cell r="V13">
            <v>0</v>
          </cell>
          <cell r="W13">
            <v>17307569</v>
          </cell>
          <cell r="X13">
            <v>0</v>
          </cell>
          <cell r="Y13">
            <v>1083471</v>
          </cell>
          <cell r="Z13">
            <v>1042872</v>
          </cell>
          <cell r="AA13">
            <v>728080</v>
          </cell>
          <cell r="AB13">
            <v>1165000</v>
          </cell>
          <cell r="AC13">
            <v>0</v>
          </cell>
          <cell r="AD13">
            <v>4000000</v>
          </cell>
          <cell r="AE13">
            <v>600000</v>
          </cell>
          <cell r="AF13">
            <v>294029</v>
          </cell>
          <cell r="AG13">
            <v>0</v>
          </cell>
          <cell r="AH13">
            <v>0</v>
          </cell>
          <cell r="AI13">
            <v>1085420</v>
          </cell>
          <cell r="AJ13">
            <v>624744</v>
          </cell>
          <cell r="AK13">
            <v>0</v>
          </cell>
          <cell r="AL13">
            <v>27931185</v>
          </cell>
          <cell r="AM13">
            <v>14530000</v>
          </cell>
          <cell r="AN13">
            <v>65294082</v>
          </cell>
          <cell r="AO13">
            <v>50764082</v>
          </cell>
        </row>
        <row r="14">
          <cell r="G14" t="str">
            <v>02.01.01.01.09</v>
          </cell>
          <cell r="H14" t="str">
            <v>Pessoal Em Qualquer Outra Situação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3743730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92429113</v>
          </cell>
          <cell r="AJ14">
            <v>0</v>
          </cell>
          <cell r="AK14">
            <v>0</v>
          </cell>
          <cell r="AL14">
            <v>96172843</v>
          </cell>
          <cell r="AM14">
            <v>0</v>
          </cell>
          <cell r="AN14">
            <v>96172843</v>
          </cell>
          <cell r="AO14">
            <v>96172843</v>
          </cell>
        </row>
        <row r="15">
          <cell r="G15" t="str">
            <v>02.01.01.02.01</v>
          </cell>
          <cell r="H15" t="str">
            <v>Gratificações Permanentes</v>
          </cell>
          <cell r="I15">
            <v>0</v>
          </cell>
          <cell r="J15">
            <v>180000</v>
          </cell>
          <cell r="K15">
            <v>0</v>
          </cell>
          <cell r="L15">
            <v>0</v>
          </cell>
          <cell r="M15">
            <v>1184475</v>
          </cell>
          <cell r="N15">
            <v>0</v>
          </cell>
          <cell r="O15">
            <v>666848</v>
          </cell>
          <cell r="P15">
            <v>2975058</v>
          </cell>
          <cell r="Q15">
            <v>0</v>
          </cell>
          <cell r="R15">
            <v>0</v>
          </cell>
          <cell r="S15">
            <v>73565</v>
          </cell>
          <cell r="T15">
            <v>0</v>
          </cell>
          <cell r="U15">
            <v>5079946</v>
          </cell>
          <cell r="V15">
            <v>7894888</v>
          </cell>
          <cell r="W15">
            <v>8540858</v>
          </cell>
          <cell r="X15">
            <v>0</v>
          </cell>
          <cell r="Y15">
            <v>252528</v>
          </cell>
          <cell r="Z15">
            <v>9504224</v>
          </cell>
          <cell r="AA15">
            <v>0</v>
          </cell>
          <cell r="AB15">
            <v>0</v>
          </cell>
          <cell r="AC15">
            <v>0</v>
          </cell>
          <cell r="AD15">
            <v>4376000</v>
          </cell>
          <cell r="AE15">
            <v>320000</v>
          </cell>
          <cell r="AF15">
            <v>92292</v>
          </cell>
          <cell r="AG15">
            <v>0</v>
          </cell>
          <cell r="AH15">
            <v>0</v>
          </cell>
          <cell r="AI15">
            <v>4286756</v>
          </cell>
          <cell r="AJ15">
            <v>102612</v>
          </cell>
          <cell r="AK15">
            <v>21521500</v>
          </cell>
          <cell r="AL15">
            <v>56891658</v>
          </cell>
          <cell r="AM15">
            <v>130945788</v>
          </cell>
          <cell r="AN15">
            <v>192917392</v>
          </cell>
          <cell r="AO15">
            <v>61971604</v>
          </cell>
        </row>
        <row r="16">
          <cell r="G16" t="str">
            <v>02.01.01.02.02</v>
          </cell>
          <cell r="H16" t="str">
            <v>Subsídios Permanentes</v>
          </cell>
          <cell r="I16">
            <v>6635280</v>
          </cell>
          <cell r="J16">
            <v>18953791</v>
          </cell>
          <cell r="K16">
            <v>6943992</v>
          </cell>
          <cell r="L16">
            <v>11150400</v>
          </cell>
          <cell r="M16">
            <v>17361390</v>
          </cell>
          <cell r="N16">
            <v>31206800</v>
          </cell>
          <cell r="O16">
            <v>96941160</v>
          </cell>
          <cell r="P16">
            <v>91669141</v>
          </cell>
          <cell r="Q16">
            <v>6091760</v>
          </cell>
          <cell r="R16">
            <v>0</v>
          </cell>
          <cell r="S16">
            <v>3739136</v>
          </cell>
          <cell r="T16">
            <v>1018400</v>
          </cell>
          <cell r="U16">
            <v>291711250</v>
          </cell>
          <cell r="V16">
            <v>13683698</v>
          </cell>
          <cell r="W16">
            <v>451447081</v>
          </cell>
          <cell r="X16">
            <v>998400</v>
          </cell>
          <cell r="Y16">
            <v>46603211</v>
          </cell>
          <cell r="Z16">
            <v>3083064</v>
          </cell>
          <cell r="AA16">
            <v>1478837</v>
          </cell>
          <cell r="AB16">
            <v>1334249</v>
          </cell>
          <cell r="AC16">
            <v>3996518</v>
          </cell>
          <cell r="AD16">
            <v>4783703</v>
          </cell>
          <cell r="AE16">
            <v>294976217</v>
          </cell>
          <cell r="AF16">
            <v>3182822</v>
          </cell>
          <cell r="AG16">
            <v>0</v>
          </cell>
          <cell r="AH16">
            <v>1013400</v>
          </cell>
          <cell r="AI16">
            <v>57270129</v>
          </cell>
          <cell r="AJ16">
            <v>3463400</v>
          </cell>
          <cell r="AK16">
            <v>0</v>
          </cell>
          <cell r="AL16">
            <v>887314729</v>
          </cell>
          <cell r="AM16">
            <v>517873631</v>
          </cell>
          <cell r="AN16">
            <v>1696899610</v>
          </cell>
          <cell r="AO16">
            <v>1179025979</v>
          </cell>
        </row>
        <row r="17">
          <cell r="G17" t="str">
            <v>02.01.01.02.03</v>
          </cell>
          <cell r="H17" t="str">
            <v>Despesas De Representação</v>
          </cell>
          <cell r="I17">
            <v>612000</v>
          </cell>
          <cell r="J17">
            <v>1428000</v>
          </cell>
          <cell r="K17">
            <v>836400</v>
          </cell>
          <cell r="L17">
            <v>1815600</v>
          </cell>
          <cell r="M17">
            <v>836400</v>
          </cell>
          <cell r="N17">
            <v>1830000</v>
          </cell>
          <cell r="O17">
            <v>1244594</v>
          </cell>
          <cell r="P17">
            <v>1460771</v>
          </cell>
          <cell r="Q17">
            <v>676152</v>
          </cell>
          <cell r="R17">
            <v>2000000</v>
          </cell>
          <cell r="S17">
            <v>904900</v>
          </cell>
          <cell r="T17">
            <v>260100</v>
          </cell>
          <cell r="U17">
            <v>13904917</v>
          </cell>
          <cell r="V17">
            <v>1121864</v>
          </cell>
          <cell r="W17">
            <v>2694452</v>
          </cell>
          <cell r="X17">
            <v>0</v>
          </cell>
          <cell r="Y17">
            <v>300100</v>
          </cell>
          <cell r="Z17">
            <v>260100</v>
          </cell>
          <cell r="AA17">
            <v>260101</v>
          </cell>
          <cell r="AB17">
            <v>260100</v>
          </cell>
          <cell r="AC17">
            <v>260100</v>
          </cell>
          <cell r="AD17">
            <v>500100</v>
          </cell>
          <cell r="AE17">
            <v>871370</v>
          </cell>
          <cell r="AF17">
            <v>0</v>
          </cell>
          <cell r="AG17">
            <v>0</v>
          </cell>
          <cell r="AH17">
            <v>260100</v>
          </cell>
          <cell r="AI17">
            <v>260101</v>
          </cell>
          <cell r="AJ17">
            <v>260100</v>
          </cell>
          <cell r="AK17">
            <v>0</v>
          </cell>
          <cell r="AL17">
            <v>7308588</v>
          </cell>
          <cell r="AM17">
            <v>1305695</v>
          </cell>
          <cell r="AN17">
            <v>22519200</v>
          </cell>
          <cell r="AO17">
            <v>21213505</v>
          </cell>
        </row>
        <row r="18">
          <cell r="G18" t="str">
            <v>02.01.01.02.04</v>
          </cell>
          <cell r="H18" t="str">
            <v>Gratificações Eventuais</v>
          </cell>
          <cell r="I18">
            <v>18752</v>
          </cell>
          <cell r="J18">
            <v>30000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1952000</v>
          </cell>
          <cell r="P18">
            <v>2880000</v>
          </cell>
          <cell r="Q18">
            <v>0</v>
          </cell>
          <cell r="R18">
            <v>250000</v>
          </cell>
          <cell r="S18">
            <v>0</v>
          </cell>
          <cell r="T18">
            <v>0</v>
          </cell>
          <cell r="U18">
            <v>5130752</v>
          </cell>
          <cell r="V18">
            <v>141999740</v>
          </cell>
          <cell r="W18">
            <v>14486833</v>
          </cell>
          <cell r="X18">
            <v>0</v>
          </cell>
          <cell r="Y18">
            <v>8927921</v>
          </cell>
          <cell r="Z18">
            <v>1718378</v>
          </cell>
          <cell r="AA18">
            <v>0</v>
          </cell>
          <cell r="AB18">
            <v>50000</v>
          </cell>
          <cell r="AC18">
            <v>0</v>
          </cell>
          <cell r="AD18">
            <v>2050000</v>
          </cell>
          <cell r="AE18">
            <v>16652493</v>
          </cell>
          <cell r="AF18">
            <v>0</v>
          </cell>
          <cell r="AG18">
            <v>480000</v>
          </cell>
          <cell r="AH18">
            <v>382000</v>
          </cell>
          <cell r="AI18">
            <v>938743943</v>
          </cell>
          <cell r="AJ18">
            <v>1920000</v>
          </cell>
          <cell r="AK18">
            <v>60000</v>
          </cell>
          <cell r="AL18">
            <v>1127471308</v>
          </cell>
          <cell r="AM18">
            <v>147454513</v>
          </cell>
          <cell r="AN18">
            <v>1280056573</v>
          </cell>
          <cell r="AO18">
            <v>1132602060</v>
          </cell>
        </row>
        <row r="19">
          <cell r="G19" t="str">
            <v>02.01.01.02.05</v>
          </cell>
          <cell r="H19" t="str">
            <v>Horas Extraordinárias</v>
          </cell>
          <cell r="I19">
            <v>165856</v>
          </cell>
          <cell r="J19">
            <v>5395092</v>
          </cell>
          <cell r="K19">
            <v>35353</v>
          </cell>
          <cell r="L19">
            <v>10000</v>
          </cell>
          <cell r="M19">
            <v>0</v>
          </cell>
          <cell r="N19">
            <v>301119</v>
          </cell>
          <cell r="O19">
            <v>156112</v>
          </cell>
          <cell r="P19">
            <v>0</v>
          </cell>
          <cell r="Q19">
            <v>18700</v>
          </cell>
          <cell r="R19">
            <v>350000</v>
          </cell>
          <cell r="S19">
            <v>651095</v>
          </cell>
          <cell r="T19">
            <v>0</v>
          </cell>
          <cell r="U19">
            <v>7083327</v>
          </cell>
          <cell r="V19">
            <v>1172246</v>
          </cell>
          <cell r="W19">
            <v>5258656</v>
          </cell>
          <cell r="X19">
            <v>427933</v>
          </cell>
          <cell r="Y19">
            <v>84890</v>
          </cell>
          <cell r="Z19">
            <v>553898</v>
          </cell>
          <cell r="AA19">
            <v>0</v>
          </cell>
          <cell r="AB19">
            <v>0</v>
          </cell>
          <cell r="AC19">
            <v>0</v>
          </cell>
          <cell r="AD19">
            <v>1709501</v>
          </cell>
          <cell r="AE19">
            <v>7556184</v>
          </cell>
          <cell r="AF19">
            <v>7700</v>
          </cell>
          <cell r="AG19">
            <v>158292</v>
          </cell>
          <cell r="AH19">
            <v>707017</v>
          </cell>
          <cell r="AI19">
            <v>6013168</v>
          </cell>
          <cell r="AJ19">
            <v>214400</v>
          </cell>
          <cell r="AK19">
            <v>750000</v>
          </cell>
          <cell r="AL19">
            <v>24613885</v>
          </cell>
          <cell r="AM19">
            <v>21907752</v>
          </cell>
          <cell r="AN19">
            <v>53604964</v>
          </cell>
          <cell r="AO19">
            <v>31697212</v>
          </cell>
        </row>
        <row r="20">
          <cell r="G20" t="str">
            <v>02.01.01.02.06</v>
          </cell>
          <cell r="H20" t="str">
            <v>Alimentação E Alojamento</v>
          </cell>
          <cell r="I20">
            <v>0</v>
          </cell>
          <cell r="J20">
            <v>802704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802704</v>
          </cell>
          <cell r="V20">
            <v>0</v>
          </cell>
          <cell r="W20">
            <v>1418539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260000</v>
          </cell>
          <cell r="AE20">
            <v>615000</v>
          </cell>
          <cell r="AF20">
            <v>0</v>
          </cell>
          <cell r="AG20">
            <v>0</v>
          </cell>
          <cell r="AH20">
            <v>0</v>
          </cell>
          <cell r="AI20">
            <v>1813011</v>
          </cell>
          <cell r="AJ20">
            <v>0</v>
          </cell>
          <cell r="AK20">
            <v>0</v>
          </cell>
          <cell r="AL20">
            <v>4106550</v>
          </cell>
          <cell r="AM20">
            <v>32551919</v>
          </cell>
          <cell r="AN20">
            <v>37461173</v>
          </cell>
          <cell r="AO20">
            <v>4909254</v>
          </cell>
        </row>
        <row r="21">
          <cell r="G21" t="str">
            <v>02.01.01.02.07</v>
          </cell>
          <cell r="H21" t="str">
            <v>Formação</v>
          </cell>
          <cell r="I21">
            <v>97790</v>
          </cell>
          <cell r="J21">
            <v>977639</v>
          </cell>
          <cell r="K21">
            <v>357862</v>
          </cell>
          <cell r="L21">
            <v>0</v>
          </cell>
          <cell r="M21">
            <v>0</v>
          </cell>
          <cell r="N21">
            <v>0</v>
          </cell>
          <cell r="O21">
            <v>1622548</v>
          </cell>
          <cell r="P21">
            <v>287825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3343664</v>
          </cell>
          <cell r="V21">
            <v>2488372</v>
          </cell>
          <cell r="W21">
            <v>3011725</v>
          </cell>
          <cell r="X21">
            <v>254910</v>
          </cell>
          <cell r="Y21">
            <v>135631</v>
          </cell>
          <cell r="Z21">
            <v>380787</v>
          </cell>
          <cell r="AA21">
            <v>0</v>
          </cell>
          <cell r="AB21">
            <v>5900</v>
          </cell>
          <cell r="AC21">
            <v>271263</v>
          </cell>
          <cell r="AD21">
            <v>1278631</v>
          </cell>
          <cell r="AE21">
            <v>3265718</v>
          </cell>
          <cell r="AF21">
            <v>0</v>
          </cell>
          <cell r="AG21">
            <v>271263</v>
          </cell>
          <cell r="AH21">
            <v>210769</v>
          </cell>
          <cell r="AI21">
            <v>1997870</v>
          </cell>
          <cell r="AJ21">
            <v>554437</v>
          </cell>
          <cell r="AK21">
            <v>0</v>
          </cell>
          <cell r="AL21">
            <v>14127276</v>
          </cell>
          <cell r="AM21">
            <v>37725853</v>
          </cell>
          <cell r="AN21">
            <v>55196793</v>
          </cell>
          <cell r="AO21">
            <v>17470940</v>
          </cell>
        </row>
        <row r="22">
          <cell r="G22" t="str">
            <v>02.01.01.02.08</v>
          </cell>
          <cell r="H22" t="str">
            <v>Subsídio De Instalação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5006000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5006000</v>
          </cell>
          <cell r="V22">
            <v>1386900</v>
          </cell>
          <cell r="W22">
            <v>10500000</v>
          </cell>
          <cell r="X22">
            <v>0</v>
          </cell>
          <cell r="Y22">
            <v>800000</v>
          </cell>
          <cell r="Z22">
            <v>0</v>
          </cell>
          <cell r="AA22">
            <v>0</v>
          </cell>
          <cell r="AB22">
            <v>6000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112700</v>
          </cell>
          <cell r="AJ22">
            <v>0</v>
          </cell>
          <cell r="AK22">
            <v>0</v>
          </cell>
          <cell r="AL22">
            <v>12805600</v>
          </cell>
          <cell r="AM22">
            <v>4398671</v>
          </cell>
          <cell r="AN22">
            <v>22210271</v>
          </cell>
          <cell r="AO22">
            <v>17811600</v>
          </cell>
        </row>
        <row r="23">
          <cell r="G23" t="str">
            <v>02.01.01.02.09</v>
          </cell>
          <cell r="H23" t="str">
            <v>Outros Suplementos E Abonos</v>
          </cell>
          <cell r="I23">
            <v>0</v>
          </cell>
          <cell r="J23">
            <v>0</v>
          </cell>
          <cell r="K23">
            <v>0</v>
          </cell>
          <cell r="L23">
            <v>9368143</v>
          </cell>
          <cell r="M23">
            <v>0</v>
          </cell>
          <cell r="N23">
            <v>158532</v>
          </cell>
          <cell r="O23">
            <v>7590751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17117426</v>
          </cell>
          <cell r="V23">
            <v>18583081</v>
          </cell>
          <cell r="W23">
            <v>17224553</v>
          </cell>
          <cell r="X23">
            <v>0</v>
          </cell>
          <cell r="Y23">
            <v>11058315</v>
          </cell>
          <cell r="Z23">
            <v>7078930</v>
          </cell>
          <cell r="AA23">
            <v>34824</v>
          </cell>
          <cell r="AB23">
            <v>0</v>
          </cell>
          <cell r="AC23">
            <v>1000000</v>
          </cell>
          <cell r="AD23">
            <v>7234715</v>
          </cell>
          <cell r="AE23">
            <v>35000</v>
          </cell>
          <cell r="AF23">
            <v>336371</v>
          </cell>
          <cell r="AG23">
            <v>1755621</v>
          </cell>
          <cell r="AH23">
            <v>0</v>
          </cell>
          <cell r="AI23">
            <v>2867357</v>
          </cell>
          <cell r="AJ23">
            <v>6437572</v>
          </cell>
          <cell r="AK23">
            <v>466854</v>
          </cell>
          <cell r="AL23">
            <v>74113193</v>
          </cell>
          <cell r="AM23">
            <v>203121802</v>
          </cell>
          <cell r="AN23">
            <v>294352421</v>
          </cell>
          <cell r="AO23">
            <v>91230619</v>
          </cell>
        </row>
        <row r="24">
          <cell r="G24" t="str">
            <v>02.01.01.03.01</v>
          </cell>
          <cell r="H24" t="str">
            <v>Aumentos Salariais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</row>
        <row r="25">
          <cell r="G25" t="str">
            <v>02.01.01.03.02</v>
          </cell>
          <cell r="H25" t="str">
            <v>Recrutamentos E Nomeações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111862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111862</v>
          </cell>
          <cell r="V25">
            <v>8573677</v>
          </cell>
          <cell r="W25">
            <v>2866336</v>
          </cell>
          <cell r="X25">
            <v>0</v>
          </cell>
          <cell r="Y25">
            <v>22572900</v>
          </cell>
          <cell r="Z25">
            <v>0</v>
          </cell>
          <cell r="AA25">
            <v>0</v>
          </cell>
          <cell r="AB25">
            <v>6495709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4339118</v>
          </cell>
          <cell r="AJ25">
            <v>6637392</v>
          </cell>
          <cell r="AK25">
            <v>0</v>
          </cell>
          <cell r="AL25">
            <v>51485132</v>
          </cell>
          <cell r="AM25">
            <v>21281548</v>
          </cell>
          <cell r="AN25">
            <v>72878542</v>
          </cell>
          <cell r="AO25">
            <v>51596994</v>
          </cell>
        </row>
        <row r="26">
          <cell r="G26" t="str">
            <v>02.01.01.03.03</v>
          </cell>
          <cell r="H26" t="str">
            <v>Progressões</v>
          </cell>
          <cell r="I26">
            <v>0</v>
          </cell>
          <cell r="J26">
            <v>717543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717543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987681</v>
          </cell>
          <cell r="AN26">
            <v>1705224</v>
          </cell>
          <cell r="AO26">
            <v>717543</v>
          </cell>
        </row>
        <row r="27">
          <cell r="G27" t="str">
            <v>02.01.01.03.04</v>
          </cell>
          <cell r="H27" t="str">
            <v>Reclassificações</v>
          </cell>
          <cell r="I27">
            <v>0</v>
          </cell>
          <cell r="J27">
            <v>3231196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3231196</v>
          </cell>
          <cell r="V27">
            <v>0</v>
          </cell>
          <cell r="W27">
            <v>236610</v>
          </cell>
          <cell r="X27">
            <v>0</v>
          </cell>
          <cell r="Y27">
            <v>0</v>
          </cell>
          <cell r="Z27">
            <v>657458</v>
          </cell>
          <cell r="AA27">
            <v>0</v>
          </cell>
          <cell r="AB27">
            <v>0</v>
          </cell>
          <cell r="AC27">
            <v>0</v>
          </cell>
          <cell r="AD27">
            <v>9860988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10755056</v>
          </cell>
          <cell r="AM27">
            <v>522617</v>
          </cell>
          <cell r="AN27">
            <v>14508869</v>
          </cell>
          <cell r="AO27">
            <v>13986252</v>
          </cell>
        </row>
        <row r="28">
          <cell r="G28" t="str">
            <v>02.01.01.03.05</v>
          </cell>
          <cell r="H28" t="str">
            <v>Reingressos</v>
          </cell>
          <cell r="I28">
            <v>0</v>
          </cell>
          <cell r="J28">
            <v>300524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300524</v>
          </cell>
          <cell r="V28">
            <v>3804891</v>
          </cell>
          <cell r="W28">
            <v>13381400</v>
          </cell>
          <cell r="X28">
            <v>0</v>
          </cell>
          <cell r="Y28">
            <v>0</v>
          </cell>
          <cell r="Z28">
            <v>67396</v>
          </cell>
          <cell r="AA28">
            <v>0</v>
          </cell>
          <cell r="AB28">
            <v>0</v>
          </cell>
          <cell r="AC28">
            <v>617888</v>
          </cell>
          <cell r="AD28">
            <v>0</v>
          </cell>
          <cell r="AE28">
            <v>4568665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22440240</v>
          </cell>
          <cell r="AM28">
            <v>8383152</v>
          </cell>
          <cell r="AN28">
            <v>31123916</v>
          </cell>
          <cell r="AO28">
            <v>22740764</v>
          </cell>
        </row>
        <row r="29">
          <cell r="G29" t="str">
            <v>02.01.01.03.06</v>
          </cell>
          <cell r="H29" t="str">
            <v>Promoções</v>
          </cell>
          <cell r="I29">
            <v>0</v>
          </cell>
          <cell r="J29">
            <v>2544216</v>
          </cell>
          <cell r="K29">
            <v>0</v>
          </cell>
          <cell r="L29">
            <v>0</v>
          </cell>
          <cell r="M29">
            <v>138865</v>
          </cell>
          <cell r="N29">
            <v>1464576</v>
          </cell>
          <cell r="O29">
            <v>0</v>
          </cell>
          <cell r="P29">
            <v>564829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4712486</v>
          </cell>
          <cell r="V29">
            <v>0</v>
          </cell>
          <cell r="W29">
            <v>1684413</v>
          </cell>
          <cell r="X29">
            <v>0</v>
          </cell>
          <cell r="Y29">
            <v>0</v>
          </cell>
          <cell r="Z29">
            <v>1574186</v>
          </cell>
          <cell r="AA29">
            <v>0</v>
          </cell>
          <cell r="AB29">
            <v>0</v>
          </cell>
          <cell r="AC29">
            <v>0</v>
          </cell>
          <cell r="AD29">
            <v>9179262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1</v>
          </cell>
          <cell r="AJ29">
            <v>0</v>
          </cell>
          <cell r="AK29">
            <v>0</v>
          </cell>
          <cell r="AL29">
            <v>12437862</v>
          </cell>
          <cell r="AM29">
            <v>1454100</v>
          </cell>
          <cell r="AN29">
            <v>18604448</v>
          </cell>
          <cell r="AO29">
            <v>17150348</v>
          </cell>
        </row>
        <row r="30">
          <cell r="G30" t="str">
            <v xml:space="preserve">02.01.02 </v>
          </cell>
          <cell r="H30" t="str">
            <v>Segurança Social</v>
          </cell>
          <cell r="I30">
            <v>6261787</v>
          </cell>
          <cell r="J30">
            <v>25184948</v>
          </cell>
          <cell r="K30">
            <v>1812418</v>
          </cell>
          <cell r="L30">
            <v>1007956</v>
          </cell>
          <cell r="M30">
            <v>4117387</v>
          </cell>
          <cell r="N30">
            <v>4249742</v>
          </cell>
          <cell r="O30">
            <v>21556284</v>
          </cell>
          <cell r="P30">
            <v>20508139</v>
          </cell>
          <cell r="Q30">
            <v>1002400</v>
          </cell>
          <cell r="R30">
            <v>0</v>
          </cell>
          <cell r="S30">
            <v>24000</v>
          </cell>
          <cell r="T30">
            <v>0</v>
          </cell>
          <cell r="U30">
            <v>85725061</v>
          </cell>
          <cell r="V30">
            <v>1130724028</v>
          </cell>
          <cell r="W30">
            <v>113212993</v>
          </cell>
          <cell r="X30">
            <v>131600</v>
          </cell>
          <cell r="Y30">
            <v>943000</v>
          </cell>
          <cell r="Z30">
            <v>248613</v>
          </cell>
          <cell r="AA30">
            <v>0</v>
          </cell>
          <cell r="AB30">
            <v>463675</v>
          </cell>
          <cell r="AC30">
            <v>33600</v>
          </cell>
          <cell r="AD30">
            <v>5572578</v>
          </cell>
          <cell r="AE30">
            <v>6020180</v>
          </cell>
          <cell r="AF30">
            <v>19200</v>
          </cell>
          <cell r="AG30">
            <v>980957</v>
          </cell>
          <cell r="AH30">
            <v>826358</v>
          </cell>
          <cell r="AI30">
            <v>53924927</v>
          </cell>
          <cell r="AJ30">
            <v>1580849</v>
          </cell>
          <cell r="AK30">
            <v>2659816</v>
          </cell>
          <cell r="AL30">
            <v>1317342374</v>
          </cell>
          <cell r="AM30">
            <v>580489420</v>
          </cell>
          <cell r="AN30">
            <v>1983556855</v>
          </cell>
          <cell r="AO30">
            <v>1403067435</v>
          </cell>
        </row>
        <row r="31">
          <cell r="G31" t="str">
            <v>02.01.02.01.01</v>
          </cell>
          <cell r="H31" t="str">
            <v>Contribuições Para A Segurança Social</v>
          </cell>
          <cell r="I31">
            <v>5217765</v>
          </cell>
          <cell r="J31">
            <v>19322538</v>
          </cell>
          <cell r="K31">
            <v>1778425</v>
          </cell>
          <cell r="L31">
            <v>869956</v>
          </cell>
          <cell r="M31">
            <v>4017387</v>
          </cell>
          <cell r="N31">
            <v>4189742</v>
          </cell>
          <cell r="O31">
            <v>21275484</v>
          </cell>
          <cell r="P31">
            <v>20265739</v>
          </cell>
          <cell r="Q31">
            <v>1000000</v>
          </cell>
          <cell r="R31">
            <v>0</v>
          </cell>
          <cell r="S31">
            <v>0</v>
          </cell>
          <cell r="T31">
            <v>0</v>
          </cell>
          <cell r="U31">
            <v>77937036</v>
          </cell>
          <cell r="V31">
            <v>1121758928</v>
          </cell>
          <cell r="W31">
            <v>43558375</v>
          </cell>
          <cell r="X31">
            <v>64400</v>
          </cell>
          <cell r="Y31">
            <v>0</v>
          </cell>
          <cell r="Z31">
            <v>0</v>
          </cell>
          <cell r="AA31">
            <v>0</v>
          </cell>
          <cell r="AB31">
            <v>453000</v>
          </cell>
          <cell r="AC31">
            <v>0</v>
          </cell>
          <cell r="AD31">
            <v>4796178</v>
          </cell>
          <cell r="AE31">
            <v>251780</v>
          </cell>
          <cell r="AF31">
            <v>0</v>
          </cell>
          <cell r="AG31">
            <v>906557</v>
          </cell>
          <cell r="AH31">
            <v>814358</v>
          </cell>
          <cell r="AI31">
            <v>36801894</v>
          </cell>
          <cell r="AJ31">
            <v>1125649</v>
          </cell>
          <cell r="AK31">
            <v>2659816</v>
          </cell>
          <cell r="AL31">
            <v>1213190935</v>
          </cell>
          <cell r="AM31">
            <v>508634069</v>
          </cell>
          <cell r="AN31">
            <v>1799762040</v>
          </cell>
          <cell r="AO31">
            <v>1291127971</v>
          </cell>
        </row>
        <row r="32">
          <cell r="G32" t="str">
            <v>02.01.02.01.02</v>
          </cell>
          <cell r="H32" t="str">
            <v>Encargos Com A Saúde</v>
          </cell>
          <cell r="I32">
            <v>801409</v>
          </cell>
          <cell r="J32">
            <v>4936780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5738189</v>
          </cell>
          <cell r="V32">
            <v>4000000</v>
          </cell>
          <cell r="W32">
            <v>65940952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410000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5000000</v>
          </cell>
          <cell r="AJ32">
            <v>0</v>
          </cell>
          <cell r="AK32">
            <v>0</v>
          </cell>
          <cell r="AL32">
            <v>75350952</v>
          </cell>
          <cell r="AM32">
            <v>38237000</v>
          </cell>
          <cell r="AN32">
            <v>119326141</v>
          </cell>
          <cell r="AO32">
            <v>81089141</v>
          </cell>
        </row>
        <row r="33">
          <cell r="G33" t="str">
            <v>02.01.02.01.03</v>
          </cell>
          <cell r="H33" t="str">
            <v>Abono De Família</v>
          </cell>
          <cell r="I33">
            <v>242613</v>
          </cell>
          <cell r="J33">
            <v>400800</v>
          </cell>
          <cell r="K33">
            <v>33993</v>
          </cell>
          <cell r="L33">
            <v>138000</v>
          </cell>
          <cell r="M33">
            <v>100000</v>
          </cell>
          <cell r="N33">
            <v>60000</v>
          </cell>
          <cell r="O33">
            <v>280800</v>
          </cell>
          <cell r="P33">
            <v>242400</v>
          </cell>
          <cell r="Q33">
            <v>2400</v>
          </cell>
          <cell r="R33">
            <v>0</v>
          </cell>
          <cell r="S33">
            <v>24000</v>
          </cell>
          <cell r="T33">
            <v>0</v>
          </cell>
          <cell r="U33">
            <v>1525006</v>
          </cell>
          <cell r="V33">
            <v>4965100</v>
          </cell>
          <cell r="W33">
            <v>246000</v>
          </cell>
          <cell r="X33">
            <v>67200</v>
          </cell>
          <cell r="Y33">
            <v>943000</v>
          </cell>
          <cell r="Z33">
            <v>72000</v>
          </cell>
          <cell r="AA33">
            <v>0</v>
          </cell>
          <cell r="AB33">
            <v>0</v>
          </cell>
          <cell r="AC33">
            <v>33600</v>
          </cell>
          <cell r="AD33">
            <v>366400</v>
          </cell>
          <cell r="AE33">
            <v>5718400</v>
          </cell>
          <cell r="AF33">
            <v>19200</v>
          </cell>
          <cell r="AG33">
            <v>74400</v>
          </cell>
          <cell r="AH33">
            <v>12000</v>
          </cell>
          <cell r="AI33">
            <v>1549772</v>
          </cell>
          <cell r="AJ33">
            <v>43200</v>
          </cell>
          <cell r="AK33">
            <v>0</v>
          </cell>
          <cell r="AL33">
            <v>14110272</v>
          </cell>
          <cell r="AM33">
            <v>4561940</v>
          </cell>
          <cell r="AN33">
            <v>20197218</v>
          </cell>
          <cell r="AO33">
            <v>15635278</v>
          </cell>
        </row>
        <row r="34">
          <cell r="G34" t="str">
            <v>02.01.02.01.04</v>
          </cell>
          <cell r="H34" t="str">
            <v>Seguros De Acidentes No Trabalho</v>
          </cell>
          <cell r="I34">
            <v>0</v>
          </cell>
          <cell r="J34">
            <v>524830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524830</v>
          </cell>
          <cell r="V34">
            <v>0</v>
          </cell>
          <cell r="W34">
            <v>994181</v>
          </cell>
          <cell r="X34">
            <v>0</v>
          </cell>
          <cell r="Y34">
            <v>0</v>
          </cell>
          <cell r="Z34">
            <v>176613</v>
          </cell>
          <cell r="AA34">
            <v>0</v>
          </cell>
          <cell r="AB34">
            <v>10675</v>
          </cell>
          <cell r="AC34">
            <v>0</v>
          </cell>
          <cell r="AD34">
            <v>0</v>
          </cell>
          <cell r="AE34">
            <v>50000</v>
          </cell>
          <cell r="AF34">
            <v>0</v>
          </cell>
          <cell r="AG34">
            <v>0</v>
          </cell>
          <cell r="AH34">
            <v>0</v>
          </cell>
          <cell r="AI34">
            <v>10573261</v>
          </cell>
          <cell r="AJ34">
            <v>72000</v>
          </cell>
          <cell r="AK34">
            <v>0</v>
          </cell>
          <cell r="AL34">
            <v>11876730</v>
          </cell>
          <cell r="AM34">
            <v>29056411</v>
          </cell>
          <cell r="AN34">
            <v>41457971</v>
          </cell>
          <cell r="AO34">
            <v>12401560</v>
          </cell>
        </row>
        <row r="35">
          <cell r="G35" t="str">
            <v>02.01.02.01.09</v>
          </cell>
          <cell r="H35" t="str">
            <v>Encargos Diversos De Segurança Social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2473485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340000</v>
          </cell>
          <cell r="AK35">
            <v>0</v>
          </cell>
          <cell r="AL35">
            <v>2813485</v>
          </cell>
          <cell r="AM35">
            <v>0</v>
          </cell>
          <cell r="AN35">
            <v>2813485</v>
          </cell>
          <cell r="AO35">
            <v>2813485</v>
          </cell>
        </row>
        <row r="36">
          <cell r="G36" t="str">
            <v xml:space="preserve">02.02 </v>
          </cell>
          <cell r="H36" t="str">
            <v>Aquisição de bens e serviços</v>
          </cell>
          <cell r="I36">
            <v>98774065</v>
          </cell>
          <cell r="J36">
            <v>228077153</v>
          </cell>
          <cell r="K36">
            <v>16629564</v>
          </cell>
          <cell r="L36">
            <v>7548354</v>
          </cell>
          <cell r="M36">
            <v>17791092</v>
          </cell>
          <cell r="N36">
            <v>24307236</v>
          </cell>
          <cell r="O36">
            <v>64131360</v>
          </cell>
          <cell r="P36">
            <v>26458400</v>
          </cell>
          <cell r="Q36">
            <v>49901463</v>
          </cell>
          <cell r="R36">
            <v>172802</v>
          </cell>
          <cell r="S36">
            <v>75392953</v>
          </cell>
          <cell r="T36">
            <v>6063202</v>
          </cell>
          <cell r="U36">
            <v>615247644</v>
          </cell>
          <cell r="V36">
            <v>335700418</v>
          </cell>
          <cell r="W36">
            <v>417138563</v>
          </cell>
          <cell r="X36">
            <v>13826711</v>
          </cell>
          <cell r="Y36">
            <v>174685260</v>
          </cell>
          <cell r="Z36">
            <v>46464333</v>
          </cell>
          <cell r="AA36">
            <v>29880585</v>
          </cell>
          <cell r="AB36">
            <v>37891710</v>
          </cell>
          <cell r="AC36">
            <v>37603325</v>
          </cell>
          <cell r="AD36">
            <v>113171374</v>
          </cell>
          <cell r="AE36">
            <v>599659239</v>
          </cell>
          <cell r="AF36">
            <v>49529260</v>
          </cell>
          <cell r="AG36">
            <v>15103462</v>
          </cell>
          <cell r="AH36">
            <v>30333097</v>
          </cell>
          <cell r="AI36">
            <v>1438911211</v>
          </cell>
          <cell r="AJ36">
            <v>28880663</v>
          </cell>
          <cell r="AK36">
            <v>19762570</v>
          </cell>
          <cell r="AL36">
            <v>3388541781</v>
          </cell>
          <cell r="AM36">
            <v>2718514826</v>
          </cell>
          <cell r="AN36">
            <v>6722304251</v>
          </cell>
          <cell r="AO36">
            <v>4003789425</v>
          </cell>
        </row>
        <row r="37">
          <cell r="G37" t="str">
            <v xml:space="preserve">02.02.01 </v>
          </cell>
          <cell r="H37" t="str">
            <v>Aquisição de bens</v>
          </cell>
          <cell r="I37">
            <v>11338137</v>
          </cell>
          <cell r="J37">
            <v>41588102</v>
          </cell>
          <cell r="K37">
            <v>5717958</v>
          </cell>
          <cell r="L37">
            <v>3578750</v>
          </cell>
          <cell r="M37">
            <v>4223691</v>
          </cell>
          <cell r="N37">
            <v>3383686</v>
          </cell>
          <cell r="O37">
            <v>10354398</v>
          </cell>
          <cell r="P37">
            <v>6300416</v>
          </cell>
          <cell r="Q37">
            <v>6133947</v>
          </cell>
          <cell r="R37">
            <v>0</v>
          </cell>
          <cell r="S37">
            <v>27599794</v>
          </cell>
          <cell r="T37">
            <v>931427</v>
          </cell>
          <cell r="U37">
            <v>121150306</v>
          </cell>
          <cell r="V37">
            <v>58562222</v>
          </cell>
          <cell r="W37">
            <v>66277357</v>
          </cell>
          <cell r="X37">
            <v>3079323</v>
          </cell>
          <cell r="Y37">
            <v>91683840</v>
          </cell>
          <cell r="Z37">
            <v>10701102</v>
          </cell>
          <cell r="AA37">
            <v>3876372</v>
          </cell>
          <cell r="AB37">
            <v>5601287</v>
          </cell>
          <cell r="AC37">
            <v>4291388</v>
          </cell>
          <cell r="AD37">
            <v>37343430</v>
          </cell>
          <cell r="AE37">
            <v>220777254</v>
          </cell>
          <cell r="AF37">
            <v>2301245</v>
          </cell>
          <cell r="AG37">
            <v>2170631</v>
          </cell>
          <cell r="AH37">
            <v>3432983</v>
          </cell>
          <cell r="AI37">
            <v>1016372617</v>
          </cell>
          <cell r="AJ37">
            <v>3435112</v>
          </cell>
          <cell r="AK37">
            <v>3341882</v>
          </cell>
          <cell r="AL37">
            <v>1533248045</v>
          </cell>
          <cell r="AM37">
            <v>1476147910</v>
          </cell>
          <cell r="AN37">
            <v>3130546261</v>
          </cell>
          <cell r="AO37">
            <v>1654398351</v>
          </cell>
        </row>
        <row r="38">
          <cell r="G38" t="str">
            <v>02.02.01.00.01</v>
          </cell>
          <cell r="H38" t="str">
            <v>Matérias Primas E Subsidiárias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1573481</v>
          </cell>
          <cell r="AA38">
            <v>0</v>
          </cell>
          <cell r="AB38">
            <v>0</v>
          </cell>
          <cell r="AC38">
            <v>0</v>
          </cell>
          <cell r="AD38">
            <v>414000</v>
          </cell>
          <cell r="AE38">
            <v>5891503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7878984</v>
          </cell>
          <cell r="AM38">
            <v>3955000</v>
          </cell>
          <cell r="AN38">
            <v>11833984</v>
          </cell>
          <cell r="AO38">
            <v>7878984</v>
          </cell>
        </row>
        <row r="39">
          <cell r="G39" t="str">
            <v>02.02.01.00.02</v>
          </cell>
          <cell r="H39" t="str">
            <v>Medicamentos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300000</v>
          </cell>
          <cell r="T39">
            <v>0</v>
          </cell>
          <cell r="U39">
            <v>300000</v>
          </cell>
          <cell r="V39">
            <v>0</v>
          </cell>
          <cell r="W39">
            <v>0</v>
          </cell>
          <cell r="X39">
            <v>0</v>
          </cell>
          <cell r="Y39">
            <v>4248817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940000</v>
          </cell>
          <cell r="AE39">
            <v>490000</v>
          </cell>
          <cell r="AF39">
            <v>0</v>
          </cell>
          <cell r="AG39">
            <v>0</v>
          </cell>
          <cell r="AH39">
            <v>0</v>
          </cell>
          <cell r="AI39">
            <v>682157130</v>
          </cell>
          <cell r="AJ39">
            <v>0</v>
          </cell>
          <cell r="AK39">
            <v>0</v>
          </cell>
          <cell r="AL39">
            <v>687835947</v>
          </cell>
          <cell r="AM39">
            <v>330131599</v>
          </cell>
          <cell r="AN39">
            <v>1018267546</v>
          </cell>
          <cell r="AO39">
            <v>688135947</v>
          </cell>
        </row>
        <row r="40">
          <cell r="G40" t="str">
            <v>02.02.01.00.03</v>
          </cell>
          <cell r="H40" t="str">
            <v>Produtos Alimentares</v>
          </cell>
          <cell r="I40">
            <v>0</v>
          </cell>
          <cell r="J40">
            <v>500000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500000</v>
          </cell>
          <cell r="V40">
            <v>0</v>
          </cell>
          <cell r="W40">
            <v>315079</v>
          </cell>
          <cell r="X40">
            <v>0</v>
          </cell>
          <cell r="Y40">
            <v>81021237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10408328</v>
          </cell>
          <cell r="AF40">
            <v>0</v>
          </cell>
          <cell r="AG40">
            <v>0</v>
          </cell>
          <cell r="AH40">
            <v>0</v>
          </cell>
          <cell r="AI40">
            <v>4895083</v>
          </cell>
          <cell r="AJ40">
            <v>0</v>
          </cell>
          <cell r="AK40">
            <v>0</v>
          </cell>
          <cell r="AL40">
            <v>96639727</v>
          </cell>
          <cell r="AM40">
            <v>294166652</v>
          </cell>
          <cell r="AN40">
            <v>391306379</v>
          </cell>
          <cell r="AO40">
            <v>97139727</v>
          </cell>
        </row>
        <row r="41">
          <cell r="G41" t="str">
            <v>02.02.01.00.04</v>
          </cell>
          <cell r="H41" t="str">
            <v>Roupa  Vestuário E Calçado</v>
          </cell>
          <cell r="I41">
            <v>2445616</v>
          </cell>
          <cell r="J41">
            <v>300000</v>
          </cell>
          <cell r="K41">
            <v>120000</v>
          </cell>
          <cell r="L41">
            <v>50000</v>
          </cell>
          <cell r="M41">
            <v>0</v>
          </cell>
          <cell r="N41">
            <v>0</v>
          </cell>
          <cell r="O41">
            <v>208000</v>
          </cell>
          <cell r="P41">
            <v>0</v>
          </cell>
          <cell r="Q41">
            <v>1700000</v>
          </cell>
          <cell r="R41">
            <v>0</v>
          </cell>
          <cell r="S41">
            <v>0</v>
          </cell>
          <cell r="T41">
            <v>0</v>
          </cell>
          <cell r="U41">
            <v>4823616</v>
          </cell>
          <cell r="V41">
            <v>460218</v>
          </cell>
          <cell r="W41">
            <v>1702258</v>
          </cell>
          <cell r="X41">
            <v>50450</v>
          </cell>
          <cell r="Y41">
            <v>0</v>
          </cell>
          <cell r="Z41">
            <v>1237000</v>
          </cell>
          <cell r="AA41">
            <v>0</v>
          </cell>
          <cell r="AB41">
            <v>266380</v>
          </cell>
          <cell r="AC41">
            <v>0</v>
          </cell>
          <cell r="AD41">
            <v>1605000</v>
          </cell>
          <cell r="AE41">
            <v>5512992</v>
          </cell>
          <cell r="AF41">
            <v>0</v>
          </cell>
          <cell r="AG41">
            <v>0</v>
          </cell>
          <cell r="AH41">
            <v>0</v>
          </cell>
          <cell r="AI41">
            <v>6250064</v>
          </cell>
          <cell r="AJ41">
            <v>0</v>
          </cell>
          <cell r="AK41">
            <v>0</v>
          </cell>
          <cell r="AL41">
            <v>17084362</v>
          </cell>
          <cell r="AM41">
            <v>81592908</v>
          </cell>
          <cell r="AN41">
            <v>103500886</v>
          </cell>
          <cell r="AO41">
            <v>21907978</v>
          </cell>
        </row>
        <row r="42">
          <cell r="G42" t="str">
            <v>02.02.01.00.05</v>
          </cell>
          <cell r="H42" t="str">
            <v>Material De Escritório</v>
          </cell>
          <cell r="I42">
            <v>1990098</v>
          </cell>
          <cell r="J42">
            <v>3245132</v>
          </cell>
          <cell r="K42">
            <v>787722</v>
          </cell>
          <cell r="L42">
            <v>1100000</v>
          </cell>
          <cell r="M42">
            <v>1435942</v>
          </cell>
          <cell r="N42">
            <v>1161926</v>
          </cell>
          <cell r="O42">
            <v>3829340</v>
          </cell>
          <cell r="P42">
            <v>3515711</v>
          </cell>
          <cell r="Q42">
            <v>92115</v>
          </cell>
          <cell r="R42">
            <v>0</v>
          </cell>
          <cell r="S42">
            <v>2827043</v>
          </cell>
          <cell r="T42">
            <v>146862</v>
          </cell>
          <cell r="U42">
            <v>20131891</v>
          </cell>
          <cell r="V42">
            <v>10097943</v>
          </cell>
          <cell r="W42">
            <v>11889233</v>
          </cell>
          <cell r="X42">
            <v>587614</v>
          </cell>
          <cell r="Y42">
            <v>1163084</v>
          </cell>
          <cell r="Z42">
            <v>2547802</v>
          </cell>
          <cell r="AA42">
            <v>798354</v>
          </cell>
          <cell r="AB42">
            <v>1004845</v>
          </cell>
          <cell r="AC42">
            <v>577847</v>
          </cell>
          <cell r="AD42">
            <v>3396098</v>
          </cell>
          <cell r="AE42">
            <v>56346415</v>
          </cell>
          <cell r="AF42">
            <v>167398</v>
          </cell>
          <cell r="AG42">
            <v>98422</v>
          </cell>
          <cell r="AH42">
            <v>576544</v>
          </cell>
          <cell r="AI42">
            <v>13077438</v>
          </cell>
          <cell r="AJ42">
            <v>822410</v>
          </cell>
          <cell r="AK42">
            <v>1657000</v>
          </cell>
          <cell r="AL42">
            <v>104808447</v>
          </cell>
          <cell r="AM42">
            <v>76748245</v>
          </cell>
          <cell r="AN42">
            <v>201688583</v>
          </cell>
          <cell r="AO42">
            <v>124940338</v>
          </cell>
        </row>
        <row r="43">
          <cell r="G43" t="str">
            <v>02.02.01.00.06</v>
          </cell>
          <cell r="H43" t="str">
            <v>Material De Consumo Clínico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280000</v>
          </cell>
          <cell r="AE43">
            <v>293000</v>
          </cell>
          <cell r="AF43">
            <v>32602</v>
          </cell>
          <cell r="AG43">
            <v>0</v>
          </cell>
          <cell r="AH43">
            <v>0</v>
          </cell>
          <cell r="AI43">
            <v>243613259</v>
          </cell>
          <cell r="AJ43">
            <v>0</v>
          </cell>
          <cell r="AK43">
            <v>0</v>
          </cell>
          <cell r="AL43">
            <v>244218861</v>
          </cell>
          <cell r="AM43">
            <v>183376097</v>
          </cell>
          <cell r="AN43">
            <v>427594958</v>
          </cell>
          <cell r="AO43">
            <v>244218861</v>
          </cell>
        </row>
        <row r="44">
          <cell r="G44" t="str">
            <v>02.02.01.00.07</v>
          </cell>
          <cell r="H44" t="str">
            <v>Munições  Explosivos E Outro Mat Militar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</row>
        <row r="45">
          <cell r="G45" t="str">
            <v>02.02.01.00.08</v>
          </cell>
          <cell r="H45" t="str">
            <v>Material De Educação, Cultura E Recreio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34000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31203694</v>
          </cell>
          <cell r="AF45">
            <v>1537614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32775308</v>
          </cell>
          <cell r="AM45">
            <v>5403714</v>
          </cell>
          <cell r="AN45">
            <v>38179022</v>
          </cell>
          <cell r="AO45">
            <v>32775308</v>
          </cell>
        </row>
        <row r="46">
          <cell r="G46" t="str">
            <v>02.02.01.00.09</v>
          </cell>
          <cell r="H46" t="str">
            <v>Material De Transporte - Peças</v>
          </cell>
          <cell r="I46">
            <v>0</v>
          </cell>
          <cell r="J46">
            <v>1500000</v>
          </cell>
          <cell r="K46">
            <v>100000</v>
          </cell>
          <cell r="L46">
            <v>0</v>
          </cell>
          <cell r="M46">
            <v>0</v>
          </cell>
          <cell r="N46">
            <v>0</v>
          </cell>
          <cell r="O46">
            <v>1338400</v>
          </cell>
          <cell r="P46">
            <v>155295</v>
          </cell>
          <cell r="Q46">
            <v>406210</v>
          </cell>
          <cell r="R46">
            <v>0</v>
          </cell>
          <cell r="S46">
            <v>583000</v>
          </cell>
          <cell r="T46">
            <v>0</v>
          </cell>
          <cell r="U46">
            <v>4082905</v>
          </cell>
          <cell r="V46">
            <v>1196740</v>
          </cell>
          <cell r="W46">
            <v>1801764</v>
          </cell>
          <cell r="X46">
            <v>691200</v>
          </cell>
          <cell r="Y46">
            <v>601266</v>
          </cell>
          <cell r="Z46">
            <v>1109930</v>
          </cell>
          <cell r="AA46">
            <v>650250</v>
          </cell>
          <cell r="AB46">
            <v>270000</v>
          </cell>
          <cell r="AC46">
            <v>840000</v>
          </cell>
          <cell r="AD46">
            <v>8863215</v>
          </cell>
          <cell r="AE46">
            <v>2896539</v>
          </cell>
          <cell r="AF46">
            <v>0</v>
          </cell>
          <cell r="AG46">
            <v>500000</v>
          </cell>
          <cell r="AH46">
            <v>120000</v>
          </cell>
          <cell r="AI46">
            <v>3460536</v>
          </cell>
          <cell r="AJ46">
            <v>400000</v>
          </cell>
          <cell r="AK46">
            <v>0</v>
          </cell>
          <cell r="AL46">
            <v>23401440</v>
          </cell>
          <cell r="AM46">
            <v>58852843</v>
          </cell>
          <cell r="AN46">
            <v>86337188</v>
          </cell>
          <cell r="AO46">
            <v>27484345</v>
          </cell>
        </row>
        <row r="47">
          <cell r="G47" t="str">
            <v>02.02.01.01.00</v>
          </cell>
          <cell r="H47" t="str">
            <v>Livros E Documentação Técnica</v>
          </cell>
          <cell r="I47">
            <v>0</v>
          </cell>
          <cell r="J47">
            <v>2500000</v>
          </cell>
          <cell r="K47">
            <v>2700000</v>
          </cell>
          <cell r="L47">
            <v>50000</v>
          </cell>
          <cell r="M47">
            <v>0</v>
          </cell>
          <cell r="N47">
            <v>0</v>
          </cell>
          <cell r="O47">
            <v>700000</v>
          </cell>
          <cell r="P47">
            <v>0</v>
          </cell>
          <cell r="Q47">
            <v>94500</v>
          </cell>
          <cell r="R47">
            <v>0</v>
          </cell>
          <cell r="S47">
            <v>0</v>
          </cell>
          <cell r="T47">
            <v>0</v>
          </cell>
          <cell r="U47">
            <v>6044500</v>
          </cell>
          <cell r="V47">
            <v>0</v>
          </cell>
          <cell r="W47">
            <v>2101698</v>
          </cell>
          <cell r="X47">
            <v>0</v>
          </cell>
          <cell r="Y47">
            <v>100080</v>
          </cell>
          <cell r="Z47">
            <v>100000</v>
          </cell>
          <cell r="AA47">
            <v>0</v>
          </cell>
          <cell r="AB47">
            <v>0</v>
          </cell>
          <cell r="AC47">
            <v>200000</v>
          </cell>
          <cell r="AD47">
            <v>0</v>
          </cell>
          <cell r="AE47">
            <v>3233023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50000</v>
          </cell>
          <cell r="AK47">
            <v>0</v>
          </cell>
          <cell r="AL47">
            <v>5784801</v>
          </cell>
          <cell r="AM47">
            <v>72163800</v>
          </cell>
          <cell r="AN47">
            <v>83993101</v>
          </cell>
          <cell r="AO47">
            <v>11829301</v>
          </cell>
        </row>
        <row r="48">
          <cell r="G48" t="str">
            <v>02.02.01.01.01</v>
          </cell>
          <cell r="H48" t="str">
            <v>Artigos Honoríficos E De Decoração</v>
          </cell>
          <cell r="I48">
            <v>0</v>
          </cell>
          <cell r="J48">
            <v>300000</v>
          </cell>
          <cell r="K48">
            <v>200000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300000</v>
          </cell>
          <cell r="R48">
            <v>0</v>
          </cell>
          <cell r="S48">
            <v>500000</v>
          </cell>
          <cell r="T48">
            <v>0</v>
          </cell>
          <cell r="U48">
            <v>1300000</v>
          </cell>
          <cell r="V48">
            <v>0</v>
          </cell>
          <cell r="W48">
            <v>1492646</v>
          </cell>
          <cell r="X48">
            <v>0</v>
          </cell>
          <cell r="Y48">
            <v>50000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1926220</v>
          </cell>
          <cell r="AF48">
            <v>13812</v>
          </cell>
          <cell r="AG48">
            <v>0</v>
          </cell>
          <cell r="AH48">
            <v>0</v>
          </cell>
          <cell r="AI48">
            <v>0</v>
          </cell>
          <cell r="AJ48">
            <v>100000</v>
          </cell>
          <cell r="AK48">
            <v>0</v>
          </cell>
          <cell r="AL48">
            <v>3582678</v>
          </cell>
          <cell r="AM48">
            <v>1277268</v>
          </cell>
          <cell r="AN48">
            <v>6159946</v>
          </cell>
          <cell r="AO48">
            <v>4882678</v>
          </cell>
        </row>
        <row r="49">
          <cell r="G49" t="str">
            <v>02.02.01.01.02</v>
          </cell>
          <cell r="H49" t="str">
            <v>Combustíveis E Lubrificantes</v>
          </cell>
          <cell r="I49">
            <v>5449055</v>
          </cell>
          <cell r="J49">
            <v>10865225</v>
          </cell>
          <cell r="K49">
            <v>523333</v>
          </cell>
          <cell r="L49">
            <v>2028750</v>
          </cell>
          <cell r="M49">
            <v>1081520</v>
          </cell>
          <cell r="N49">
            <v>1119271</v>
          </cell>
          <cell r="O49">
            <v>2634982</v>
          </cell>
          <cell r="P49">
            <v>1887825</v>
          </cell>
          <cell r="Q49">
            <v>2009461</v>
          </cell>
          <cell r="R49">
            <v>0</v>
          </cell>
          <cell r="S49">
            <v>1248297</v>
          </cell>
          <cell r="T49">
            <v>784565</v>
          </cell>
          <cell r="U49">
            <v>29632284</v>
          </cell>
          <cell r="V49">
            <v>5574452</v>
          </cell>
          <cell r="W49">
            <v>14402924</v>
          </cell>
          <cell r="X49">
            <v>867178</v>
          </cell>
          <cell r="Y49">
            <v>2908079</v>
          </cell>
          <cell r="Z49">
            <v>2253757</v>
          </cell>
          <cell r="AA49">
            <v>524613</v>
          </cell>
          <cell r="AB49">
            <v>937566</v>
          </cell>
          <cell r="AC49">
            <v>916714</v>
          </cell>
          <cell r="AD49">
            <v>11684351</v>
          </cell>
          <cell r="AE49">
            <v>8515968</v>
          </cell>
          <cell r="AF49">
            <v>250000</v>
          </cell>
          <cell r="AG49">
            <v>1021520</v>
          </cell>
          <cell r="AH49">
            <v>762540</v>
          </cell>
          <cell r="AI49">
            <v>17092758</v>
          </cell>
          <cell r="AJ49">
            <v>834049</v>
          </cell>
          <cell r="AK49">
            <v>843000</v>
          </cell>
          <cell r="AL49">
            <v>69389469</v>
          </cell>
          <cell r="AM49">
            <v>191148859</v>
          </cell>
          <cell r="AN49">
            <v>290170612</v>
          </cell>
          <cell r="AO49">
            <v>99021753</v>
          </cell>
        </row>
        <row r="50">
          <cell r="G50" t="str">
            <v>02.02.01.01.03</v>
          </cell>
          <cell r="H50" t="str">
            <v>Material De Limpeza, Higiene E Conforto</v>
          </cell>
          <cell r="I50">
            <v>0</v>
          </cell>
          <cell r="J50">
            <v>2197895</v>
          </cell>
          <cell r="K50">
            <v>600000</v>
          </cell>
          <cell r="L50">
            <v>0</v>
          </cell>
          <cell r="M50">
            <v>1435879</v>
          </cell>
          <cell r="N50">
            <v>910175</v>
          </cell>
          <cell r="O50">
            <v>1467621</v>
          </cell>
          <cell r="P50">
            <v>606906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7218476</v>
          </cell>
          <cell r="V50">
            <v>1341734</v>
          </cell>
          <cell r="W50">
            <v>3970910</v>
          </cell>
          <cell r="X50">
            <v>430000</v>
          </cell>
          <cell r="Y50">
            <v>417460</v>
          </cell>
          <cell r="Z50">
            <v>550363</v>
          </cell>
          <cell r="AA50">
            <v>240000</v>
          </cell>
          <cell r="AB50">
            <v>1079500</v>
          </cell>
          <cell r="AC50">
            <v>469758</v>
          </cell>
          <cell r="AD50">
            <v>3735128</v>
          </cell>
          <cell r="AE50">
            <v>27838510</v>
          </cell>
          <cell r="AF50">
            <v>187005</v>
          </cell>
          <cell r="AG50">
            <v>150000</v>
          </cell>
          <cell r="AH50">
            <v>848250</v>
          </cell>
          <cell r="AI50">
            <v>10865155</v>
          </cell>
          <cell r="AJ50">
            <v>415000</v>
          </cell>
          <cell r="AK50">
            <v>541098</v>
          </cell>
          <cell r="AL50">
            <v>53079871</v>
          </cell>
          <cell r="AM50">
            <v>74617883</v>
          </cell>
          <cell r="AN50">
            <v>134916230</v>
          </cell>
          <cell r="AO50">
            <v>60298347</v>
          </cell>
        </row>
        <row r="51">
          <cell r="G51" t="str">
            <v>02.02.01.01.04</v>
          </cell>
          <cell r="H51" t="str">
            <v>Material De Conservação E Reparação</v>
          </cell>
          <cell r="I51">
            <v>0</v>
          </cell>
          <cell r="J51">
            <v>2000000</v>
          </cell>
          <cell r="K51">
            <v>0</v>
          </cell>
          <cell r="L51">
            <v>0</v>
          </cell>
          <cell r="M51">
            <v>0</v>
          </cell>
          <cell r="N51">
            <v>192314</v>
          </cell>
          <cell r="O51">
            <v>160000</v>
          </cell>
          <cell r="P51">
            <v>79279</v>
          </cell>
          <cell r="Q51">
            <v>838328</v>
          </cell>
          <cell r="R51">
            <v>0</v>
          </cell>
          <cell r="S51">
            <v>634000</v>
          </cell>
          <cell r="T51">
            <v>0</v>
          </cell>
          <cell r="U51">
            <v>3903921</v>
          </cell>
          <cell r="V51">
            <v>165749</v>
          </cell>
          <cell r="W51">
            <v>2444286</v>
          </cell>
          <cell r="X51">
            <v>150000</v>
          </cell>
          <cell r="Y51">
            <v>363150</v>
          </cell>
          <cell r="Z51">
            <v>347278</v>
          </cell>
          <cell r="AA51">
            <v>809807</v>
          </cell>
          <cell r="AB51">
            <v>190000</v>
          </cell>
          <cell r="AC51">
            <v>411742</v>
          </cell>
          <cell r="AD51">
            <v>3895343</v>
          </cell>
          <cell r="AE51">
            <v>47297484</v>
          </cell>
          <cell r="AF51">
            <v>0</v>
          </cell>
          <cell r="AG51">
            <v>150000</v>
          </cell>
          <cell r="AH51">
            <v>683850</v>
          </cell>
          <cell r="AI51">
            <v>10242821</v>
          </cell>
          <cell r="AJ51">
            <v>509800</v>
          </cell>
          <cell r="AK51">
            <v>136784</v>
          </cell>
          <cell r="AL51">
            <v>67798094</v>
          </cell>
          <cell r="AM51">
            <v>50525924</v>
          </cell>
          <cell r="AN51">
            <v>122227939</v>
          </cell>
          <cell r="AO51">
            <v>71702015</v>
          </cell>
        </row>
        <row r="52">
          <cell r="G52" t="str">
            <v>02.02.01.01.05</v>
          </cell>
          <cell r="H52" t="str">
            <v>Publicidade Dos Atos E Decisões Administrativas</v>
          </cell>
          <cell r="I52">
            <v>0</v>
          </cell>
          <cell r="J52">
            <v>14819073</v>
          </cell>
          <cell r="K52">
            <v>30000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20000000</v>
          </cell>
          <cell r="T52">
            <v>0</v>
          </cell>
          <cell r="U52">
            <v>34849073</v>
          </cell>
          <cell r="V52">
            <v>12300000</v>
          </cell>
          <cell r="W52">
            <v>500000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76969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12876969</v>
          </cell>
          <cell r="AM52">
            <v>560000</v>
          </cell>
          <cell r="AN52">
            <v>48286042</v>
          </cell>
          <cell r="AO52">
            <v>47726042</v>
          </cell>
        </row>
        <row r="53">
          <cell r="G53" t="str">
            <v>02.02.01.01.07</v>
          </cell>
          <cell r="H53" t="str">
            <v>Materiais De Publicidade E Propaganda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300000</v>
          </cell>
          <cell r="AN53">
            <v>300000</v>
          </cell>
          <cell r="AO53">
            <v>0</v>
          </cell>
        </row>
        <row r="54">
          <cell r="G54" t="str">
            <v>02.02.01.09.09</v>
          </cell>
          <cell r="H54" t="str">
            <v>Outros Bens</v>
          </cell>
          <cell r="I54">
            <v>1453368</v>
          </cell>
          <cell r="J54">
            <v>3360777</v>
          </cell>
          <cell r="K54">
            <v>656903</v>
          </cell>
          <cell r="L54">
            <v>350000</v>
          </cell>
          <cell r="M54">
            <v>270350</v>
          </cell>
          <cell r="N54">
            <v>0</v>
          </cell>
          <cell r="O54">
            <v>16055</v>
          </cell>
          <cell r="P54">
            <v>55400</v>
          </cell>
          <cell r="Q54">
            <v>693333</v>
          </cell>
          <cell r="R54">
            <v>0</v>
          </cell>
          <cell r="S54">
            <v>1507454</v>
          </cell>
          <cell r="T54">
            <v>0</v>
          </cell>
          <cell r="U54">
            <v>8363640</v>
          </cell>
          <cell r="V54">
            <v>27425386</v>
          </cell>
          <cell r="W54">
            <v>25622559</v>
          </cell>
          <cell r="X54">
            <v>302881</v>
          </cell>
          <cell r="Y54">
            <v>810667</v>
          </cell>
          <cell r="Z54">
            <v>981491</v>
          </cell>
          <cell r="AA54">
            <v>853348</v>
          </cell>
          <cell r="AB54">
            <v>1776027</v>
          </cell>
          <cell r="AC54">
            <v>875327</v>
          </cell>
          <cell r="AD54">
            <v>2530295</v>
          </cell>
          <cell r="AE54">
            <v>18923578</v>
          </cell>
          <cell r="AF54">
            <v>112814</v>
          </cell>
          <cell r="AG54">
            <v>250689</v>
          </cell>
          <cell r="AH54">
            <v>441799</v>
          </cell>
          <cell r="AI54">
            <v>24718373</v>
          </cell>
          <cell r="AJ54">
            <v>303853</v>
          </cell>
          <cell r="AK54">
            <v>164000</v>
          </cell>
          <cell r="AL54">
            <v>106093087</v>
          </cell>
          <cell r="AM54">
            <v>51327118</v>
          </cell>
          <cell r="AN54">
            <v>165783845</v>
          </cell>
          <cell r="AO54">
            <v>114456727</v>
          </cell>
        </row>
        <row r="55">
          <cell r="G55" t="str">
            <v xml:space="preserve">02.02.02 </v>
          </cell>
          <cell r="H55" t="str">
            <v>Aquisição De Serviços</v>
          </cell>
          <cell r="I55">
            <v>87435928</v>
          </cell>
          <cell r="J55">
            <v>186489051</v>
          </cell>
          <cell r="K55">
            <v>10911606</v>
          </cell>
          <cell r="L55">
            <v>3969604</v>
          </cell>
          <cell r="M55">
            <v>13567401</v>
          </cell>
          <cell r="N55">
            <v>20923550</v>
          </cell>
          <cell r="O55">
            <v>53776962</v>
          </cell>
          <cell r="P55">
            <v>20157984</v>
          </cell>
          <cell r="Q55">
            <v>43767516</v>
          </cell>
          <cell r="R55">
            <v>172802</v>
          </cell>
          <cell r="S55">
            <v>47793159</v>
          </cell>
          <cell r="T55">
            <v>5131775</v>
          </cell>
          <cell r="U55">
            <v>494097338</v>
          </cell>
          <cell r="V55">
            <v>277138196</v>
          </cell>
          <cell r="W55">
            <v>350861206</v>
          </cell>
          <cell r="X55">
            <v>10747388</v>
          </cell>
          <cell r="Y55">
            <v>83001420</v>
          </cell>
          <cell r="Z55">
            <v>35763231</v>
          </cell>
          <cell r="AA55">
            <v>26004213</v>
          </cell>
          <cell r="AB55">
            <v>32290423</v>
          </cell>
          <cell r="AC55">
            <v>33311937</v>
          </cell>
          <cell r="AD55">
            <v>75827944</v>
          </cell>
          <cell r="AE55">
            <v>378881985</v>
          </cell>
          <cell r="AF55">
            <v>47228015</v>
          </cell>
          <cell r="AG55">
            <v>12932831</v>
          </cell>
          <cell r="AH55">
            <v>26900114</v>
          </cell>
          <cell r="AI55">
            <v>422538594</v>
          </cell>
          <cell r="AJ55">
            <v>25445551</v>
          </cell>
          <cell r="AK55">
            <v>16420688</v>
          </cell>
          <cell r="AL55">
            <v>1855293736</v>
          </cell>
          <cell r="AM55">
            <v>1242366916</v>
          </cell>
          <cell r="AN55">
            <v>3591757990</v>
          </cell>
          <cell r="AO55">
            <v>2349391074</v>
          </cell>
        </row>
        <row r="56">
          <cell r="G56" t="str">
            <v>02.02.02.00.01</v>
          </cell>
          <cell r="H56" t="str">
            <v>Rendas E Alugueres</v>
          </cell>
          <cell r="I56">
            <v>2014928</v>
          </cell>
          <cell r="J56">
            <v>2500000</v>
          </cell>
          <cell r="K56">
            <v>4320000</v>
          </cell>
          <cell r="L56">
            <v>0</v>
          </cell>
          <cell r="M56">
            <v>0</v>
          </cell>
          <cell r="N56">
            <v>5593725</v>
          </cell>
          <cell r="O56">
            <v>5717200</v>
          </cell>
          <cell r="P56">
            <v>1685000</v>
          </cell>
          <cell r="Q56">
            <v>5046000</v>
          </cell>
          <cell r="R56">
            <v>0</v>
          </cell>
          <cell r="S56">
            <v>35200</v>
          </cell>
          <cell r="T56">
            <v>0</v>
          </cell>
          <cell r="U56">
            <v>26912053</v>
          </cell>
          <cell r="V56">
            <v>44515763</v>
          </cell>
          <cell r="W56">
            <v>104009240</v>
          </cell>
          <cell r="X56">
            <v>1174000</v>
          </cell>
          <cell r="Y56">
            <v>21546000</v>
          </cell>
          <cell r="Z56">
            <v>2916000</v>
          </cell>
          <cell r="AA56">
            <v>6600000</v>
          </cell>
          <cell r="AB56">
            <v>3180000</v>
          </cell>
          <cell r="AC56">
            <v>11379960</v>
          </cell>
          <cell r="AD56">
            <v>4937000</v>
          </cell>
          <cell r="AE56">
            <v>10402000</v>
          </cell>
          <cell r="AF56">
            <v>39108265</v>
          </cell>
          <cell r="AG56">
            <v>4740000</v>
          </cell>
          <cell r="AH56">
            <v>0</v>
          </cell>
          <cell r="AI56">
            <v>17277738</v>
          </cell>
          <cell r="AJ56">
            <v>0</v>
          </cell>
          <cell r="AK56">
            <v>6728548</v>
          </cell>
          <cell r="AL56">
            <v>278514514</v>
          </cell>
          <cell r="AM56">
            <v>75115741</v>
          </cell>
          <cell r="AN56">
            <v>380542308</v>
          </cell>
          <cell r="AO56">
            <v>305426567</v>
          </cell>
        </row>
        <row r="57">
          <cell r="G57" t="str">
            <v>02.02.02.00.02</v>
          </cell>
          <cell r="H57" t="str">
            <v>Conservação E Reparação De Bens</v>
          </cell>
          <cell r="I57">
            <v>8399069</v>
          </cell>
          <cell r="J57">
            <v>3000000</v>
          </cell>
          <cell r="K57">
            <v>350000</v>
          </cell>
          <cell r="L57">
            <v>700000</v>
          </cell>
          <cell r="M57">
            <v>1239491</v>
          </cell>
          <cell r="N57">
            <v>696039</v>
          </cell>
          <cell r="O57">
            <v>1801508</v>
          </cell>
          <cell r="P57">
            <v>985584</v>
          </cell>
          <cell r="Q57">
            <v>2451940</v>
          </cell>
          <cell r="R57">
            <v>0</v>
          </cell>
          <cell r="S57">
            <v>6575181</v>
          </cell>
          <cell r="T57">
            <v>331434</v>
          </cell>
          <cell r="U57">
            <v>26530246</v>
          </cell>
          <cell r="V57">
            <v>11985920</v>
          </cell>
          <cell r="W57">
            <v>38000622</v>
          </cell>
          <cell r="X57">
            <v>400000</v>
          </cell>
          <cell r="Y57">
            <v>3426694</v>
          </cell>
          <cell r="Z57">
            <v>2084956</v>
          </cell>
          <cell r="AA57">
            <v>1183450</v>
          </cell>
          <cell r="AB57">
            <v>1302052</v>
          </cell>
          <cell r="AC57">
            <v>1865892</v>
          </cell>
          <cell r="AD57">
            <v>10792153</v>
          </cell>
          <cell r="AE57">
            <v>70122280</v>
          </cell>
          <cell r="AF57">
            <v>738307</v>
          </cell>
          <cell r="AG57">
            <v>535269</v>
          </cell>
          <cell r="AH57">
            <v>1864000</v>
          </cell>
          <cell r="AI57">
            <v>19354204</v>
          </cell>
          <cell r="AJ57">
            <v>1988000</v>
          </cell>
          <cell r="AK57">
            <v>1058985</v>
          </cell>
          <cell r="AL57">
            <v>166702784</v>
          </cell>
          <cell r="AM57">
            <v>130641632</v>
          </cell>
          <cell r="AN57">
            <v>323874662</v>
          </cell>
          <cell r="AO57">
            <v>193233030</v>
          </cell>
        </row>
        <row r="58">
          <cell r="G58" t="str">
            <v>02.02.02.00.03</v>
          </cell>
          <cell r="H58" t="str">
            <v>Comunicações</v>
          </cell>
          <cell r="I58">
            <v>16216115</v>
          </cell>
          <cell r="J58">
            <v>17974100</v>
          </cell>
          <cell r="K58">
            <v>800000</v>
          </cell>
          <cell r="L58">
            <v>680000</v>
          </cell>
          <cell r="M58">
            <v>584407</v>
          </cell>
          <cell r="N58">
            <v>1211350</v>
          </cell>
          <cell r="O58">
            <v>7221374</v>
          </cell>
          <cell r="P58">
            <v>3284932</v>
          </cell>
          <cell r="Q58">
            <v>1000000</v>
          </cell>
          <cell r="R58">
            <v>0</v>
          </cell>
          <cell r="S58">
            <v>6294019</v>
          </cell>
          <cell r="T58">
            <v>98961</v>
          </cell>
          <cell r="U58">
            <v>55365258</v>
          </cell>
          <cell r="V58">
            <v>98562202</v>
          </cell>
          <cell r="W58">
            <v>26600686</v>
          </cell>
          <cell r="X58">
            <v>765000</v>
          </cell>
          <cell r="Y58">
            <v>15190475</v>
          </cell>
          <cell r="Z58">
            <v>2202072</v>
          </cell>
          <cell r="AA58">
            <v>2980000</v>
          </cell>
          <cell r="AB58">
            <v>3784942</v>
          </cell>
          <cell r="AC58">
            <v>2477422</v>
          </cell>
          <cell r="AD58">
            <v>9140780</v>
          </cell>
          <cell r="AE58">
            <v>19232816</v>
          </cell>
          <cell r="AF58">
            <v>425488</v>
          </cell>
          <cell r="AG58">
            <v>2000000</v>
          </cell>
          <cell r="AH58">
            <v>2479871</v>
          </cell>
          <cell r="AI58">
            <v>18111296</v>
          </cell>
          <cell r="AJ58">
            <v>1210000</v>
          </cell>
          <cell r="AK58">
            <v>1234283</v>
          </cell>
          <cell r="AL58">
            <v>206397333</v>
          </cell>
          <cell r="AM58">
            <v>96174217</v>
          </cell>
          <cell r="AN58">
            <v>357936808</v>
          </cell>
          <cell r="AO58">
            <v>261762591</v>
          </cell>
        </row>
        <row r="59">
          <cell r="G59" t="str">
            <v>02.02.02.00.04</v>
          </cell>
          <cell r="H59" t="str">
            <v>Transportes</v>
          </cell>
          <cell r="I59">
            <v>0</v>
          </cell>
          <cell r="J59">
            <v>863520</v>
          </cell>
          <cell r="K59">
            <v>400000</v>
          </cell>
          <cell r="L59">
            <v>0</v>
          </cell>
          <cell r="M59">
            <v>0</v>
          </cell>
          <cell r="N59">
            <v>0</v>
          </cell>
          <cell r="O59">
            <v>10000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1273520</v>
          </cell>
          <cell r="V59">
            <v>102000</v>
          </cell>
          <cell r="W59">
            <v>3288046</v>
          </cell>
          <cell r="X59">
            <v>69279</v>
          </cell>
          <cell r="Y59">
            <v>0</v>
          </cell>
          <cell r="Z59">
            <v>85000</v>
          </cell>
          <cell r="AA59">
            <v>0</v>
          </cell>
          <cell r="AB59">
            <v>383816</v>
          </cell>
          <cell r="AC59">
            <v>1200000</v>
          </cell>
          <cell r="AD59">
            <v>630000</v>
          </cell>
          <cell r="AE59">
            <v>10314556</v>
          </cell>
          <cell r="AF59">
            <v>30400</v>
          </cell>
          <cell r="AG59">
            <v>0</v>
          </cell>
          <cell r="AH59">
            <v>254000</v>
          </cell>
          <cell r="AI59">
            <v>33457919</v>
          </cell>
          <cell r="AJ59">
            <v>200000</v>
          </cell>
          <cell r="AK59">
            <v>381998</v>
          </cell>
          <cell r="AL59">
            <v>50397014</v>
          </cell>
          <cell r="AM59">
            <v>13257903</v>
          </cell>
          <cell r="AN59">
            <v>64928437</v>
          </cell>
          <cell r="AO59">
            <v>51670534</v>
          </cell>
        </row>
        <row r="60">
          <cell r="G60" t="str">
            <v>02.02.02.00.05</v>
          </cell>
          <cell r="H60" t="str">
            <v>Água</v>
          </cell>
          <cell r="I60">
            <v>6038539</v>
          </cell>
          <cell r="J60">
            <v>9742533</v>
          </cell>
          <cell r="K60">
            <v>300000</v>
          </cell>
          <cell r="L60">
            <v>70000</v>
          </cell>
          <cell r="M60">
            <v>1390704</v>
          </cell>
          <cell r="N60">
            <v>1019477</v>
          </cell>
          <cell r="O60">
            <v>3451768</v>
          </cell>
          <cell r="P60">
            <v>1505761</v>
          </cell>
          <cell r="Q60">
            <v>32650</v>
          </cell>
          <cell r="R60">
            <v>0</v>
          </cell>
          <cell r="S60">
            <v>5009915</v>
          </cell>
          <cell r="T60">
            <v>0</v>
          </cell>
          <cell r="U60">
            <v>28561347</v>
          </cell>
          <cell r="V60">
            <v>4859653</v>
          </cell>
          <cell r="W60">
            <v>8327869</v>
          </cell>
          <cell r="X60">
            <v>320285</v>
          </cell>
          <cell r="Y60">
            <v>6212491</v>
          </cell>
          <cell r="Z60">
            <v>1533899</v>
          </cell>
          <cell r="AA60">
            <v>856000</v>
          </cell>
          <cell r="AB60">
            <v>769945</v>
          </cell>
          <cell r="AC60">
            <v>629503</v>
          </cell>
          <cell r="AD60">
            <v>5882761</v>
          </cell>
          <cell r="AE60">
            <v>35939022</v>
          </cell>
          <cell r="AF60">
            <v>38659</v>
          </cell>
          <cell r="AG60">
            <v>642452</v>
          </cell>
          <cell r="AH60">
            <v>1252370</v>
          </cell>
          <cell r="AI60">
            <v>16707199</v>
          </cell>
          <cell r="AJ60">
            <v>776928</v>
          </cell>
          <cell r="AK60">
            <v>458968</v>
          </cell>
          <cell r="AL60">
            <v>85208004</v>
          </cell>
          <cell r="AM60">
            <v>126903790</v>
          </cell>
          <cell r="AN60">
            <v>240673141</v>
          </cell>
          <cell r="AO60">
            <v>113769351</v>
          </cell>
        </row>
        <row r="61">
          <cell r="G61" t="str">
            <v>02.02.02.00.06</v>
          </cell>
          <cell r="H61" t="str">
            <v>Energia Eléctrica</v>
          </cell>
          <cell r="I61">
            <v>7617072</v>
          </cell>
          <cell r="J61">
            <v>17000000</v>
          </cell>
          <cell r="K61">
            <v>1500000</v>
          </cell>
          <cell r="L61">
            <v>80000</v>
          </cell>
          <cell r="M61">
            <v>1789242</v>
          </cell>
          <cell r="N61">
            <v>2021631</v>
          </cell>
          <cell r="O61">
            <v>11233630</v>
          </cell>
          <cell r="P61">
            <v>789235</v>
          </cell>
          <cell r="Q61">
            <v>164117</v>
          </cell>
          <cell r="R61">
            <v>0</v>
          </cell>
          <cell r="S61">
            <v>11523582</v>
          </cell>
          <cell r="T61">
            <v>0</v>
          </cell>
          <cell r="U61">
            <v>53718509</v>
          </cell>
          <cell r="V61">
            <v>33245704</v>
          </cell>
          <cell r="W61">
            <v>23447126</v>
          </cell>
          <cell r="X61">
            <v>1396069</v>
          </cell>
          <cell r="Y61">
            <v>14799057</v>
          </cell>
          <cell r="Z61">
            <v>4455127</v>
          </cell>
          <cell r="AA61">
            <v>2910186</v>
          </cell>
          <cell r="AB61">
            <v>2007421</v>
          </cell>
          <cell r="AC61">
            <v>1651423</v>
          </cell>
          <cell r="AD61">
            <v>7828631</v>
          </cell>
          <cell r="AE61">
            <v>56829242</v>
          </cell>
          <cell r="AF61">
            <v>0</v>
          </cell>
          <cell r="AG61">
            <v>871030</v>
          </cell>
          <cell r="AH61">
            <v>3764180</v>
          </cell>
          <cell r="AI61">
            <v>32191259</v>
          </cell>
          <cell r="AJ61">
            <v>2798830</v>
          </cell>
          <cell r="AK61">
            <v>1044905</v>
          </cell>
          <cell r="AL61">
            <v>189240190</v>
          </cell>
          <cell r="AM61">
            <v>277536410</v>
          </cell>
          <cell r="AN61">
            <v>520495109</v>
          </cell>
          <cell r="AO61">
            <v>242958699</v>
          </cell>
        </row>
        <row r="62">
          <cell r="G62" t="str">
            <v>02.02.02.00.07</v>
          </cell>
          <cell r="H62" t="str">
            <v>Publicidade E Propaganda</v>
          </cell>
          <cell r="I62">
            <v>663486</v>
          </cell>
          <cell r="J62">
            <v>430197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525257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1618940</v>
          </cell>
          <cell r="V62">
            <v>2147330</v>
          </cell>
          <cell r="W62">
            <v>687224</v>
          </cell>
          <cell r="X62">
            <v>19400</v>
          </cell>
          <cell r="Y62">
            <v>0</v>
          </cell>
          <cell r="Z62">
            <v>632062</v>
          </cell>
          <cell r="AA62">
            <v>207175</v>
          </cell>
          <cell r="AB62">
            <v>2198068</v>
          </cell>
          <cell r="AC62">
            <v>686635</v>
          </cell>
          <cell r="AD62">
            <v>2023537</v>
          </cell>
          <cell r="AE62">
            <v>882500</v>
          </cell>
          <cell r="AF62">
            <v>0</v>
          </cell>
          <cell r="AG62">
            <v>400000</v>
          </cell>
          <cell r="AH62">
            <v>150000</v>
          </cell>
          <cell r="AI62">
            <v>0</v>
          </cell>
          <cell r="AJ62">
            <v>510842</v>
          </cell>
          <cell r="AK62">
            <v>388000</v>
          </cell>
          <cell r="AL62">
            <v>10932773</v>
          </cell>
          <cell r="AM62">
            <v>19383586</v>
          </cell>
          <cell r="AN62">
            <v>31935299</v>
          </cell>
          <cell r="AO62">
            <v>12551713</v>
          </cell>
        </row>
        <row r="63">
          <cell r="G63" t="str">
            <v>02.02.02.00.08</v>
          </cell>
          <cell r="H63" t="str">
            <v>Representação Dos Serviços</v>
          </cell>
          <cell r="I63">
            <v>6526594</v>
          </cell>
          <cell r="J63">
            <v>2000000</v>
          </cell>
          <cell r="K63">
            <v>128702</v>
          </cell>
          <cell r="L63">
            <v>100000</v>
          </cell>
          <cell r="M63">
            <v>275085</v>
          </cell>
          <cell r="N63">
            <v>400148</v>
          </cell>
          <cell r="O63">
            <v>117166</v>
          </cell>
          <cell r="P63">
            <v>103891</v>
          </cell>
          <cell r="Q63">
            <v>1822360</v>
          </cell>
          <cell r="R63">
            <v>172802</v>
          </cell>
          <cell r="S63">
            <v>830400</v>
          </cell>
          <cell r="T63">
            <v>306590</v>
          </cell>
          <cell r="U63">
            <v>12783738</v>
          </cell>
          <cell r="V63">
            <v>764476</v>
          </cell>
          <cell r="W63">
            <v>7377547</v>
          </cell>
          <cell r="X63">
            <v>72659</v>
          </cell>
          <cell r="Y63">
            <v>0</v>
          </cell>
          <cell r="Z63">
            <v>49372</v>
          </cell>
          <cell r="AA63">
            <v>637775</v>
          </cell>
          <cell r="AB63">
            <v>560000</v>
          </cell>
          <cell r="AC63">
            <v>465243</v>
          </cell>
          <cell r="AD63">
            <v>248444</v>
          </cell>
          <cell r="AE63">
            <v>986826</v>
          </cell>
          <cell r="AF63">
            <v>0</v>
          </cell>
          <cell r="AG63">
            <v>0</v>
          </cell>
          <cell r="AH63">
            <v>21600</v>
          </cell>
          <cell r="AI63">
            <v>0</v>
          </cell>
          <cell r="AJ63">
            <v>107830</v>
          </cell>
          <cell r="AK63">
            <v>0</v>
          </cell>
          <cell r="AL63">
            <v>11291772</v>
          </cell>
          <cell r="AM63">
            <v>3271217</v>
          </cell>
          <cell r="AN63">
            <v>27346727</v>
          </cell>
          <cell r="AO63">
            <v>24075510</v>
          </cell>
        </row>
        <row r="64">
          <cell r="G64" t="str">
            <v>02.02.02.00.09</v>
          </cell>
          <cell r="H64" t="str">
            <v>Deslocações E Estadas</v>
          </cell>
          <cell r="I64">
            <v>21959133</v>
          </cell>
          <cell r="J64">
            <v>85200581</v>
          </cell>
          <cell r="K64">
            <v>1062904</v>
          </cell>
          <cell r="L64">
            <v>100000</v>
          </cell>
          <cell r="M64">
            <v>2522646</v>
          </cell>
          <cell r="N64">
            <v>3873105</v>
          </cell>
          <cell r="O64">
            <v>4342885</v>
          </cell>
          <cell r="P64">
            <v>3495130</v>
          </cell>
          <cell r="Q64">
            <v>16849454</v>
          </cell>
          <cell r="R64">
            <v>0</v>
          </cell>
          <cell r="S64">
            <v>5740835</v>
          </cell>
          <cell r="T64">
            <v>4331415</v>
          </cell>
          <cell r="U64">
            <v>149478088</v>
          </cell>
          <cell r="V64">
            <v>7642346</v>
          </cell>
          <cell r="W64">
            <v>21920877</v>
          </cell>
          <cell r="X64">
            <v>1684724</v>
          </cell>
          <cell r="Y64">
            <v>5930746</v>
          </cell>
          <cell r="Z64">
            <v>6434831</v>
          </cell>
          <cell r="AA64">
            <v>4939160</v>
          </cell>
          <cell r="AB64">
            <v>3854155</v>
          </cell>
          <cell r="AC64">
            <v>3721853</v>
          </cell>
          <cell r="AD64">
            <v>5888349</v>
          </cell>
          <cell r="AE64">
            <v>7260455</v>
          </cell>
          <cell r="AF64">
            <v>251782</v>
          </cell>
          <cell r="AG64">
            <v>326800</v>
          </cell>
          <cell r="AH64">
            <v>3396432</v>
          </cell>
          <cell r="AI64">
            <v>28197691</v>
          </cell>
          <cell r="AJ64">
            <v>4480393</v>
          </cell>
          <cell r="AK64">
            <v>312834</v>
          </cell>
          <cell r="AL64">
            <v>106243428</v>
          </cell>
          <cell r="AM64">
            <v>82057255</v>
          </cell>
          <cell r="AN64">
            <v>337778771</v>
          </cell>
          <cell r="AO64">
            <v>255721516</v>
          </cell>
        </row>
        <row r="65">
          <cell r="G65" t="str">
            <v>02.02.02.01.00</v>
          </cell>
          <cell r="H65" t="str">
            <v>Vigilância E Segurança</v>
          </cell>
          <cell r="I65">
            <v>2592000</v>
          </cell>
          <cell r="J65">
            <v>8564944</v>
          </cell>
          <cell r="K65">
            <v>0</v>
          </cell>
          <cell r="L65">
            <v>0</v>
          </cell>
          <cell r="M65">
            <v>2270560</v>
          </cell>
          <cell r="N65">
            <v>0</v>
          </cell>
          <cell r="O65">
            <v>8228391</v>
          </cell>
          <cell r="P65">
            <v>1197992</v>
          </cell>
          <cell r="Q65">
            <v>0</v>
          </cell>
          <cell r="R65">
            <v>0</v>
          </cell>
          <cell r="S65">
            <v>2000000</v>
          </cell>
          <cell r="T65">
            <v>0</v>
          </cell>
          <cell r="U65">
            <v>24853887</v>
          </cell>
          <cell r="V65">
            <v>34121520</v>
          </cell>
          <cell r="W65">
            <v>21472129</v>
          </cell>
          <cell r="X65">
            <v>0</v>
          </cell>
          <cell r="Y65">
            <v>4491920</v>
          </cell>
          <cell r="Z65">
            <v>3217620</v>
          </cell>
          <cell r="AA65">
            <v>1639440</v>
          </cell>
          <cell r="AB65">
            <v>3604035</v>
          </cell>
          <cell r="AC65">
            <v>2960376</v>
          </cell>
          <cell r="AD65">
            <v>10275620</v>
          </cell>
          <cell r="AE65">
            <v>22790864</v>
          </cell>
          <cell r="AF65">
            <v>1441380</v>
          </cell>
          <cell r="AG65">
            <v>1380000</v>
          </cell>
          <cell r="AH65">
            <v>4763069</v>
          </cell>
          <cell r="AI65">
            <v>4924401</v>
          </cell>
          <cell r="AJ65">
            <v>5464800</v>
          </cell>
          <cell r="AK65">
            <v>0</v>
          </cell>
          <cell r="AL65">
            <v>122547174</v>
          </cell>
          <cell r="AM65">
            <v>91616074</v>
          </cell>
          <cell r="AN65">
            <v>239017135</v>
          </cell>
          <cell r="AO65">
            <v>147401061</v>
          </cell>
        </row>
        <row r="66">
          <cell r="G66" t="str">
            <v>02.02.02.01.01</v>
          </cell>
          <cell r="H66" t="str">
            <v>Limpeza  Higiene E Conforto</v>
          </cell>
          <cell r="I66">
            <v>5178760</v>
          </cell>
          <cell r="J66">
            <v>11937000</v>
          </cell>
          <cell r="K66">
            <v>0</v>
          </cell>
          <cell r="L66">
            <v>200000</v>
          </cell>
          <cell r="M66">
            <v>1144000</v>
          </cell>
          <cell r="N66">
            <v>985250</v>
          </cell>
          <cell r="O66">
            <v>5747746</v>
          </cell>
          <cell r="P66">
            <v>3890068</v>
          </cell>
          <cell r="Q66">
            <v>0</v>
          </cell>
          <cell r="R66">
            <v>0</v>
          </cell>
          <cell r="S66">
            <v>4150000</v>
          </cell>
          <cell r="T66">
            <v>0</v>
          </cell>
          <cell r="U66">
            <v>33232824</v>
          </cell>
          <cell r="V66">
            <v>12466452</v>
          </cell>
          <cell r="W66">
            <v>12977668</v>
          </cell>
          <cell r="X66">
            <v>0</v>
          </cell>
          <cell r="Y66">
            <v>6000000</v>
          </cell>
          <cell r="Z66">
            <v>2731509</v>
          </cell>
          <cell r="AA66">
            <v>1097500</v>
          </cell>
          <cell r="AB66">
            <v>2665566</v>
          </cell>
          <cell r="AC66">
            <v>2361376</v>
          </cell>
          <cell r="AD66">
            <v>2736112</v>
          </cell>
          <cell r="AE66">
            <v>39825636</v>
          </cell>
          <cell r="AF66">
            <v>0</v>
          </cell>
          <cell r="AG66">
            <v>1200000</v>
          </cell>
          <cell r="AH66">
            <v>0</v>
          </cell>
          <cell r="AI66">
            <v>4688181</v>
          </cell>
          <cell r="AJ66">
            <v>2166370</v>
          </cell>
          <cell r="AK66">
            <v>55000</v>
          </cell>
          <cell r="AL66">
            <v>90971370</v>
          </cell>
          <cell r="AM66">
            <v>63522312</v>
          </cell>
          <cell r="AN66">
            <v>187726506</v>
          </cell>
          <cell r="AO66">
            <v>124204194</v>
          </cell>
        </row>
        <row r="67">
          <cell r="G67" t="str">
            <v>02.02.02.01.02</v>
          </cell>
          <cell r="H67" t="str">
            <v>Honorários</v>
          </cell>
          <cell r="I67">
            <v>0</v>
          </cell>
          <cell r="J67">
            <v>1500000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1500000</v>
          </cell>
          <cell r="V67">
            <v>3711</v>
          </cell>
          <cell r="W67">
            <v>9118732</v>
          </cell>
          <cell r="X67">
            <v>0</v>
          </cell>
          <cell r="Y67">
            <v>0</v>
          </cell>
          <cell r="Z67">
            <v>1630189</v>
          </cell>
          <cell r="AA67">
            <v>0</v>
          </cell>
          <cell r="AB67">
            <v>0</v>
          </cell>
          <cell r="AC67">
            <v>255117</v>
          </cell>
          <cell r="AD67">
            <v>2654897</v>
          </cell>
          <cell r="AE67">
            <v>13877711</v>
          </cell>
          <cell r="AF67">
            <v>2539085</v>
          </cell>
          <cell r="AG67">
            <v>0</v>
          </cell>
          <cell r="AH67">
            <v>4471128</v>
          </cell>
          <cell r="AI67">
            <v>19143205</v>
          </cell>
          <cell r="AJ67">
            <v>511160</v>
          </cell>
          <cell r="AK67">
            <v>0</v>
          </cell>
          <cell r="AL67">
            <v>54204935</v>
          </cell>
          <cell r="AM67">
            <v>45853483</v>
          </cell>
          <cell r="AN67">
            <v>101558418</v>
          </cell>
          <cell r="AO67">
            <v>55704935</v>
          </cell>
        </row>
        <row r="68">
          <cell r="G68" t="str">
            <v>02.02.02.01.03.01</v>
          </cell>
          <cell r="H68" t="str">
            <v>Assistência Técnica - Residentes</v>
          </cell>
          <cell r="I68">
            <v>299000</v>
          </cell>
          <cell r="J68">
            <v>16751212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200000</v>
          </cell>
          <cell r="P68">
            <v>6000</v>
          </cell>
          <cell r="Q68">
            <v>7338092</v>
          </cell>
          <cell r="R68">
            <v>0</v>
          </cell>
          <cell r="S68">
            <v>0</v>
          </cell>
          <cell r="T68">
            <v>0</v>
          </cell>
          <cell r="U68">
            <v>24594304</v>
          </cell>
          <cell r="V68">
            <v>360000</v>
          </cell>
          <cell r="W68">
            <v>2069016</v>
          </cell>
          <cell r="X68">
            <v>3704904</v>
          </cell>
          <cell r="Y68">
            <v>0</v>
          </cell>
          <cell r="Z68">
            <v>2075640</v>
          </cell>
          <cell r="AA68">
            <v>1211340</v>
          </cell>
          <cell r="AB68">
            <v>3015725</v>
          </cell>
          <cell r="AC68">
            <v>0</v>
          </cell>
          <cell r="AD68">
            <v>70000</v>
          </cell>
          <cell r="AE68">
            <v>5523600</v>
          </cell>
          <cell r="AF68">
            <v>0</v>
          </cell>
          <cell r="AG68">
            <v>574920</v>
          </cell>
          <cell r="AH68">
            <v>1383873</v>
          </cell>
          <cell r="AI68">
            <v>7567345</v>
          </cell>
          <cell r="AJ68">
            <v>3581448</v>
          </cell>
          <cell r="AK68">
            <v>0</v>
          </cell>
          <cell r="AL68">
            <v>31137811</v>
          </cell>
          <cell r="AM68">
            <v>74420853</v>
          </cell>
          <cell r="AN68">
            <v>130152968</v>
          </cell>
          <cell r="AO68">
            <v>55732115</v>
          </cell>
        </row>
        <row r="69">
          <cell r="G69" t="str">
            <v>02.02.02.01.03.02</v>
          </cell>
          <cell r="H69" t="str">
            <v>Assistência Técnica - Não Residentes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5946535</v>
          </cell>
          <cell r="R69">
            <v>0</v>
          </cell>
          <cell r="S69">
            <v>0</v>
          </cell>
          <cell r="T69">
            <v>0</v>
          </cell>
          <cell r="U69">
            <v>5946535</v>
          </cell>
          <cell r="V69">
            <v>13000000</v>
          </cell>
          <cell r="W69">
            <v>493120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876000</v>
          </cell>
          <cell r="AF69">
            <v>0</v>
          </cell>
          <cell r="AG69">
            <v>0</v>
          </cell>
          <cell r="AH69">
            <v>0</v>
          </cell>
          <cell r="AI69">
            <v>142902701</v>
          </cell>
          <cell r="AJ69">
            <v>0</v>
          </cell>
          <cell r="AK69">
            <v>0</v>
          </cell>
          <cell r="AL69">
            <v>157271821</v>
          </cell>
          <cell r="AM69">
            <v>15885391</v>
          </cell>
          <cell r="AN69">
            <v>179103747</v>
          </cell>
          <cell r="AO69">
            <v>163218356</v>
          </cell>
        </row>
        <row r="70">
          <cell r="G70" t="str">
            <v>02.02.02.01.04</v>
          </cell>
          <cell r="H70" t="str">
            <v>Outros Encargos Da Dívida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19607107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19607107</v>
          </cell>
          <cell r="AM70">
            <v>1650000</v>
          </cell>
          <cell r="AN70">
            <v>21257107</v>
          </cell>
          <cell r="AO70">
            <v>19607107</v>
          </cell>
        </row>
        <row r="71">
          <cell r="G71" t="str">
            <v>02.02.02.09.01</v>
          </cell>
          <cell r="H71" t="str">
            <v>Formação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40000</v>
          </cell>
          <cell r="R71">
            <v>0</v>
          </cell>
          <cell r="S71">
            <v>0</v>
          </cell>
          <cell r="T71">
            <v>0</v>
          </cell>
          <cell r="U71">
            <v>40000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200000</v>
          </cell>
          <cell r="AA71">
            <v>0</v>
          </cell>
          <cell r="AB71">
            <v>0</v>
          </cell>
          <cell r="AC71">
            <v>0</v>
          </cell>
          <cell r="AD71">
            <v>500000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150000</v>
          </cell>
          <cell r="AJ71">
            <v>0</v>
          </cell>
          <cell r="AK71">
            <v>0</v>
          </cell>
          <cell r="AL71">
            <v>850000</v>
          </cell>
          <cell r="AM71">
            <v>250000</v>
          </cell>
          <cell r="AN71">
            <v>1140000</v>
          </cell>
          <cell r="AO71">
            <v>890000</v>
          </cell>
        </row>
        <row r="72">
          <cell r="G72" t="str">
            <v>02.02.02.09.02</v>
          </cell>
          <cell r="H72" t="str">
            <v>Seminários, Exposições E Similares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959332</v>
          </cell>
          <cell r="AN72">
            <v>959332</v>
          </cell>
          <cell r="AO72">
            <v>0</v>
          </cell>
        </row>
        <row r="73">
          <cell r="G73" t="str">
            <v>02.02.02.09.09</v>
          </cell>
          <cell r="H73" t="str">
            <v>Outros Serviços</v>
          </cell>
          <cell r="I73">
            <v>9931232</v>
          </cell>
          <cell r="J73">
            <v>9024964</v>
          </cell>
          <cell r="K73">
            <v>2050000</v>
          </cell>
          <cell r="L73">
            <v>2039604</v>
          </cell>
          <cell r="M73">
            <v>2351266</v>
          </cell>
          <cell r="N73">
            <v>5122825</v>
          </cell>
          <cell r="O73">
            <v>5705294</v>
          </cell>
          <cell r="P73">
            <v>2689134</v>
          </cell>
          <cell r="Q73">
            <v>3076368</v>
          </cell>
          <cell r="R73">
            <v>0</v>
          </cell>
          <cell r="S73">
            <v>5634027</v>
          </cell>
          <cell r="T73">
            <v>63375</v>
          </cell>
          <cell r="U73">
            <v>47688089</v>
          </cell>
          <cell r="V73">
            <v>13361119</v>
          </cell>
          <cell r="W73">
            <v>51464197</v>
          </cell>
          <cell r="X73">
            <v>1141068</v>
          </cell>
          <cell r="Y73">
            <v>5404037</v>
          </cell>
          <cell r="Z73">
            <v>5514954</v>
          </cell>
          <cell r="AA73">
            <v>1742187</v>
          </cell>
          <cell r="AB73">
            <v>4964698</v>
          </cell>
          <cell r="AC73">
            <v>3657137</v>
          </cell>
          <cell r="AD73">
            <v>12219660</v>
          </cell>
          <cell r="AE73">
            <v>84018477</v>
          </cell>
          <cell r="AF73">
            <v>2654649</v>
          </cell>
          <cell r="AG73">
            <v>262360</v>
          </cell>
          <cell r="AH73">
            <v>3099591</v>
          </cell>
          <cell r="AI73">
            <v>77865455</v>
          </cell>
          <cell r="AJ73">
            <v>1648950</v>
          </cell>
          <cell r="AK73">
            <v>4757167</v>
          </cell>
          <cell r="AL73">
            <v>273775706</v>
          </cell>
          <cell r="AM73">
            <v>123867720</v>
          </cell>
          <cell r="AN73">
            <v>445331515</v>
          </cell>
          <cell r="AO73">
            <v>321463795</v>
          </cell>
        </row>
        <row r="74">
          <cell r="G74" t="str">
            <v xml:space="preserve">02.04 </v>
          </cell>
          <cell r="H74" t="str">
            <v>Juros e outros encargos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5146837889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5146837889</v>
          </cell>
          <cell r="AM74">
            <v>0</v>
          </cell>
          <cell r="AN74">
            <v>5146837889</v>
          </cell>
          <cell r="AO74">
            <v>5146837889</v>
          </cell>
        </row>
        <row r="75">
          <cell r="G75" t="str">
            <v xml:space="preserve">02.04.01 </v>
          </cell>
          <cell r="H75" t="str">
            <v>Juros da dívida externa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1753837889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1753837889</v>
          </cell>
          <cell r="AM75">
            <v>0</v>
          </cell>
          <cell r="AN75">
            <v>1753837889</v>
          </cell>
          <cell r="AO75">
            <v>1753837889</v>
          </cell>
        </row>
        <row r="76">
          <cell r="G76" t="str">
            <v>02.04.01</v>
          </cell>
          <cell r="H76" t="str">
            <v>Juros da dívida externa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1753837889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1753837889</v>
          </cell>
          <cell r="AM76">
            <v>0</v>
          </cell>
          <cell r="AN76">
            <v>1753837889</v>
          </cell>
          <cell r="AO76">
            <v>1753837889</v>
          </cell>
        </row>
        <row r="77">
          <cell r="G77" t="str">
            <v xml:space="preserve">02.04.02 </v>
          </cell>
          <cell r="H77" t="str">
            <v>Juros da dívida interna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3334605107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3334605107</v>
          </cell>
          <cell r="AM77">
            <v>0</v>
          </cell>
          <cell r="AN77">
            <v>3334605107</v>
          </cell>
          <cell r="AO77">
            <v>3334605107</v>
          </cell>
        </row>
        <row r="78">
          <cell r="G78" t="str">
            <v>02.04.02</v>
          </cell>
          <cell r="H78" t="str">
            <v>Juros da dívida interna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3334605107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3334605107</v>
          </cell>
          <cell r="AM78">
            <v>0</v>
          </cell>
          <cell r="AN78">
            <v>3334605107</v>
          </cell>
          <cell r="AO78">
            <v>3334605107</v>
          </cell>
        </row>
        <row r="79">
          <cell r="G79" t="str">
            <v xml:space="preserve">02.04.03 </v>
          </cell>
          <cell r="H79" t="str">
            <v>Outros encargos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58394893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58394893</v>
          </cell>
          <cell r="AM79">
            <v>0</v>
          </cell>
          <cell r="AN79">
            <v>58394893</v>
          </cell>
          <cell r="AO79">
            <v>58394893</v>
          </cell>
        </row>
        <row r="80">
          <cell r="G80" t="str">
            <v>02.04.03</v>
          </cell>
          <cell r="H80" t="str">
            <v>Outros encargos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58394893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58394893</v>
          </cell>
          <cell r="AM80">
            <v>0</v>
          </cell>
          <cell r="AN80">
            <v>58394893</v>
          </cell>
          <cell r="AO80">
            <v>58394893</v>
          </cell>
        </row>
        <row r="81">
          <cell r="G81" t="str">
            <v xml:space="preserve">02.05 </v>
          </cell>
          <cell r="H81" t="str">
            <v>Subsidíos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162783956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14734000</v>
          </cell>
          <cell r="AI81">
            <v>0</v>
          </cell>
          <cell r="AJ81">
            <v>0</v>
          </cell>
          <cell r="AK81">
            <v>0</v>
          </cell>
          <cell r="AL81">
            <v>177517956</v>
          </cell>
          <cell r="AM81">
            <v>649444526</v>
          </cell>
          <cell r="AN81">
            <v>826962482</v>
          </cell>
          <cell r="AO81">
            <v>177517956</v>
          </cell>
        </row>
        <row r="82">
          <cell r="G82" t="str">
            <v xml:space="preserve">02.05.01 </v>
          </cell>
          <cell r="H82" t="str">
            <v>A Empresas Públicas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162783956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162783956</v>
          </cell>
          <cell r="AM82">
            <v>0</v>
          </cell>
          <cell r="AN82">
            <v>162783956</v>
          </cell>
          <cell r="AO82">
            <v>162783956</v>
          </cell>
        </row>
        <row r="83">
          <cell r="G83" t="str">
            <v>02.05.01.01</v>
          </cell>
          <cell r="H83" t="str">
            <v>Subsidíos Empresas Públicas Não Financeiras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162783956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162783956</v>
          </cell>
          <cell r="AM83">
            <v>0</v>
          </cell>
          <cell r="AN83">
            <v>162783956</v>
          </cell>
          <cell r="AO83">
            <v>162783956</v>
          </cell>
        </row>
        <row r="84">
          <cell r="G84" t="str">
            <v>02.05.01.02</v>
          </cell>
          <cell r="H84" t="str">
            <v>Subsidíos Empresas Públicas Financeiras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</row>
        <row r="85">
          <cell r="G85" t="str">
            <v xml:space="preserve">02.05.02 </v>
          </cell>
          <cell r="H85" t="str">
            <v>A Empresas Privadas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14734000</v>
          </cell>
          <cell r="AI85">
            <v>0</v>
          </cell>
          <cell r="AJ85">
            <v>0</v>
          </cell>
          <cell r="AK85">
            <v>0</v>
          </cell>
          <cell r="AL85">
            <v>14734000</v>
          </cell>
          <cell r="AM85">
            <v>649444526</v>
          </cell>
          <cell r="AN85">
            <v>664178526</v>
          </cell>
          <cell r="AO85">
            <v>14734000</v>
          </cell>
        </row>
        <row r="86">
          <cell r="G86" t="str">
            <v>02.05.02.01</v>
          </cell>
          <cell r="H86" t="str">
            <v>Subsidíos A Empresas Privadas Não Financeiras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14734000</v>
          </cell>
          <cell r="AI86">
            <v>0</v>
          </cell>
          <cell r="AJ86">
            <v>0</v>
          </cell>
          <cell r="AK86">
            <v>0</v>
          </cell>
          <cell r="AL86">
            <v>14734000</v>
          </cell>
          <cell r="AM86">
            <v>649444526</v>
          </cell>
          <cell r="AN86">
            <v>664178526</v>
          </cell>
          <cell r="AO86">
            <v>14734000</v>
          </cell>
        </row>
        <row r="87">
          <cell r="G87" t="str">
            <v>02.05.02.02</v>
          </cell>
          <cell r="H87" t="str">
            <v>Subsidíos A Empresas Privadas Financeiras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</row>
        <row r="88">
          <cell r="G88" t="str">
            <v xml:space="preserve">02.06 </v>
          </cell>
          <cell r="H88" t="str">
            <v>Transferências</v>
          </cell>
          <cell r="I88">
            <v>7833961</v>
          </cell>
          <cell r="J88">
            <v>152817909</v>
          </cell>
          <cell r="K88">
            <v>600000</v>
          </cell>
          <cell r="L88">
            <v>190000</v>
          </cell>
          <cell r="M88">
            <v>0</v>
          </cell>
          <cell r="N88">
            <v>897830</v>
          </cell>
          <cell r="O88">
            <v>0</v>
          </cell>
          <cell r="P88">
            <v>0</v>
          </cell>
          <cell r="Q88">
            <v>2422150</v>
          </cell>
          <cell r="R88">
            <v>0</v>
          </cell>
          <cell r="S88">
            <v>0</v>
          </cell>
          <cell r="T88">
            <v>0</v>
          </cell>
          <cell r="U88">
            <v>164761850</v>
          </cell>
          <cell r="V88">
            <v>4321772008</v>
          </cell>
          <cell r="W88">
            <v>34809015</v>
          </cell>
          <cell r="X88">
            <v>603036</v>
          </cell>
          <cell r="Y88">
            <v>5080000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270000</v>
          </cell>
          <cell r="AE88">
            <v>29886167</v>
          </cell>
          <cell r="AF88">
            <v>0</v>
          </cell>
          <cell r="AG88">
            <v>37238102</v>
          </cell>
          <cell r="AH88">
            <v>0</v>
          </cell>
          <cell r="AI88">
            <v>11169725</v>
          </cell>
          <cell r="AJ88">
            <v>0</v>
          </cell>
          <cell r="AK88">
            <v>0</v>
          </cell>
          <cell r="AL88">
            <v>4440828053</v>
          </cell>
          <cell r="AM88">
            <v>64384128</v>
          </cell>
          <cell r="AN88">
            <v>4669974031</v>
          </cell>
          <cell r="AO88">
            <v>4605589903</v>
          </cell>
        </row>
        <row r="89">
          <cell r="G89" t="str">
            <v xml:space="preserve">02.06.01 </v>
          </cell>
          <cell r="H89" t="str">
            <v>Para Governos Estrangeiros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27821463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475700</v>
          </cell>
          <cell r="AF89">
            <v>0</v>
          </cell>
          <cell r="AG89">
            <v>0</v>
          </cell>
          <cell r="AH89">
            <v>0</v>
          </cell>
          <cell r="AI89">
            <v>6500000</v>
          </cell>
          <cell r="AJ89">
            <v>0</v>
          </cell>
          <cell r="AK89">
            <v>0</v>
          </cell>
          <cell r="AL89">
            <v>34797163</v>
          </cell>
          <cell r="AM89">
            <v>4848364</v>
          </cell>
          <cell r="AN89">
            <v>39645527</v>
          </cell>
          <cell r="AO89">
            <v>34797163</v>
          </cell>
        </row>
        <row r="90">
          <cell r="G90" t="str">
            <v>02.06.01.01</v>
          </cell>
          <cell r="H90" t="str">
            <v>Transferências Correntes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80000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80000</v>
          </cell>
          <cell r="AM90">
            <v>1518364</v>
          </cell>
          <cell r="AN90">
            <v>1598364</v>
          </cell>
          <cell r="AO90">
            <v>80000</v>
          </cell>
        </row>
        <row r="91">
          <cell r="G91" t="str">
            <v>02.06.01.02</v>
          </cell>
          <cell r="H91" t="str">
            <v>Transferências Capital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</row>
        <row r="92">
          <cell r="G92" t="str">
            <v>02.06.01.09.01</v>
          </cell>
          <cell r="H92" t="str">
            <v>Outros Transferências Correntes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26000944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395700</v>
          </cell>
          <cell r="AF92">
            <v>0</v>
          </cell>
          <cell r="AG92">
            <v>0</v>
          </cell>
          <cell r="AH92">
            <v>0</v>
          </cell>
          <cell r="AI92">
            <v>6500000</v>
          </cell>
          <cell r="AJ92">
            <v>0</v>
          </cell>
          <cell r="AK92">
            <v>0</v>
          </cell>
          <cell r="AL92">
            <v>32896644</v>
          </cell>
          <cell r="AM92">
            <v>3330000</v>
          </cell>
          <cell r="AN92">
            <v>36226644</v>
          </cell>
          <cell r="AO92">
            <v>32896644</v>
          </cell>
        </row>
        <row r="93">
          <cell r="G93" t="str">
            <v>02.06.01.09.02</v>
          </cell>
          <cell r="H93" t="str">
            <v>Outros Transferências Capital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</row>
        <row r="94">
          <cell r="G94" t="str">
            <v>02.06.01.09.03</v>
          </cell>
          <cell r="H94" t="str">
            <v>Id Outros Transferências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1820519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1820519</v>
          </cell>
          <cell r="AM94">
            <v>0</v>
          </cell>
          <cell r="AN94">
            <v>1820519</v>
          </cell>
          <cell r="AO94">
            <v>1820519</v>
          </cell>
        </row>
        <row r="95">
          <cell r="G95" t="str">
            <v xml:space="preserve">02.06.02 </v>
          </cell>
          <cell r="H95" t="str">
            <v>Organismos internacionais</v>
          </cell>
          <cell r="I95">
            <v>0</v>
          </cell>
          <cell r="J95">
            <v>4298629</v>
          </cell>
          <cell r="K95">
            <v>600000</v>
          </cell>
          <cell r="L95">
            <v>190000</v>
          </cell>
          <cell r="M95">
            <v>0</v>
          </cell>
          <cell r="N95">
            <v>897830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5986459</v>
          </cell>
          <cell r="V95">
            <v>426889011</v>
          </cell>
          <cell r="W95">
            <v>6471057</v>
          </cell>
          <cell r="X95">
            <v>603036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433963104</v>
          </cell>
          <cell r="AM95">
            <v>3137936</v>
          </cell>
          <cell r="AN95">
            <v>443087499</v>
          </cell>
          <cell r="AO95">
            <v>439949563</v>
          </cell>
        </row>
        <row r="96">
          <cell r="G96" t="str">
            <v>02.06.02.01.01</v>
          </cell>
          <cell r="H96" t="str">
            <v>Quotas A Organismos Internacionais Correntes</v>
          </cell>
          <cell r="I96">
            <v>0</v>
          </cell>
          <cell r="J96">
            <v>4298629</v>
          </cell>
          <cell r="K96">
            <v>600000</v>
          </cell>
          <cell r="L96">
            <v>190000</v>
          </cell>
          <cell r="M96">
            <v>0</v>
          </cell>
          <cell r="N96">
            <v>897830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5986459</v>
          </cell>
          <cell r="V96">
            <v>176889011</v>
          </cell>
          <cell r="W96">
            <v>6437977</v>
          </cell>
          <cell r="X96">
            <v>603036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183930024</v>
          </cell>
          <cell r="AM96">
            <v>3077936</v>
          </cell>
          <cell r="AN96">
            <v>192994419</v>
          </cell>
          <cell r="AO96">
            <v>189916483</v>
          </cell>
        </row>
        <row r="97">
          <cell r="G97" t="str">
            <v>02.06.02.01.09</v>
          </cell>
          <cell r="H97" t="str">
            <v>Outros Organismos Internacionais - Correntes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250000000</v>
          </cell>
          <cell r="W97">
            <v>33080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250033080</v>
          </cell>
          <cell r="AM97">
            <v>60000</v>
          </cell>
          <cell r="AN97">
            <v>250093080</v>
          </cell>
          <cell r="AO97">
            <v>250033080</v>
          </cell>
        </row>
        <row r="98">
          <cell r="G98" t="str">
            <v>02.06.02.02.09</v>
          </cell>
          <cell r="H98" t="str">
            <v>Outros A Organismos Internacionais Capital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</row>
        <row r="99">
          <cell r="G99" t="str">
            <v xml:space="preserve">02.06.03 </v>
          </cell>
          <cell r="H99" t="str">
            <v>Administrações Públicas</v>
          </cell>
          <cell r="I99">
            <v>7833961</v>
          </cell>
          <cell r="J99">
            <v>148519280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2422150</v>
          </cell>
          <cell r="R99">
            <v>0</v>
          </cell>
          <cell r="S99">
            <v>0</v>
          </cell>
          <cell r="T99">
            <v>0</v>
          </cell>
          <cell r="U99">
            <v>158775391</v>
          </cell>
          <cell r="V99">
            <v>3894882997</v>
          </cell>
          <cell r="W99">
            <v>516495</v>
          </cell>
          <cell r="X99">
            <v>0</v>
          </cell>
          <cell r="Y99">
            <v>5080000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270000</v>
          </cell>
          <cell r="AE99">
            <v>29410467</v>
          </cell>
          <cell r="AF99">
            <v>0</v>
          </cell>
          <cell r="AG99">
            <v>37238102</v>
          </cell>
          <cell r="AH99">
            <v>0</v>
          </cell>
          <cell r="AI99">
            <v>4669725</v>
          </cell>
          <cell r="AJ99">
            <v>0</v>
          </cell>
          <cell r="AK99">
            <v>0</v>
          </cell>
          <cell r="AL99">
            <v>3972067786</v>
          </cell>
          <cell r="AM99">
            <v>56397828</v>
          </cell>
          <cell r="AN99">
            <v>4187241005</v>
          </cell>
          <cell r="AO99">
            <v>4130843177</v>
          </cell>
        </row>
        <row r="100">
          <cell r="G100" t="str">
            <v>02.06.03.01.01</v>
          </cell>
          <cell r="H100" t="str">
            <v>Fundos E Serviços Autónomos Corrente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1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190000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190001</v>
          </cell>
          <cell r="AM100">
            <v>5925480</v>
          </cell>
          <cell r="AN100">
            <v>6115481</v>
          </cell>
          <cell r="AO100">
            <v>190001</v>
          </cell>
        </row>
        <row r="101">
          <cell r="G101" t="str">
            <v>02.06.03.01.02</v>
          </cell>
          <cell r="H101" t="str">
            <v>Municipios Corrente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3791432997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37238102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3828671099</v>
          </cell>
          <cell r="AM101">
            <v>17401077</v>
          </cell>
          <cell r="AN101">
            <v>3846072176</v>
          </cell>
          <cell r="AO101">
            <v>3828671099</v>
          </cell>
        </row>
        <row r="102">
          <cell r="G102" t="str">
            <v>02.06.03.01.03</v>
          </cell>
          <cell r="H102" t="str">
            <v>Embaixadas E Serviços Consulares Corrente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516494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516494</v>
          </cell>
          <cell r="AM102">
            <v>0</v>
          </cell>
          <cell r="AN102">
            <v>516494</v>
          </cell>
          <cell r="AO102">
            <v>516494</v>
          </cell>
        </row>
        <row r="103">
          <cell r="G103" t="str">
            <v>02.06.03.01.09</v>
          </cell>
          <cell r="H103" t="str">
            <v>Outras Transferências Administrações Públicas Corr</v>
          </cell>
          <cell r="I103">
            <v>7833961</v>
          </cell>
          <cell r="J103">
            <v>148519280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2422150</v>
          </cell>
          <cell r="R103">
            <v>0</v>
          </cell>
          <cell r="S103">
            <v>0</v>
          </cell>
          <cell r="T103">
            <v>0</v>
          </cell>
          <cell r="U103">
            <v>158775391</v>
          </cell>
          <cell r="V103">
            <v>103450000</v>
          </cell>
          <cell r="W103">
            <v>0</v>
          </cell>
          <cell r="X103">
            <v>0</v>
          </cell>
          <cell r="Y103">
            <v>5080000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270000</v>
          </cell>
          <cell r="AE103">
            <v>28065267</v>
          </cell>
          <cell r="AF103">
            <v>0</v>
          </cell>
          <cell r="AG103">
            <v>0</v>
          </cell>
          <cell r="AH103">
            <v>0</v>
          </cell>
          <cell r="AI103">
            <v>4669725</v>
          </cell>
          <cell r="AJ103">
            <v>0</v>
          </cell>
          <cell r="AK103">
            <v>0</v>
          </cell>
          <cell r="AL103">
            <v>141534992</v>
          </cell>
          <cell r="AM103">
            <v>33071271</v>
          </cell>
          <cell r="AN103">
            <v>333381654</v>
          </cell>
          <cell r="AO103">
            <v>300310383</v>
          </cell>
        </row>
        <row r="104">
          <cell r="G104" t="str">
            <v>02.06.03.02.01</v>
          </cell>
          <cell r="H104" t="str">
            <v>Fundos E Serviços Autónomos Capital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1155200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1155200</v>
          </cell>
          <cell r="AM104">
            <v>0</v>
          </cell>
          <cell r="AN104">
            <v>1155200</v>
          </cell>
          <cell r="AO104">
            <v>1155200</v>
          </cell>
        </row>
        <row r="105">
          <cell r="G105" t="str">
            <v>02.06.03.02.02</v>
          </cell>
          <cell r="H105" t="str">
            <v>Municípios Capital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</row>
        <row r="106">
          <cell r="G106" t="str">
            <v>02.06.03.02.03</v>
          </cell>
          <cell r="H106" t="str">
            <v>Embaixadas E Serviços Consulares Capital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</row>
        <row r="107">
          <cell r="G107" t="str">
            <v>02.06.03.02.09</v>
          </cell>
          <cell r="H107" t="str">
            <v>Outras Transferências Administrações Públicas Capi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</row>
        <row r="108">
          <cell r="G108" t="str">
            <v xml:space="preserve">02.07 </v>
          </cell>
          <cell r="H108" t="str">
            <v>Benefícios Sociais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1632000</v>
          </cell>
          <cell r="R108">
            <v>0</v>
          </cell>
          <cell r="S108">
            <v>3438046</v>
          </cell>
          <cell r="T108">
            <v>0</v>
          </cell>
          <cell r="U108">
            <v>5070046</v>
          </cell>
          <cell r="V108">
            <v>5288970852</v>
          </cell>
          <cell r="W108">
            <v>5174584</v>
          </cell>
          <cell r="X108">
            <v>0</v>
          </cell>
          <cell r="Y108">
            <v>0</v>
          </cell>
          <cell r="Z108">
            <v>244000</v>
          </cell>
          <cell r="AA108">
            <v>0</v>
          </cell>
          <cell r="AB108">
            <v>0</v>
          </cell>
          <cell r="AC108">
            <v>292000</v>
          </cell>
          <cell r="AD108">
            <v>267000</v>
          </cell>
          <cell r="AE108">
            <v>1695000</v>
          </cell>
          <cell r="AF108">
            <v>0</v>
          </cell>
          <cell r="AG108">
            <v>0</v>
          </cell>
          <cell r="AH108">
            <v>0</v>
          </cell>
          <cell r="AI108">
            <v>84417210</v>
          </cell>
          <cell r="AJ108">
            <v>0</v>
          </cell>
          <cell r="AK108">
            <v>0</v>
          </cell>
          <cell r="AL108">
            <v>5381060646</v>
          </cell>
          <cell r="AM108">
            <v>2018692190</v>
          </cell>
          <cell r="AN108">
            <v>7404822882</v>
          </cell>
          <cell r="AO108">
            <v>5386130692</v>
          </cell>
        </row>
        <row r="109">
          <cell r="G109" t="str">
            <v xml:space="preserve">02.07.01 </v>
          </cell>
          <cell r="H109" t="str">
            <v>Benefícios sociais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1632000</v>
          </cell>
          <cell r="R109">
            <v>0</v>
          </cell>
          <cell r="S109">
            <v>0</v>
          </cell>
          <cell r="T109">
            <v>0</v>
          </cell>
          <cell r="U109">
            <v>1632000</v>
          </cell>
          <cell r="V109">
            <v>5288970852</v>
          </cell>
          <cell r="W109">
            <v>539381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465000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5289975233</v>
          </cell>
          <cell r="AM109">
            <v>1734880848</v>
          </cell>
          <cell r="AN109">
            <v>7026488081</v>
          </cell>
          <cell r="AO109">
            <v>5291607233</v>
          </cell>
        </row>
        <row r="110">
          <cell r="G110" t="str">
            <v>02.07.01.01.01</v>
          </cell>
          <cell r="H110" t="str">
            <v>Pensões de aposentação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4778460552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4778460552</v>
          </cell>
          <cell r="AM110">
            <v>0</v>
          </cell>
          <cell r="AN110">
            <v>4778460552</v>
          </cell>
          <cell r="AO110">
            <v>4778460552</v>
          </cell>
        </row>
        <row r="111">
          <cell r="G111" t="str">
            <v>02.07.01.01.02</v>
          </cell>
          <cell r="H111" t="str">
            <v>Pensões de sobrevivência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293750000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293750000</v>
          </cell>
          <cell r="AM111">
            <v>0</v>
          </cell>
          <cell r="AN111">
            <v>293750000</v>
          </cell>
          <cell r="AO111">
            <v>293750000</v>
          </cell>
        </row>
        <row r="112">
          <cell r="G112" t="str">
            <v>02.07.01.01.03</v>
          </cell>
          <cell r="H112" t="str">
            <v>Pensões do regime não contributivo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216760300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216760300</v>
          </cell>
          <cell r="AM112">
            <v>1706868757</v>
          </cell>
          <cell r="AN112">
            <v>1923629057</v>
          </cell>
          <cell r="AO112">
            <v>216760300</v>
          </cell>
        </row>
        <row r="113">
          <cell r="G113" t="str">
            <v>02.07.01.01.04</v>
          </cell>
          <cell r="H113" t="str">
            <v>Pensões de reserva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27371862</v>
          </cell>
          <cell r="AN113">
            <v>27371862</v>
          </cell>
          <cell r="AO113">
            <v>0</v>
          </cell>
        </row>
        <row r="114">
          <cell r="G114" t="str">
            <v>02.07.01.01.05</v>
          </cell>
          <cell r="H114" t="str">
            <v>Pensões de ex-Presidentes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1632000</v>
          </cell>
          <cell r="R114">
            <v>0</v>
          </cell>
          <cell r="S114">
            <v>0</v>
          </cell>
          <cell r="T114">
            <v>0</v>
          </cell>
          <cell r="U114">
            <v>1632000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1632000</v>
          </cell>
          <cell r="AO114">
            <v>1632000</v>
          </cell>
        </row>
        <row r="115">
          <cell r="G115" t="str">
            <v>02.07.01.01.06</v>
          </cell>
          <cell r="H115" t="str">
            <v>Subsidio de doença e de maternidades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</row>
        <row r="116">
          <cell r="G116" t="str">
            <v>02.07.01.01.07</v>
          </cell>
          <cell r="H116" t="str">
            <v>Prestações familiares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</row>
        <row r="117">
          <cell r="G117" t="str">
            <v>02.07.01.02</v>
          </cell>
          <cell r="H117" t="str">
            <v>Benefícios sociais em espécie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450000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450000</v>
          </cell>
          <cell r="AM117">
            <v>640229</v>
          </cell>
          <cell r="AN117">
            <v>1090229</v>
          </cell>
          <cell r="AO117">
            <v>450000</v>
          </cell>
        </row>
        <row r="118">
          <cell r="G118" t="str">
            <v>02.07.02.02</v>
          </cell>
          <cell r="H118" t="str">
            <v>Benefícios sociais em espécie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539381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15000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554381</v>
          </cell>
          <cell r="AM118">
            <v>0</v>
          </cell>
          <cell r="AN118">
            <v>554381</v>
          </cell>
          <cell r="AO118">
            <v>554381</v>
          </cell>
        </row>
        <row r="119">
          <cell r="G119" t="str">
            <v xml:space="preserve">02.07.02 </v>
          </cell>
          <cell r="H119" t="str">
            <v>Benefícios de assistência social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3438046</v>
          </cell>
          <cell r="T119">
            <v>0</v>
          </cell>
          <cell r="U119">
            <v>3438046</v>
          </cell>
          <cell r="V119">
            <v>0</v>
          </cell>
          <cell r="W119">
            <v>4635203</v>
          </cell>
          <cell r="X119">
            <v>0</v>
          </cell>
          <cell r="Y119">
            <v>0</v>
          </cell>
          <cell r="Z119">
            <v>244000</v>
          </cell>
          <cell r="AA119">
            <v>0</v>
          </cell>
          <cell r="AB119">
            <v>0</v>
          </cell>
          <cell r="AC119">
            <v>292000</v>
          </cell>
          <cell r="AD119">
            <v>267000</v>
          </cell>
          <cell r="AE119">
            <v>1230000</v>
          </cell>
          <cell r="AF119">
            <v>0</v>
          </cell>
          <cell r="AG119">
            <v>0</v>
          </cell>
          <cell r="AH119">
            <v>0</v>
          </cell>
          <cell r="AI119">
            <v>84417210</v>
          </cell>
          <cell r="AJ119">
            <v>0</v>
          </cell>
          <cell r="AK119">
            <v>0</v>
          </cell>
          <cell r="AL119">
            <v>91085413</v>
          </cell>
          <cell r="AM119">
            <v>283811342</v>
          </cell>
          <cell r="AN119">
            <v>378334801</v>
          </cell>
          <cell r="AO119">
            <v>94523459</v>
          </cell>
        </row>
        <row r="120">
          <cell r="G120" t="str">
            <v>02.07.02.01.03</v>
          </cell>
          <cell r="H120" t="str">
            <v>Evacuação de doentes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75027210</v>
          </cell>
          <cell r="AJ120">
            <v>0</v>
          </cell>
          <cell r="AK120">
            <v>0</v>
          </cell>
          <cell r="AL120">
            <v>75027210</v>
          </cell>
          <cell r="AM120">
            <v>281615342</v>
          </cell>
          <cell r="AN120">
            <v>356642552</v>
          </cell>
          <cell r="AO120">
            <v>75027210</v>
          </cell>
        </row>
        <row r="121">
          <cell r="G121" t="str">
            <v>02.07.02.01.09</v>
          </cell>
          <cell r="H121" t="str">
            <v>Outros Benefícios Sociais Em Numerário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3438046</v>
          </cell>
          <cell r="T121">
            <v>0</v>
          </cell>
          <cell r="U121">
            <v>3438046</v>
          </cell>
          <cell r="V121">
            <v>0</v>
          </cell>
          <cell r="W121">
            <v>4635203</v>
          </cell>
          <cell r="X121">
            <v>0</v>
          </cell>
          <cell r="Y121">
            <v>0</v>
          </cell>
          <cell r="Z121">
            <v>244000</v>
          </cell>
          <cell r="AA121">
            <v>0</v>
          </cell>
          <cell r="AB121">
            <v>0</v>
          </cell>
          <cell r="AC121">
            <v>292000</v>
          </cell>
          <cell r="AD121">
            <v>267000</v>
          </cell>
          <cell r="AE121">
            <v>1230000</v>
          </cell>
          <cell r="AF121">
            <v>0</v>
          </cell>
          <cell r="AG121">
            <v>0</v>
          </cell>
          <cell r="AH121">
            <v>0</v>
          </cell>
          <cell r="AI121">
            <v>9390000</v>
          </cell>
          <cell r="AJ121">
            <v>0</v>
          </cell>
          <cell r="AK121">
            <v>0</v>
          </cell>
          <cell r="AL121">
            <v>16058203</v>
          </cell>
          <cell r="AM121">
            <v>2196000</v>
          </cell>
          <cell r="AN121">
            <v>21692249</v>
          </cell>
          <cell r="AO121">
            <v>19496249</v>
          </cell>
        </row>
        <row r="122">
          <cell r="G122" t="str">
            <v xml:space="preserve">02.08 </v>
          </cell>
          <cell r="H122" t="str">
            <v>Outras Despesas</v>
          </cell>
          <cell r="I122">
            <v>972848</v>
          </cell>
          <cell r="J122">
            <v>19631249</v>
          </cell>
          <cell r="K122">
            <v>500000</v>
          </cell>
          <cell r="L122">
            <v>540000</v>
          </cell>
          <cell r="M122">
            <v>324290</v>
          </cell>
          <cell r="N122">
            <v>928814</v>
          </cell>
          <cell r="O122">
            <v>468300</v>
          </cell>
          <cell r="P122">
            <v>695000</v>
          </cell>
          <cell r="Q122">
            <v>13591924</v>
          </cell>
          <cell r="R122">
            <v>0</v>
          </cell>
          <cell r="S122">
            <v>5678949</v>
          </cell>
          <cell r="T122">
            <v>0</v>
          </cell>
          <cell r="U122">
            <v>43331374</v>
          </cell>
          <cell r="V122">
            <v>1143223785</v>
          </cell>
          <cell r="W122">
            <v>21245269</v>
          </cell>
          <cell r="X122">
            <v>921224</v>
          </cell>
          <cell r="Y122">
            <v>2765353</v>
          </cell>
          <cell r="Z122">
            <v>562764</v>
          </cell>
          <cell r="AA122">
            <v>1100342</v>
          </cell>
          <cell r="AB122">
            <v>1809896</v>
          </cell>
          <cell r="AC122">
            <v>359127</v>
          </cell>
          <cell r="AD122">
            <v>4898359</v>
          </cell>
          <cell r="AE122">
            <v>16492604</v>
          </cell>
          <cell r="AF122">
            <v>42154537</v>
          </cell>
          <cell r="AG122">
            <v>20071415</v>
          </cell>
          <cell r="AH122">
            <v>4180657</v>
          </cell>
          <cell r="AI122">
            <v>7413867</v>
          </cell>
          <cell r="AJ122">
            <v>2675069</v>
          </cell>
          <cell r="AK122">
            <v>57096</v>
          </cell>
          <cell r="AL122">
            <v>1269931364</v>
          </cell>
          <cell r="AM122">
            <v>604349820</v>
          </cell>
          <cell r="AN122">
            <v>1917612558</v>
          </cell>
          <cell r="AO122">
            <v>1313262738</v>
          </cell>
        </row>
        <row r="123">
          <cell r="G123" t="str">
            <v xml:space="preserve">02.08.01 </v>
          </cell>
          <cell r="H123" t="str">
            <v>Seguros</v>
          </cell>
          <cell r="I123">
            <v>972848</v>
          </cell>
          <cell r="J123">
            <v>8494769</v>
          </cell>
          <cell r="K123">
            <v>500000</v>
          </cell>
          <cell r="L123">
            <v>540000</v>
          </cell>
          <cell r="M123">
            <v>324290</v>
          </cell>
          <cell r="N123">
            <v>688814</v>
          </cell>
          <cell r="O123">
            <v>468300</v>
          </cell>
          <cell r="P123">
            <v>695000</v>
          </cell>
          <cell r="Q123">
            <v>0</v>
          </cell>
          <cell r="R123">
            <v>0</v>
          </cell>
          <cell r="S123">
            <v>1639447</v>
          </cell>
          <cell r="T123">
            <v>0</v>
          </cell>
          <cell r="U123">
            <v>14323468</v>
          </cell>
          <cell r="V123">
            <v>1671194</v>
          </cell>
          <cell r="W123">
            <v>17345551</v>
          </cell>
          <cell r="X123">
            <v>445508</v>
          </cell>
          <cell r="Y123">
            <v>2610982</v>
          </cell>
          <cell r="Z123">
            <v>392764</v>
          </cell>
          <cell r="AA123">
            <v>500000</v>
          </cell>
          <cell r="AB123">
            <v>718587</v>
          </cell>
          <cell r="AC123">
            <v>359127</v>
          </cell>
          <cell r="AD123">
            <v>3375000</v>
          </cell>
          <cell r="AE123">
            <v>4588720</v>
          </cell>
          <cell r="AF123">
            <v>0</v>
          </cell>
          <cell r="AG123">
            <v>88352</v>
          </cell>
          <cell r="AH123">
            <v>340824</v>
          </cell>
          <cell r="AI123">
            <v>3294060</v>
          </cell>
          <cell r="AJ123">
            <v>392000</v>
          </cell>
          <cell r="AK123">
            <v>57096</v>
          </cell>
          <cell r="AL123">
            <v>36179765</v>
          </cell>
          <cell r="AM123">
            <v>36510015</v>
          </cell>
          <cell r="AN123">
            <v>87013248</v>
          </cell>
          <cell r="AO123">
            <v>50503233</v>
          </cell>
        </row>
        <row r="124">
          <cell r="G124" t="str">
            <v>02.08.01</v>
          </cell>
          <cell r="H124" t="str">
            <v>Seguros</v>
          </cell>
          <cell r="I124">
            <v>972848</v>
          </cell>
          <cell r="J124">
            <v>8494769</v>
          </cell>
          <cell r="K124">
            <v>500000</v>
          </cell>
          <cell r="L124">
            <v>540000</v>
          </cell>
          <cell r="M124">
            <v>324290</v>
          </cell>
          <cell r="N124">
            <v>688814</v>
          </cell>
          <cell r="O124">
            <v>468300</v>
          </cell>
          <cell r="P124">
            <v>695000</v>
          </cell>
          <cell r="Q124">
            <v>0</v>
          </cell>
          <cell r="R124">
            <v>0</v>
          </cell>
          <cell r="S124">
            <v>1639447</v>
          </cell>
          <cell r="T124">
            <v>0</v>
          </cell>
          <cell r="U124">
            <v>14323468</v>
          </cell>
          <cell r="V124">
            <v>1671194</v>
          </cell>
          <cell r="W124">
            <v>17345551</v>
          </cell>
          <cell r="X124">
            <v>445508</v>
          </cell>
          <cell r="Y124">
            <v>2610982</v>
          </cell>
          <cell r="Z124">
            <v>392764</v>
          </cell>
          <cell r="AA124">
            <v>500000</v>
          </cell>
          <cell r="AB124">
            <v>718587</v>
          </cell>
          <cell r="AC124">
            <v>359127</v>
          </cell>
          <cell r="AD124">
            <v>3375000</v>
          </cell>
          <cell r="AE124">
            <v>4588720</v>
          </cell>
          <cell r="AF124">
            <v>0</v>
          </cell>
          <cell r="AG124">
            <v>88352</v>
          </cell>
          <cell r="AH124">
            <v>340824</v>
          </cell>
          <cell r="AI124">
            <v>3294060</v>
          </cell>
          <cell r="AJ124">
            <v>392000</v>
          </cell>
          <cell r="AK124">
            <v>57096</v>
          </cell>
          <cell r="AL124">
            <v>36179765</v>
          </cell>
          <cell r="AM124">
            <v>36510015</v>
          </cell>
          <cell r="AN124">
            <v>87013248</v>
          </cell>
          <cell r="AO124">
            <v>50503233</v>
          </cell>
        </row>
        <row r="125">
          <cell r="G125" t="str">
            <v xml:space="preserve">02.08.02 </v>
          </cell>
          <cell r="H125" t="str">
            <v>Outras Despesas</v>
          </cell>
          <cell r="I125">
            <v>0</v>
          </cell>
          <cell r="J125">
            <v>636480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10537453</v>
          </cell>
          <cell r="R125">
            <v>0</v>
          </cell>
          <cell r="S125">
            <v>4039502</v>
          </cell>
          <cell r="T125">
            <v>0</v>
          </cell>
          <cell r="U125">
            <v>15213435</v>
          </cell>
          <cell r="V125">
            <v>234925150</v>
          </cell>
          <cell r="W125">
            <v>3829597</v>
          </cell>
          <cell r="X125">
            <v>475716</v>
          </cell>
          <cell r="Y125">
            <v>154371</v>
          </cell>
          <cell r="Z125">
            <v>170000</v>
          </cell>
          <cell r="AA125">
            <v>247937</v>
          </cell>
          <cell r="AB125">
            <v>602309</v>
          </cell>
          <cell r="AC125">
            <v>0</v>
          </cell>
          <cell r="AD125">
            <v>0</v>
          </cell>
          <cell r="AE125">
            <v>3594000</v>
          </cell>
          <cell r="AF125">
            <v>2104625</v>
          </cell>
          <cell r="AG125">
            <v>0</v>
          </cell>
          <cell r="AH125">
            <v>3839833</v>
          </cell>
          <cell r="AI125">
            <v>200000</v>
          </cell>
          <cell r="AJ125">
            <v>2283069</v>
          </cell>
          <cell r="AK125">
            <v>0</v>
          </cell>
          <cell r="AL125">
            <v>252426607</v>
          </cell>
          <cell r="AM125">
            <v>548172053</v>
          </cell>
          <cell r="AN125">
            <v>815812095</v>
          </cell>
          <cell r="AO125">
            <v>267640042</v>
          </cell>
        </row>
        <row r="126">
          <cell r="G126" t="str">
            <v>02.08.02.01.01</v>
          </cell>
          <cell r="H126" t="str">
            <v>Transferências A Instituições Sem Fins Lucrativos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152309</v>
          </cell>
          <cell r="AC126">
            <v>0</v>
          </cell>
          <cell r="AD126">
            <v>0</v>
          </cell>
          <cell r="AE126">
            <v>1000000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1152309</v>
          </cell>
          <cell r="AM126">
            <v>1600903</v>
          </cell>
          <cell r="AN126">
            <v>2753212</v>
          </cell>
          <cell r="AO126">
            <v>1152309</v>
          </cell>
        </row>
        <row r="127">
          <cell r="G127" t="str">
            <v>02.08.02.01.02</v>
          </cell>
          <cell r="H127" t="str">
            <v>Bolsas De Estudo E Outros Benefícios Educacionais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475000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475000</v>
          </cell>
          <cell r="AM127">
            <v>497297673</v>
          </cell>
          <cell r="AN127">
            <v>497772673</v>
          </cell>
          <cell r="AO127">
            <v>475000</v>
          </cell>
        </row>
        <row r="128">
          <cell r="G128" t="str">
            <v>02.08.02.01.03</v>
          </cell>
          <cell r="H128" t="str">
            <v>Indemnizações Extraordinarias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</row>
        <row r="129">
          <cell r="G129" t="str">
            <v>02.08.02.01.09</v>
          </cell>
          <cell r="H129" t="str">
            <v>Id Outras Correntes</v>
          </cell>
          <cell r="I129">
            <v>0</v>
          </cell>
          <cell r="J129">
            <v>636480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10537453</v>
          </cell>
          <cell r="R129">
            <v>0</v>
          </cell>
          <cell r="S129">
            <v>4039502</v>
          </cell>
          <cell r="T129">
            <v>0</v>
          </cell>
          <cell r="U129">
            <v>15213435</v>
          </cell>
          <cell r="V129">
            <v>90000000</v>
          </cell>
          <cell r="W129">
            <v>3829597</v>
          </cell>
          <cell r="X129">
            <v>475716</v>
          </cell>
          <cell r="Y129">
            <v>154371</v>
          </cell>
          <cell r="Z129">
            <v>170000</v>
          </cell>
          <cell r="AA129">
            <v>247937</v>
          </cell>
          <cell r="AB129">
            <v>450000</v>
          </cell>
          <cell r="AC129">
            <v>0</v>
          </cell>
          <cell r="AD129">
            <v>0</v>
          </cell>
          <cell r="AE129">
            <v>2119000</v>
          </cell>
          <cell r="AF129">
            <v>2104625</v>
          </cell>
          <cell r="AG129">
            <v>0</v>
          </cell>
          <cell r="AH129">
            <v>3839833</v>
          </cell>
          <cell r="AI129">
            <v>0</v>
          </cell>
          <cell r="AJ129">
            <v>2283069</v>
          </cell>
          <cell r="AK129">
            <v>0</v>
          </cell>
          <cell r="AL129">
            <v>105674148</v>
          </cell>
          <cell r="AM129">
            <v>49273477</v>
          </cell>
          <cell r="AN129">
            <v>170161060</v>
          </cell>
          <cell r="AO129">
            <v>120887583</v>
          </cell>
        </row>
        <row r="130">
          <cell r="G130" t="str">
            <v>02.08.02.02.09</v>
          </cell>
          <cell r="H130" t="str">
            <v xml:space="preserve">Id Outras Capital                 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144925150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200000</v>
          </cell>
          <cell r="AJ130">
            <v>0</v>
          </cell>
          <cell r="AK130">
            <v>0</v>
          </cell>
          <cell r="AL130">
            <v>145125150</v>
          </cell>
          <cell r="AM130">
            <v>0</v>
          </cell>
          <cell r="AN130">
            <v>145125150</v>
          </cell>
          <cell r="AO130">
            <v>145125150</v>
          </cell>
        </row>
        <row r="131">
          <cell r="G131" t="str">
            <v xml:space="preserve">02.08.03 </v>
          </cell>
          <cell r="H131" t="str">
            <v>Partidos políticos</v>
          </cell>
          <cell r="I131">
            <v>0</v>
          </cell>
          <cell r="J131">
            <v>4000000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4000000</v>
          </cell>
          <cell r="V131">
            <v>70000000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70000000</v>
          </cell>
          <cell r="AM131">
            <v>0</v>
          </cell>
          <cell r="AN131">
            <v>74000000</v>
          </cell>
          <cell r="AO131">
            <v>74000000</v>
          </cell>
        </row>
        <row r="132">
          <cell r="G132" t="str">
            <v>02.08.03</v>
          </cell>
          <cell r="H132" t="str">
            <v>Partidos políticos</v>
          </cell>
          <cell r="I132">
            <v>0</v>
          </cell>
          <cell r="J132">
            <v>4000000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4000000</v>
          </cell>
          <cell r="V132">
            <v>70000000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70000000</v>
          </cell>
          <cell r="AM132">
            <v>0</v>
          </cell>
          <cell r="AN132">
            <v>74000000</v>
          </cell>
          <cell r="AO132">
            <v>74000000</v>
          </cell>
        </row>
        <row r="133">
          <cell r="G133" t="str">
            <v xml:space="preserve">02.08.04 </v>
          </cell>
          <cell r="H133" t="str">
            <v>Organizações não governamentais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3054471</v>
          </cell>
          <cell r="R133">
            <v>0</v>
          </cell>
          <cell r="S133">
            <v>0</v>
          </cell>
          <cell r="T133">
            <v>0</v>
          </cell>
          <cell r="U133">
            <v>3054471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3100000</v>
          </cell>
          <cell r="AF133">
            <v>40049912</v>
          </cell>
          <cell r="AG133">
            <v>19983063</v>
          </cell>
          <cell r="AH133">
            <v>0</v>
          </cell>
          <cell r="AI133">
            <v>222307</v>
          </cell>
          <cell r="AJ133">
            <v>0</v>
          </cell>
          <cell r="AK133">
            <v>0</v>
          </cell>
          <cell r="AL133">
            <v>63355282</v>
          </cell>
          <cell r="AM133">
            <v>1500000</v>
          </cell>
          <cell r="AN133">
            <v>67909753</v>
          </cell>
          <cell r="AO133">
            <v>66409753</v>
          </cell>
        </row>
        <row r="134">
          <cell r="G134" t="str">
            <v>02.08.04</v>
          </cell>
          <cell r="H134" t="str">
            <v>Organizações não governamentais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3054471</v>
          </cell>
          <cell r="R134">
            <v>0</v>
          </cell>
          <cell r="S134">
            <v>0</v>
          </cell>
          <cell r="T134">
            <v>0</v>
          </cell>
          <cell r="U134">
            <v>3054471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3100000</v>
          </cell>
          <cell r="AF134">
            <v>40049912</v>
          </cell>
          <cell r="AG134">
            <v>19983063</v>
          </cell>
          <cell r="AH134">
            <v>0</v>
          </cell>
          <cell r="AI134">
            <v>222307</v>
          </cell>
          <cell r="AJ134">
            <v>0</v>
          </cell>
          <cell r="AK134">
            <v>0</v>
          </cell>
          <cell r="AL134">
            <v>63355282</v>
          </cell>
          <cell r="AM134">
            <v>1500000</v>
          </cell>
          <cell r="AN134">
            <v>67909753</v>
          </cell>
          <cell r="AO134">
            <v>66409753</v>
          </cell>
        </row>
        <row r="135">
          <cell r="G135" t="str">
            <v xml:space="preserve">02.08.05 </v>
          </cell>
          <cell r="H135" t="str">
            <v>Restituições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539783339</v>
          </cell>
          <cell r="W135">
            <v>20000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539803339</v>
          </cell>
          <cell r="AM135">
            <v>1300000</v>
          </cell>
          <cell r="AN135">
            <v>541103339</v>
          </cell>
          <cell r="AO135">
            <v>539803339</v>
          </cell>
        </row>
        <row r="136">
          <cell r="G136" t="str">
            <v>02.08.05.01</v>
          </cell>
          <cell r="H136" t="str">
            <v>Restituições Iur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10371782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10371782</v>
          </cell>
          <cell r="AM136">
            <v>0</v>
          </cell>
          <cell r="AN136">
            <v>10371782</v>
          </cell>
          <cell r="AO136">
            <v>10371782</v>
          </cell>
        </row>
        <row r="137">
          <cell r="G137" t="str">
            <v>02.08.05.02</v>
          </cell>
          <cell r="H137" t="str">
            <v>Restituições Iva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514120739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514120739</v>
          </cell>
          <cell r="AM137">
            <v>0</v>
          </cell>
          <cell r="AN137">
            <v>514120739</v>
          </cell>
          <cell r="AO137">
            <v>514120739</v>
          </cell>
        </row>
        <row r="138">
          <cell r="G138" t="str">
            <v>02.08.05.99</v>
          </cell>
          <cell r="H138" t="str">
            <v>Outras Restituições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15290818</v>
          </cell>
          <cell r="W138">
            <v>20000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15310818</v>
          </cell>
          <cell r="AM138">
            <v>1300000</v>
          </cell>
          <cell r="AN138">
            <v>16610818</v>
          </cell>
          <cell r="AO138">
            <v>15310818</v>
          </cell>
        </row>
        <row r="139">
          <cell r="G139" t="str">
            <v xml:space="preserve">02.08.06 </v>
          </cell>
          <cell r="H139" t="str">
            <v>Indemnizações</v>
          </cell>
          <cell r="I139">
            <v>0</v>
          </cell>
          <cell r="J139">
            <v>2000000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2000000</v>
          </cell>
          <cell r="V139">
            <v>191573428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352405</v>
          </cell>
          <cell r="AB139">
            <v>489000</v>
          </cell>
          <cell r="AC139">
            <v>0</v>
          </cell>
          <cell r="AD139">
            <v>1523359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400000</v>
          </cell>
          <cell r="AJ139">
            <v>0</v>
          </cell>
          <cell r="AK139">
            <v>0</v>
          </cell>
          <cell r="AL139">
            <v>194338192</v>
          </cell>
          <cell r="AM139">
            <v>13933113</v>
          </cell>
          <cell r="AN139">
            <v>210271305</v>
          </cell>
          <cell r="AO139">
            <v>196338192</v>
          </cell>
        </row>
        <row r="140">
          <cell r="G140" t="str">
            <v>02.08.06</v>
          </cell>
          <cell r="H140" t="str">
            <v>Indemnizações</v>
          </cell>
          <cell r="I140">
            <v>0</v>
          </cell>
          <cell r="J140">
            <v>2000000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2000000</v>
          </cell>
          <cell r="V140">
            <v>191573428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352405</v>
          </cell>
          <cell r="AB140">
            <v>489000</v>
          </cell>
          <cell r="AC140">
            <v>0</v>
          </cell>
          <cell r="AD140">
            <v>1523359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400000</v>
          </cell>
          <cell r="AJ140">
            <v>0</v>
          </cell>
          <cell r="AK140">
            <v>0</v>
          </cell>
          <cell r="AL140">
            <v>194338192</v>
          </cell>
          <cell r="AM140">
            <v>13933113</v>
          </cell>
          <cell r="AN140">
            <v>210271305</v>
          </cell>
          <cell r="AO140">
            <v>196338192</v>
          </cell>
        </row>
        <row r="141">
          <cell r="G141" t="str">
            <v xml:space="preserve">02.08.07 </v>
          </cell>
          <cell r="H141" t="str">
            <v>Outras Despesas Residual</v>
          </cell>
          <cell r="I141">
            <v>0</v>
          </cell>
          <cell r="J141">
            <v>4000000</v>
          </cell>
          <cell r="K141">
            <v>0</v>
          </cell>
          <cell r="L141">
            <v>0</v>
          </cell>
          <cell r="M141">
            <v>0</v>
          </cell>
          <cell r="N141">
            <v>240000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4240000</v>
          </cell>
          <cell r="V141">
            <v>105270674</v>
          </cell>
          <cell r="W141">
            <v>50121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5209884</v>
          </cell>
          <cell r="AF141">
            <v>0</v>
          </cell>
          <cell r="AG141">
            <v>0</v>
          </cell>
          <cell r="AH141">
            <v>0</v>
          </cell>
          <cell r="AI141">
            <v>3297500</v>
          </cell>
          <cell r="AJ141">
            <v>0</v>
          </cell>
          <cell r="AK141">
            <v>0</v>
          </cell>
          <cell r="AL141">
            <v>113828179</v>
          </cell>
          <cell r="AM141">
            <v>2934639</v>
          </cell>
          <cell r="AN141">
            <v>121002818</v>
          </cell>
          <cell r="AO141">
            <v>118068179</v>
          </cell>
        </row>
        <row r="142">
          <cell r="G142" t="str">
            <v>02.08.07</v>
          </cell>
          <cell r="H142" t="str">
            <v>Outras Despesas Residual</v>
          </cell>
          <cell r="I142">
            <v>0</v>
          </cell>
          <cell r="J142">
            <v>4000000</v>
          </cell>
          <cell r="K142">
            <v>0</v>
          </cell>
          <cell r="L142">
            <v>0</v>
          </cell>
          <cell r="M142">
            <v>0</v>
          </cell>
          <cell r="N142">
            <v>240000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4240000</v>
          </cell>
          <cell r="V142">
            <v>105270674</v>
          </cell>
          <cell r="W142">
            <v>50121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5209884</v>
          </cell>
          <cell r="AF142">
            <v>0</v>
          </cell>
          <cell r="AG142">
            <v>0</v>
          </cell>
          <cell r="AH142">
            <v>0</v>
          </cell>
          <cell r="AI142">
            <v>3297500</v>
          </cell>
          <cell r="AJ142">
            <v>0</v>
          </cell>
          <cell r="AK142">
            <v>0</v>
          </cell>
          <cell r="AL142">
            <v>113828179</v>
          </cell>
          <cell r="AM142">
            <v>2934639</v>
          </cell>
          <cell r="AN142">
            <v>121002818</v>
          </cell>
          <cell r="AO142">
            <v>118068179</v>
          </cell>
        </row>
        <row r="143">
          <cell r="G143" t="str">
            <v xml:space="preserve">02.08.08 </v>
          </cell>
          <cell r="H143" t="str">
            <v>Dotação Provisional</v>
          </cell>
          <cell r="I143">
            <v>0</v>
          </cell>
          <cell r="J143">
            <v>500000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500000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500000</v>
          </cell>
          <cell r="AO143">
            <v>500000</v>
          </cell>
        </row>
        <row r="144">
          <cell r="G144" t="str">
            <v>02.08.08</v>
          </cell>
          <cell r="H144" t="str">
            <v>Dotação Provisional</v>
          </cell>
          <cell r="I144">
            <v>0</v>
          </cell>
          <cell r="J144">
            <v>500000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500000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500000</v>
          </cell>
          <cell r="AO144">
            <v>500000</v>
          </cell>
        </row>
        <row r="145">
          <cell r="G145" t="str">
            <v xml:space="preserve">03 </v>
          </cell>
          <cell r="H145" t="str">
            <v>Activos E Passivos</v>
          </cell>
          <cell r="I145">
            <v>54365347</v>
          </cell>
          <cell r="J145">
            <v>42909376</v>
          </cell>
          <cell r="K145">
            <v>2500000</v>
          </cell>
          <cell r="L145">
            <v>0</v>
          </cell>
          <cell r="M145">
            <v>1114300</v>
          </cell>
          <cell r="N145">
            <v>2500000</v>
          </cell>
          <cell r="O145">
            <v>8919946</v>
          </cell>
          <cell r="P145">
            <v>506073</v>
          </cell>
          <cell r="Q145">
            <v>3324950</v>
          </cell>
          <cell r="R145">
            <v>116865</v>
          </cell>
          <cell r="S145">
            <v>3685820</v>
          </cell>
          <cell r="T145">
            <v>1150323</v>
          </cell>
          <cell r="U145">
            <v>121093000</v>
          </cell>
          <cell r="V145">
            <v>135885486</v>
          </cell>
          <cell r="W145">
            <v>28940660</v>
          </cell>
          <cell r="X145">
            <v>1461372</v>
          </cell>
          <cell r="Y145">
            <v>1230000</v>
          </cell>
          <cell r="Z145">
            <v>4640599</v>
          </cell>
          <cell r="AA145">
            <v>0</v>
          </cell>
          <cell r="AB145">
            <v>2545720</v>
          </cell>
          <cell r="AC145">
            <v>1387207</v>
          </cell>
          <cell r="AD145">
            <v>23608851</v>
          </cell>
          <cell r="AE145">
            <v>41805902</v>
          </cell>
          <cell r="AF145">
            <v>103953</v>
          </cell>
          <cell r="AG145">
            <v>500000</v>
          </cell>
          <cell r="AH145">
            <v>1253301</v>
          </cell>
          <cell r="AI145">
            <v>59918571</v>
          </cell>
          <cell r="AJ145">
            <v>1093486</v>
          </cell>
          <cell r="AK145">
            <v>3360000</v>
          </cell>
          <cell r="AL145">
            <v>307735108</v>
          </cell>
          <cell r="AM145">
            <v>198686581</v>
          </cell>
          <cell r="AN145">
            <v>627514689</v>
          </cell>
          <cell r="AO145">
            <v>428828108</v>
          </cell>
        </row>
        <row r="146">
          <cell r="G146" t="str">
            <v xml:space="preserve">03.01 </v>
          </cell>
          <cell r="H146" t="str">
            <v>Activos Não Financeiros</v>
          </cell>
          <cell r="I146">
            <v>54365347</v>
          </cell>
          <cell r="J146">
            <v>42909376</v>
          </cell>
          <cell r="K146">
            <v>2500000</v>
          </cell>
          <cell r="L146">
            <v>0</v>
          </cell>
          <cell r="M146">
            <v>1114300</v>
          </cell>
          <cell r="N146">
            <v>2500000</v>
          </cell>
          <cell r="O146">
            <v>8919946</v>
          </cell>
          <cell r="P146">
            <v>506073</v>
          </cell>
          <cell r="Q146">
            <v>3324950</v>
          </cell>
          <cell r="R146">
            <v>116865</v>
          </cell>
          <cell r="S146">
            <v>3685820</v>
          </cell>
          <cell r="T146">
            <v>1150323</v>
          </cell>
          <cell r="U146">
            <v>121093000</v>
          </cell>
          <cell r="V146">
            <v>135885486</v>
          </cell>
          <cell r="W146">
            <v>28940660</v>
          </cell>
          <cell r="X146">
            <v>1461372</v>
          </cell>
          <cell r="Y146">
            <v>1230000</v>
          </cell>
          <cell r="Z146">
            <v>4640599</v>
          </cell>
          <cell r="AA146">
            <v>0</v>
          </cell>
          <cell r="AB146">
            <v>2545720</v>
          </cell>
          <cell r="AC146">
            <v>1387207</v>
          </cell>
          <cell r="AD146">
            <v>23608851</v>
          </cell>
          <cell r="AE146">
            <v>41805902</v>
          </cell>
          <cell r="AF146">
            <v>103953</v>
          </cell>
          <cell r="AG146">
            <v>500000</v>
          </cell>
          <cell r="AH146">
            <v>1253301</v>
          </cell>
          <cell r="AI146">
            <v>59918571</v>
          </cell>
          <cell r="AJ146">
            <v>1093486</v>
          </cell>
          <cell r="AK146">
            <v>3360000</v>
          </cell>
          <cell r="AL146">
            <v>307735108</v>
          </cell>
          <cell r="AM146">
            <v>198686581</v>
          </cell>
          <cell r="AN146">
            <v>627514689</v>
          </cell>
          <cell r="AO146">
            <v>428828108</v>
          </cell>
        </row>
        <row r="147">
          <cell r="G147" t="str">
            <v xml:space="preserve">03.01.01 </v>
          </cell>
          <cell r="H147" t="str">
            <v>Activos Fixos</v>
          </cell>
          <cell r="I147">
            <v>54365347</v>
          </cell>
          <cell r="J147">
            <v>42909376</v>
          </cell>
          <cell r="K147">
            <v>2500000</v>
          </cell>
          <cell r="L147">
            <v>0</v>
          </cell>
          <cell r="M147">
            <v>1114300</v>
          </cell>
          <cell r="N147">
            <v>2500000</v>
          </cell>
          <cell r="O147">
            <v>8919946</v>
          </cell>
          <cell r="P147">
            <v>506073</v>
          </cell>
          <cell r="Q147">
            <v>3324950</v>
          </cell>
          <cell r="R147">
            <v>116865</v>
          </cell>
          <cell r="S147">
            <v>3685820</v>
          </cell>
          <cell r="T147">
            <v>1150323</v>
          </cell>
          <cell r="U147">
            <v>121093000</v>
          </cell>
          <cell r="V147">
            <v>96129212</v>
          </cell>
          <cell r="W147">
            <v>28940660</v>
          </cell>
          <cell r="X147">
            <v>1461372</v>
          </cell>
          <cell r="Y147">
            <v>1230000</v>
          </cell>
          <cell r="Z147">
            <v>4640599</v>
          </cell>
          <cell r="AA147">
            <v>0</v>
          </cell>
          <cell r="AB147">
            <v>2545720</v>
          </cell>
          <cell r="AC147">
            <v>1387207</v>
          </cell>
          <cell r="AD147">
            <v>23608851</v>
          </cell>
          <cell r="AE147">
            <v>41805902</v>
          </cell>
          <cell r="AF147">
            <v>103953</v>
          </cell>
          <cell r="AG147">
            <v>500000</v>
          </cell>
          <cell r="AH147">
            <v>1253301</v>
          </cell>
          <cell r="AI147">
            <v>59918571</v>
          </cell>
          <cell r="AJ147">
            <v>1093486</v>
          </cell>
          <cell r="AK147">
            <v>3360000</v>
          </cell>
          <cell r="AL147">
            <v>267978834</v>
          </cell>
          <cell r="AM147">
            <v>193443605</v>
          </cell>
          <cell r="AN147">
            <v>582515439</v>
          </cell>
          <cell r="AO147">
            <v>389071834</v>
          </cell>
        </row>
        <row r="148">
          <cell r="G148" t="str">
            <v>03.01.01.01.01.01.01</v>
          </cell>
          <cell r="H148" t="str">
            <v>Residências Civis - Aquisições</v>
          </cell>
          <cell r="I148">
            <v>2948600</v>
          </cell>
          <cell r="J148">
            <v>1000000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3948600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3948600</v>
          </cell>
          <cell r="AO148">
            <v>3948600</v>
          </cell>
        </row>
        <row r="149">
          <cell r="G149" t="str">
            <v>03.01.01.01.01.02.01</v>
          </cell>
          <cell r="H149" t="str">
            <v>Residências Militares - Aquisições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</row>
        <row r="150">
          <cell r="G150" t="str">
            <v>03.01.01.01.02.01</v>
          </cell>
          <cell r="H150" t="str">
            <v>Edifícios Não Residenciais - Aquisições</v>
          </cell>
          <cell r="I150">
            <v>47101188</v>
          </cell>
          <cell r="J150">
            <v>6000000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53101188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9782945</v>
          </cell>
          <cell r="AN150">
            <v>62884133</v>
          </cell>
          <cell r="AO150">
            <v>53101188</v>
          </cell>
        </row>
        <row r="151">
          <cell r="G151" t="str">
            <v>03.01.01.01.03.01</v>
          </cell>
          <cell r="H151" t="str">
            <v>Edifícios Para Escritórios - Aquisições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4009181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4009181</v>
          </cell>
          <cell r="AM151">
            <v>0</v>
          </cell>
          <cell r="AN151">
            <v>4009181</v>
          </cell>
          <cell r="AO151">
            <v>4009181</v>
          </cell>
        </row>
        <row r="152">
          <cell r="G152" t="str">
            <v>03.01.01.01.04.01</v>
          </cell>
          <cell r="H152" t="str">
            <v>Edifícios Para Ensino - Aquisições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</row>
        <row r="153">
          <cell r="G153" t="str">
            <v>03.01.01.01.05.01</v>
          </cell>
          <cell r="H153" t="str">
            <v>Construções militares - aquisições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</row>
        <row r="154">
          <cell r="G154" t="str">
            <v>03.01.01.01.06.01</v>
          </cell>
          <cell r="H154" t="str">
            <v>Outras Construções - Aquisições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4600000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4600000</v>
          </cell>
          <cell r="AM154">
            <v>7600000</v>
          </cell>
          <cell r="AN154">
            <v>12200000</v>
          </cell>
          <cell r="AO154">
            <v>4600000</v>
          </cell>
        </row>
        <row r="155">
          <cell r="G155" t="str">
            <v>03.01.01.02.01.01.01</v>
          </cell>
          <cell r="H155" t="str">
            <v>Viaturas Ligeiras De Passageiros - Aquisições</v>
          </cell>
          <cell r="I155">
            <v>2340264</v>
          </cell>
          <cell r="J155">
            <v>5200000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1123617</v>
          </cell>
          <cell r="R155">
            <v>0</v>
          </cell>
          <cell r="S155">
            <v>0</v>
          </cell>
          <cell r="T155">
            <v>0</v>
          </cell>
          <cell r="U155">
            <v>8663881</v>
          </cell>
          <cell r="V155">
            <v>0</v>
          </cell>
          <cell r="W155">
            <v>6938545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10050000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4766000</v>
          </cell>
          <cell r="AJ155">
            <v>0</v>
          </cell>
          <cell r="AK155">
            <v>3200000</v>
          </cell>
          <cell r="AL155">
            <v>24954545</v>
          </cell>
          <cell r="AM155">
            <v>12050000</v>
          </cell>
          <cell r="AN155">
            <v>45668426</v>
          </cell>
          <cell r="AO155">
            <v>33618426</v>
          </cell>
        </row>
        <row r="156">
          <cell r="G156" t="str">
            <v>03.01.01.02.01.02.01</v>
          </cell>
          <cell r="H156" t="str">
            <v>Viaturas Mistas - Aquisições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</row>
        <row r="157">
          <cell r="G157" t="str">
            <v>03.01.01.02.01.04.01</v>
          </cell>
          <cell r="H157" t="str">
            <v>Pesados De Passageiros - Aquisições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</row>
        <row r="158">
          <cell r="G158" t="str">
            <v>03.01.01.02.01.05.01</v>
          </cell>
          <cell r="H158" t="str">
            <v>Ambulâncias - Aquisições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</row>
        <row r="159">
          <cell r="G159" t="str">
            <v>03.01.01.02.01.06.01</v>
          </cell>
          <cell r="H159" t="str">
            <v>Motos E Motociclos - Aquisições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</row>
        <row r="160">
          <cell r="G160" t="str">
            <v>03.01.01.02.01.07.01</v>
          </cell>
          <cell r="H160" t="str">
            <v>Barcos - Aquisições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</row>
        <row r="161">
          <cell r="G161" t="str">
            <v>03.01.01.02.01.08.01</v>
          </cell>
          <cell r="H161" t="str">
            <v>Aviões - Aquisições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</row>
        <row r="162">
          <cell r="G162" t="str">
            <v>03.01.01.02.01.09.01</v>
          </cell>
          <cell r="H162" t="str">
            <v>Outros Materiais De Transporte- Aquisição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280000</v>
          </cell>
          <cell r="AN162">
            <v>280000</v>
          </cell>
          <cell r="AO162">
            <v>0</v>
          </cell>
        </row>
        <row r="163">
          <cell r="G163" t="str">
            <v>03.01.01.02.02.01</v>
          </cell>
          <cell r="H163" t="str">
            <v>Ferramentas E Utensílios - Aquisições</v>
          </cell>
          <cell r="I163">
            <v>11080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11080</v>
          </cell>
          <cell r="V163">
            <v>0</v>
          </cell>
          <cell r="W163">
            <v>42969</v>
          </cell>
          <cell r="X163">
            <v>0</v>
          </cell>
          <cell r="Y163">
            <v>0</v>
          </cell>
          <cell r="Z163">
            <v>125972</v>
          </cell>
          <cell r="AA163">
            <v>0</v>
          </cell>
          <cell r="AB163">
            <v>0</v>
          </cell>
          <cell r="AC163">
            <v>0</v>
          </cell>
          <cell r="AD163">
            <v>210000</v>
          </cell>
          <cell r="AE163">
            <v>1890000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2268941</v>
          </cell>
          <cell r="AM163">
            <v>1379577</v>
          </cell>
          <cell r="AN163">
            <v>3659598</v>
          </cell>
          <cell r="AO163">
            <v>2280021</v>
          </cell>
        </row>
        <row r="164">
          <cell r="G164" t="str">
            <v>03.01.01.02.03.01</v>
          </cell>
          <cell r="H164" t="str">
            <v>Equipamento Administrativo - Aquisições</v>
          </cell>
          <cell r="I164">
            <v>0</v>
          </cell>
          <cell r="J164">
            <v>3544750</v>
          </cell>
          <cell r="K164">
            <v>2500000</v>
          </cell>
          <cell r="L164">
            <v>0</v>
          </cell>
          <cell r="M164">
            <v>1114300</v>
          </cell>
          <cell r="N164">
            <v>2500000</v>
          </cell>
          <cell r="O164">
            <v>3103946</v>
          </cell>
          <cell r="P164">
            <v>506073</v>
          </cell>
          <cell r="Q164">
            <v>2201333</v>
          </cell>
          <cell r="R164">
            <v>0</v>
          </cell>
          <cell r="S164">
            <v>3685820</v>
          </cell>
          <cell r="T164">
            <v>1150323</v>
          </cell>
          <cell r="U164">
            <v>20306545</v>
          </cell>
          <cell r="V164">
            <v>7457708</v>
          </cell>
          <cell r="W164">
            <v>16024151</v>
          </cell>
          <cell r="X164">
            <v>1361372</v>
          </cell>
          <cell r="Y164">
            <v>1230000</v>
          </cell>
          <cell r="Z164">
            <v>4514627</v>
          </cell>
          <cell r="AA164">
            <v>0</v>
          </cell>
          <cell r="AB164">
            <v>2545720</v>
          </cell>
          <cell r="AC164">
            <v>1387207</v>
          </cell>
          <cell r="AD164">
            <v>8298851</v>
          </cell>
          <cell r="AE164">
            <v>33218787</v>
          </cell>
          <cell r="AF164">
            <v>90589</v>
          </cell>
          <cell r="AG164">
            <v>500000</v>
          </cell>
          <cell r="AH164">
            <v>1253301</v>
          </cell>
          <cell r="AI164">
            <v>15818271</v>
          </cell>
          <cell r="AJ164">
            <v>1093486</v>
          </cell>
          <cell r="AK164">
            <v>160000</v>
          </cell>
          <cell r="AL164">
            <v>94954070</v>
          </cell>
          <cell r="AM164">
            <v>91885257</v>
          </cell>
          <cell r="AN164">
            <v>207145872</v>
          </cell>
          <cell r="AO164">
            <v>115260615</v>
          </cell>
        </row>
        <row r="165">
          <cell r="G165" t="str">
            <v>03.01.01.02.04.01</v>
          </cell>
          <cell r="H165" t="str">
            <v>Outra Maquinaria E Equipamento - Aquisições</v>
          </cell>
          <cell r="I165">
            <v>1964215</v>
          </cell>
          <cell r="J165">
            <v>18087000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5816000</v>
          </cell>
          <cell r="P165">
            <v>0</v>
          </cell>
          <cell r="Q165">
            <v>0</v>
          </cell>
          <cell r="R165">
            <v>116865</v>
          </cell>
          <cell r="S165">
            <v>0</v>
          </cell>
          <cell r="T165">
            <v>0</v>
          </cell>
          <cell r="U165">
            <v>25984080</v>
          </cell>
          <cell r="V165">
            <v>8671504</v>
          </cell>
          <cell r="W165">
            <v>1907110</v>
          </cell>
          <cell r="X165">
            <v>100000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450000</v>
          </cell>
          <cell r="AE165">
            <v>6697115</v>
          </cell>
          <cell r="AF165">
            <v>0</v>
          </cell>
          <cell r="AG165">
            <v>0</v>
          </cell>
          <cell r="AH165">
            <v>0</v>
          </cell>
          <cell r="AI165">
            <v>39334300</v>
          </cell>
          <cell r="AJ165">
            <v>0</v>
          </cell>
          <cell r="AK165">
            <v>0</v>
          </cell>
          <cell r="AL165">
            <v>57160029</v>
          </cell>
          <cell r="AM165">
            <v>70122199</v>
          </cell>
          <cell r="AN165">
            <v>153266308</v>
          </cell>
          <cell r="AO165">
            <v>83144109</v>
          </cell>
        </row>
        <row r="166">
          <cell r="G166" t="str">
            <v>03.01.01.03.01.01</v>
          </cell>
          <cell r="H166" t="str">
            <v>Animais E Plantações - Aquisições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</row>
        <row r="167">
          <cell r="G167" t="str">
            <v>03.01.01.03.02.01</v>
          </cell>
          <cell r="H167" t="str">
            <v>Activos Fixos Intangíveis - Aquisições</v>
          </cell>
          <cell r="I167">
            <v>0</v>
          </cell>
          <cell r="J167">
            <v>9077626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9077626</v>
          </cell>
          <cell r="V167">
            <v>80000000</v>
          </cell>
          <cell r="W167">
            <v>18704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13364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80032068</v>
          </cell>
          <cell r="AM167">
            <v>0</v>
          </cell>
          <cell r="AN167">
            <v>89109694</v>
          </cell>
          <cell r="AO167">
            <v>89109694</v>
          </cell>
        </row>
        <row r="168">
          <cell r="G168" t="str">
            <v>03.01.01.03.09.01</v>
          </cell>
          <cell r="H168" t="str">
            <v>Id Outros Activos Fixos - Aquisições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343627</v>
          </cell>
          <cell r="AN168">
            <v>343627</v>
          </cell>
          <cell r="AO168">
            <v>0</v>
          </cell>
        </row>
        <row r="169">
          <cell r="G169" t="str">
            <v xml:space="preserve">03.01.02 </v>
          </cell>
          <cell r="H169" t="str">
            <v>Existências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</row>
        <row r="170">
          <cell r="G170" t="str">
            <v>03.01.02.01.01</v>
          </cell>
          <cell r="H170" t="str">
            <v>Mercadorias Estratégicas - Aquisições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</row>
        <row r="171">
          <cell r="G171" t="str">
            <v>03.01.02.02.01.01</v>
          </cell>
          <cell r="H171" t="str">
            <v>Matérias-Primas E De Aprovisionamento - Aquisições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</row>
        <row r="172">
          <cell r="G172" t="str">
            <v>03.01.02.02.02.01</v>
          </cell>
          <cell r="H172" t="str">
            <v>Produtos E Trabalhos Em Curso - Aquisições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</row>
        <row r="173">
          <cell r="G173" t="str">
            <v>03.01.02.02.03.01</v>
          </cell>
          <cell r="H173" t="str">
            <v>Produtos Acabados - Aquisições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</row>
        <row r="174">
          <cell r="G174" t="str">
            <v>03.01.02.02.04.01</v>
          </cell>
          <cell r="H174" t="str">
            <v>Mercadorias - Aquisições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</row>
        <row r="175">
          <cell r="G175" t="str">
            <v xml:space="preserve">03.01.03 </v>
          </cell>
          <cell r="H175" t="str">
            <v>Valores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</row>
        <row r="176">
          <cell r="G176" t="str">
            <v>03.01.03.01</v>
          </cell>
          <cell r="H176" t="str">
            <v>Valores - Aquisições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</row>
        <row r="177">
          <cell r="G177" t="str">
            <v xml:space="preserve">03.01.04 </v>
          </cell>
          <cell r="H177" t="str">
            <v>Recursos Naturais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39756274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39756274</v>
          </cell>
          <cell r="AM177">
            <v>5242976</v>
          </cell>
          <cell r="AN177">
            <v>44999250</v>
          </cell>
          <cell r="AO177">
            <v>39756274</v>
          </cell>
        </row>
        <row r="178">
          <cell r="G178" t="str">
            <v>03.01.04.01.01.01</v>
          </cell>
          <cell r="H178" t="str">
            <v>Terrenos Do Domínio Público - Aquisições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</row>
        <row r="179">
          <cell r="G179" t="str">
            <v>03.01.04.01.02.01</v>
          </cell>
          <cell r="H179" t="str">
            <v>Terrenos Do Domínio Privado - Aquisições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39756274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39756274</v>
          </cell>
          <cell r="AM179">
            <v>0</v>
          </cell>
          <cell r="AN179">
            <v>39756274</v>
          </cell>
          <cell r="AO179">
            <v>39756274</v>
          </cell>
        </row>
        <row r="180">
          <cell r="G180" t="str">
            <v>03.01.04.02.01</v>
          </cell>
          <cell r="H180" t="str">
            <v>Activos Do Subsolo - Aquisições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</row>
        <row r="181">
          <cell r="G181" t="str">
            <v>03.01.04.03.01</v>
          </cell>
          <cell r="H181" t="str">
            <v>Outros Recursos Naturais - Aquisições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</row>
        <row r="182">
          <cell r="G182" t="str">
            <v>03.01.04.04.01.01</v>
          </cell>
          <cell r="H182" t="str">
            <v>Propriedade Industrial E Outros Direito-Aquisições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</row>
        <row r="183">
          <cell r="G183" t="str">
            <v>03.01.04.04.02.01</v>
          </cell>
          <cell r="H183" t="str">
            <v>Aplicações Informáticas - Aquisições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5242976</v>
          </cell>
          <cell r="AN183">
            <v>5242976</v>
          </cell>
          <cell r="AO183">
            <v>0</v>
          </cell>
        </row>
        <row r="184">
          <cell r="G184" t="str">
            <v>03.01.04.04.09.01</v>
          </cell>
          <cell r="H184" t="str">
            <v>Outros Activos Intangíveis Não Produzid-Aquisições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</row>
      </sheetData>
      <sheetData sheetId="18">
        <row r="10">
          <cell r="G10" t="str">
            <v>02.01.01.01.01</v>
          </cell>
          <cell r="H10" t="str">
            <v>Pessoal Dos Quadros Especiais</v>
          </cell>
          <cell r="I10">
            <v>33093073</v>
          </cell>
          <cell r="J10">
            <v>163871718</v>
          </cell>
          <cell r="K10">
            <v>18782197</v>
          </cell>
          <cell r="L10">
            <v>5799708</v>
          </cell>
          <cell r="M10">
            <v>1516029</v>
          </cell>
          <cell r="N10">
            <v>1656307</v>
          </cell>
          <cell r="O10">
            <v>6911340</v>
          </cell>
          <cell r="P10">
            <v>0</v>
          </cell>
          <cell r="Q10">
            <v>32289670</v>
          </cell>
          <cell r="R10">
            <v>718796</v>
          </cell>
          <cell r="S10">
            <v>17800003</v>
          </cell>
          <cell r="T10">
            <v>10926155</v>
          </cell>
          <cell r="U10">
            <v>293364996</v>
          </cell>
          <cell r="V10">
            <v>24074572</v>
          </cell>
          <cell r="W10">
            <v>11925360</v>
          </cell>
          <cell r="X10">
            <v>11805019</v>
          </cell>
          <cell r="Y10">
            <v>9467988</v>
          </cell>
          <cell r="Z10">
            <v>7681023</v>
          </cell>
          <cell r="AA10">
            <v>10835671</v>
          </cell>
          <cell r="AB10">
            <v>13346020</v>
          </cell>
          <cell r="AC10">
            <v>10469256</v>
          </cell>
          <cell r="AD10">
            <v>9563587</v>
          </cell>
          <cell r="AE10">
            <v>16062940</v>
          </cell>
          <cell r="AF10">
            <v>0</v>
          </cell>
          <cell r="AG10">
            <v>0</v>
          </cell>
          <cell r="AH10">
            <v>11302018</v>
          </cell>
          <cell r="AI10">
            <v>11708568</v>
          </cell>
          <cell r="AJ10">
            <v>9914493</v>
          </cell>
          <cell r="AK10">
            <v>0</v>
          </cell>
          <cell r="AL10">
            <v>158156515</v>
          </cell>
          <cell r="AM10">
            <v>729120</v>
          </cell>
          <cell r="AN10">
            <v>452250631</v>
          </cell>
          <cell r="AO10">
            <v>451521511</v>
          </cell>
        </row>
        <row r="11">
          <cell r="G11" t="str">
            <v>02.01.01.01.02</v>
          </cell>
          <cell r="H11" t="str">
            <v>Pessoal Do Quadro</v>
          </cell>
          <cell r="I11">
            <v>12156850</v>
          </cell>
          <cell r="J11">
            <v>155885091</v>
          </cell>
          <cell r="K11">
            <v>2744268</v>
          </cell>
          <cell r="L11">
            <v>19491484</v>
          </cell>
          <cell r="M11">
            <v>30583853</v>
          </cell>
          <cell r="N11">
            <v>64832560</v>
          </cell>
          <cell r="O11">
            <v>226690240</v>
          </cell>
          <cell r="P11">
            <v>201733636</v>
          </cell>
          <cell r="Q11">
            <v>0</v>
          </cell>
          <cell r="R11">
            <v>0</v>
          </cell>
          <cell r="S11">
            <v>24492439</v>
          </cell>
          <cell r="T11">
            <v>0</v>
          </cell>
          <cell r="U11">
            <v>738610421</v>
          </cell>
          <cell r="V11">
            <v>521689450</v>
          </cell>
          <cell r="W11">
            <v>148112361</v>
          </cell>
          <cell r="X11">
            <v>5430575</v>
          </cell>
          <cell r="Y11">
            <v>255292137</v>
          </cell>
          <cell r="Z11">
            <v>30164607</v>
          </cell>
          <cell r="AA11">
            <v>13587998</v>
          </cell>
          <cell r="AB11">
            <v>15831290</v>
          </cell>
          <cell r="AC11">
            <v>40757187</v>
          </cell>
          <cell r="AD11">
            <v>108858906</v>
          </cell>
          <cell r="AE11">
            <v>4416273031</v>
          </cell>
          <cell r="AF11">
            <v>7217941</v>
          </cell>
          <cell r="AG11">
            <v>27891825</v>
          </cell>
          <cell r="AH11">
            <v>10801998</v>
          </cell>
          <cell r="AI11">
            <v>1323484776</v>
          </cell>
          <cell r="AJ11">
            <v>21682347</v>
          </cell>
          <cell r="AK11">
            <v>0</v>
          </cell>
          <cell r="AL11">
            <v>6947076429</v>
          </cell>
          <cell r="AM11">
            <v>3539568417</v>
          </cell>
          <cell r="AN11">
            <v>11225255267</v>
          </cell>
          <cell r="AO11">
            <v>7685686850</v>
          </cell>
        </row>
        <row r="12">
          <cell r="G12" t="str">
            <v>02.01.01.01.03</v>
          </cell>
          <cell r="H12" t="str">
            <v>Pessoal Contratado</v>
          </cell>
          <cell r="I12">
            <v>6044297</v>
          </cell>
          <cell r="J12">
            <v>9961265</v>
          </cell>
          <cell r="K12">
            <v>514680</v>
          </cell>
          <cell r="L12">
            <v>0</v>
          </cell>
          <cell r="M12">
            <v>1144387</v>
          </cell>
          <cell r="N12">
            <v>6507623</v>
          </cell>
          <cell r="O12">
            <v>26202730</v>
          </cell>
          <cell r="P12">
            <v>8189275</v>
          </cell>
          <cell r="Q12">
            <v>183960</v>
          </cell>
          <cell r="R12">
            <v>8236702</v>
          </cell>
          <cell r="S12">
            <v>9783048</v>
          </cell>
          <cell r="T12">
            <v>933915</v>
          </cell>
          <cell r="U12">
            <v>77701882</v>
          </cell>
          <cell r="V12">
            <v>56593399</v>
          </cell>
          <cell r="W12">
            <v>214132996</v>
          </cell>
          <cell r="X12">
            <v>2552317</v>
          </cell>
          <cell r="Y12">
            <v>74464531</v>
          </cell>
          <cell r="Z12">
            <v>21806079</v>
          </cell>
          <cell r="AA12">
            <v>4780232</v>
          </cell>
          <cell r="AB12">
            <v>2309652</v>
          </cell>
          <cell r="AC12">
            <v>0</v>
          </cell>
          <cell r="AD12">
            <v>27698586</v>
          </cell>
          <cell r="AE12">
            <v>2257509184</v>
          </cell>
          <cell r="AF12">
            <v>3887631</v>
          </cell>
          <cell r="AG12">
            <v>9474230</v>
          </cell>
          <cell r="AH12">
            <v>10276896</v>
          </cell>
          <cell r="AI12">
            <v>310662442</v>
          </cell>
          <cell r="AJ12">
            <v>3123163</v>
          </cell>
          <cell r="AK12">
            <v>17083077</v>
          </cell>
          <cell r="AL12">
            <v>3016354415</v>
          </cell>
          <cell r="AM12">
            <v>1172159883</v>
          </cell>
          <cell r="AN12">
            <v>4266216180</v>
          </cell>
          <cell r="AO12">
            <v>3094056297</v>
          </cell>
        </row>
        <row r="13">
          <cell r="G13" t="str">
            <v>02.01.01.01.04</v>
          </cell>
          <cell r="H13" t="str">
            <v>Pessoal Em Regime De Avença</v>
          </cell>
          <cell r="I13">
            <v>5662925</v>
          </cell>
          <cell r="J13">
            <v>480000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1811760</v>
          </cell>
          <cell r="R13">
            <v>0</v>
          </cell>
          <cell r="S13">
            <v>1020420</v>
          </cell>
          <cell r="T13">
            <v>0</v>
          </cell>
          <cell r="U13">
            <v>8975105</v>
          </cell>
          <cell r="V13">
            <v>0</v>
          </cell>
          <cell r="W13">
            <v>14126424</v>
          </cell>
          <cell r="X13">
            <v>0</v>
          </cell>
          <cell r="Y13">
            <v>583471</v>
          </cell>
          <cell r="Z13">
            <v>1042872</v>
          </cell>
          <cell r="AA13">
            <v>0</v>
          </cell>
          <cell r="AB13">
            <v>1164928</v>
          </cell>
          <cell r="AC13">
            <v>0</v>
          </cell>
          <cell r="AD13">
            <v>3111858</v>
          </cell>
          <cell r="AE13">
            <v>600000</v>
          </cell>
          <cell r="AF13">
            <v>0</v>
          </cell>
          <cell r="AG13">
            <v>0</v>
          </cell>
          <cell r="AH13">
            <v>0</v>
          </cell>
          <cell r="AI13">
            <v>1020420</v>
          </cell>
          <cell r="AJ13">
            <v>0</v>
          </cell>
          <cell r="AK13">
            <v>0</v>
          </cell>
          <cell r="AL13">
            <v>21649973</v>
          </cell>
          <cell r="AM13">
            <v>7716088</v>
          </cell>
          <cell r="AN13">
            <v>38341166</v>
          </cell>
          <cell r="AO13">
            <v>30625078</v>
          </cell>
        </row>
        <row r="14">
          <cell r="G14" t="str">
            <v>02.01.01.01.09</v>
          </cell>
          <cell r="H14" t="str">
            <v>Pessoal Em Qualquer Outra Situação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2025125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92429113</v>
          </cell>
          <cell r="AJ14">
            <v>0</v>
          </cell>
          <cell r="AK14">
            <v>0</v>
          </cell>
          <cell r="AL14">
            <v>94454238</v>
          </cell>
          <cell r="AM14">
            <v>0</v>
          </cell>
          <cell r="AN14">
            <v>94454238</v>
          </cell>
          <cell r="AO14">
            <v>94454238</v>
          </cell>
        </row>
        <row r="15">
          <cell r="G15" t="str">
            <v>02.01.01.02.01</v>
          </cell>
          <cell r="H15" t="str">
            <v>Gratificações Permanentes</v>
          </cell>
          <cell r="I15">
            <v>0</v>
          </cell>
          <cell r="J15">
            <v>144000</v>
          </cell>
          <cell r="K15">
            <v>0</v>
          </cell>
          <cell r="L15">
            <v>0</v>
          </cell>
          <cell r="M15">
            <v>307060</v>
          </cell>
          <cell r="N15">
            <v>0</v>
          </cell>
          <cell r="O15">
            <v>652452</v>
          </cell>
          <cell r="P15">
            <v>2254109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3357621</v>
          </cell>
          <cell r="V15">
            <v>6161890</v>
          </cell>
          <cell r="W15">
            <v>4769506</v>
          </cell>
          <cell r="X15">
            <v>0</v>
          </cell>
          <cell r="Y15">
            <v>0</v>
          </cell>
          <cell r="Z15">
            <v>9503816</v>
          </cell>
          <cell r="AA15">
            <v>0</v>
          </cell>
          <cell r="AB15">
            <v>0</v>
          </cell>
          <cell r="AC15">
            <v>0</v>
          </cell>
          <cell r="AD15">
            <v>2362692</v>
          </cell>
          <cell r="AE15">
            <v>0</v>
          </cell>
          <cell r="AF15">
            <v>32030</v>
          </cell>
          <cell r="AG15">
            <v>0</v>
          </cell>
          <cell r="AH15">
            <v>0</v>
          </cell>
          <cell r="AI15">
            <v>3123182</v>
          </cell>
          <cell r="AJ15">
            <v>0</v>
          </cell>
          <cell r="AK15">
            <v>21420177</v>
          </cell>
          <cell r="AL15">
            <v>47373293</v>
          </cell>
          <cell r="AM15">
            <v>91236283</v>
          </cell>
          <cell r="AN15">
            <v>141967197</v>
          </cell>
          <cell r="AO15">
            <v>50730914</v>
          </cell>
        </row>
        <row r="16">
          <cell r="G16" t="str">
            <v>02.01.01.02.02</v>
          </cell>
          <cell r="H16" t="str">
            <v>Subsídios Permanentes</v>
          </cell>
          <cell r="I16">
            <v>5825744</v>
          </cell>
          <cell r="J16">
            <v>17307812</v>
          </cell>
          <cell r="K16">
            <v>4474932</v>
          </cell>
          <cell r="L16">
            <v>10532800</v>
          </cell>
          <cell r="M16">
            <v>16510055</v>
          </cell>
          <cell r="N16">
            <v>30367267</v>
          </cell>
          <cell r="O16">
            <v>89591481</v>
          </cell>
          <cell r="P16">
            <v>89618346</v>
          </cell>
          <cell r="Q16">
            <v>6059760</v>
          </cell>
          <cell r="R16">
            <v>42493</v>
          </cell>
          <cell r="S16">
            <v>3337356</v>
          </cell>
          <cell r="T16">
            <v>1014000</v>
          </cell>
          <cell r="U16">
            <v>274682046</v>
          </cell>
          <cell r="V16">
            <v>13215600</v>
          </cell>
          <cell r="W16">
            <v>371129808</v>
          </cell>
          <cell r="X16">
            <v>517590</v>
          </cell>
          <cell r="Y16">
            <v>44309319</v>
          </cell>
          <cell r="Z16">
            <v>2541870</v>
          </cell>
          <cell r="AA16">
            <v>1058832</v>
          </cell>
          <cell r="AB16">
            <v>1013400</v>
          </cell>
          <cell r="AC16">
            <v>3233673</v>
          </cell>
          <cell r="AD16">
            <v>3387436</v>
          </cell>
          <cell r="AE16">
            <v>234730602</v>
          </cell>
          <cell r="AF16">
            <v>3003858</v>
          </cell>
          <cell r="AG16">
            <v>0</v>
          </cell>
          <cell r="AH16">
            <v>1013400</v>
          </cell>
          <cell r="AI16">
            <v>56495908</v>
          </cell>
          <cell r="AJ16">
            <v>2268900</v>
          </cell>
          <cell r="AK16">
            <v>0</v>
          </cell>
          <cell r="AL16">
            <v>737920196</v>
          </cell>
          <cell r="AM16">
            <v>483316438</v>
          </cell>
          <cell r="AN16">
            <v>1495918680</v>
          </cell>
          <cell r="AO16">
            <v>1012602242</v>
          </cell>
        </row>
        <row r="17">
          <cell r="G17" t="str">
            <v>02.01.01.02.03</v>
          </cell>
          <cell r="H17" t="str">
            <v>Despesas De Representação</v>
          </cell>
          <cell r="I17">
            <v>612000</v>
          </cell>
          <cell r="J17">
            <v>1427999</v>
          </cell>
          <cell r="K17">
            <v>836400</v>
          </cell>
          <cell r="L17">
            <v>1734000</v>
          </cell>
          <cell r="M17">
            <v>813500</v>
          </cell>
          <cell r="N17">
            <v>1326000</v>
          </cell>
          <cell r="O17">
            <v>60798</v>
          </cell>
          <cell r="P17">
            <v>1379926</v>
          </cell>
          <cell r="Q17">
            <v>676152</v>
          </cell>
          <cell r="R17">
            <v>0</v>
          </cell>
          <cell r="S17">
            <v>504900</v>
          </cell>
          <cell r="T17">
            <v>260100</v>
          </cell>
          <cell r="U17">
            <v>9631775</v>
          </cell>
          <cell r="V17">
            <v>1009800</v>
          </cell>
          <cell r="W17">
            <v>1194366</v>
          </cell>
          <cell r="X17">
            <v>0</v>
          </cell>
          <cell r="Y17">
            <v>260100</v>
          </cell>
          <cell r="Z17">
            <v>260100</v>
          </cell>
          <cell r="AA17">
            <v>260101</v>
          </cell>
          <cell r="AB17">
            <v>260100</v>
          </cell>
          <cell r="AC17">
            <v>260100</v>
          </cell>
          <cell r="AD17">
            <v>260100</v>
          </cell>
          <cell r="AE17">
            <v>515676</v>
          </cell>
          <cell r="AF17">
            <v>0</v>
          </cell>
          <cell r="AG17">
            <v>0</v>
          </cell>
          <cell r="AH17">
            <v>260100</v>
          </cell>
          <cell r="AI17">
            <v>260100</v>
          </cell>
          <cell r="AJ17">
            <v>260100</v>
          </cell>
          <cell r="AK17">
            <v>0</v>
          </cell>
          <cell r="AL17">
            <v>5060743</v>
          </cell>
          <cell r="AM17">
            <v>1030692</v>
          </cell>
          <cell r="AN17">
            <v>15723210</v>
          </cell>
          <cell r="AO17">
            <v>14692518</v>
          </cell>
        </row>
        <row r="18">
          <cell r="G18" t="str">
            <v>02.01.01.02.04</v>
          </cell>
          <cell r="H18" t="str">
            <v>Gratificações Eventuais</v>
          </cell>
          <cell r="I18">
            <v>0</v>
          </cell>
          <cell r="J18">
            <v>30000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1140000</v>
          </cell>
          <cell r="P18">
            <v>2230176</v>
          </cell>
          <cell r="Q18">
            <v>0</v>
          </cell>
          <cell r="R18">
            <v>229998</v>
          </cell>
          <cell r="S18">
            <v>0</v>
          </cell>
          <cell r="T18">
            <v>0</v>
          </cell>
          <cell r="U18">
            <v>3630174</v>
          </cell>
          <cell r="V18">
            <v>114779435</v>
          </cell>
          <cell r="W18">
            <v>9824042</v>
          </cell>
          <cell r="X18">
            <v>0</v>
          </cell>
          <cell r="Y18">
            <v>8418428</v>
          </cell>
          <cell r="Z18">
            <v>1162000</v>
          </cell>
          <cell r="AA18">
            <v>0</v>
          </cell>
          <cell r="AB18">
            <v>49956</v>
          </cell>
          <cell r="AC18">
            <v>0</v>
          </cell>
          <cell r="AD18">
            <v>1295071</v>
          </cell>
          <cell r="AE18">
            <v>9684785</v>
          </cell>
          <cell r="AF18">
            <v>0</v>
          </cell>
          <cell r="AG18">
            <v>384000</v>
          </cell>
          <cell r="AH18">
            <v>248628</v>
          </cell>
          <cell r="AI18">
            <v>918681924</v>
          </cell>
          <cell r="AJ18">
            <v>760000</v>
          </cell>
          <cell r="AK18">
            <v>0</v>
          </cell>
          <cell r="AL18">
            <v>1065288269</v>
          </cell>
          <cell r="AM18">
            <v>104941427</v>
          </cell>
          <cell r="AN18">
            <v>1173859870</v>
          </cell>
          <cell r="AO18">
            <v>1068918443</v>
          </cell>
        </row>
        <row r="19">
          <cell r="G19" t="str">
            <v>02.01.01.02.05</v>
          </cell>
          <cell r="H19" t="str">
            <v>Horas Extraordinárias</v>
          </cell>
          <cell r="I19">
            <v>100559</v>
          </cell>
          <cell r="J19">
            <v>5395092</v>
          </cell>
          <cell r="K19">
            <v>16298</v>
          </cell>
          <cell r="L19">
            <v>0</v>
          </cell>
          <cell r="M19">
            <v>0</v>
          </cell>
          <cell r="N19">
            <v>271443</v>
          </cell>
          <cell r="O19">
            <v>128452</v>
          </cell>
          <cell r="P19">
            <v>0</v>
          </cell>
          <cell r="Q19">
            <v>15522</v>
          </cell>
          <cell r="R19">
            <v>0</v>
          </cell>
          <cell r="S19">
            <v>612236</v>
          </cell>
          <cell r="T19">
            <v>0</v>
          </cell>
          <cell r="U19">
            <v>6539602</v>
          </cell>
          <cell r="V19">
            <v>881165</v>
          </cell>
          <cell r="W19">
            <v>2542566</v>
          </cell>
          <cell r="X19">
            <v>427574</v>
          </cell>
          <cell r="Y19">
            <v>64339</v>
          </cell>
          <cell r="Z19">
            <v>493543</v>
          </cell>
          <cell r="AA19">
            <v>0</v>
          </cell>
          <cell r="AB19">
            <v>0</v>
          </cell>
          <cell r="AC19">
            <v>0</v>
          </cell>
          <cell r="AD19">
            <v>896447</v>
          </cell>
          <cell r="AE19">
            <v>4551618</v>
          </cell>
          <cell r="AF19">
            <v>0</v>
          </cell>
          <cell r="AG19">
            <v>67067</v>
          </cell>
          <cell r="AH19">
            <v>699209</v>
          </cell>
          <cell r="AI19">
            <v>4124504</v>
          </cell>
          <cell r="AJ19">
            <v>213680</v>
          </cell>
          <cell r="AK19">
            <v>509390</v>
          </cell>
          <cell r="AL19">
            <v>15471102</v>
          </cell>
          <cell r="AM19">
            <v>9114969</v>
          </cell>
          <cell r="AN19">
            <v>31125673</v>
          </cell>
          <cell r="AO19">
            <v>22010704</v>
          </cell>
        </row>
        <row r="20">
          <cell r="G20" t="str">
            <v>02.01.01.02.06</v>
          </cell>
          <cell r="H20" t="str">
            <v>Alimentação E Alojamento</v>
          </cell>
          <cell r="I20">
            <v>0</v>
          </cell>
          <cell r="J20">
            <v>802704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802704</v>
          </cell>
          <cell r="V20">
            <v>0</v>
          </cell>
          <cell r="W20">
            <v>950710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14288</v>
          </cell>
          <cell r="AE20">
            <v>17000</v>
          </cell>
          <cell r="AF20">
            <v>0</v>
          </cell>
          <cell r="AG20">
            <v>0</v>
          </cell>
          <cell r="AH20">
            <v>0</v>
          </cell>
          <cell r="AI20">
            <v>1101376</v>
          </cell>
          <cell r="AJ20">
            <v>0</v>
          </cell>
          <cell r="AK20">
            <v>0</v>
          </cell>
          <cell r="AL20">
            <v>2083374</v>
          </cell>
          <cell r="AM20">
            <v>21728026</v>
          </cell>
          <cell r="AN20">
            <v>24614104</v>
          </cell>
          <cell r="AO20">
            <v>2886078</v>
          </cell>
        </row>
        <row r="21">
          <cell r="G21" t="str">
            <v>02.01.01.02.07</v>
          </cell>
          <cell r="H21" t="str">
            <v>Formação</v>
          </cell>
          <cell r="I21">
            <v>0</v>
          </cell>
          <cell r="J21">
            <v>877560</v>
          </cell>
          <cell r="K21">
            <v>276500</v>
          </cell>
          <cell r="L21">
            <v>0</v>
          </cell>
          <cell r="M21">
            <v>0</v>
          </cell>
          <cell r="N21">
            <v>0</v>
          </cell>
          <cell r="O21">
            <v>263013</v>
          </cell>
          <cell r="P21">
            <v>200600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1617673</v>
          </cell>
          <cell r="V21">
            <v>2488372</v>
          </cell>
          <cell r="W21">
            <v>15789</v>
          </cell>
          <cell r="X21">
            <v>227000</v>
          </cell>
          <cell r="Y21">
            <v>0</v>
          </cell>
          <cell r="Z21">
            <v>30000</v>
          </cell>
          <cell r="AA21">
            <v>0</v>
          </cell>
          <cell r="AB21">
            <v>5882</v>
          </cell>
          <cell r="AC21">
            <v>184755</v>
          </cell>
          <cell r="AD21">
            <v>135000</v>
          </cell>
          <cell r="AE21">
            <v>385450</v>
          </cell>
          <cell r="AF21">
            <v>0</v>
          </cell>
          <cell r="AG21">
            <v>0</v>
          </cell>
          <cell r="AH21">
            <v>210000</v>
          </cell>
          <cell r="AI21">
            <v>354000</v>
          </cell>
          <cell r="AJ21">
            <v>21479</v>
          </cell>
          <cell r="AK21">
            <v>0</v>
          </cell>
          <cell r="AL21">
            <v>4057727</v>
          </cell>
          <cell r="AM21">
            <v>6913953</v>
          </cell>
          <cell r="AN21">
            <v>12589353</v>
          </cell>
          <cell r="AO21">
            <v>5675400</v>
          </cell>
        </row>
        <row r="22">
          <cell r="G22" t="str">
            <v>02.01.01.02.08</v>
          </cell>
          <cell r="H22" t="str">
            <v>Subsídio De Instalação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5006000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5006000</v>
          </cell>
          <cell r="V22">
            <v>1300500</v>
          </cell>
          <cell r="W22">
            <v>8965078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6000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112700</v>
          </cell>
          <cell r="AJ22">
            <v>0</v>
          </cell>
          <cell r="AK22">
            <v>0</v>
          </cell>
          <cell r="AL22">
            <v>10384278</v>
          </cell>
          <cell r="AM22">
            <v>3270791</v>
          </cell>
          <cell r="AN22">
            <v>18661069</v>
          </cell>
          <cell r="AO22">
            <v>15390278</v>
          </cell>
        </row>
        <row r="23">
          <cell r="G23" t="str">
            <v>02.01.01.02.09</v>
          </cell>
          <cell r="H23" t="str">
            <v>Outros Suplementos E Abonos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48393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48393</v>
          </cell>
          <cell r="V23">
            <v>0</v>
          </cell>
          <cell r="W23">
            <v>412267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46622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5408506</v>
          </cell>
          <cell r="AK23">
            <v>459066</v>
          </cell>
          <cell r="AL23">
            <v>6326461</v>
          </cell>
          <cell r="AM23">
            <v>13725329</v>
          </cell>
          <cell r="AN23">
            <v>20100183</v>
          </cell>
          <cell r="AO23">
            <v>6374854</v>
          </cell>
        </row>
        <row r="24">
          <cell r="G24" t="str">
            <v>02.01.01.03.01</v>
          </cell>
          <cell r="H24" t="str">
            <v>Aumentos Salariais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</row>
        <row r="25">
          <cell r="G25" t="str">
            <v>02.01.01.03.02</v>
          </cell>
          <cell r="H25" t="str">
            <v>Recrutamentos E Nomeações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</row>
        <row r="26">
          <cell r="G26" t="str">
            <v>02.01.01.03.03</v>
          </cell>
          <cell r="H26" t="str">
            <v>Progressões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</row>
        <row r="27">
          <cell r="G27" t="str">
            <v>02.01.01.03.04</v>
          </cell>
          <cell r="H27" t="str">
            <v>Reclassificações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</row>
        <row r="28">
          <cell r="G28" t="str">
            <v>02.01.01.03.05</v>
          </cell>
          <cell r="H28" t="str">
            <v>Reingressos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</row>
        <row r="29">
          <cell r="G29" t="str">
            <v>02.01.01.03.06</v>
          </cell>
          <cell r="H29" t="str">
            <v>Promoções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</row>
        <row r="30">
          <cell r="G30" t="str">
            <v xml:space="preserve">02.01.02 </v>
          </cell>
          <cell r="H30" t="str">
            <v>Segurança Social</v>
          </cell>
          <cell r="I30">
            <v>4419993</v>
          </cell>
          <cell r="J30">
            <v>24578427</v>
          </cell>
          <cell r="K30">
            <v>1602852</v>
          </cell>
          <cell r="L30">
            <v>953956</v>
          </cell>
          <cell r="M30">
            <v>3245743</v>
          </cell>
          <cell r="N30">
            <v>4150446</v>
          </cell>
          <cell r="O30">
            <v>19399092</v>
          </cell>
          <cell r="P30">
            <v>19976799</v>
          </cell>
          <cell r="Q30">
            <v>857965</v>
          </cell>
          <cell r="R30">
            <v>0</v>
          </cell>
          <cell r="S30">
            <v>19200</v>
          </cell>
          <cell r="T30">
            <v>0</v>
          </cell>
          <cell r="U30">
            <v>79204473</v>
          </cell>
          <cell r="V30">
            <v>1125597183</v>
          </cell>
          <cell r="W30">
            <v>79902999</v>
          </cell>
          <cell r="X30">
            <v>117600</v>
          </cell>
          <cell r="Y30">
            <v>485200</v>
          </cell>
          <cell r="Z30">
            <v>229413</v>
          </cell>
          <cell r="AA30">
            <v>0</v>
          </cell>
          <cell r="AB30">
            <v>375027</v>
          </cell>
          <cell r="AC30">
            <v>26400</v>
          </cell>
          <cell r="AD30">
            <v>2341796</v>
          </cell>
          <cell r="AE30">
            <v>5080794</v>
          </cell>
          <cell r="AF30">
            <v>0</v>
          </cell>
          <cell r="AG30">
            <v>595041</v>
          </cell>
          <cell r="AH30">
            <v>697404</v>
          </cell>
          <cell r="AI30">
            <v>48689629</v>
          </cell>
          <cell r="AJ30">
            <v>444713</v>
          </cell>
          <cell r="AK30">
            <v>2111387</v>
          </cell>
          <cell r="AL30">
            <v>1266694586</v>
          </cell>
          <cell r="AM30">
            <v>482084386</v>
          </cell>
          <cell r="AN30">
            <v>1827983445</v>
          </cell>
          <cell r="AO30">
            <v>1345899059</v>
          </cell>
        </row>
        <row r="31">
          <cell r="G31" t="str">
            <v>02.01.02.01.01</v>
          </cell>
          <cell r="H31" t="str">
            <v>Contribuições Para A Segurança Social</v>
          </cell>
          <cell r="I31">
            <v>3514184</v>
          </cell>
          <cell r="J31">
            <v>19322538</v>
          </cell>
          <cell r="K31">
            <v>1586052</v>
          </cell>
          <cell r="L31">
            <v>869956</v>
          </cell>
          <cell r="M31">
            <v>3243943</v>
          </cell>
          <cell r="N31">
            <v>4095646</v>
          </cell>
          <cell r="O31">
            <v>19219092</v>
          </cell>
          <cell r="P31">
            <v>19744599</v>
          </cell>
          <cell r="Q31">
            <v>857965</v>
          </cell>
          <cell r="R31">
            <v>0</v>
          </cell>
          <cell r="S31">
            <v>0</v>
          </cell>
          <cell r="T31">
            <v>0</v>
          </cell>
          <cell r="U31">
            <v>72453975</v>
          </cell>
          <cell r="V31">
            <v>1120360645</v>
          </cell>
          <cell r="W31">
            <v>34102527</v>
          </cell>
          <cell r="X31">
            <v>64400</v>
          </cell>
          <cell r="Y31">
            <v>0</v>
          </cell>
          <cell r="Z31">
            <v>0</v>
          </cell>
          <cell r="AA31">
            <v>0</v>
          </cell>
          <cell r="AB31">
            <v>365535</v>
          </cell>
          <cell r="AC31">
            <v>0</v>
          </cell>
          <cell r="AD31">
            <v>2169596</v>
          </cell>
          <cell r="AE31">
            <v>0</v>
          </cell>
          <cell r="AF31">
            <v>0</v>
          </cell>
          <cell r="AG31">
            <v>553441</v>
          </cell>
          <cell r="AH31">
            <v>697404</v>
          </cell>
          <cell r="AI31">
            <v>31684243</v>
          </cell>
          <cell r="AJ31">
            <v>423113</v>
          </cell>
          <cell r="AK31">
            <v>2111387</v>
          </cell>
          <cell r="AL31">
            <v>1192532291</v>
          </cell>
          <cell r="AM31">
            <v>423660042</v>
          </cell>
          <cell r="AN31">
            <v>1688646308</v>
          </cell>
          <cell r="AO31">
            <v>1264986266</v>
          </cell>
        </row>
        <row r="32">
          <cell r="G32" t="str">
            <v>02.01.02.01.02</v>
          </cell>
          <cell r="H32" t="str">
            <v>Encargos Com A Saúde</v>
          </cell>
          <cell r="I32">
            <v>801409</v>
          </cell>
          <cell r="J32">
            <v>4933342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5734751</v>
          </cell>
          <cell r="V32">
            <v>3938338</v>
          </cell>
          <cell r="W32">
            <v>44486016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4999925</v>
          </cell>
          <cell r="AJ32">
            <v>0</v>
          </cell>
          <cell r="AK32">
            <v>0</v>
          </cell>
          <cell r="AL32">
            <v>53424279</v>
          </cell>
          <cell r="AM32">
            <v>30415934</v>
          </cell>
          <cell r="AN32">
            <v>89574964</v>
          </cell>
          <cell r="AO32">
            <v>59159030</v>
          </cell>
        </row>
        <row r="33">
          <cell r="G33" t="str">
            <v>02.01.02.01.03</v>
          </cell>
          <cell r="H33" t="str">
            <v>Abono De Família</v>
          </cell>
          <cell r="I33">
            <v>104400</v>
          </cell>
          <cell r="J33">
            <v>322547</v>
          </cell>
          <cell r="K33">
            <v>16800</v>
          </cell>
          <cell r="L33">
            <v>84000</v>
          </cell>
          <cell r="M33">
            <v>1800</v>
          </cell>
          <cell r="N33">
            <v>54800</v>
          </cell>
          <cell r="O33">
            <v>180000</v>
          </cell>
          <cell r="P33">
            <v>232200</v>
          </cell>
          <cell r="Q33">
            <v>0</v>
          </cell>
          <cell r="R33">
            <v>0</v>
          </cell>
          <cell r="S33">
            <v>19200</v>
          </cell>
          <cell r="T33">
            <v>0</v>
          </cell>
          <cell r="U33">
            <v>1015747</v>
          </cell>
          <cell r="V33">
            <v>1298200</v>
          </cell>
          <cell r="W33">
            <v>126000</v>
          </cell>
          <cell r="X33">
            <v>53200</v>
          </cell>
          <cell r="Y33">
            <v>485200</v>
          </cell>
          <cell r="Z33">
            <v>52800</v>
          </cell>
          <cell r="AA33">
            <v>0</v>
          </cell>
          <cell r="AB33">
            <v>0</v>
          </cell>
          <cell r="AC33">
            <v>26400</v>
          </cell>
          <cell r="AD33">
            <v>172200</v>
          </cell>
          <cell r="AE33">
            <v>5080794</v>
          </cell>
          <cell r="AF33">
            <v>0</v>
          </cell>
          <cell r="AG33">
            <v>41600</v>
          </cell>
          <cell r="AH33">
            <v>0</v>
          </cell>
          <cell r="AI33">
            <v>1432200</v>
          </cell>
          <cell r="AJ33">
            <v>21600</v>
          </cell>
          <cell r="AK33">
            <v>0</v>
          </cell>
          <cell r="AL33">
            <v>8790194</v>
          </cell>
          <cell r="AM33">
            <v>3773755</v>
          </cell>
          <cell r="AN33">
            <v>13579696</v>
          </cell>
          <cell r="AO33">
            <v>9805941</v>
          </cell>
        </row>
        <row r="34">
          <cell r="G34" t="str">
            <v>02.01.02.01.04</v>
          </cell>
          <cell r="H34" t="str">
            <v>Seguros De Acidentes No Trabalho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496200</v>
          </cell>
          <cell r="X34">
            <v>0</v>
          </cell>
          <cell r="Y34">
            <v>0</v>
          </cell>
          <cell r="Z34">
            <v>176613</v>
          </cell>
          <cell r="AA34">
            <v>0</v>
          </cell>
          <cell r="AB34">
            <v>9492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10573261</v>
          </cell>
          <cell r="AJ34">
            <v>0</v>
          </cell>
          <cell r="AK34">
            <v>0</v>
          </cell>
          <cell r="AL34">
            <v>11255566</v>
          </cell>
          <cell r="AM34">
            <v>24234655</v>
          </cell>
          <cell r="AN34">
            <v>35490221</v>
          </cell>
          <cell r="AO34">
            <v>11255566</v>
          </cell>
        </row>
        <row r="35">
          <cell r="G35" t="str">
            <v>02.01.02.01.09</v>
          </cell>
          <cell r="H35" t="str">
            <v>Encargos Diversos De Segurança Social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692256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692256</v>
          </cell>
          <cell r="AM35">
            <v>0</v>
          </cell>
          <cell r="AN35">
            <v>692256</v>
          </cell>
          <cell r="AO35">
            <v>692256</v>
          </cell>
        </row>
        <row r="36">
          <cell r="G36" t="str">
            <v xml:space="preserve">02.02 </v>
          </cell>
          <cell r="H36" t="str">
            <v>Aquisição de bens e serviços</v>
          </cell>
          <cell r="I36">
            <v>97216910</v>
          </cell>
          <cell r="J36">
            <v>211370658</v>
          </cell>
          <cell r="K36">
            <v>12608816</v>
          </cell>
          <cell r="L36">
            <v>5529872</v>
          </cell>
          <cell r="M36">
            <v>17741763</v>
          </cell>
          <cell r="N36">
            <v>18037125</v>
          </cell>
          <cell r="O36">
            <v>61230889</v>
          </cell>
          <cell r="P36">
            <v>26094632</v>
          </cell>
          <cell r="Q36">
            <v>48341617</v>
          </cell>
          <cell r="R36">
            <v>0</v>
          </cell>
          <cell r="S36">
            <v>73486128</v>
          </cell>
          <cell r="T36">
            <v>4971022</v>
          </cell>
          <cell r="U36">
            <v>576629432</v>
          </cell>
          <cell r="V36">
            <v>326950036</v>
          </cell>
          <cell r="W36">
            <v>317775914</v>
          </cell>
          <cell r="X36">
            <v>13473118</v>
          </cell>
          <cell r="Y36">
            <v>172030909</v>
          </cell>
          <cell r="Z36">
            <v>42473563</v>
          </cell>
          <cell r="AA36">
            <v>25381665</v>
          </cell>
          <cell r="AB36">
            <v>35726889</v>
          </cell>
          <cell r="AC36">
            <v>32227436</v>
          </cell>
          <cell r="AD36">
            <v>80431454</v>
          </cell>
          <cell r="AE36">
            <v>404965327</v>
          </cell>
          <cell r="AF36">
            <v>47443169</v>
          </cell>
          <cell r="AG36">
            <v>12594287</v>
          </cell>
          <cell r="AH36">
            <v>29944231</v>
          </cell>
          <cell r="AI36">
            <v>1171536043</v>
          </cell>
          <cell r="AJ36">
            <v>21014653</v>
          </cell>
          <cell r="AK36">
            <v>14035192</v>
          </cell>
          <cell r="AL36">
            <v>2748003886</v>
          </cell>
          <cell r="AM36">
            <v>2113309494</v>
          </cell>
          <cell r="AN36">
            <v>5437942812</v>
          </cell>
          <cell r="AO36">
            <v>3324633318</v>
          </cell>
        </row>
        <row r="37">
          <cell r="G37" t="str">
            <v xml:space="preserve">02.02.01 </v>
          </cell>
          <cell r="H37" t="str">
            <v>Aquisição de bens</v>
          </cell>
          <cell r="I37">
            <v>11337743</v>
          </cell>
          <cell r="J37">
            <v>38495652</v>
          </cell>
          <cell r="K37">
            <v>4369857</v>
          </cell>
          <cell r="L37">
            <v>3162489</v>
          </cell>
          <cell r="M37">
            <v>4221303</v>
          </cell>
          <cell r="N37">
            <v>2677262</v>
          </cell>
          <cell r="O37">
            <v>9613911</v>
          </cell>
          <cell r="P37">
            <v>6237681</v>
          </cell>
          <cell r="Q37">
            <v>5449274</v>
          </cell>
          <cell r="R37">
            <v>0</v>
          </cell>
          <cell r="S37">
            <v>26985809</v>
          </cell>
          <cell r="T37">
            <v>931427</v>
          </cell>
          <cell r="U37">
            <v>113482408</v>
          </cell>
          <cell r="V37">
            <v>57022310</v>
          </cell>
          <cell r="W37">
            <v>30331278</v>
          </cell>
          <cell r="X37">
            <v>3031652</v>
          </cell>
          <cell r="Y37">
            <v>91273494</v>
          </cell>
          <cell r="Z37">
            <v>9925914</v>
          </cell>
          <cell r="AA37">
            <v>2626273</v>
          </cell>
          <cell r="AB37">
            <v>5284177</v>
          </cell>
          <cell r="AC37">
            <v>2952306</v>
          </cell>
          <cell r="AD37">
            <v>23588397</v>
          </cell>
          <cell r="AE37">
            <v>131339474</v>
          </cell>
          <cell r="AF37">
            <v>2253491</v>
          </cell>
          <cell r="AG37">
            <v>1144685</v>
          </cell>
          <cell r="AH37">
            <v>3394135</v>
          </cell>
          <cell r="AI37">
            <v>804329175</v>
          </cell>
          <cell r="AJ37">
            <v>2262343</v>
          </cell>
          <cell r="AK37">
            <v>1882156</v>
          </cell>
          <cell r="AL37">
            <v>1172641260</v>
          </cell>
          <cell r="AM37">
            <v>1156582697</v>
          </cell>
          <cell r="AN37">
            <v>2442706365</v>
          </cell>
          <cell r="AO37">
            <v>1286123668</v>
          </cell>
        </row>
        <row r="38">
          <cell r="G38" t="str">
            <v>02.02.01.00.01</v>
          </cell>
          <cell r="H38" t="str">
            <v>Matérias Primas E Subsidiárias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1573481</v>
          </cell>
          <cell r="AA38">
            <v>0</v>
          </cell>
          <cell r="AB38">
            <v>0</v>
          </cell>
          <cell r="AC38">
            <v>0</v>
          </cell>
          <cell r="AD38">
            <v>108731</v>
          </cell>
          <cell r="AE38">
            <v>1983298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3665510</v>
          </cell>
          <cell r="AM38">
            <v>1154700</v>
          </cell>
          <cell r="AN38">
            <v>4820210</v>
          </cell>
          <cell r="AO38">
            <v>3665510</v>
          </cell>
        </row>
        <row r="39">
          <cell r="G39" t="str">
            <v>02.02.01.00.02</v>
          </cell>
          <cell r="H39" t="str">
            <v>Medicamentos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4248817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383194</v>
          </cell>
          <cell r="AE39">
            <v>57958</v>
          </cell>
          <cell r="AF39">
            <v>0</v>
          </cell>
          <cell r="AG39">
            <v>0</v>
          </cell>
          <cell r="AH39">
            <v>0</v>
          </cell>
          <cell r="AI39">
            <v>657764964</v>
          </cell>
          <cell r="AJ39">
            <v>0</v>
          </cell>
          <cell r="AK39">
            <v>0</v>
          </cell>
          <cell r="AL39">
            <v>662454933</v>
          </cell>
          <cell r="AM39">
            <v>199087394</v>
          </cell>
          <cell r="AN39">
            <v>861542327</v>
          </cell>
          <cell r="AO39">
            <v>662454933</v>
          </cell>
        </row>
        <row r="40">
          <cell r="G40" t="str">
            <v>02.02.01.00.03</v>
          </cell>
          <cell r="H40" t="str">
            <v>Produtos Alimentares</v>
          </cell>
          <cell r="I40">
            <v>0</v>
          </cell>
          <cell r="J40">
            <v>121407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121407</v>
          </cell>
          <cell r="V40">
            <v>0</v>
          </cell>
          <cell r="W40">
            <v>48321</v>
          </cell>
          <cell r="X40">
            <v>0</v>
          </cell>
          <cell r="Y40">
            <v>81021193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6411941</v>
          </cell>
          <cell r="AF40">
            <v>0</v>
          </cell>
          <cell r="AG40">
            <v>0</v>
          </cell>
          <cell r="AH40">
            <v>0</v>
          </cell>
          <cell r="AI40">
            <v>2140994</v>
          </cell>
          <cell r="AJ40">
            <v>0</v>
          </cell>
          <cell r="AK40">
            <v>0</v>
          </cell>
          <cell r="AL40">
            <v>89622449</v>
          </cell>
          <cell r="AM40">
            <v>263030518</v>
          </cell>
          <cell r="AN40">
            <v>352774374</v>
          </cell>
          <cell r="AO40">
            <v>89743856</v>
          </cell>
        </row>
        <row r="41">
          <cell r="G41" t="str">
            <v>02.02.01.00.04</v>
          </cell>
          <cell r="H41" t="str">
            <v>Roupa  Vestuário E Calçado</v>
          </cell>
          <cell r="I41">
            <v>2445222</v>
          </cell>
          <cell r="J41">
            <v>266771</v>
          </cell>
          <cell r="K41">
            <v>36000</v>
          </cell>
          <cell r="L41">
            <v>46000</v>
          </cell>
          <cell r="M41">
            <v>0</v>
          </cell>
          <cell r="N41">
            <v>0</v>
          </cell>
          <cell r="O41">
            <v>204000</v>
          </cell>
          <cell r="P41">
            <v>0</v>
          </cell>
          <cell r="Q41">
            <v>1241750</v>
          </cell>
          <cell r="R41">
            <v>0</v>
          </cell>
          <cell r="S41">
            <v>0</v>
          </cell>
          <cell r="T41">
            <v>0</v>
          </cell>
          <cell r="U41">
            <v>4239743</v>
          </cell>
          <cell r="V41">
            <v>291062</v>
          </cell>
          <cell r="W41">
            <v>971132</v>
          </cell>
          <cell r="X41">
            <v>50400</v>
          </cell>
          <cell r="Y41">
            <v>0</v>
          </cell>
          <cell r="Z41">
            <v>1236609</v>
          </cell>
          <cell r="AA41">
            <v>0</v>
          </cell>
          <cell r="AB41">
            <v>265880</v>
          </cell>
          <cell r="AC41">
            <v>0</v>
          </cell>
          <cell r="AD41">
            <v>250768</v>
          </cell>
          <cell r="AE41">
            <v>1970391</v>
          </cell>
          <cell r="AF41">
            <v>0</v>
          </cell>
          <cell r="AG41">
            <v>0</v>
          </cell>
          <cell r="AH41">
            <v>0</v>
          </cell>
          <cell r="AI41">
            <v>3801401</v>
          </cell>
          <cell r="AJ41">
            <v>0</v>
          </cell>
          <cell r="AK41">
            <v>0</v>
          </cell>
          <cell r="AL41">
            <v>8837643</v>
          </cell>
          <cell r="AM41">
            <v>65645643</v>
          </cell>
          <cell r="AN41">
            <v>78723029</v>
          </cell>
          <cell r="AO41">
            <v>13077386</v>
          </cell>
        </row>
        <row r="42">
          <cell r="G42" t="str">
            <v>02.02.01.00.05</v>
          </cell>
          <cell r="H42" t="str">
            <v>Material De Escritório</v>
          </cell>
          <cell r="I42">
            <v>1990098</v>
          </cell>
          <cell r="J42">
            <v>3222627</v>
          </cell>
          <cell r="K42">
            <v>632721</v>
          </cell>
          <cell r="L42">
            <v>1070432</v>
          </cell>
          <cell r="M42">
            <v>1435941</v>
          </cell>
          <cell r="N42">
            <v>776514</v>
          </cell>
          <cell r="O42">
            <v>3577186</v>
          </cell>
          <cell r="P42">
            <v>3484415</v>
          </cell>
          <cell r="Q42">
            <v>92115</v>
          </cell>
          <cell r="R42">
            <v>0</v>
          </cell>
          <cell r="S42">
            <v>2695933</v>
          </cell>
          <cell r="T42">
            <v>146862</v>
          </cell>
          <cell r="U42">
            <v>19124844</v>
          </cell>
          <cell r="V42">
            <v>9616371</v>
          </cell>
          <cell r="W42">
            <v>6860189</v>
          </cell>
          <cell r="X42">
            <v>578685</v>
          </cell>
          <cell r="Y42">
            <v>925814</v>
          </cell>
          <cell r="Z42">
            <v>1986882</v>
          </cell>
          <cell r="AA42">
            <v>758071</v>
          </cell>
          <cell r="AB42">
            <v>996676</v>
          </cell>
          <cell r="AC42">
            <v>537864</v>
          </cell>
          <cell r="AD42">
            <v>2060252</v>
          </cell>
          <cell r="AE42">
            <v>35221749</v>
          </cell>
          <cell r="AF42">
            <v>167398</v>
          </cell>
          <cell r="AG42">
            <v>69416</v>
          </cell>
          <cell r="AH42">
            <v>566779</v>
          </cell>
          <cell r="AI42">
            <v>9597615</v>
          </cell>
          <cell r="AJ42">
            <v>664342</v>
          </cell>
          <cell r="AK42">
            <v>882009</v>
          </cell>
          <cell r="AL42">
            <v>71490112</v>
          </cell>
          <cell r="AM42">
            <v>53205756</v>
          </cell>
          <cell r="AN42">
            <v>143820712</v>
          </cell>
          <cell r="AO42">
            <v>90614956</v>
          </cell>
        </row>
        <row r="43">
          <cell r="G43" t="str">
            <v>02.02.01.00.06</v>
          </cell>
          <cell r="H43" t="str">
            <v>Material De Consumo Clínico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91525</v>
          </cell>
          <cell r="AE43">
            <v>71786</v>
          </cell>
          <cell r="AF43">
            <v>32319</v>
          </cell>
          <cell r="AG43">
            <v>0</v>
          </cell>
          <cell r="AH43">
            <v>0</v>
          </cell>
          <cell r="AI43">
            <v>81144579</v>
          </cell>
          <cell r="AJ43">
            <v>0</v>
          </cell>
          <cell r="AK43">
            <v>0</v>
          </cell>
          <cell r="AL43">
            <v>81340209</v>
          </cell>
          <cell r="AM43">
            <v>169333040</v>
          </cell>
          <cell r="AN43">
            <v>250673249</v>
          </cell>
          <cell r="AO43">
            <v>81340209</v>
          </cell>
        </row>
        <row r="44">
          <cell r="G44" t="str">
            <v>02.02.01.00.07</v>
          </cell>
          <cell r="H44" t="str">
            <v>Munições  Explosivos E Outro Mat Militar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</row>
        <row r="45">
          <cell r="G45" t="str">
            <v>02.02.01.00.08</v>
          </cell>
          <cell r="H45" t="str">
            <v>Material De Educação, Cultura E Recreio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34000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16420463</v>
          </cell>
          <cell r="AF45">
            <v>1490168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17944631</v>
          </cell>
          <cell r="AM45">
            <v>470888</v>
          </cell>
          <cell r="AN45">
            <v>18415519</v>
          </cell>
          <cell r="AO45">
            <v>17944631</v>
          </cell>
        </row>
        <row r="46">
          <cell r="G46" t="str">
            <v>02.02.01.00.09</v>
          </cell>
          <cell r="H46" t="str">
            <v>Material De Transporte - Peças</v>
          </cell>
          <cell r="I46">
            <v>0</v>
          </cell>
          <cell r="J46">
            <v>1280329</v>
          </cell>
          <cell r="K46">
            <v>46950</v>
          </cell>
          <cell r="L46">
            <v>0</v>
          </cell>
          <cell r="M46">
            <v>0</v>
          </cell>
          <cell r="N46">
            <v>0</v>
          </cell>
          <cell r="O46">
            <v>1040366</v>
          </cell>
          <cell r="P46">
            <v>154295</v>
          </cell>
          <cell r="Q46">
            <v>406210</v>
          </cell>
          <cell r="R46">
            <v>0</v>
          </cell>
          <cell r="S46">
            <v>579475</v>
          </cell>
          <cell r="T46">
            <v>0</v>
          </cell>
          <cell r="U46">
            <v>3507625</v>
          </cell>
          <cell r="V46">
            <v>988619</v>
          </cell>
          <cell r="W46">
            <v>991371</v>
          </cell>
          <cell r="X46">
            <v>672031</v>
          </cell>
          <cell r="Y46">
            <v>577966</v>
          </cell>
          <cell r="Z46">
            <v>1109927</v>
          </cell>
          <cell r="AA46">
            <v>223761</v>
          </cell>
          <cell r="AB46">
            <v>257964</v>
          </cell>
          <cell r="AC46">
            <v>526200</v>
          </cell>
          <cell r="AD46">
            <v>5708962</v>
          </cell>
          <cell r="AE46">
            <v>1144417</v>
          </cell>
          <cell r="AF46">
            <v>0</v>
          </cell>
          <cell r="AG46">
            <v>0</v>
          </cell>
          <cell r="AH46">
            <v>120000</v>
          </cell>
          <cell r="AI46">
            <v>2666886</v>
          </cell>
          <cell r="AJ46">
            <v>157500</v>
          </cell>
          <cell r="AK46">
            <v>0</v>
          </cell>
          <cell r="AL46">
            <v>15145604</v>
          </cell>
          <cell r="AM46">
            <v>43362083</v>
          </cell>
          <cell r="AN46">
            <v>62015312</v>
          </cell>
          <cell r="AO46">
            <v>18653229</v>
          </cell>
        </row>
        <row r="47">
          <cell r="G47" t="str">
            <v>02.02.01.01.00</v>
          </cell>
          <cell r="H47" t="str">
            <v>Livros E Documentação Técnica</v>
          </cell>
          <cell r="I47">
            <v>0</v>
          </cell>
          <cell r="J47">
            <v>1345331</v>
          </cell>
          <cell r="K47">
            <v>2267426</v>
          </cell>
          <cell r="L47">
            <v>0</v>
          </cell>
          <cell r="M47">
            <v>0</v>
          </cell>
          <cell r="N47">
            <v>0</v>
          </cell>
          <cell r="O47">
            <v>697205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4309962</v>
          </cell>
          <cell r="V47">
            <v>0</v>
          </cell>
          <cell r="W47">
            <v>119095</v>
          </cell>
          <cell r="X47">
            <v>0</v>
          </cell>
          <cell r="Y47">
            <v>84000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452485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655580</v>
          </cell>
          <cell r="AM47">
            <v>55282585</v>
          </cell>
          <cell r="AN47">
            <v>60248127</v>
          </cell>
          <cell r="AO47">
            <v>4965542</v>
          </cell>
        </row>
        <row r="48">
          <cell r="G48" t="str">
            <v>02.02.01.01.01</v>
          </cell>
          <cell r="H48" t="str">
            <v>Artigos Honoríficos E De Decoração</v>
          </cell>
          <cell r="I48">
            <v>0</v>
          </cell>
          <cell r="J48">
            <v>23642</v>
          </cell>
          <cell r="K48">
            <v>51551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200565</v>
          </cell>
          <cell r="R48">
            <v>0</v>
          </cell>
          <cell r="S48">
            <v>370926</v>
          </cell>
          <cell r="T48">
            <v>0</v>
          </cell>
          <cell r="U48">
            <v>646684</v>
          </cell>
          <cell r="V48">
            <v>0</v>
          </cell>
          <cell r="W48">
            <v>781493</v>
          </cell>
          <cell r="X48">
            <v>0</v>
          </cell>
          <cell r="Y48">
            <v>50000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494509</v>
          </cell>
          <cell r="AF48">
            <v>13812</v>
          </cell>
          <cell r="AG48">
            <v>0</v>
          </cell>
          <cell r="AH48">
            <v>0</v>
          </cell>
          <cell r="AI48">
            <v>0</v>
          </cell>
          <cell r="AJ48">
            <v>19530</v>
          </cell>
          <cell r="AK48">
            <v>0</v>
          </cell>
          <cell r="AL48">
            <v>1359344</v>
          </cell>
          <cell r="AM48">
            <v>472851</v>
          </cell>
          <cell r="AN48">
            <v>2478879</v>
          </cell>
          <cell r="AO48">
            <v>2006028</v>
          </cell>
        </row>
        <row r="49">
          <cell r="G49" t="str">
            <v>02.02.01.01.02</v>
          </cell>
          <cell r="H49" t="str">
            <v>Combustíveis E Lubrificantes</v>
          </cell>
          <cell r="I49">
            <v>5449055</v>
          </cell>
          <cell r="J49">
            <v>10855225</v>
          </cell>
          <cell r="K49">
            <v>523333</v>
          </cell>
          <cell r="L49">
            <v>1741751</v>
          </cell>
          <cell r="M49">
            <v>1081520</v>
          </cell>
          <cell r="N49">
            <v>858000</v>
          </cell>
          <cell r="O49">
            <v>2631983</v>
          </cell>
          <cell r="P49">
            <v>1887804</v>
          </cell>
          <cell r="Q49">
            <v>2009461</v>
          </cell>
          <cell r="R49">
            <v>0</v>
          </cell>
          <cell r="S49">
            <v>1248297</v>
          </cell>
          <cell r="T49">
            <v>784565</v>
          </cell>
          <cell r="U49">
            <v>29070994</v>
          </cell>
          <cell r="V49">
            <v>5573625</v>
          </cell>
          <cell r="W49">
            <v>11225177</v>
          </cell>
          <cell r="X49">
            <v>866953</v>
          </cell>
          <cell r="Y49">
            <v>2908050</v>
          </cell>
          <cell r="Z49">
            <v>2203757</v>
          </cell>
          <cell r="AA49">
            <v>524613</v>
          </cell>
          <cell r="AB49">
            <v>803951</v>
          </cell>
          <cell r="AC49">
            <v>916714</v>
          </cell>
          <cell r="AD49">
            <v>7929132</v>
          </cell>
          <cell r="AE49">
            <v>6349791</v>
          </cell>
          <cell r="AF49">
            <v>250000</v>
          </cell>
          <cell r="AG49">
            <v>623744</v>
          </cell>
          <cell r="AH49">
            <v>759033</v>
          </cell>
          <cell r="AI49">
            <v>13427799</v>
          </cell>
          <cell r="AJ49">
            <v>832763</v>
          </cell>
          <cell r="AK49">
            <v>466471</v>
          </cell>
          <cell r="AL49">
            <v>55661573</v>
          </cell>
          <cell r="AM49">
            <v>168937254</v>
          </cell>
          <cell r="AN49">
            <v>253669821</v>
          </cell>
          <cell r="AO49">
            <v>84732567</v>
          </cell>
        </row>
        <row r="50">
          <cell r="G50" t="str">
            <v>02.02.01.01.03</v>
          </cell>
          <cell r="H50" t="str">
            <v>Material De Limpeza, Higiene E Conforto</v>
          </cell>
          <cell r="I50">
            <v>0</v>
          </cell>
          <cell r="J50">
            <v>2197895</v>
          </cell>
          <cell r="K50">
            <v>422615</v>
          </cell>
          <cell r="L50">
            <v>0</v>
          </cell>
          <cell r="M50">
            <v>1435771</v>
          </cell>
          <cell r="N50">
            <v>866555</v>
          </cell>
          <cell r="O50">
            <v>1314999</v>
          </cell>
          <cell r="P50">
            <v>576488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6814323</v>
          </cell>
          <cell r="V50">
            <v>1176556</v>
          </cell>
          <cell r="W50">
            <v>2659984</v>
          </cell>
          <cell r="X50">
            <v>423479</v>
          </cell>
          <cell r="Y50">
            <v>377135</v>
          </cell>
          <cell r="Z50">
            <v>523269</v>
          </cell>
          <cell r="AA50">
            <v>110268</v>
          </cell>
          <cell r="AB50">
            <v>1007182</v>
          </cell>
          <cell r="AC50">
            <v>420425</v>
          </cell>
          <cell r="AD50">
            <v>2526540</v>
          </cell>
          <cell r="AE50">
            <v>19884549</v>
          </cell>
          <cell r="AF50">
            <v>186980</v>
          </cell>
          <cell r="AG50">
            <v>150000</v>
          </cell>
          <cell r="AH50">
            <v>834394</v>
          </cell>
          <cell r="AI50">
            <v>7959347</v>
          </cell>
          <cell r="AJ50">
            <v>284580</v>
          </cell>
          <cell r="AK50">
            <v>434434</v>
          </cell>
          <cell r="AL50">
            <v>38959122</v>
          </cell>
          <cell r="AM50">
            <v>64186542</v>
          </cell>
          <cell r="AN50">
            <v>109959987</v>
          </cell>
          <cell r="AO50">
            <v>45773445</v>
          </cell>
        </row>
        <row r="51">
          <cell r="G51" t="str">
            <v>02.02.01.01.04</v>
          </cell>
          <cell r="H51" t="str">
            <v>Material De Conservação E Reparação</v>
          </cell>
          <cell r="I51">
            <v>0</v>
          </cell>
          <cell r="J51">
            <v>1002575</v>
          </cell>
          <cell r="K51">
            <v>0</v>
          </cell>
          <cell r="L51">
            <v>0</v>
          </cell>
          <cell r="M51">
            <v>0</v>
          </cell>
          <cell r="N51">
            <v>176193</v>
          </cell>
          <cell r="O51">
            <v>142032</v>
          </cell>
          <cell r="P51">
            <v>79279</v>
          </cell>
          <cell r="Q51">
            <v>836773</v>
          </cell>
          <cell r="R51">
            <v>0</v>
          </cell>
          <cell r="S51">
            <v>609531</v>
          </cell>
          <cell r="T51">
            <v>0</v>
          </cell>
          <cell r="U51">
            <v>2846383</v>
          </cell>
          <cell r="V51">
            <v>71962</v>
          </cell>
          <cell r="W51">
            <v>1344832</v>
          </cell>
          <cell r="X51">
            <v>142594</v>
          </cell>
          <cell r="Y51">
            <v>311517</v>
          </cell>
          <cell r="Z51">
            <v>318003</v>
          </cell>
          <cell r="AA51">
            <v>215873</v>
          </cell>
          <cell r="AB51">
            <v>111228</v>
          </cell>
          <cell r="AC51">
            <v>57380</v>
          </cell>
          <cell r="AD51">
            <v>2881890</v>
          </cell>
          <cell r="AE51">
            <v>31748658</v>
          </cell>
          <cell r="AF51">
            <v>0</v>
          </cell>
          <cell r="AG51">
            <v>72599</v>
          </cell>
          <cell r="AH51">
            <v>672130</v>
          </cell>
          <cell r="AI51">
            <v>6574526</v>
          </cell>
          <cell r="AJ51">
            <v>182957</v>
          </cell>
          <cell r="AK51">
            <v>33422</v>
          </cell>
          <cell r="AL51">
            <v>44739571</v>
          </cell>
          <cell r="AM51">
            <v>33937389</v>
          </cell>
          <cell r="AN51">
            <v>81523343</v>
          </cell>
          <cell r="AO51">
            <v>47585954</v>
          </cell>
        </row>
        <row r="52">
          <cell r="G52" t="str">
            <v>02.02.01.01.05</v>
          </cell>
          <cell r="H52" t="str">
            <v>Publicidade Dos Atos E Decisões Administrativas</v>
          </cell>
          <cell r="I52">
            <v>0</v>
          </cell>
          <cell r="J52">
            <v>14819073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19999160</v>
          </cell>
          <cell r="T52">
            <v>0</v>
          </cell>
          <cell r="U52">
            <v>34818233</v>
          </cell>
          <cell r="V52">
            <v>12178908</v>
          </cell>
          <cell r="W52">
            <v>440496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76969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12696373</v>
          </cell>
          <cell r="AM52">
            <v>448204</v>
          </cell>
          <cell r="AN52">
            <v>47962810</v>
          </cell>
          <cell r="AO52">
            <v>47514606</v>
          </cell>
        </row>
        <row r="53">
          <cell r="G53" t="str">
            <v>02.02.01.01.07</v>
          </cell>
          <cell r="H53" t="str">
            <v>Materiais De Publicidade E Propaganda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14526</v>
          </cell>
          <cell r="AN53">
            <v>14526</v>
          </cell>
          <cell r="AO53">
            <v>0</v>
          </cell>
        </row>
        <row r="54">
          <cell r="G54" t="str">
            <v>02.02.01.09.09</v>
          </cell>
          <cell r="H54" t="str">
            <v>Outros Bens</v>
          </cell>
          <cell r="I54">
            <v>1453368</v>
          </cell>
          <cell r="J54">
            <v>3360777</v>
          </cell>
          <cell r="K54">
            <v>389261</v>
          </cell>
          <cell r="L54">
            <v>304306</v>
          </cell>
          <cell r="M54">
            <v>268071</v>
          </cell>
          <cell r="N54">
            <v>0</v>
          </cell>
          <cell r="O54">
            <v>6140</v>
          </cell>
          <cell r="P54">
            <v>55400</v>
          </cell>
          <cell r="Q54">
            <v>662400</v>
          </cell>
          <cell r="R54">
            <v>0</v>
          </cell>
          <cell r="S54">
            <v>1482487</v>
          </cell>
          <cell r="T54">
            <v>0</v>
          </cell>
          <cell r="U54">
            <v>7982210</v>
          </cell>
          <cell r="V54">
            <v>27125207</v>
          </cell>
          <cell r="W54">
            <v>4855188</v>
          </cell>
          <cell r="X54">
            <v>297510</v>
          </cell>
          <cell r="Y54">
            <v>769002</v>
          </cell>
          <cell r="Z54">
            <v>973986</v>
          </cell>
          <cell r="AA54">
            <v>793687</v>
          </cell>
          <cell r="AB54">
            <v>1764327</v>
          </cell>
          <cell r="AC54">
            <v>493723</v>
          </cell>
          <cell r="AD54">
            <v>1647403</v>
          </cell>
          <cell r="AE54">
            <v>9127479</v>
          </cell>
          <cell r="AF54">
            <v>112814</v>
          </cell>
          <cell r="AG54">
            <v>228926</v>
          </cell>
          <cell r="AH54">
            <v>441799</v>
          </cell>
          <cell r="AI54">
            <v>19251064</v>
          </cell>
          <cell r="AJ54">
            <v>120671</v>
          </cell>
          <cell r="AK54">
            <v>65820</v>
          </cell>
          <cell r="AL54">
            <v>68068606</v>
          </cell>
          <cell r="AM54">
            <v>38013324</v>
          </cell>
          <cell r="AN54">
            <v>114064140</v>
          </cell>
          <cell r="AO54">
            <v>76050816</v>
          </cell>
        </row>
        <row r="55">
          <cell r="G55" t="str">
            <v xml:space="preserve">02.02.02 </v>
          </cell>
          <cell r="H55" t="str">
            <v>Aquisição De Serviços</v>
          </cell>
          <cell r="I55">
            <v>85879167</v>
          </cell>
          <cell r="J55">
            <v>172875006</v>
          </cell>
          <cell r="K55">
            <v>8238959</v>
          </cell>
          <cell r="L55">
            <v>2367383</v>
          </cell>
          <cell r="M55">
            <v>13520460</v>
          </cell>
          <cell r="N55">
            <v>15359863</v>
          </cell>
          <cell r="O55">
            <v>51616978</v>
          </cell>
          <cell r="P55">
            <v>19856951</v>
          </cell>
          <cell r="Q55">
            <v>42892343</v>
          </cell>
          <cell r="R55">
            <v>0</v>
          </cell>
          <cell r="S55">
            <v>46500319</v>
          </cell>
          <cell r="T55">
            <v>4039595</v>
          </cell>
          <cell r="U55">
            <v>463147024</v>
          </cell>
          <cell r="V55">
            <v>269927726</v>
          </cell>
          <cell r="W55">
            <v>287444636</v>
          </cell>
          <cell r="X55">
            <v>10441466</v>
          </cell>
          <cell r="Y55">
            <v>80757415</v>
          </cell>
          <cell r="Z55">
            <v>32547649</v>
          </cell>
          <cell r="AA55">
            <v>22755392</v>
          </cell>
          <cell r="AB55">
            <v>30442712</v>
          </cell>
          <cell r="AC55">
            <v>29275130</v>
          </cell>
          <cell r="AD55">
            <v>56843057</v>
          </cell>
          <cell r="AE55">
            <v>273625853</v>
          </cell>
          <cell r="AF55">
            <v>45189678</v>
          </cell>
          <cell r="AG55">
            <v>11449602</v>
          </cell>
          <cell r="AH55">
            <v>26550096</v>
          </cell>
          <cell r="AI55">
            <v>367206868</v>
          </cell>
          <cell r="AJ55">
            <v>18752310</v>
          </cell>
          <cell r="AK55">
            <v>12153036</v>
          </cell>
          <cell r="AL55">
            <v>1575362626</v>
          </cell>
          <cell r="AM55">
            <v>956726797</v>
          </cell>
          <cell r="AN55">
            <v>2995236447</v>
          </cell>
          <cell r="AO55">
            <v>2038509650</v>
          </cell>
        </row>
        <row r="56">
          <cell r="G56" t="str">
            <v>02.02.02.00.01</v>
          </cell>
          <cell r="H56" t="str">
            <v>Rendas E Alugueres</v>
          </cell>
          <cell r="I56">
            <v>2014928</v>
          </cell>
          <cell r="J56">
            <v>1117706</v>
          </cell>
          <cell r="K56">
            <v>4320000</v>
          </cell>
          <cell r="L56">
            <v>0</v>
          </cell>
          <cell r="M56">
            <v>0</v>
          </cell>
          <cell r="N56">
            <v>5086000</v>
          </cell>
          <cell r="O56">
            <v>5707200</v>
          </cell>
          <cell r="P56">
            <v>1676000</v>
          </cell>
          <cell r="Q56">
            <v>4769000</v>
          </cell>
          <cell r="R56">
            <v>0</v>
          </cell>
          <cell r="S56">
            <v>35200</v>
          </cell>
          <cell r="T56">
            <v>0</v>
          </cell>
          <cell r="U56">
            <v>24726034</v>
          </cell>
          <cell r="V56">
            <v>43532523</v>
          </cell>
          <cell r="W56">
            <v>84867076</v>
          </cell>
          <cell r="X56">
            <v>1174000</v>
          </cell>
          <cell r="Y56">
            <v>21210796</v>
          </cell>
          <cell r="Z56">
            <v>2916000</v>
          </cell>
          <cell r="AA56">
            <v>6600000</v>
          </cell>
          <cell r="AB56">
            <v>2880000</v>
          </cell>
          <cell r="AC56">
            <v>11168840</v>
          </cell>
          <cell r="AD56">
            <v>2529237</v>
          </cell>
          <cell r="AE56">
            <v>9535000</v>
          </cell>
          <cell r="AF56">
            <v>39108265</v>
          </cell>
          <cell r="AG56">
            <v>4345000</v>
          </cell>
          <cell r="AH56">
            <v>0</v>
          </cell>
          <cell r="AI56">
            <v>16803948</v>
          </cell>
          <cell r="AJ56">
            <v>0</v>
          </cell>
          <cell r="AK56">
            <v>5507276</v>
          </cell>
          <cell r="AL56">
            <v>252177961</v>
          </cell>
          <cell r="AM56">
            <v>68259039</v>
          </cell>
          <cell r="AN56">
            <v>345163034</v>
          </cell>
          <cell r="AO56">
            <v>276903995</v>
          </cell>
        </row>
        <row r="57">
          <cell r="G57" t="str">
            <v>02.02.02.00.02</v>
          </cell>
          <cell r="H57" t="str">
            <v>Conservação E Reparação De Bens</v>
          </cell>
          <cell r="I57">
            <v>8399069</v>
          </cell>
          <cell r="J57">
            <v>2322762</v>
          </cell>
          <cell r="K57">
            <v>179506</v>
          </cell>
          <cell r="L57">
            <v>361976</v>
          </cell>
          <cell r="M57">
            <v>1237948</v>
          </cell>
          <cell r="N57">
            <v>220039</v>
          </cell>
          <cell r="O57">
            <v>1788505</v>
          </cell>
          <cell r="P57">
            <v>984327</v>
          </cell>
          <cell r="Q57">
            <v>2451940</v>
          </cell>
          <cell r="R57">
            <v>0</v>
          </cell>
          <cell r="S57">
            <v>6574285</v>
          </cell>
          <cell r="T57">
            <v>331434</v>
          </cell>
          <cell r="U57">
            <v>24851791</v>
          </cell>
          <cell r="V57">
            <v>10252848</v>
          </cell>
          <cell r="W57">
            <v>34435647</v>
          </cell>
          <cell r="X57">
            <v>386902</v>
          </cell>
          <cell r="Y57">
            <v>3203603</v>
          </cell>
          <cell r="Z57">
            <v>1722397</v>
          </cell>
          <cell r="AA57">
            <v>913377</v>
          </cell>
          <cell r="AB57">
            <v>1298352</v>
          </cell>
          <cell r="AC57">
            <v>1744084</v>
          </cell>
          <cell r="AD57">
            <v>7876749</v>
          </cell>
          <cell r="AE57">
            <v>51457863</v>
          </cell>
          <cell r="AF57">
            <v>734307</v>
          </cell>
          <cell r="AG57">
            <v>535269</v>
          </cell>
          <cell r="AH57">
            <v>1854773</v>
          </cell>
          <cell r="AI57">
            <v>16171808</v>
          </cell>
          <cell r="AJ57">
            <v>1547751</v>
          </cell>
          <cell r="AK57">
            <v>612206</v>
          </cell>
          <cell r="AL57">
            <v>134747936</v>
          </cell>
          <cell r="AM57">
            <v>100434339</v>
          </cell>
          <cell r="AN57">
            <v>260034066</v>
          </cell>
          <cell r="AO57">
            <v>159599727</v>
          </cell>
        </row>
        <row r="58">
          <cell r="G58" t="str">
            <v>02.02.02.00.03</v>
          </cell>
          <cell r="H58" t="str">
            <v>Comunicações</v>
          </cell>
          <cell r="I58">
            <v>16216115</v>
          </cell>
          <cell r="J58">
            <v>13938892</v>
          </cell>
          <cell r="K58">
            <v>591209</v>
          </cell>
          <cell r="L58">
            <v>516735</v>
          </cell>
          <cell r="M58">
            <v>572546</v>
          </cell>
          <cell r="N58">
            <v>871946</v>
          </cell>
          <cell r="O58">
            <v>6489687</v>
          </cell>
          <cell r="P58">
            <v>3231590</v>
          </cell>
          <cell r="Q58">
            <v>999084</v>
          </cell>
          <cell r="R58">
            <v>0</v>
          </cell>
          <cell r="S58">
            <v>5795991</v>
          </cell>
          <cell r="T58">
            <v>98961</v>
          </cell>
          <cell r="U58">
            <v>49322756</v>
          </cell>
          <cell r="V58">
            <v>98014729</v>
          </cell>
          <cell r="W58">
            <v>24483459</v>
          </cell>
          <cell r="X58">
            <v>761672</v>
          </cell>
          <cell r="Y58">
            <v>14726281</v>
          </cell>
          <cell r="Z58">
            <v>2105820</v>
          </cell>
          <cell r="AA58">
            <v>2726302</v>
          </cell>
          <cell r="AB58">
            <v>3594972</v>
          </cell>
          <cell r="AC58">
            <v>2294339</v>
          </cell>
          <cell r="AD58">
            <v>7537093</v>
          </cell>
          <cell r="AE58">
            <v>16298154</v>
          </cell>
          <cell r="AF58">
            <v>424256</v>
          </cell>
          <cell r="AG58">
            <v>1927647</v>
          </cell>
          <cell r="AH58">
            <v>2465849</v>
          </cell>
          <cell r="AI58">
            <v>16224960</v>
          </cell>
          <cell r="AJ58">
            <v>973301</v>
          </cell>
          <cell r="AK58">
            <v>843440</v>
          </cell>
          <cell r="AL58">
            <v>195402274</v>
          </cell>
          <cell r="AM58">
            <v>70744066</v>
          </cell>
          <cell r="AN58">
            <v>315469096</v>
          </cell>
          <cell r="AO58">
            <v>244725030</v>
          </cell>
        </row>
        <row r="59">
          <cell r="G59" t="str">
            <v>02.02.02.00.04</v>
          </cell>
          <cell r="H59" t="str">
            <v>Transportes</v>
          </cell>
          <cell r="I59">
            <v>0</v>
          </cell>
          <cell r="J59">
            <v>561600</v>
          </cell>
          <cell r="K59">
            <v>68952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630552</v>
          </cell>
          <cell r="V59">
            <v>34800</v>
          </cell>
          <cell r="W59">
            <v>2569847</v>
          </cell>
          <cell r="X59">
            <v>69000</v>
          </cell>
          <cell r="Y59">
            <v>0</v>
          </cell>
          <cell r="Z59">
            <v>84500</v>
          </cell>
          <cell r="AA59">
            <v>0</v>
          </cell>
          <cell r="AB59">
            <v>284204</v>
          </cell>
          <cell r="AC59">
            <v>1104700</v>
          </cell>
          <cell r="AD59">
            <v>117115</v>
          </cell>
          <cell r="AE59">
            <v>5078535</v>
          </cell>
          <cell r="AF59">
            <v>30400</v>
          </cell>
          <cell r="AG59">
            <v>0</v>
          </cell>
          <cell r="AH59">
            <v>169000</v>
          </cell>
          <cell r="AI59">
            <v>31746379</v>
          </cell>
          <cell r="AJ59">
            <v>0</v>
          </cell>
          <cell r="AK59">
            <v>267570</v>
          </cell>
          <cell r="AL59">
            <v>41556050</v>
          </cell>
          <cell r="AM59">
            <v>8905819</v>
          </cell>
          <cell r="AN59">
            <v>51092421</v>
          </cell>
          <cell r="AO59">
            <v>42186602</v>
          </cell>
        </row>
        <row r="60">
          <cell r="G60" t="str">
            <v>02.02.02.00.05</v>
          </cell>
          <cell r="H60" t="str">
            <v>Água</v>
          </cell>
          <cell r="I60">
            <v>6038539</v>
          </cell>
          <cell r="J60">
            <v>9742533</v>
          </cell>
          <cell r="K60">
            <v>137747</v>
          </cell>
          <cell r="L60">
            <v>29854</v>
          </cell>
          <cell r="M60">
            <v>1390517</v>
          </cell>
          <cell r="N60">
            <v>601152</v>
          </cell>
          <cell r="O60">
            <v>3343536</v>
          </cell>
          <cell r="P60">
            <v>1473065</v>
          </cell>
          <cell r="Q60">
            <v>32650</v>
          </cell>
          <cell r="R60">
            <v>0</v>
          </cell>
          <cell r="S60">
            <v>4632767</v>
          </cell>
          <cell r="T60">
            <v>0</v>
          </cell>
          <cell r="U60">
            <v>27422360</v>
          </cell>
          <cell r="V60">
            <v>4504306</v>
          </cell>
          <cell r="W60">
            <v>7061458</v>
          </cell>
          <cell r="X60">
            <v>319873</v>
          </cell>
          <cell r="Y60">
            <v>5726845</v>
          </cell>
          <cell r="Z60">
            <v>1531938</v>
          </cell>
          <cell r="AA60">
            <v>711174</v>
          </cell>
          <cell r="AB60">
            <v>738069</v>
          </cell>
          <cell r="AC60">
            <v>483817</v>
          </cell>
          <cell r="AD60">
            <v>2949820</v>
          </cell>
          <cell r="AE60">
            <v>31998832</v>
          </cell>
          <cell r="AF60">
            <v>38659</v>
          </cell>
          <cell r="AG60">
            <v>642452</v>
          </cell>
          <cell r="AH60">
            <v>1117117</v>
          </cell>
          <cell r="AI60">
            <v>13552917</v>
          </cell>
          <cell r="AJ60">
            <v>674147</v>
          </cell>
          <cell r="AK60">
            <v>319338</v>
          </cell>
          <cell r="AL60">
            <v>72370762</v>
          </cell>
          <cell r="AM60">
            <v>101325324</v>
          </cell>
          <cell r="AN60">
            <v>201118446</v>
          </cell>
          <cell r="AO60">
            <v>99793122</v>
          </cell>
        </row>
        <row r="61">
          <cell r="G61" t="str">
            <v>02.02.02.00.06</v>
          </cell>
          <cell r="H61" t="str">
            <v>Energia Eléctrica</v>
          </cell>
          <cell r="I61">
            <v>6505487</v>
          </cell>
          <cell r="J61">
            <v>16593080</v>
          </cell>
          <cell r="K61">
            <v>1082066</v>
          </cell>
          <cell r="L61">
            <v>49236</v>
          </cell>
          <cell r="M61">
            <v>1789242</v>
          </cell>
          <cell r="N61">
            <v>1820894</v>
          </cell>
          <cell r="O61">
            <v>10959527</v>
          </cell>
          <cell r="P61">
            <v>782697</v>
          </cell>
          <cell r="Q61">
            <v>164117</v>
          </cell>
          <cell r="R61">
            <v>0</v>
          </cell>
          <cell r="S61">
            <v>11523582</v>
          </cell>
          <cell r="T61">
            <v>0</v>
          </cell>
          <cell r="U61">
            <v>51269928</v>
          </cell>
          <cell r="V61">
            <v>32701719</v>
          </cell>
          <cell r="W61">
            <v>21411613</v>
          </cell>
          <cell r="X61">
            <v>1393162</v>
          </cell>
          <cell r="Y61">
            <v>14795835</v>
          </cell>
          <cell r="Z61">
            <v>4454955</v>
          </cell>
          <cell r="AA61">
            <v>2479481</v>
          </cell>
          <cell r="AB61">
            <v>1837916</v>
          </cell>
          <cell r="AC61">
            <v>1231040</v>
          </cell>
          <cell r="AD61">
            <v>6614695</v>
          </cell>
          <cell r="AE61">
            <v>56407208</v>
          </cell>
          <cell r="AF61">
            <v>0</v>
          </cell>
          <cell r="AG61">
            <v>871030</v>
          </cell>
          <cell r="AH61">
            <v>3724468</v>
          </cell>
          <cell r="AI61">
            <v>24674449</v>
          </cell>
          <cell r="AJ61">
            <v>2798830</v>
          </cell>
          <cell r="AK61">
            <v>757266</v>
          </cell>
          <cell r="AL61">
            <v>176153667</v>
          </cell>
          <cell r="AM61">
            <v>229384816</v>
          </cell>
          <cell r="AN61">
            <v>456808411</v>
          </cell>
          <cell r="AO61">
            <v>227423595</v>
          </cell>
        </row>
        <row r="62">
          <cell r="G62" t="str">
            <v>02.02.02.00.07</v>
          </cell>
          <cell r="H62" t="str">
            <v>Publicidade E Propaganda</v>
          </cell>
          <cell r="I62">
            <v>663486</v>
          </cell>
          <cell r="J62">
            <v>134534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497641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1295661</v>
          </cell>
          <cell r="V62">
            <v>1503463</v>
          </cell>
          <cell r="W62">
            <v>92876</v>
          </cell>
          <cell r="X62">
            <v>19400</v>
          </cell>
          <cell r="Y62">
            <v>0</v>
          </cell>
          <cell r="Z62">
            <v>632062</v>
          </cell>
          <cell r="AA62">
            <v>9316</v>
          </cell>
          <cell r="AB62">
            <v>2198068</v>
          </cell>
          <cell r="AC62">
            <v>584295</v>
          </cell>
          <cell r="AD62">
            <v>1337798</v>
          </cell>
          <cell r="AE62">
            <v>182594</v>
          </cell>
          <cell r="AF62">
            <v>0</v>
          </cell>
          <cell r="AG62">
            <v>88788</v>
          </cell>
          <cell r="AH62">
            <v>150000</v>
          </cell>
          <cell r="AI62">
            <v>0</v>
          </cell>
          <cell r="AJ62">
            <v>138462</v>
          </cell>
          <cell r="AK62">
            <v>121200</v>
          </cell>
          <cell r="AL62">
            <v>7058322</v>
          </cell>
          <cell r="AM62">
            <v>13072405</v>
          </cell>
          <cell r="AN62">
            <v>21426388</v>
          </cell>
          <cell r="AO62">
            <v>8353983</v>
          </cell>
        </row>
        <row r="63">
          <cell r="G63" t="str">
            <v>02.02.02.00.08</v>
          </cell>
          <cell r="H63" t="str">
            <v>Representação Dos Serviços</v>
          </cell>
          <cell r="I63">
            <v>6526594</v>
          </cell>
          <cell r="J63">
            <v>596346</v>
          </cell>
          <cell r="K63">
            <v>7000</v>
          </cell>
          <cell r="L63">
            <v>9500</v>
          </cell>
          <cell r="M63">
            <v>249798</v>
          </cell>
          <cell r="N63">
            <v>52417</v>
          </cell>
          <cell r="O63">
            <v>38922</v>
          </cell>
          <cell r="P63">
            <v>99250</v>
          </cell>
          <cell r="Q63">
            <v>1722360</v>
          </cell>
          <cell r="R63">
            <v>0</v>
          </cell>
          <cell r="S63">
            <v>655270</v>
          </cell>
          <cell r="T63">
            <v>211640</v>
          </cell>
          <cell r="U63">
            <v>10169097</v>
          </cell>
          <cell r="V63">
            <v>653960</v>
          </cell>
          <cell r="W63">
            <v>4289372</v>
          </cell>
          <cell r="X63">
            <v>72527</v>
          </cell>
          <cell r="Y63">
            <v>0</v>
          </cell>
          <cell r="Z63">
            <v>16000</v>
          </cell>
          <cell r="AA63">
            <v>341516</v>
          </cell>
          <cell r="AB63">
            <v>366673</v>
          </cell>
          <cell r="AC63">
            <v>196615</v>
          </cell>
          <cell r="AD63">
            <v>248444</v>
          </cell>
          <cell r="AE63">
            <v>84289</v>
          </cell>
          <cell r="AF63">
            <v>0</v>
          </cell>
          <cell r="AG63">
            <v>0</v>
          </cell>
          <cell r="AH63">
            <v>21600</v>
          </cell>
          <cell r="AI63">
            <v>0</v>
          </cell>
          <cell r="AJ63">
            <v>61230</v>
          </cell>
          <cell r="AK63">
            <v>0</v>
          </cell>
          <cell r="AL63">
            <v>6352226</v>
          </cell>
          <cell r="AM63">
            <v>1875838</v>
          </cell>
          <cell r="AN63">
            <v>18397161</v>
          </cell>
          <cell r="AO63">
            <v>16521323</v>
          </cell>
        </row>
        <row r="64">
          <cell r="G64" t="str">
            <v>02.02.02.00.09</v>
          </cell>
          <cell r="H64" t="str">
            <v>Deslocações E Estadas</v>
          </cell>
          <cell r="I64">
            <v>21959133</v>
          </cell>
          <cell r="J64">
            <v>85200581</v>
          </cell>
          <cell r="K64">
            <v>880021</v>
          </cell>
          <cell r="L64">
            <v>0</v>
          </cell>
          <cell r="M64">
            <v>2518626</v>
          </cell>
          <cell r="N64">
            <v>813800</v>
          </cell>
          <cell r="O64">
            <v>3822367</v>
          </cell>
          <cell r="P64">
            <v>3415605</v>
          </cell>
          <cell r="Q64">
            <v>16413282</v>
          </cell>
          <cell r="R64">
            <v>0</v>
          </cell>
          <cell r="S64">
            <v>5736970</v>
          </cell>
          <cell r="T64">
            <v>3334185</v>
          </cell>
          <cell r="U64">
            <v>144094570</v>
          </cell>
          <cell r="V64">
            <v>7387876</v>
          </cell>
          <cell r="W64">
            <v>13523771</v>
          </cell>
          <cell r="X64">
            <v>1429503</v>
          </cell>
          <cell r="Y64">
            <v>5582712</v>
          </cell>
          <cell r="Z64">
            <v>4921688</v>
          </cell>
          <cell r="AA64">
            <v>4459486</v>
          </cell>
          <cell r="AB64">
            <v>3819299</v>
          </cell>
          <cell r="AC64">
            <v>3720926</v>
          </cell>
          <cell r="AD64">
            <v>3274972</v>
          </cell>
          <cell r="AE64">
            <v>3620632</v>
          </cell>
          <cell r="AF64">
            <v>251782</v>
          </cell>
          <cell r="AG64">
            <v>233439</v>
          </cell>
          <cell r="AH64">
            <v>3375743</v>
          </cell>
          <cell r="AI64">
            <v>25766724</v>
          </cell>
          <cell r="AJ64">
            <v>2390831</v>
          </cell>
          <cell r="AK64">
            <v>85640</v>
          </cell>
          <cell r="AL64">
            <v>83845024</v>
          </cell>
          <cell r="AM64">
            <v>56388846</v>
          </cell>
          <cell r="AN64">
            <v>284328440</v>
          </cell>
          <cell r="AO64">
            <v>227939594</v>
          </cell>
        </row>
        <row r="65">
          <cell r="G65" t="str">
            <v>02.02.02.01.00</v>
          </cell>
          <cell r="H65" t="str">
            <v>Vigilância E Segurança</v>
          </cell>
          <cell r="I65">
            <v>2592000</v>
          </cell>
          <cell r="J65">
            <v>6646894</v>
          </cell>
          <cell r="K65">
            <v>0</v>
          </cell>
          <cell r="L65">
            <v>0</v>
          </cell>
          <cell r="M65">
            <v>2270560</v>
          </cell>
          <cell r="N65">
            <v>0</v>
          </cell>
          <cell r="O65">
            <v>8217647</v>
          </cell>
          <cell r="P65">
            <v>1197991</v>
          </cell>
          <cell r="Q65">
            <v>0</v>
          </cell>
          <cell r="R65">
            <v>0</v>
          </cell>
          <cell r="S65">
            <v>1842552</v>
          </cell>
          <cell r="T65">
            <v>0</v>
          </cell>
          <cell r="U65">
            <v>22767644</v>
          </cell>
          <cell r="V65">
            <v>34032970</v>
          </cell>
          <cell r="W65">
            <v>19510793</v>
          </cell>
          <cell r="X65">
            <v>0</v>
          </cell>
          <cell r="Y65">
            <v>4488312</v>
          </cell>
          <cell r="Z65">
            <v>3217470</v>
          </cell>
          <cell r="AA65">
            <v>1639440</v>
          </cell>
          <cell r="AB65">
            <v>3602220</v>
          </cell>
          <cell r="AC65">
            <v>2960376</v>
          </cell>
          <cell r="AD65">
            <v>9680156</v>
          </cell>
          <cell r="AE65">
            <v>21145866</v>
          </cell>
          <cell r="AF65">
            <v>691380</v>
          </cell>
          <cell r="AG65">
            <v>1352400</v>
          </cell>
          <cell r="AH65">
            <v>4763069</v>
          </cell>
          <cell r="AI65">
            <v>4220819</v>
          </cell>
          <cell r="AJ65">
            <v>5464800</v>
          </cell>
          <cell r="AK65">
            <v>0</v>
          </cell>
          <cell r="AL65">
            <v>116770071</v>
          </cell>
          <cell r="AM65">
            <v>72531856</v>
          </cell>
          <cell r="AN65">
            <v>212069571</v>
          </cell>
          <cell r="AO65">
            <v>139537715</v>
          </cell>
        </row>
        <row r="66">
          <cell r="G66" t="str">
            <v>02.02.02.01.01</v>
          </cell>
          <cell r="H66" t="str">
            <v>Limpeza  Higiene E Conforto</v>
          </cell>
          <cell r="I66">
            <v>5178760</v>
          </cell>
          <cell r="J66">
            <v>11730000</v>
          </cell>
          <cell r="K66">
            <v>0</v>
          </cell>
          <cell r="L66">
            <v>192080</v>
          </cell>
          <cell r="M66">
            <v>1144000</v>
          </cell>
          <cell r="N66">
            <v>828000</v>
          </cell>
          <cell r="O66">
            <v>5739911</v>
          </cell>
          <cell r="P66">
            <v>3812981</v>
          </cell>
          <cell r="Q66">
            <v>0</v>
          </cell>
          <cell r="R66">
            <v>0</v>
          </cell>
          <cell r="S66">
            <v>4150000</v>
          </cell>
          <cell r="T66">
            <v>0</v>
          </cell>
          <cell r="U66">
            <v>32775732</v>
          </cell>
          <cell r="V66">
            <v>12348175</v>
          </cell>
          <cell r="W66">
            <v>10439637</v>
          </cell>
          <cell r="X66">
            <v>0</v>
          </cell>
          <cell r="Y66">
            <v>5997254</v>
          </cell>
          <cell r="Z66">
            <v>2634415</v>
          </cell>
          <cell r="AA66">
            <v>1001942</v>
          </cell>
          <cell r="AB66">
            <v>2498556</v>
          </cell>
          <cell r="AC66">
            <v>2205240</v>
          </cell>
          <cell r="AD66">
            <v>2388265</v>
          </cell>
          <cell r="AE66">
            <v>36669912</v>
          </cell>
          <cell r="AF66">
            <v>0</v>
          </cell>
          <cell r="AG66">
            <v>746005</v>
          </cell>
          <cell r="AH66">
            <v>0</v>
          </cell>
          <cell r="AI66">
            <v>3433361</v>
          </cell>
          <cell r="AJ66">
            <v>2051370</v>
          </cell>
          <cell r="AK66">
            <v>17095</v>
          </cell>
          <cell r="AL66">
            <v>82431227</v>
          </cell>
          <cell r="AM66">
            <v>46024351</v>
          </cell>
          <cell r="AN66">
            <v>161231310</v>
          </cell>
          <cell r="AO66">
            <v>115206959</v>
          </cell>
        </row>
        <row r="67">
          <cell r="G67" t="str">
            <v>02.02.02.01.02</v>
          </cell>
          <cell r="H67" t="str">
            <v>Honorários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7503923</v>
          </cell>
          <cell r="X67">
            <v>0</v>
          </cell>
          <cell r="Y67">
            <v>0</v>
          </cell>
          <cell r="Z67">
            <v>1630188</v>
          </cell>
          <cell r="AA67">
            <v>0</v>
          </cell>
          <cell r="AB67">
            <v>0</v>
          </cell>
          <cell r="AC67">
            <v>180000</v>
          </cell>
          <cell r="AD67">
            <v>2067285</v>
          </cell>
          <cell r="AE67">
            <v>4443500</v>
          </cell>
          <cell r="AF67">
            <v>1687238</v>
          </cell>
          <cell r="AG67">
            <v>0</v>
          </cell>
          <cell r="AH67">
            <v>4451128</v>
          </cell>
          <cell r="AI67">
            <v>5483904</v>
          </cell>
          <cell r="AJ67">
            <v>0</v>
          </cell>
          <cell r="AK67">
            <v>0</v>
          </cell>
          <cell r="AL67">
            <v>27447166</v>
          </cell>
          <cell r="AM67">
            <v>36298932</v>
          </cell>
          <cell r="AN67">
            <v>63746098</v>
          </cell>
          <cell r="AO67">
            <v>27447166</v>
          </cell>
        </row>
        <row r="68">
          <cell r="G68" t="str">
            <v>02.02.02.01.03.01</v>
          </cell>
          <cell r="H68" t="str">
            <v>Assistência Técnica - Residentes</v>
          </cell>
          <cell r="I68">
            <v>24500</v>
          </cell>
          <cell r="J68">
            <v>15265114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172500</v>
          </cell>
          <cell r="P68">
            <v>6000</v>
          </cell>
          <cell r="Q68">
            <v>7338092</v>
          </cell>
          <cell r="R68">
            <v>0</v>
          </cell>
          <cell r="S68">
            <v>0</v>
          </cell>
          <cell r="T68">
            <v>0</v>
          </cell>
          <cell r="U68">
            <v>22806206</v>
          </cell>
          <cell r="V68">
            <v>0</v>
          </cell>
          <cell r="W68">
            <v>1187480</v>
          </cell>
          <cell r="X68">
            <v>3704904</v>
          </cell>
          <cell r="Y68">
            <v>0</v>
          </cell>
          <cell r="Z68">
            <v>2056140</v>
          </cell>
          <cell r="AA68">
            <v>791340</v>
          </cell>
          <cell r="AB68">
            <v>2517725</v>
          </cell>
          <cell r="AC68">
            <v>0</v>
          </cell>
          <cell r="AD68">
            <v>37580</v>
          </cell>
          <cell r="AE68">
            <v>2697497</v>
          </cell>
          <cell r="AF68">
            <v>0</v>
          </cell>
          <cell r="AG68">
            <v>572920</v>
          </cell>
          <cell r="AH68">
            <v>1380945</v>
          </cell>
          <cell r="AI68">
            <v>4550013</v>
          </cell>
          <cell r="AJ68">
            <v>1069629</v>
          </cell>
          <cell r="AK68">
            <v>0</v>
          </cell>
          <cell r="AL68">
            <v>20566173</v>
          </cell>
          <cell r="AM68">
            <v>52757433</v>
          </cell>
          <cell r="AN68">
            <v>96129812</v>
          </cell>
          <cell r="AO68">
            <v>43372379</v>
          </cell>
        </row>
        <row r="69">
          <cell r="G69" t="str">
            <v>02.02.02.01.03.02</v>
          </cell>
          <cell r="H69" t="str">
            <v>Assistência Técnica - Não Residentes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5946535</v>
          </cell>
          <cell r="R69">
            <v>0</v>
          </cell>
          <cell r="S69">
            <v>0</v>
          </cell>
          <cell r="T69">
            <v>0</v>
          </cell>
          <cell r="U69">
            <v>5946535</v>
          </cell>
          <cell r="V69">
            <v>12570210</v>
          </cell>
          <cell r="W69">
            <v>443119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276000</v>
          </cell>
          <cell r="AF69">
            <v>0</v>
          </cell>
          <cell r="AG69">
            <v>0</v>
          </cell>
          <cell r="AH69">
            <v>0</v>
          </cell>
          <cell r="AI69">
            <v>142898450</v>
          </cell>
          <cell r="AJ69">
            <v>0</v>
          </cell>
          <cell r="AK69">
            <v>0</v>
          </cell>
          <cell r="AL69">
            <v>156187779</v>
          </cell>
          <cell r="AM69">
            <v>5232587</v>
          </cell>
          <cell r="AN69">
            <v>167366901</v>
          </cell>
          <cell r="AO69">
            <v>162134314</v>
          </cell>
        </row>
        <row r="70">
          <cell r="G70" t="str">
            <v>02.02.02.01.04</v>
          </cell>
          <cell r="H70" t="str">
            <v>Outros Encargos Da Dívida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19607107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19607107</v>
          </cell>
          <cell r="AM70">
            <v>0</v>
          </cell>
          <cell r="AN70">
            <v>19607107</v>
          </cell>
          <cell r="AO70">
            <v>19607107</v>
          </cell>
        </row>
        <row r="71">
          <cell r="G71" t="str">
            <v>02.02.02.09.01</v>
          </cell>
          <cell r="H71" t="str">
            <v>Formação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30000</v>
          </cell>
          <cell r="R71">
            <v>0</v>
          </cell>
          <cell r="S71">
            <v>0</v>
          </cell>
          <cell r="T71">
            <v>0</v>
          </cell>
          <cell r="U71">
            <v>30000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30000</v>
          </cell>
          <cell r="AO71">
            <v>30000</v>
          </cell>
        </row>
        <row r="72">
          <cell r="G72" t="str">
            <v>02.02.02.09.02</v>
          </cell>
          <cell r="H72" t="str">
            <v>Seminários, Exposições E Similares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35640</v>
          </cell>
          <cell r="AN72">
            <v>35640</v>
          </cell>
          <cell r="AO72">
            <v>0</v>
          </cell>
        </row>
        <row r="73">
          <cell r="G73" t="str">
            <v>02.02.02.09.09</v>
          </cell>
          <cell r="H73" t="str">
            <v>Outros Serviços</v>
          </cell>
          <cell r="I73">
            <v>9760556</v>
          </cell>
          <cell r="J73">
            <v>9024964</v>
          </cell>
          <cell r="K73">
            <v>972458</v>
          </cell>
          <cell r="L73">
            <v>1208002</v>
          </cell>
          <cell r="M73">
            <v>2347223</v>
          </cell>
          <cell r="N73">
            <v>5065615</v>
          </cell>
          <cell r="O73">
            <v>5337176</v>
          </cell>
          <cell r="P73">
            <v>2679804</v>
          </cell>
          <cell r="Q73">
            <v>3025283</v>
          </cell>
          <cell r="R73">
            <v>0</v>
          </cell>
          <cell r="S73">
            <v>5553702</v>
          </cell>
          <cell r="T73">
            <v>63375</v>
          </cell>
          <cell r="U73">
            <v>45038158</v>
          </cell>
          <cell r="V73">
            <v>12390147</v>
          </cell>
          <cell r="W73">
            <v>36017458</v>
          </cell>
          <cell r="X73">
            <v>1110523</v>
          </cell>
          <cell r="Y73">
            <v>5025777</v>
          </cell>
          <cell r="Z73">
            <v>4624076</v>
          </cell>
          <cell r="AA73">
            <v>1082018</v>
          </cell>
          <cell r="AB73">
            <v>4806658</v>
          </cell>
          <cell r="AC73">
            <v>1400858</v>
          </cell>
          <cell r="AD73">
            <v>10183848</v>
          </cell>
          <cell r="AE73">
            <v>33729971</v>
          </cell>
          <cell r="AF73">
            <v>2223391</v>
          </cell>
          <cell r="AG73">
            <v>134652</v>
          </cell>
          <cell r="AH73">
            <v>3076404</v>
          </cell>
          <cell r="AI73">
            <v>61679136</v>
          </cell>
          <cell r="AJ73">
            <v>1581959</v>
          </cell>
          <cell r="AK73">
            <v>3622005</v>
          </cell>
          <cell r="AL73">
            <v>182688881</v>
          </cell>
          <cell r="AM73">
            <v>93455506</v>
          </cell>
          <cell r="AN73">
            <v>321182545</v>
          </cell>
          <cell r="AO73">
            <v>227727039</v>
          </cell>
        </row>
        <row r="74">
          <cell r="G74" t="str">
            <v xml:space="preserve">02.04 </v>
          </cell>
          <cell r="H74" t="str">
            <v>Juros e outros encargos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4828578818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4828578818</v>
          </cell>
          <cell r="AM74">
            <v>0</v>
          </cell>
          <cell r="AN74">
            <v>4828578818</v>
          </cell>
          <cell r="AO74">
            <v>4828578818</v>
          </cell>
        </row>
        <row r="75">
          <cell r="G75" t="str">
            <v xml:space="preserve">02.04.01 </v>
          </cell>
          <cell r="H75" t="str">
            <v>Juros da dívida externa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1613876719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1613876719</v>
          </cell>
          <cell r="AM75">
            <v>0</v>
          </cell>
          <cell r="AN75">
            <v>1613876719</v>
          </cell>
          <cell r="AO75">
            <v>1613876719</v>
          </cell>
        </row>
        <row r="76">
          <cell r="G76" t="str">
            <v>02.04.01</v>
          </cell>
          <cell r="H76" t="str">
            <v>Juros da dívida externa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1613876719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1613876719</v>
          </cell>
          <cell r="AM76">
            <v>0</v>
          </cell>
          <cell r="AN76">
            <v>1613876719</v>
          </cell>
          <cell r="AO76">
            <v>1613876719</v>
          </cell>
        </row>
        <row r="77">
          <cell r="G77" t="str">
            <v xml:space="preserve">02.04.02 </v>
          </cell>
          <cell r="H77" t="str">
            <v>Juros da dívida interna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3156307206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3156307206</v>
          </cell>
          <cell r="AM77">
            <v>0</v>
          </cell>
          <cell r="AN77">
            <v>3156307206</v>
          </cell>
          <cell r="AO77">
            <v>3156307206</v>
          </cell>
        </row>
        <row r="78">
          <cell r="G78" t="str">
            <v>02.04.02</v>
          </cell>
          <cell r="H78" t="str">
            <v>Juros da dívida interna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3156307206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3156307206</v>
          </cell>
          <cell r="AM78">
            <v>0</v>
          </cell>
          <cell r="AN78">
            <v>3156307206</v>
          </cell>
          <cell r="AO78">
            <v>3156307206</v>
          </cell>
        </row>
        <row r="79">
          <cell r="G79" t="str">
            <v xml:space="preserve">02.04.03 </v>
          </cell>
          <cell r="H79" t="str">
            <v>Outros encargos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58394893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58394893</v>
          </cell>
          <cell r="AM79">
            <v>0</v>
          </cell>
          <cell r="AN79">
            <v>58394893</v>
          </cell>
          <cell r="AO79">
            <v>58394893</v>
          </cell>
        </row>
        <row r="80">
          <cell r="G80" t="str">
            <v>02.04.03</v>
          </cell>
          <cell r="H80" t="str">
            <v>Outros encargos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58394893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58394893</v>
          </cell>
          <cell r="AM80">
            <v>0</v>
          </cell>
          <cell r="AN80">
            <v>58394893</v>
          </cell>
          <cell r="AO80">
            <v>58394893</v>
          </cell>
        </row>
        <row r="81">
          <cell r="G81" t="str">
            <v xml:space="preserve">02.05 </v>
          </cell>
          <cell r="H81" t="str">
            <v>Subsidíos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108512004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14733269</v>
          </cell>
          <cell r="AI81">
            <v>0</v>
          </cell>
          <cell r="AJ81">
            <v>0</v>
          </cell>
          <cell r="AK81">
            <v>0</v>
          </cell>
          <cell r="AL81">
            <v>123245273</v>
          </cell>
          <cell r="AM81">
            <v>505004626</v>
          </cell>
          <cell r="AN81">
            <v>628249899</v>
          </cell>
          <cell r="AO81">
            <v>123245273</v>
          </cell>
        </row>
        <row r="82">
          <cell r="G82" t="str">
            <v xml:space="preserve">02.05.01 </v>
          </cell>
          <cell r="H82" t="str">
            <v>A Empresas Públicas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108512004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108512004</v>
          </cell>
          <cell r="AM82">
            <v>0</v>
          </cell>
          <cell r="AN82">
            <v>108512004</v>
          </cell>
          <cell r="AO82">
            <v>108512004</v>
          </cell>
        </row>
        <row r="83">
          <cell r="G83" t="str">
            <v>02.05.01.01</v>
          </cell>
          <cell r="H83" t="str">
            <v>Subsidíos Empresas Públicas Não Financeiras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108512004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108512004</v>
          </cell>
          <cell r="AM83">
            <v>0</v>
          </cell>
          <cell r="AN83">
            <v>108512004</v>
          </cell>
          <cell r="AO83">
            <v>108512004</v>
          </cell>
        </row>
        <row r="84">
          <cell r="G84" t="str">
            <v>02.05.01.02</v>
          </cell>
          <cell r="H84" t="str">
            <v>Subsidíos Empresas Públicas Financeiras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</row>
        <row r="85">
          <cell r="G85" t="str">
            <v xml:space="preserve">02.05.02 </v>
          </cell>
          <cell r="H85" t="str">
            <v>A Empresas Privadas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14733269</v>
          </cell>
          <cell r="AI85">
            <v>0</v>
          </cell>
          <cell r="AJ85">
            <v>0</v>
          </cell>
          <cell r="AK85">
            <v>0</v>
          </cell>
          <cell r="AL85">
            <v>14733269</v>
          </cell>
          <cell r="AM85">
            <v>505004626</v>
          </cell>
          <cell r="AN85">
            <v>519737895</v>
          </cell>
          <cell r="AO85">
            <v>14733269</v>
          </cell>
        </row>
        <row r="86">
          <cell r="G86" t="str">
            <v>02.05.02.01</v>
          </cell>
          <cell r="H86" t="str">
            <v>Subsidíos A Empresas Privadas Não Financeiras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14733269</v>
          </cell>
          <cell r="AI86">
            <v>0</v>
          </cell>
          <cell r="AJ86">
            <v>0</v>
          </cell>
          <cell r="AK86">
            <v>0</v>
          </cell>
          <cell r="AL86">
            <v>14733269</v>
          </cell>
          <cell r="AM86">
            <v>505004626</v>
          </cell>
          <cell r="AN86">
            <v>519737895</v>
          </cell>
          <cell r="AO86">
            <v>14733269</v>
          </cell>
        </row>
        <row r="87">
          <cell r="G87" t="str">
            <v>02.05.02.02</v>
          </cell>
          <cell r="H87" t="str">
            <v>Subsidíos A Empresas Privadas Financeiras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</row>
        <row r="88">
          <cell r="G88" t="str">
            <v xml:space="preserve">02.06 </v>
          </cell>
          <cell r="H88" t="str">
            <v>Transferências</v>
          </cell>
          <cell r="I88">
            <v>7833961</v>
          </cell>
          <cell r="J88">
            <v>145768732</v>
          </cell>
          <cell r="K88">
            <v>473037</v>
          </cell>
          <cell r="L88">
            <v>0</v>
          </cell>
          <cell r="M88">
            <v>0</v>
          </cell>
          <cell r="N88">
            <v>743336</v>
          </cell>
          <cell r="O88">
            <v>0</v>
          </cell>
          <cell r="P88">
            <v>0</v>
          </cell>
          <cell r="Q88">
            <v>2422150</v>
          </cell>
          <cell r="R88">
            <v>0</v>
          </cell>
          <cell r="S88">
            <v>0</v>
          </cell>
          <cell r="T88">
            <v>0</v>
          </cell>
          <cell r="U88">
            <v>157241216</v>
          </cell>
          <cell r="V88">
            <v>4064411492</v>
          </cell>
          <cell r="W88">
            <v>31218174</v>
          </cell>
          <cell r="X88">
            <v>603036</v>
          </cell>
          <cell r="Y88">
            <v>5080000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270000</v>
          </cell>
          <cell r="AE88">
            <v>22795121</v>
          </cell>
          <cell r="AF88">
            <v>0</v>
          </cell>
          <cell r="AG88">
            <v>33238102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4157615925</v>
          </cell>
          <cell r="AM88">
            <v>56160206</v>
          </cell>
          <cell r="AN88">
            <v>4371017347</v>
          </cell>
          <cell r="AO88">
            <v>4314857141</v>
          </cell>
        </row>
        <row r="89">
          <cell r="G89" t="str">
            <v xml:space="preserve">02.06.01 </v>
          </cell>
          <cell r="H89" t="str">
            <v>Para Governos Estrangeiros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24809668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24809668</v>
          </cell>
          <cell r="AM89">
            <v>1618349</v>
          </cell>
          <cell r="AN89">
            <v>26428017</v>
          </cell>
          <cell r="AO89">
            <v>24809668</v>
          </cell>
        </row>
        <row r="90">
          <cell r="G90" t="str">
            <v>02.06.01.01</v>
          </cell>
          <cell r="H90" t="str">
            <v>Transferências Correntes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1518349</v>
          </cell>
          <cell r="AN90">
            <v>1518349</v>
          </cell>
          <cell r="AO90">
            <v>0</v>
          </cell>
        </row>
        <row r="91">
          <cell r="G91" t="str">
            <v>02.06.01.02</v>
          </cell>
          <cell r="H91" t="str">
            <v>Transferências Capital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</row>
        <row r="92">
          <cell r="G92" t="str">
            <v>02.06.01.09.01</v>
          </cell>
          <cell r="H92" t="str">
            <v>Outros Transferências Correntes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22989149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22989149</v>
          </cell>
          <cell r="AM92">
            <v>100000</v>
          </cell>
          <cell r="AN92">
            <v>23089149</v>
          </cell>
          <cell r="AO92">
            <v>22989149</v>
          </cell>
        </row>
        <row r="93">
          <cell r="G93" t="str">
            <v>02.06.01.09.02</v>
          </cell>
          <cell r="H93" t="str">
            <v>Outros Transferências Capital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</row>
        <row r="94">
          <cell r="G94" t="str">
            <v>02.06.01.09.03</v>
          </cell>
          <cell r="H94" t="str">
            <v>Id Outros Transferências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1820519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1820519</v>
          </cell>
          <cell r="AM94">
            <v>0</v>
          </cell>
          <cell r="AN94">
            <v>1820519</v>
          </cell>
          <cell r="AO94">
            <v>1820519</v>
          </cell>
        </row>
        <row r="95">
          <cell r="G95" t="str">
            <v xml:space="preserve">02.06.02 </v>
          </cell>
          <cell r="H95" t="str">
            <v>Organismos internacionais</v>
          </cell>
          <cell r="I95">
            <v>0</v>
          </cell>
          <cell r="J95">
            <v>873299</v>
          </cell>
          <cell r="K95">
            <v>473037</v>
          </cell>
          <cell r="L95">
            <v>0</v>
          </cell>
          <cell r="M95">
            <v>0</v>
          </cell>
          <cell r="N95">
            <v>743336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2089672</v>
          </cell>
          <cell r="V95">
            <v>175647189</v>
          </cell>
          <cell r="W95">
            <v>6408506</v>
          </cell>
          <cell r="X95">
            <v>603036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182658731</v>
          </cell>
          <cell r="AM95">
            <v>2330831</v>
          </cell>
          <cell r="AN95">
            <v>187079234</v>
          </cell>
          <cell r="AO95">
            <v>184748403</v>
          </cell>
        </row>
        <row r="96">
          <cell r="G96" t="str">
            <v>02.06.02.01.01</v>
          </cell>
          <cell r="H96" t="str">
            <v>Quotas A Organismos Internacionais Correntes</v>
          </cell>
          <cell r="I96">
            <v>0</v>
          </cell>
          <cell r="J96">
            <v>873299</v>
          </cell>
          <cell r="K96">
            <v>473037</v>
          </cell>
          <cell r="L96">
            <v>0</v>
          </cell>
          <cell r="M96">
            <v>0</v>
          </cell>
          <cell r="N96">
            <v>743336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2089672</v>
          </cell>
          <cell r="V96">
            <v>175647189</v>
          </cell>
          <cell r="W96">
            <v>6408506</v>
          </cell>
          <cell r="X96">
            <v>603036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182658731</v>
          </cell>
          <cell r="AM96">
            <v>2290033</v>
          </cell>
          <cell r="AN96">
            <v>187038436</v>
          </cell>
          <cell r="AO96">
            <v>184748403</v>
          </cell>
        </row>
        <row r="97">
          <cell r="G97" t="str">
            <v>02.06.02.01.09</v>
          </cell>
          <cell r="H97" t="str">
            <v>Outros Organismos Internacionais - Correntes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40798</v>
          </cell>
          <cell r="AN97">
            <v>40798</v>
          </cell>
          <cell r="AO97">
            <v>0</v>
          </cell>
        </row>
        <row r="98">
          <cell r="G98" t="str">
            <v>02.06.02.02.09</v>
          </cell>
          <cell r="H98" t="str">
            <v>Outros A Organismos Internacionais Capital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</row>
        <row r="99">
          <cell r="G99" t="str">
            <v xml:space="preserve">02.06.03 </v>
          </cell>
          <cell r="H99" t="str">
            <v>Administrações Públicas</v>
          </cell>
          <cell r="I99">
            <v>7833961</v>
          </cell>
          <cell r="J99">
            <v>144895433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2422150</v>
          </cell>
          <cell r="R99">
            <v>0</v>
          </cell>
          <cell r="S99">
            <v>0</v>
          </cell>
          <cell r="T99">
            <v>0</v>
          </cell>
          <cell r="U99">
            <v>155151544</v>
          </cell>
          <cell r="V99">
            <v>3888764303</v>
          </cell>
          <cell r="W99">
            <v>0</v>
          </cell>
          <cell r="X99">
            <v>0</v>
          </cell>
          <cell r="Y99">
            <v>5080000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270000</v>
          </cell>
          <cell r="AE99">
            <v>22795121</v>
          </cell>
          <cell r="AF99">
            <v>0</v>
          </cell>
          <cell r="AG99">
            <v>33238102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3950147526</v>
          </cell>
          <cell r="AM99">
            <v>52211026</v>
          </cell>
          <cell r="AN99">
            <v>4157510096</v>
          </cell>
          <cell r="AO99">
            <v>4105299070</v>
          </cell>
        </row>
        <row r="100">
          <cell r="G100" t="str">
            <v>02.06.03.01.01</v>
          </cell>
          <cell r="H100" t="str">
            <v>Fundos E Serviços Autónomos Corrente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5925480</v>
          </cell>
          <cell r="AN100">
            <v>5925480</v>
          </cell>
          <cell r="AO100">
            <v>0</v>
          </cell>
        </row>
        <row r="101">
          <cell r="G101" t="str">
            <v>02.06.03.01.02</v>
          </cell>
          <cell r="H101" t="str">
            <v>Municipios Corrente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3785314303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33238102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3818552405</v>
          </cell>
          <cell r="AM101">
            <v>13571773</v>
          </cell>
          <cell r="AN101">
            <v>3832124178</v>
          </cell>
          <cell r="AO101">
            <v>3818552405</v>
          </cell>
        </row>
        <row r="102">
          <cell r="G102" t="str">
            <v>02.06.03.01.03</v>
          </cell>
          <cell r="H102" t="str">
            <v>Embaixadas E Serviços Consulares Corrente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</row>
        <row r="103">
          <cell r="G103" t="str">
            <v>02.06.03.01.09</v>
          </cell>
          <cell r="H103" t="str">
            <v>Outras Transferências Administrações Públicas Corr</v>
          </cell>
          <cell r="I103">
            <v>7833961</v>
          </cell>
          <cell r="J103">
            <v>144895433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2422150</v>
          </cell>
          <cell r="R103">
            <v>0</v>
          </cell>
          <cell r="S103">
            <v>0</v>
          </cell>
          <cell r="T103">
            <v>0</v>
          </cell>
          <cell r="U103">
            <v>155151544</v>
          </cell>
          <cell r="V103">
            <v>103450000</v>
          </cell>
          <cell r="W103">
            <v>0</v>
          </cell>
          <cell r="X103">
            <v>0</v>
          </cell>
          <cell r="Y103">
            <v>5080000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270000</v>
          </cell>
          <cell r="AE103">
            <v>22715121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131515121</v>
          </cell>
          <cell r="AM103">
            <v>32713773</v>
          </cell>
          <cell r="AN103">
            <v>319380438</v>
          </cell>
          <cell r="AO103">
            <v>286666665</v>
          </cell>
        </row>
        <row r="104">
          <cell r="G104" t="str">
            <v>02.06.03.02.01</v>
          </cell>
          <cell r="H104" t="str">
            <v>Fundos E Serviços Autónomos Capital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80000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80000</v>
          </cell>
          <cell r="AM104">
            <v>0</v>
          </cell>
          <cell r="AN104">
            <v>80000</v>
          </cell>
          <cell r="AO104">
            <v>80000</v>
          </cell>
        </row>
        <row r="105">
          <cell r="G105" t="str">
            <v>02.06.03.02.02</v>
          </cell>
          <cell r="H105" t="str">
            <v>Municípios Capital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</row>
        <row r="106">
          <cell r="G106" t="str">
            <v>02.06.03.02.03</v>
          </cell>
          <cell r="H106" t="str">
            <v>Embaixadas E Serviços Consulares Capital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</row>
        <row r="107">
          <cell r="G107" t="str">
            <v>02.06.03.02.09</v>
          </cell>
          <cell r="H107" t="str">
            <v>Outras Transferências Administrações Públicas Capi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</row>
        <row r="108">
          <cell r="G108" t="str">
            <v xml:space="preserve">02.07 </v>
          </cell>
          <cell r="H108" t="str">
            <v>Benefícios Sociais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1632000</v>
          </cell>
          <cell r="R108">
            <v>0</v>
          </cell>
          <cell r="S108">
            <v>3437631</v>
          </cell>
          <cell r="T108">
            <v>0</v>
          </cell>
          <cell r="U108">
            <v>5069631</v>
          </cell>
          <cell r="V108">
            <v>5275526455</v>
          </cell>
          <cell r="W108">
            <v>3174584</v>
          </cell>
          <cell r="X108">
            <v>0</v>
          </cell>
          <cell r="Y108">
            <v>0</v>
          </cell>
          <cell r="Z108">
            <v>244000</v>
          </cell>
          <cell r="AA108">
            <v>0</v>
          </cell>
          <cell r="AB108">
            <v>0</v>
          </cell>
          <cell r="AC108">
            <v>292000</v>
          </cell>
          <cell r="AD108">
            <v>267000</v>
          </cell>
          <cell r="AE108">
            <v>349580</v>
          </cell>
          <cell r="AF108">
            <v>0</v>
          </cell>
          <cell r="AG108">
            <v>0</v>
          </cell>
          <cell r="AH108">
            <v>0</v>
          </cell>
          <cell r="AI108">
            <v>84383227</v>
          </cell>
          <cell r="AJ108">
            <v>0</v>
          </cell>
          <cell r="AK108">
            <v>0</v>
          </cell>
          <cell r="AL108">
            <v>5364236846</v>
          </cell>
          <cell r="AM108">
            <v>2016700257</v>
          </cell>
          <cell r="AN108">
            <v>7386006734</v>
          </cell>
          <cell r="AO108">
            <v>5369306477</v>
          </cell>
        </row>
        <row r="109">
          <cell r="G109" t="str">
            <v xml:space="preserve">02.07.01 </v>
          </cell>
          <cell r="H109" t="str">
            <v>Benefícios sociais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1632000</v>
          </cell>
          <cell r="R109">
            <v>0</v>
          </cell>
          <cell r="S109">
            <v>0</v>
          </cell>
          <cell r="T109">
            <v>0</v>
          </cell>
          <cell r="U109">
            <v>1632000</v>
          </cell>
          <cell r="V109">
            <v>5275526455</v>
          </cell>
          <cell r="W109">
            <v>539381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149580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5276215416</v>
          </cell>
          <cell r="AM109">
            <v>1733173593</v>
          </cell>
          <cell r="AN109">
            <v>7011021009</v>
          </cell>
          <cell r="AO109">
            <v>5277847416</v>
          </cell>
        </row>
        <row r="110">
          <cell r="G110" t="str">
            <v>02.07.01.01.01</v>
          </cell>
          <cell r="H110" t="str">
            <v>Pensões de aposentação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4770491724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4770491724</v>
          </cell>
          <cell r="AM110">
            <v>0</v>
          </cell>
          <cell r="AN110">
            <v>4770491724</v>
          </cell>
          <cell r="AO110">
            <v>4770491724</v>
          </cell>
        </row>
        <row r="111">
          <cell r="G111" t="str">
            <v>02.07.01.01.02</v>
          </cell>
          <cell r="H111" t="str">
            <v>Pensões de sobrevivência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290088409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290088409</v>
          </cell>
          <cell r="AM111">
            <v>0</v>
          </cell>
          <cell r="AN111">
            <v>290088409</v>
          </cell>
          <cell r="AO111">
            <v>290088409</v>
          </cell>
        </row>
        <row r="112">
          <cell r="G112" t="str">
            <v>02.07.01.01.03</v>
          </cell>
          <cell r="H112" t="str">
            <v>Pensões do regime não contributivo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214946322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214946322</v>
          </cell>
          <cell r="AM112">
            <v>1706406930</v>
          </cell>
          <cell r="AN112">
            <v>1921353252</v>
          </cell>
          <cell r="AO112">
            <v>214946322</v>
          </cell>
        </row>
        <row r="113">
          <cell r="G113" t="str">
            <v>02.07.01.01.04</v>
          </cell>
          <cell r="H113" t="str">
            <v>Pensões de reserva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26599547</v>
          </cell>
          <cell r="AN113">
            <v>26599547</v>
          </cell>
          <cell r="AO113">
            <v>0</v>
          </cell>
        </row>
        <row r="114">
          <cell r="G114" t="str">
            <v>02.07.01.01.05</v>
          </cell>
          <cell r="H114" t="str">
            <v>Pensões de ex-Presidentes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1632000</v>
          </cell>
          <cell r="R114">
            <v>0</v>
          </cell>
          <cell r="S114">
            <v>0</v>
          </cell>
          <cell r="T114">
            <v>0</v>
          </cell>
          <cell r="U114">
            <v>1632000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1632000</v>
          </cell>
          <cell r="AO114">
            <v>1632000</v>
          </cell>
        </row>
        <row r="115">
          <cell r="G115" t="str">
            <v>02.07.01.01.06</v>
          </cell>
          <cell r="H115" t="str">
            <v>Subsidio de doença e de maternidades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</row>
        <row r="116">
          <cell r="G116" t="str">
            <v>02.07.01.01.07</v>
          </cell>
          <cell r="H116" t="str">
            <v>Prestações familiares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</row>
        <row r="117">
          <cell r="G117" t="str">
            <v>02.07.01.02</v>
          </cell>
          <cell r="H117" t="str">
            <v>Benefícios sociais em espécie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149580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149580</v>
          </cell>
          <cell r="AM117">
            <v>167116</v>
          </cell>
          <cell r="AN117">
            <v>316696</v>
          </cell>
          <cell r="AO117">
            <v>149580</v>
          </cell>
        </row>
        <row r="118">
          <cell r="G118" t="str">
            <v>02.07.02.02</v>
          </cell>
          <cell r="H118" t="str">
            <v>Benefícios sociais em espécie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539381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539381</v>
          </cell>
          <cell r="AM118">
            <v>0</v>
          </cell>
          <cell r="AN118">
            <v>539381</v>
          </cell>
          <cell r="AO118">
            <v>539381</v>
          </cell>
        </row>
        <row r="119">
          <cell r="G119" t="str">
            <v xml:space="preserve">02.07.02 </v>
          </cell>
          <cell r="H119" t="str">
            <v>Benefícios de assistência social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3437631</v>
          </cell>
          <cell r="T119">
            <v>0</v>
          </cell>
          <cell r="U119">
            <v>3437631</v>
          </cell>
          <cell r="V119">
            <v>0</v>
          </cell>
          <cell r="W119">
            <v>2635203</v>
          </cell>
          <cell r="X119">
            <v>0</v>
          </cell>
          <cell r="Y119">
            <v>0</v>
          </cell>
          <cell r="Z119">
            <v>244000</v>
          </cell>
          <cell r="AA119">
            <v>0</v>
          </cell>
          <cell r="AB119">
            <v>0</v>
          </cell>
          <cell r="AC119">
            <v>292000</v>
          </cell>
          <cell r="AD119">
            <v>267000</v>
          </cell>
          <cell r="AE119">
            <v>200000</v>
          </cell>
          <cell r="AF119">
            <v>0</v>
          </cell>
          <cell r="AG119">
            <v>0</v>
          </cell>
          <cell r="AH119">
            <v>0</v>
          </cell>
          <cell r="AI119">
            <v>84383227</v>
          </cell>
          <cell r="AJ119">
            <v>0</v>
          </cell>
          <cell r="AK119">
            <v>0</v>
          </cell>
          <cell r="AL119">
            <v>88021430</v>
          </cell>
          <cell r="AM119">
            <v>283526664</v>
          </cell>
          <cell r="AN119">
            <v>374985725</v>
          </cell>
          <cell r="AO119">
            <v>91459061</v>
          </cell>
        </row>
        <row r="120">
          <cell r="G120" t="str">
            <v>02.07.02.01.03</v>
          </cell>
          <cell r="H120" t="str">
            <v>Evacuação de doentes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74993243</v>
          </cell>
          <cell r="AJ120">
            <v>0</v>
          </cell>
          <cell r="AK120">
            <v>0</v>
          </cell>
          <cell r="AL120">
            <v>74993243</v>
          </cell>
          <cell r="AM120">
            <v>281614939</v>
          </cell>
          <cell r="AN120">
            <v>356608182</v>
          </cell>
          <cell r="AO120">
            <v>74993243</v>
          </cell>
        </row>
        <row r="121">
          <cell r="G121" t="str">
            <v>02.07.02.01.09</v>
          </cell>
          <cell r="H121" t="str">
            <v>Outros Benefícios Sociais Em Numerário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3437631</v>
          </cell>
          <cell r="T121">
            <v>0</v>
          </cell>
          <cell r="U121">
            <v>3437631</v>
          </cell>
          <cell r="V121">
            <v>0</v>
          </cell>
          <cell r="W121">
            <v>2635203</v>
          </cell>
          <cell r="X121">
            <v>0</v>
          </cell>
          <cell r="Y121">
            <v>0</v>
          </cell>
          <cell r="Z121">
            <v>244000</v>
          </cell>
          <cell r="AA121">
            <v>0</v>
          </cell>
          <cell r="AB121">
            <v>0</v>
          </cell>
          <cell r="AC121">
            <v>292000</v>
          </cell>
          <cell r="AD121">
            <v>267000</v>
          </cell>
          <cell r="AE121">
            <v>200000</v>
          </cell>
          <cell r="AF121">
            <v>0</v>
          </cell>
          <cell r="AG121">
            <v>0</v>
          </cell>
          <cell r="AH121">
            <v>0</v>
          </cell>
          <cell r="AI121">
            <v>9389984</v>
          </cell>
          <cell r="AJ121">
            <v>0</v>
          </cell>
          <cell r="AK121">
            <v>0</v>
          </cell>
          <cell r="AL121">
            <v>13028187</v>
          </cell>
          <cell r="AM121">
            <v>1911725</v>
          </cell>
          <cell r="AN121">
            <v>18377543</v>
          </cell>
          <cell r="AO121">
            <v>16465818</v>
          </cell>
        </row>
        <row r="122">
          <cell r="G122" t="str">
            <v xml:space="preserve">02.08 </v>
          </cell>
          <cell r="H122" t="str">
            <v>Outras Despesas</v>
          </cell>
          <cell r="I122">
            <v>972848</v>
          </cell>
          <cell r="J122">
            <v>13872341</v>
          </cell>
          <cell r="K122">
            <v>221045</v>
          </cell>
          <cell r="L122">
            <v>531394</v>
          </cell>
          <cell r="M122">
            <v>310506</v>
          </cell>
          <cell r="N122">
            <v>654127</v>
          </cell>
          <cell r="O122">
            <v>450517</v>
          </cell>
          <cell r="P122">
            <v>674494</v>
          </cell>
          <cell r="Q122">
            <v>13591924</v>
          </cell>
          <cell r="R122">
            <v>0</v>
          </cell>
          <cell r="S122">
            <v>5453108</v>
          </cell>
          <cell r="T122">
            <v>0</v>
          </cell>
          <cell r="U122">
            <v>36732304</v>
          </cell>
          <cell r="V122">
            <v>958953645</v>
          </cell>
          <cell r="W122">
            <v>15208909</v>
          </cell>
          <cell r="X122">
            <v>921224</v>
          </cell>
          <cell r="Y122">
            <v>2624395</v>
          </cell>
          <cell r="Z122">
            <v>391278</v>
          </cell>
          <cell r="AA122">
            <v>653561</v>
          </cell>
          <cell r="AB122">
            <v>1794923</v>
          </cell>
          <cell r="AC122">
            <v>359124</v>
          </cell>
          <cell r="AD122">
            <v>4897971</v>
          </cell>
          <cell r="AE122">
            <v>7590022</v>
          </cell>
          <cell r="AF122">
            <v>28944944</v>
          </cell>
          <cell r="AG122">
            <v>10949860</v>
          </cell>
          <cell r="AH122">
            <v>4044550</v>
          </cell>
          <cell r="AI122">
            <v>6591560</v>
          </cell>
          <cell r="AJ122">
            <v>2416454</v>
          </cell>
          <cell r="AK122">
            <v>54231</v>
          </cell>
          <cell r="AL122">
            <v>1046396651</v>
          </cell>
          <cell r="AM122">
            <v>572471799</v>
          </cell>
          <cell r="AN122">
            <v>1655600754</v>
          </cell>
          <cell r="AO122">
            <v>1083128955</v>
          </cell>
        </row>
        <row r="123">
          <cell r="G123" t="str">
            <v xml:space="preserve">02.08.01 </v>
          </cell>
          <cell r="H123" t="str">
            <v>Seguros</v>
          </cell>
          <cell r="I123">
            <v>972848</v>
          </cell>
          <cell r="J123">
            <v>6609811</v>
          </cell>
          <cell r="K123">
            <v>221045</v>
          </cell>
          <cell r="L123">
            <v>531394</v>
          </cell>
          <cell r="M123">
            <v>310506</v>
          </cell>
          <cell r="N123">
            <v>649527</v>
          </cell>
          <cell r="O123">
            <v>450517</v>
          </cell>
          <cell r="P123">
            <v>674494</v>
          </cell>
          <cell r="Q123">
            <v>0</v>
          </cell>
          <cell r="R123">
            <v>0</v>
          </cell>
          <cell r="S123">
            <v>1639447</v>
          </cell>
          <cell r="T123">
            <v>0</v>
          </cell>
          <cell r="U123">
            <v>12059589</v>
          </cell>
          <cell r="V123">
            <v>1448816</v>
          </cell>
          <cell r="W123">
            <v>14719306</v>
          </cell>
          <cell r="X123">
            <v>445508</v>
          </cell>
          <cell r="Y123">
            <v>2470024</v>
          </cell>
          <cell r="Z123">
            <v>383278</v>
          </cell>
          <cell r="AA123">
            <v>266656</v>
          </cell>
          <cell r="AB123">
            <v>706595</v>
          </cell>
          <cell r="AC123">
            <v>359124</v>
          </cell>
          <cell r="AD123">
            <v>3374612</v>
          </cell>
          <cell r="AE123">
            <v>3011382</v>
          </cell>
          <cell r="AF123">
            <v>0</v>
          </cell>
          <cell r="AG123">
            <v>52052</v>
          </cell>
          <cell r="AH123">
            <v>212085</v>
          </cell>
          <cell r="AI123">
            <v>3294060</v>
          </cell>
          <cell r="AJ123">
            <v>233385</v>
          </cell>
          <cell r="AK123">
            <v>54231</v>
          </cell>
          <cell r="AL123">
            <v>31031114</v>
          </cell>
          <cell r="AM123">
            <v>30790905</v>
          </cell>
          <cell r="AN123">
            <v>73881608</v>
          </cell>
          <cell r="AO123">
            <v>43090703</v>
          </cell>
        </row>
        <row r="124">
          <cell r="G124" t="str">
            <v>02.08.01</v>
          </cell>
          <cell r="H124" t="str">
            <v>Seguros</v>
          </cell>
          <cell r="I124">
            <v>972848</v>
          </cell>
          <cell r="J124">
            <v>6609811</v>
          </cell>
          <cell r="K124">
            <v>221045</v>
          </cell>
          <cell r="L124">
            <v>531394</v>
          </cell>
          <cell r="M124">
            <v>310506</v>
          </cell>
          <cell r="N124">
            <v>649527</v>
          </cell>
          <cell r="O124">
            <v>450517</v>
          </cell>
          <cell r="P124">
            <v>674494</v>
          </cell>
          <cell r="Q124">
            <v>0</v>
          </cell>
          <cell r="R124">
            <v>0</v>
          </cell>
          <cell r="S124">
            <v>1639447</v>
          </cell>
          <cell r="T124">
            <v>0</v>
          </cell>
          <cell r="U124">
            <v>12059589</v>
          </cell>
          <cell r="V124">
            <v>1448816</v>
          </cell>
          <cell r="W124">
            <v>14719306</v>
          </cell>
          <cell r="X124">
            <v>445508</v>
          </cell>
          <cell r="Y124">
            <v>2470024</v>
          </cell>
          <cell r="Z124">
            <v>383278</v>
          </cell>
          <cell r="AA124">
            <v>266656</v>
          </cell>
          <cell r="AB124">
            <v>706595</v>
          </cell>
          <cell r="AC124">
            <v>359124</v>
          </cell>
          <cell r="AD124">
            <v>3374612</v>
          </cell>
          <cell r="AE124">
            <v>3011382</v>
          </cell>
          <cell r="AF124">
            <v>0</v>
          </cell>
          <cell r="AG124">
            <v>52052</v>
          </cell>
          <cell r="AH124">
            <v>212085</v>
          </cell>
          <cell r="AI124">
            <v>3294060</v>
          </cell>
          <cell r="AJ124">
            <v>233385</v>
          </cell>
          <cell r="AK124">
            <v>54231</v>
          </cell>
          <cell r="AL124">
            <v>31031114</v>
          </cell>
          <cell r="AM124">
            <v>30790905</v>
          </cell>
          <cell r="AN124">
            <v>73881608</v>
          </cell>
          <cell r="AO124">
            <v>43090703</v>
          </cell>
        </row>
        <row r="125">
          <cell r="G125" t="str">
            <v xml:space="preserve">02.08.02 </v>
          </cell>
          <cell r="H125" t="str">
            <v>Outras Despesas</v>
          </cell>
          <cell r="I125">
            <v>0</v>
          </cell>
          <cell r="J125">
            <v>262930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10537453</v>
          </cell>
          <cell r="R125">
            <v>0</v>
          </cell>
          <cell r="S125">
            <v>3813661</v>
          </cell>
          <cell r="T125">
            <v>0</v>
          </cell>
          <cell r="U125">
            <v>14614044</v>
          </cell>
          <cell r="V125">
            <v>163295522</v>
          </cell>
          <cell r="W125">
            <v>489603</v>
          </cell>
          <cell r="X125">
            <v>475716</v>
          </cell>
          <cell r="Y125">
            <v>154371</v>
          </cell>
          <cell r="Z125">
            <v>8000</v>
          </cell>
          <cell r="AA125">
            <v>34500</v>
          </cell>
          <cell r="AB125">
            <v>600792</v>
          </cell>
          <cell r="AC125">
            <v>0</v>
          </cell>
          <cell r="AD125">
            <v>0</v>
          </cell>
          <cell r="AE125">
            <v>1212400</v>
          </cell>
          <cell r="AF125">
            <v>1980286</v>
          </cell>
          <cell r="AG125">
            <v>0</v>
          </cell>
          <cell r="AH125">
            <v>3832465</v>
          </cell>
          <cell r="AI125">
            <v>0</v>
          </cell>
          <cell r="AJ125">
            <v>2183069</v>
          </cell>
          <cell r="AK125">
            <v>0</v>
          </cell>
          <cell r="AL125">
            <v>174266724</v>
          </cell>
          <cell r="AM125">
            <v>526177765</v>
          </cell>
          <cell r="AN125">
            <v>715058533</v>
          </cell>
          <cell r="AO125">
            <v>188880768</v>
          </cell>
        </row>
        <row r="126">
          <cell r="G126" t="str">
            <v>02.08.02.01.01</v>
          </cell>
          <cell r="H126" t="str">
            <v>Transferências A Instituições Sem Fins Lucrativos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152309</v>
          </cell>
          <cell r="AC126">
            <v>0</v>
          </cell>
          <cell r="AD126">
            <v>0</v>
          </cell>
          <cell r="AE126">
            <v>1000000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1152309</v>
          </cell>
          <cell r="AM126">
            <v>1600903</v>
          </cell>
          <cell r="AN126">
            <v>2753212</v>
          </cell>
          <cell r="AO126">
            <v>1152309</v>
          </cell>
        </row>
        <row r="127">
          <cell r="G127" t="str">
            <v>02.08.02.01.02</v>
          </cell>
          <cell r="H127" t="str">
            <v>Bolsas De Estudo E Outros Benefícios Educacionais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481880404</v>
          </cell>
          <cell r="AN127">
            <v>481880404</v>
          </cell>
          <cell r="AO127">
            <v>0</v>
          </cell>
        </row>
        <row r="128">
          <cell r="G128" t="str">
            <v>02.08.02.01.03</v>
          </cell>
          <cell r="H128" t="str">
            <v>Indemnizações Extraordinarias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</row>
        <row r="129">
          <cell r="G129" t="str">
            <v>02.08.02.01.09</v>
          </cell>
          <cell r="H129" t="str">
            <v>Id Outras Correntes</v>
          </cell>
          <cell r="I129">
            <v>0</v>
          </cell>
          <cell r="J129">
            <v>262930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10537453</v>
          </cell>
          <cell r="R129">
            <v>0</v>
          </cell>
          <cell r="S129">
            <v>3813661</v>
          </cell>
          <cell r="T129">
            <v>0</v>
          </cell>
          <cell r="U129">
            <v>14614044</v>
          </cell>
          <cell r="V129">
            <v>90000000</v>
          </cell>
          <cell r="W129">
            <v>489603</v>
          </cell>
          <cell r="X129">
            <v>475716</v>
          </cell>
          <cell r="Y129">
            <v>154371</v>
          </cell>
          <cell r="Z129">
            <v>8000</v>
          </cell>
          <cell r="AA129">
            <v>34500</v>
          </cell>
          <cell r="AB129">
            <v>448483</v>
          </cell>
          <cell r="AC129">
            <v>0</v>
          </cell>
          <cell r="AD129">
            <v>0</v>
          </cell>
          <cell r="AE129">
            <v>212400</v>
          </cell>
          <cell r="AF129">
            <v>1980286</v>
          </cell>
          <cell r="AG129">
            <v>0</v>
          </cell>
          <cell r="AH129">
            <v>3832465</v>
          </cell>
          <cell r="AI129">
            <v>0</v>
          </cell>
          <cell r="AJ129">
            <v>2183069</v>
          </cell>
          <cell r="AK129">
            <v>0</v>
          </cell>
          <cell r="AL129">
            <v>99818893</v>
          </cell>
          <cell r="AM129">
            <v>42696458</v>
          </cell>
          <cell r="AN129">
            <v>157129395</v>
          </cell>
          <cell r="AO129">
            <v>114432937</v>
          </cell>
        </row>
        <row r="130">
          <cell r="G130" t="str">
            <v>02.08.02.02.09</v>
          </cell>
          <cell r="H130" t="str">
            <v xml:space="preserve">Id Outras Capital                 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73295522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73295522</v>
          </cell>
          <cell r="AM130">
            <v>0</v>
          </cell>
          <cell r="AN130">
            <v>73295522</v>
          </cell>
          <cell r="AO130">
            <v>73295522</v>
          </cell>
        </row>
        <row r="131">
          <cell r="G131" t="str">
            <v xml:space="preserve">02.08.03 </v>
          </cell>
          <cell r="H131" t="str">
            <v>Partidos políticos</v>
          </cell>
          <cell r="I131">
            <v>0</v>
          </cell>
          <cell r="J131">
            <v>3582210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3582210</v>
          </cell>
          <cell r="V131">
            <v>69999996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69999996</v>
          </cell>
          <cell r="AM131">
            <v>0</v>
          </cell>
          <cell r="AN131">
            <v>73582206</v>
          </cell>
          <cell r="AO131">
            <v>73582206</v>
          </cell>
        </row>
        <row r="132">
          <cell r="G132" t="str">
            <v>02.08.03</v>
          </cell>
          <cell r="H132" t="str">
            <v>Partidos políticos</v>
          </cell>
          <cell r="I132">
            <v>0</v>
          </cell>
          <cell r="J132">
            <v>3582210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3582210</v>
          </cell>
          <cell r="V132">
            <v>69999996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69999996</v>
          </cell>
          <cell r="AM132">
            <v>0</v>
          </cell>
          <cell r="AN132">
            <v>73582206</v>
          </cell>
          <cell r="AO132">
            <v>73582206</v>
          </cell>
        </row>
        <row r="133">
          <cell r="G133" t="str">
            <v xml:space="preserve">02.08.04 </v>
          </cell>
          <cell r="H133" t="str">
            <v>Organizações não governamentais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3054471</v>
          </cell>
          <cell r="R133">
            <v>0</v>
          </cell>
          <cell r="S133">
            <v>0</v>
          </cell>
          <cell r="T133">
            <v>0</v>
          </cell>
          <cell r="U133">
            <v>3054471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3080000</v>
          </cell>
          <cell r="AF133">
            <v>26964658</v>
          </cell>
          <cell r="AG133">
            <v>10897808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40942466</v>
          </cell>
          <cell r="AM133">
            <v>1500000</v>
          </cell>
          <cell r="AN133">
            <v>45496937</v>
          </cell>
          <cell r="AO133">
            <v>43996937</v>
          </cell>
        </row>
        <row r="134">
          <cell r="G134" t="str">
            <v>02.08.04</v>
          </cell>
          <cell r="H134" t="str">
            <v>Organizações não governamentais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3054471</v>
          </cell>
          <cell r="R134">
            <v>0</v>
          </cell>
          <cell r="S134">
            <v>0</v>
          </cell>
          <cell r="T134">
            <v>0</v>
          </cell>
          <cell r="U134">
            <v>3054471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3080000</v>
          </cell>
          <cell r="AF134">
            <v>26964658</v>
          </cell>
          <cell r="AG134">
            <v>10897808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40942466</v>
          </cell>
          <cell r="AM134">
            <v>1500000</v>
          </cell>
          <cell r="AN134">
            <v>45496937</v>
          </cell>
          <cell r="AO134">
            <v>43996937</v>
          </cell>
        </row>
        <row r="135">
          <cell r="G135" t="str">
            <v xml:space="preserve">02.08.05 </v>
          </cell>
          <cell r="H135" t="str">
            <v>Restituições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468468819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468468819</v>
          </cell>
          <cell r="AM135">
            <v>528094</v>
          </cell>
          <cell r="AN135">
            <v>468996913</v>
          </cell>
          <cell r="AO135">
            <v>468468819</v>
          </cell>
        </row>
        <row r="136">
          <cell r="G136" t="str">
            <v>02.08.05.01</v>
          </cell>
          <cell r="H136" t="str">
            <v>Restituições Iur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1702971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1702971</v>
          </cell>
          <cell r="AM136">
            <v>0</v>
          </cell>
          <cell r="AN136">
            <v>1702971</v>
          </cell>
          <cell r="AO136">
            <v>1702971</v>
          </cell>
        </row>
        <row r="137">
          <cell r="G137" t="str">
            <v>02.08.05.02</v>
          </cell>
          <cell r="H137" t="str">
            <v>Restituições Iva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451520688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451520688</v>
          </cell>
          <cell r="AM137">
            <v>0</v>
          </cell>
          <cell r="AN137">
            <v>451520688</v>
          </cell>
          <cell r="AO137">
            <v>451520688</v>
          </cell>
        </row>
        <row r="138">
          <cell r="G138" t="str">
            <v>02.08.05.99</v>
          </cell>
          <cell r="H138" t="str">
            <v>Outras Restituições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15245160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15245160</v>
          </cell>
          <cell r="AM138">
            <v>528094</v>
          </cell>
          <cell r="AN138">
            <v>15773254</v>
          </cell>
          <cell r="AO138">
            <v>15245160</v>
          </cell>
        </row>
        <row r="139">
          <cell r="G139" t="str">
            <v xml:space="preserve">02.08.06 </v>
          </cell>
          <cell r="H139" t="str">
            <v>Indemnizações</v>
          </cell>
          <cell r="I139">
            <v>0</v>
          </cell>
          <cell r="J139">
            <v>1465264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1465264</v>
          </cell>
          <cell r="V139">
            <v>188414621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352405</v>
          </cell>
          <cell r="AB139">
            <v>487536</v>
          </cell>
          <cell r="AC139">
            <v>0</v>
          </cell>
          <cell r="AD139">
            <v>1523359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190777921</v>
          </cell>
          <cell r="AM139">
            <v>11671843</v>
          </cell>
          <cell r="AN139">
            <v>203915028</v>
          </cell>
          <cell r="AO139">
            <v>192243185</v>
          </cell>
        </row>
        <row r="140">
          <cell r="G140" t="str">
            <v>02.08.06</v>
          </cell>
          <cell r="H140" t="str">
            <v>Indemnizações</v>
          </cell>
          <cell r="I140">
            <v>0</v>
          </cell>
          <cell r="J140">
            <v>1465264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1465264</v>
          </cell>
          <cell r="V140">
            <v>188414621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352405</v>
          </cell>
          <cell r="AB140">
            <v>487536</v>
          </cell>
          <cell r="AC140">
            <v>0</v>
          </cell>
          <cell r="AD140">
            <v>1523359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190777921</v>
          </cell>
          <cell r="AM140">
            <v>11671843</v>
          </cell>
          <cell r="AN140">
            <v>203915028</v>
          </cell>
          <cell r="AO140">
            <v>192243185</v>
          </cell>
        </row>
        <row r="141">
          <cell r="G141" t="str">
            <v xml:space="preserve">02.08.07 </v>
          </cell>
          <cell r="H141" t="str">
            <v>Outras Despesas Residual</v>
          </cell>
          <cell r="I141">
            <v>0</v>
          </cell>
          <cell r="J141">
            <v>1943500</v>
          </cell>
          <cell r="K141">
            <v>0</v>
          </cell>
          <cell r="L141">
            <v>0</v>
          </cell>
          <cell r="M141">
            <v>0</v>
          </cell>
          <cell r="N141">
            <v>4600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1948100</v>
          </cell>
          <cell r="V141">
            <v>67325871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286240</v>
          </cell>
          <cell r="AF141">
            <v>0</v>
          </cell>
          <cell r="AG141">
            <v>0</v>
          </cell>
          <cell r="AH141">
            <v>0</v>
          </cell>
          <cell r="AI141">
            <v>3297500</v>
          </cell>
          <cell r="AJ141">
            <v>0</v>
          </cell>
          <cell r="AK141">
            <v>0</v>
          </cell>
          <cell r="AL141">
            <v>70909611</v>
          </cell>
          <cell r="AM141">
            <v>1803192</v>
          </cell>
          <cell r="AN141">
            <v>74660903</v>
          </cell>
          <cell r="AO141">
            <v>72857711</v>
          </cell>
        </row>
        <row r="142">
          <cell r="G142" t="str">
            <v>02.08.07</v>
          </cell>
          <cell r="H142" t="str">
            <v>Outras Despesas Residual</v>
          </cell>
          <cell r="I142">
            <v>0</v>
          </cell>
          <cell r="J142">
            <v>1943500</v>
          </cell>
          <cell r="K142">
            <v>0</v>
          </cell>
          <cell r="L142">
            <v>0</v>
          </cell>
          <cell r="M142">
            <v>0</v>
          </cell>
          <cell r="N142">
            <v>4600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1948100</v>
          </cell>
          <cell r="V142">
            <v>67325871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286240</v>
          </cell>
          <cell r="AF142">
            <v>0</v>
          </cell>
          <cell r="AG142">
            <v>0</v>
          </cell>
          <cell r="AH142">
            <v>0</v>
          </cell>
          <cell r="AI142">
            <v>3297500</v>
          </cell>
          <cell r="AJ142">
            <v>0</v>
          </cell>
          <cell r="AK142">
            <v>0</v>
          </cell>
          <cell r="AL142">
            <v>70909611</v>
          </cell>
          <cell r="AM142">
            <v>1803192</v>
          </cell>
          <cell r="AN142">
            <v>74660903</v>
          </cell>
          <cell r="AO142">
            <v>72857711</v>
          </cell>
        </row>
        <row r="143">
          <cell r="G143" t="str">
            <v xml:space="preserve">02.08.08 </v>
          </cell>
          <cell r="H143" t="str">
            <v>Dotação Provisional</v>
          </cell>
          <cell r="I143">
            <v>0</v>
          </cell>
          <cell r="J143">
            <v>8626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8626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8626</v>
          </cell>
          <cell r="AO143">
            <v>8626</v>
          </cell>
        </row>
        <row r="144">
          <cell r="G144" t="str">
            <v>02.08.08</v>
          </cell>
          <cell r="H144" t="str">
            <v>Dotação Provisional</v>
          </cell>
          <cell r="I144">
            <v>0</v>
          </cell>
          <cell r="J144">
            <v>8626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8626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8626</v>
          </cell>
          <cell r="AO144">
            <v>8626</v>
          </cell>
        </row>
        <row r="145">
          <cell r="G145" t="str">
            <v xml:space="preserve">03 </v>
          </cell>
          <cell r="H145" t="str">
            <v>Activos E Passivos</v>
          </cell>
          <cell r="I145">
            <v>45101544</v>
          </cell>
          <cell r="J145">
            <v>38757289</v>
          </cell>
          <cell r="K145">
            <v>839044</v>
          </cell>
          <cell r="L145">
            <v>0</v>
          </cell>
          <cell r="M145">
            <v>1114300</v>
          </cell>
          <cell r="N145">
            <v>1364190</v>
          </cell>
          <cell r="O145">
            <v>8726302</v>
          </cell>
          <cell r="P145">
            <v>506073</v>
          </cell>
          <cell r="Q145">
            <v>3324950</v>
          </cell>
          <cell r="R145">
            <v>116865</v>
          </cell>
          <cell r="S145">
            <v>3669909</v>
          </cell>
          <cell r="T145">
            <v>1150323</v>
          </cell>
          <cell r="U145">
            <v>104670789</v>
          </cell>
          <cell r="V145">
            <v>110845425</v>
          </cell>
          <cell r="W145">
            <v>12720334</v>
          </cell>
          <cell r="X145">
            <v>1460704</v>
          </cell>
          <cell r="Y145">
            <v>1219202</v>
          </cell>
          <cell r="Z145">
            <v>4378606</v>
          </cell>
          <cell r="AA145">
            <v>0</v>
          </cell>
          <cell r="AB145">
            <v>2543356</v>
          </cell>
          <cell r="AC145">
            <v>1387207</v>
          </cell>
          <cell r="AD145">
            <v>10170893</v>
          </cell>
          <cell r="AE145">
            <v>23844997</v>
          </cell>
          <cell r="AF145">
            <v>103953</v>
          </cell>
          <cell r="AG145">
            <v>500000</v>
          </cell>
          <cell r="AH145">
            <v>1247088</v>
          </cell>
          <cell r="AI145">
            <v>47842800</v>
          </cell>
          <cell r="AJ145">
            <v>676099</v>
          </cell>
          <cell r="AK145">
            <v>158702</v>
          </cell>
          <cell r="AL145">
            <v>219099366</v>
          </cell>
          <cell r="AM145">
            <v>141223352</v>
          </cell>
          <cell r="AN145">
            <v>464993507</v>
          </cell>
          <cell r="AO145">
            <v>323770155</v>
          </cell>
        </row>
        <row r="146">
          <cell r="G146" t="str">
            <v xml:space="preserve">03.01 </v>
          </cell>
          <cell r="H146" t="str">
            <v>Activos Não Financeiros</v>
          </cell>
          <cell r="I146">
            <v>45101544</v>
          </cell>
          <cell r="J146">
            <v>38757289</v>
          </cell>
          <cell r="K146">
            <v>839044</v>
          </cell>
          <cell r="L146">
            <v>0</v>
          </cell>
          <cell r="M146">
            <v>1114300</v>
          </cell>
          <cell r="N146">
            <v>1364190</v>
          </cell>
          <cell r="O146">
            <v>8726302</v>
          </cell>
          <cell r="P146">
            <v>506073</v>
          </cell>
          <cell r="Q146">
            <v>3324950</v>
          </cell>
          <cell r="R146">
            <v>116865</v>
          </cell>
          <cell r="S146">
            <v>3669909</v>
          </cell>
          <cell r="T146">
            <v>1150323</v>
          </cell>
          <cell r="U146">
            <v>104670789</v>
          </cell>
          <cell r="V146">
            <v>110845425</v>
          </cell>
          <cell r="W146">
            <v>12720334</v>
          </cell>
          <cell r="X146">
            <v>1460704</v>
          </cell>
          <cell r="Y146">
            <v>1219202</v>
          </cell>
          <cell r="Z146">
            <v>4378606</v>
          </cell>
          <cell r="AA146">
            <v>0</v>
          </cell>
          <cell r="AB146">
            <v>2543356</v>
          </cell>
          <cell r="AC146">
            <v>1387207</v>
          </cell>
          <cell r="AD146">
            <v>10170893</v>
          </cell>
          <cell r="AE146">
            <v>23844997</v>
          </cell>
          <cell r="AF146">
            <v>103953</v>
          </cell>
          <cell r="AG146">
            <v>500000</v>
          </cell>
          <cell r="AH146">
            <v>1247088</v>
          </cell>
          <cell r="AI146">
            <v>47842800</v>
          </cell>
          <cell r="AJ146">
            <v>676099</v>
          </cell>
          <cell r="AK146">
            <v>158702</v>
          </cell>
          <cell r="AL146">
            <v>219099366</v>
          </cell>
          <cell r="AM146">
            <v>141223352</v>
          </cell>
          <cell r="AN146">
            <v>464993507</v>
          </cell>
          <cell r="AO146">
            <v>323770155</v>
          </cell>
        </row>
        <row r="147">
          <cell r="G147" t="str">
            <v xml:space="preserve">03.01.01 </v>
          </cell>
          <cell r="H147" t="str">
            <v>Activos Fixos</v>
          </cell>
          <cell r="I147">
            <v>45101544</v>
          </cell>
          <cell r="J147">
            <v>38757289</v>
          </cell>
          <cell r="K147">
            <v>839044</v>
          </cell>
          <cell r="L147">
            <v>0</v>
          </cell>
          <cell r="M147">
            <v>1114300</v>
          </cell>
          <cell r="N147">
            <v>1364190</v>
          </cell>
          <cell r="O147">
            <v>8726302</v>
          </cell>
          <cell r="P147">
            <v>506073</v>
          </cell>
          <cell r="Q147">
            <v>3324950</v>
          </cell>
          <cell r="R147">
            <v>116865</v>
          </cell>
          <cell r="S147">
            <v>3669909</v>
          </cell>
          <cell r="T147">
            <v>1150323</v>
          </cell>
          <cell r="U147">
            <v>104670789</v>
          </cell>
          <cell r="V147">
            <v>71089151</v>
          </cell>
          <cell r="W147">
            <v>12720334</v>
          </cell>
          <cell r="X147">
            <v>1460704</v>
          </cell>
          <cell r="Y147">
            <v>1219202</v>
          </cell>
          <cell r="Z147">
            <v>4378606</v>
          </cell>
          <cell r="AA147">
            <v>0</v>
          </cell>
          <cell r="AB147">
            <v>2543356</v>
          </cell>
          <cell r="AC147">
            <v>1387207</v>
          </cell>
          <cell r="AD147">
            <v>10170893</v>
          </cell>
          <cell r="AE147">
            <v>23844997</v>
          </cell>
          <cell r="AF147">
            <v>103953</v>
          </cell>
          <cell r="AG147">
            <v>500000</v>
          </cell>
          <cell r="AH147">
            <v>1247088</v>
          </cell>
          <cell r="AI147">
            <v>47842800</v>
          </cell>
          <cell r="AJ147">
            <v>676099</v>
          </cell>
          <cell r="AK147">
            <v>158702</v>
          </cell>
          <cell r="AL147">
            <v>179343092</v>
          </cell>
          <cell r="AM147">
            <v>137620284</v>
          </cell>
          <cell r="AN147">
            <v>421634165</v>
          </cell>
          <cell r="AO147">
            <v>284013881</v>
          </cell>
        </row>
        <row r="148">
          <cell r="G148" t="str">
            <v>03.01.01.01.01.01.01</v>
          </cell>
          <cell r="H148" t="str">
            <v>Residências Civis - Aquisições</v>
          </cell>
          <cell r="I148">
            <v>2948500</v>
          </cell>
          <cell r="J148">
            <v>673138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3621638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3621638</v>
          </cell>
          <cell r="AO148">
            <v>3621638</v>
          </cell>
        </row>
        <row r="149">
          <cell r="G149" t="str">
            <v>03.01.01.01.01.02.01</v>
          </cell>
          <cell r="H149" t="str">
            <v>Residências Militares - Aquisições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</row>
        <row r="150">
          <cell r="G150" t="str">
            <v>03.01.01.01.02.01</v>
          </cell>
          <cell r="H150" t="str">
            <v>Edifícios Não Residenciais - Aquisições</v>
          </cell>
          <cell r="I150">
            <v>38107632</v>
          </cell>
          <cell r="J150">
            <v>4663646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42771278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9782945</v>
          </cell>
          <cell r="AN150">
            <v>52554223</v>
          </cell>
          <cell r="AO150">
            <v>42771278</v>
          </cell>
        </row>
        <row r="151">
          <cell r="G151" t="str">
            <v>03.01.01.01.03.01</v>
          </cell>
          <cell r="H151" t="str">
            <v>Edifícios Para Escritórios - Aquisições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2957327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2957327</v>
          </cell>
          <cell r="AM151">
            <v>0</v>
          </cell>
          <cell r="AN151">
            <v>2957327</v>
          </cell>
          <cell r="AO151">
            <v>2957327</v>
          </cell>
        </row>
        <row r="152">
          <cell r="G152" t="str">
            <v>03.01.01.01.04.01</v>
          </cell>
          <cell r="H152" t="str">
            <v>Edifícios Para Ensino - Aquisições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</row>
        <row r="153">
          <cell r="G153" t="str">
            <v>03.01.01.01.05.01</v>
          </cell>
          <cell r="H153" t="str">
            <v>Construções militares - aquisições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</row>
        <row r="154">
          <cell r="G154" t="str">
            <v>03.01.01.01.06.01</v>
          </cell>
          <cell r="H154" t="str">
            <v>Outras Construções - Aquisições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1989113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1989113</v>
          </cell>
          <cell r="AM154">
            <v>2434255</v>
          </cell>
          <cell r="AN154">
            <v>4423368</v>
          </cell>
          <cell r="AO154">
            <v>1989113</v>
          </cell>
        </row>
        <row r="155">
          <cell r="G155" t="str">
            <v>03.01.01.02.01.01.01</v>
          </cell>
          <cell r="H155" t="str">
            <v>Viaturas Ligeiras De Passageiros - Aquisições</v>
          </cell>
          <cell r="I155">
            <v>2340264</v>
          </cell>
          <cell r="J155">
            <v>5116475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1123617</v>
          </cell>
          <cell r="R155">
            <v>0</v>
          </cell>
          <cell r="S155">
            <v>0</v>
          </cell>
          <cell r="T155">
            <v>0</v>
          </cell>
          <cell r="U155">
            <v>8580356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3950000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3950000</v>
          </cell>
          <cell r="AM155">
            <v>10555000</v>
          </cell>
          <cell r="AN155">
            <v>23085356</v>
          </cell>
          <cell r="AO155">
            <v>12530356</v>
          </cell>
        </row>
        <row r="156">
          <cell r="G156" t="str">
            <v>03.01.01.02.01.02.01</v>
          </cell>
          <cell r="H156" t="str">
            <v>Viaturas Mistas - Aquisições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</row>
        <row r="157">
          <cell r="G157" t="str">
            <v>03.01.01.02.01.04.01</v>
          </cell>
          <cell r="H157" t="str">
            <v>Pesados De Passageiros - Aquisições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</row>
        <row r="158">
          <cell r="G158" t="str">
            <v>03.01.01.02.01.05.01</v>
          </cell>
          <cell r="H158" t="str">
            <v>Ambulâncias - Aquisições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</row>
        <row r="159">
          <cell r="G159" t="str">
            <v>03.01.01.02.01.06.01</v>
          </cell>
          <cell r="H159" t="str">
            <v>Motos E Motociclos - Aquisições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</row>
        <row r="160">
          <cell r="G160" t="str">
            <v>03.01.01.02.01.07.01</v>
          </cell>
          <cell r="H160" t="str">
            <v>Barcos - Aquisições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</row>
        <row r="161">
          <cell r="G161" t="str">
            <v>03.01.01.02.01.08.01</v>
          </cell>
          <cell r="H161" t="str">
            <v>Aviões - Aquisições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</row>
        <row r="162">
          <cell r="G162" t="str">
            <v>03.01.01.02.01.09.01</v>
          </cell>
          <cell r="H162" t="str">
            <v>Outros Materiais De Transporte- Aquisição</v>
          </cell>
          <cell r="Q162">
            <v>0</v>
          </cell>
          <cell r="R162">
            <v>0</v>
          </cell>
          <cell r="U162">
            <v>0</v>
          </cell>
          <cell r="AK162">
            <v>0</v>
          </cell>
          <cell r="AL162">
            <v>0</v>
          </cell>
          <cell r="AM162">
            <v>280000</v>
          </cell>
          <cell r="AN162">
            <v>280000</v>
          </cell>
          <cell r="AO162">
            <v>0</v>
          </cell>
        </row>
        <row r="163">
          <cell r="G163" t="str">
            <v>03.01.01.02.02.01</v>
          </cell>
          <cell r="H163" t="str">
            <v>Ferramentas E Utensílios - Aquisições</v>
          </cell>
          <cell r="I163">
            <v>11080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11080</v>
          </cell>
          <cell r="V163">
            <v>0</v>
          </cell>
          <cell r="W163">
            <v>42286</v>
          </cell>
          <cell r="X163">
            <v>0</v>
          </cell>
          <cell r="Y163">
            <v>0</v>
          </cell>
          <cell r="Z163">
            <v>125972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29090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197348</v>
          </cell>
          <cell r="AM163">
            <v>397151</v>
          </cell>
          <cell r="AN163">
            <v>605579</v>
          </cell>
          <cell r="AO163">
            <v>208428</v>
          </cell>
        </row>
        <row r="164">
          <cell r="G164" t="str">
            <v>03.01.01.02.03.01</v>
          </cell>
          <cell r="H164" t="str">
            <v>Equipamento Administrativo - Aquisições</v>
          </cell>
          <cell r="I164">
            <v>0</v>
          </cell>
          <cell r="J164">
            <v>3544750</v>
          </cell>
          <cell r="K164">
            <v>839044</v>
          </cell>
          <cell r="L164">
            <v>0</v>
          </cell>
          <cell r="M164">
            <v>1114300</v>
          </cell>
          <cell r="N164">
            <v>1364190</v>
          </cell>
          <cell r="O164">
            <v>3088646</v>
          </cell>
          <cell r="P164">
            <v>506073</v>
          </cell>
          <cell r="Q164">
            <v>2201333</v>
          </cell>
          <cell r="R164">
            <v>116865</v>
          </cell>
          <cell r="S164">
            <v>3669909</v>
          </cell>
          <cell r="T164">
            <v>1150323</v>
          </cell>
          <cell r="U164">
            <v>17595433</v>
          </cell>
          <cell r="V164">
            <v>7448320</v>
          </cell>
          <cell r="W164">
            <v>8619451</v>
          </cell>
          <cell r="X164">
            <v>1361072</v>
          </cell>
          <cell r="Y164">
            <v>1219202</v>
          </cell>
          <cell r="Z164">
            <v>4252634</v>
          </cell>
          <cell r="AA164">
            <v>0</v>
          </cell>
          <cell r="AB164">
            <v>2543356</v>
          </cell>
          <cell r="AC164">
            <v>1387207</v>
          </cell>
          <cell r="AD164">
            <v>4078780</v>
          </cell>
          <cell r="AE164">
            <v>22143452</v>
          </cell>
          <cell r="AF164">
            <v>90589</v>
          </cell>
          <cell r="AG164">
            <v>500000</v>
          </cell>
          <cell r="AH164">
            <v>1247088</v>
          </cell>
          <cell r="AI164">
            <v>10615197</v>
          </cell>
          <cell r="AJ164">
            <v>676099</v>
          </cell>
          <cell r="AK164">
            <v>158702</v>
          </cell>
          <cell r="AL164">
            <v>66341149</v>
          </cell>
          <cell r="AM164">
            <v>61645838</v>
          </cell>
          <cell r="AN164">
            <v>145582420</v>
          </cell>
          <cell r="AO164">
            <v>83936582</v>
          </cell>
        </row>
        <row r="165">
          <cell r="G165" t="str">
            <v>03.01.01.02.04.01</v>
          </cell>
          <cell r="H165" t="str">
            <v>Outra Maquinaria E Equipamento - Aquisições</v>
          </cell>
          <cell r="I165">
            <v>1694068</v>
          </cell>
          <cell r="J165">
            <v>17660004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5637656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24991728</v>
          </cell>
          <cell r="V165">
            <v>662700</v>
          </cell>
          <cell r="W165">
            <v>1082566</v>
          </cell>
          <cell r="X165">
            <v>99632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153000</v>
          </cell>
          <cell r="AE165">
            <v>1672455</v>
          </cell>
          <cell r="AF165">
            <v>0</v>
          </cell>
          <cell r="AG165">
            <v>0</v>
          </cell>
          <cell r="AH165">
            <v>0</v>
          </cell>
          <cell r="AI165">
            <v>37227603</v>
          </cell>
          <cell r="AJ165">
            <v>0</v>
          </cell>
          <cell r="AK165">
            <v>0</v>
          </cell>
          <cell r="AL165">
            <v>40897956</v>
          </cell>
          <cell r="AM165">
            <v>52182397</v>
          </cell>
          <cell r="AN165">
            <v>118072081</v>
          </cell>
          <cell r="AO165">
            <v>65889684</v>
          </cell>
        </row>
        <row r="166">
          <cell r="G166" t="str">
            <v>03.01.01.03.01.01</v>
          </cell>
          <cell r="H166" t="str">
            <v>Animais E Plantações - Aquisições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</row>
        <row r="167">
          <cell r="G167" t="str">
            <v>03.01.01.03.02.01</v>
          </cell>
          <cell r="H167" t="str">
            <v>Activos Fixos Intangíveis - Aquisições</v>
          </cell>
          <cell r="I167">
            <v>0</v>
          </cell>
          <cell r="J167">
            <v>7099276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7099276</v>
          </cell>
          <cell r="V167">
            <v>62978131</v>
          </cell>
          <cell r="W167">
            <v>18704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13364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63010199</v>
          </cell>
          <cell r="AM167">
            <v>0</v>
          </cell>
          <cell r="AN167">
            <v>70109475</v>
          </cell>
          <cell r="AO167">
            <v>70109475</v>
          </cell>
        </row>
        <row r="168">
          <cell r="G168" t="str">
            <v>03.01.01.03.09.01</v>
          </cell>
          <cell r="H168" t="str">
            <v>Id Outros Activos Fixos - Aquisições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342698</v>
          </cell>
          <cell r="AN168">
            <v>342698</v>
          </cell>
          <cell r="AO168">
            <v>0</v>
          </cell>
        </row>
        <row r="169">
          <cell r="G169" t="str">
            <v xml:space="preserve">03.01.02 </v>
          </cell>
          <cell r="H169" t="str">
            <v>Existências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</row>
        <row r="170">
          <cell r="G170" t="str">
            <v>03.01.02.01.01</v>
          </cell>
          <cell r="H170" t="str">
            <v>Mercadorias Estratégicas - Aquisições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</row>
        <row r="171">
          <cell r="G171" t="str">
            <v>03.01.02.02.01.01</v>
          </cell>
          <cell r="H171" t="str">
            <v>Matérias-Primas E De Aprovisionamento - Aquisições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</row>
        <row r="172">
          <cell r="G172" t="str">
            <v>03.01.02.02.02.01</v>
          </cell>
          <cell r="H172" t="str">
            <v>Produtos E Trabalhos Em Curso - Aquisições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</row>
        <row r="173">
          <cell r="G173" t="str">
            <v>03.01.02.02.03.01</v>
          </cell>
          <cell r="H173" t="str">
            <v>Produtos Acabados - Aquisições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</row>
        <row r="174">
          <cell r="G174" t="str">
            <v>03.01.02.02.04.01</v>
          </cell>
          <cell r="H174" t="str">
            <v>Mercadorias - Aquisições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</row>
        <row r="175">
          <cell r="G175" t="str">
            <v xml:space="preserve">03.01.03 </v>
          </cell>
          <cell r="H175" t="str">
            <v>Valores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</row>
        <row r="176">
          <cell r="G176" t="str">
            <v>03.01.03.01</v>
          </cell>
          <cell r="H176" t="str">
            <v>Valores - Aquisições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</row>
        <row r="177">
          <cell r="G177" t="str">
            <v xml:space="preserve">03.01.04 </v>
          </cell>
          <cell r="H177" t="str">
            <v>Recursos Naturais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39756274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39756274</v>
          </cell>
          <cell r="AM177">
            <v>3603068</v>
          </cell>
          <cell r="AN177">
            <v>43359342</v>
          </cell>
          <cell r="AO177">
            <v>39756274</v>
          </cell>
        </row>
        <row r="178">
          <cell r="G178" t="str">
            <v>03.01.04.01.01.01</v>
          </cell>
          <cell r="H178" t="str">
            <v>Terrenos Do Domínio Público - Aquisições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</row>
        <row r="179">
          <cell r="G179" t="str">
            <v>03.01.04.01.02.01</v>
          </cell>
          <cell r="H179" t="str">
            <v>Terrenos Do Domínio Privado - Aquisições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39756274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39756274</v>
          </cell>
          <cell r="AM179">
            <v>0</v>
          </cell>
          <cell r="AN179">
            <v>39756274</v>
          </cell>
          <cell r="AO179">
            <v>39756274</v>
          </cell>
        </row>
        <row r="180">
          <cell r="G180" t="str">
            <v>03.01.04.02.01</v>
          </cell>
          <cell r="H180" t="str">
            <v>Activos Do Subsolo - Aquisições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</row>
        <row r="181">
          <cell r="G181" t="str">
            <v>03.01.04.03.01</v>
          </cell>
          <cell r="H181" t="str">
            <v>Outros Recursos Naturais - Aquisições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</row>
        <row r="182">
          <cell r="G182" t="str">
            <v>03.01.04.04.01.01</v>
          </cell>
          <cell r="H182" t="str">
            <v>Propriedade Industrial E Outros Direito-Aquisições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</row>
        <row r="183">
          <cell r="G183" t="str">
            <v>03.01.04.04.02.01</v>
          </cell>
          <cell r="H183" t="str">
            <v>Aplicações Informáticas - Aquisições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3603068</v>
          </cell>
          <cell r="AN183">
            <v>3603068</v>
          </cell>
          <cell r="AO183">
            <v>0</v>
          </cell>
        </row>
        <row r="184">
          <cell r="G184" t="str">
            <v>03.01.04.04.09.01</v>
          </cell>
          <cell r="H184" t="str">
            <v>Outros Activos Intangíveis Não Produzid-Aquisições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</row>
      </sheetData>
      <sheetData sheetId="19"/>
      <sheetData sheetId="20">
        <row r="9">
          <cell r="G9" t="str">
            <v>02.01.01.01.01</v>
          </cell>
          <cell r="H9" t="str">
            <v>Pessoal Dos Quadros Especiais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</row>
        <row r="10">
          <cell r="G10" t="str">
            <v>02.01.01.01.02</v>
          </cell>
          <cell r="H10" t="str">
            <v>Pessoal Do Quadro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-13164417</v>
          </cell>
          <cell r="AM10">
            <v>-13164417</v>
          </cell>
          <cell r="AN10">
            <v>0</v>
          </cell>
        </row>
        <row r="11">
          <cell r="G11" t="str">
            <v>02.01.01.01.03</v>
          </cell>
          <cell r="H11" t="str">
            <v>Pessoal Contratado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31091812</v>
          </cell>
          <cell r="AM11">
            <v>31091812</v>
          </cell>
          <cell r="AN11">
            <v>0</v>
          </cell>
        </row>
        <row r="12">
          <cell r="G12" t="str">
            <v>02.01.01.01.04</v>
          </cell>
          <cell r="H12" t="str">
            <v>Pessoal Em Regime De Avença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-400000</v>
          </cell>
          <cell r="AM12">
            <v>-400000</v>
          </cell>
          <cell r="AN12">
            <v>0</v>
          </cell>
        </row>
        <row r="13">
          <cell r="G13" t="str">
            <v>02.01.01.02.01</v>
          </cell>
          <cell r="H13" t="str">
            <v>Gratificações Permanentes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-8637455</v>
          </cell>
          <cell r="AM13">
            <v>-8637455</v>
          </cell>
          <cell r="AN13">
            <v>0</v>
          </cell>
        </row>
        <row r="14">
          <cell r="G14" t="str">
            <v>02.01.01.02.02</v>
          </cell>
          <cell r="H14" t="str">
            <v>Subsídios Permanentes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566343</v>
          </cell>
          <cell r="AM14">
            <v>566343</v>
          </cell>
          <cell r="AN14">
            <v>0</v>
          </cell>
        </row>
        <row r="15">
          <cell r="G15" t="str">
            <v>02.01.01.02.03</v>
          </cell>
          <cell r="H15" t="str">
            <v>Despesas De Representação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</row>
        <row r="16">
          <cell r="G16" t="str">
            <v>02.01.01.02.04</v>
          </cell>
          <cell r="H16" t="str">
            <v>Gratificações Eventuais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21441487</v>
          </cell>
          <cell r="AM16">
            <v>21441487</v>
          </cell>
          <cell r="AN16">
            <v>0</v>
          </cell>
        </row>
        <row r="17">
          <cell r="G17" t="str">
            <v>02.01.01.02.05</v>
          </cell>
          <cell r="H17" t="str">
            <v>Horas Extraordinárias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2695919</v>
          </cell>
          <cell r="AM17">
            <v>2695919</v>
          </cell>
          <cell r="AN17">
            <v>0</v>
          </cell>
        </row>
        <row r="18">
          <cell r="G18" t="str">
            <v>02.01.01.02.06</v>
          </cell>
          <cell r="H18" t="str">
            <v>Alimentação E Alojamento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1257000</v>
          </cell>
          <cell r="AM18">
            <v>1257000</v>
          </cell>
          <cell r="AN18">
            <v>0</v>
          </cell>
        </row>
        <row r="19">
          <cell r="G19" t="str">
            <v>02.01.01.02.07</v>
          </cell>
          <cell r="H19" t="str">
            <v>Formação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-2254716</v>
          </cell>
          <cell r="AM19">
            <v>-2254716</v>
          </cell>
          <cell r="AN19">
            <v>0</v>
          </cell>
        </row>
        <row r="20">
          <cell r="G20" t="str">
            <v>02.01.01.02.08</v>
          </cell>
          <cell r="H20" t="str">
            <v>Subsídio De Instalação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649171</v>
          </cell>
          <cell r="AM20">
            <v>649171</v>
          </cell>
          <cell r="AN20">
            <v>0</v>
          </cell>
        </row>
        <row r="21">
          <cell r="G21" t="str">
            <v>02.01.01.02.09</v>
          </cell>
          <cell r="H21" t="str">
            <v>Outros Suplementos E Abonos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-21557698</v>
          </cell>
          <cell r="AM21">
            <v>-21557698</v>
          </cell>
          <cell r="AN21">
            <v>0</v>
          </cell>
        </row>
        <row r="22">
          <cell r="G22" t="str">
            <v>02.01.01.03.01</v>
          </cell>
          <cell r="H22" t="str">
            <v>Aumentos Salariais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</row>
        <row r="23">
          <cell r="G23" t="str">
            <v>02.01.01.03.02</v>
          </cell>
          <cell r="H23" t="str">
            <v>Recrutamentos E Nomeações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-1684626</v>
          </cell>
          <cell r="AM23">
            <v>-1684626</v>
          </cell>
          <cell r="AN23">
            <v>0</v>
          </cell>
        </row>
        <row r="24">
          <cell r="G24" t="str">
            <v>02.01.01.03.03</v>
          </cell>
          <cell r="H24" t="str">
            <v>Progressões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</row>
        <row r="25">
          <cell r="G25" t="str">
            <v>02.01.01.03.04</v>
          </cell>
          <cell r="H25" t="str">
            <v>Reclassificações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</row>
        <row r="26">
          <cell r="G26" t="str">
            <v>02.01.01.03.05</v>
          </cell>
          <cell r="H26" t="str">
            <v>Reingressos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-1233096</v>
          </cell>
          <cell r="AM26">
            <v>-1233096</v>
          </cell>
          <cell r="AN26">
            <v>0</v>
          </cell>
        </row>
        <row r="27">
          <cell r="G27" t="str">
            <v>02.01.01.03.06</v>
          </cell>
          <cell r="H27" t="str">
            <v>Promoções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</row>
        <row r="28">
          <cell r="G28" t="str">
            <v xml:space="preserve">02.01.02 </v>
          </cell>
          <cell r="H28" t="str">
            <v>Segurança Social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47173533</v>
          </cell>
          <cell r="AM28">
            <v>47173533</v>
          </cell>
          <cell r="AN28">
            <v>0</v>
          </cell>
        </row>
        <row r="29">
          <cell r="G29" t="str">
            <v>02.01.02.01.01</v>
          </cell>
          <cell r="H29" t="str">
            <v>Contribuições Para A Segurança Social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9846476</v>
          </cell>
          <cell r="AM29">
            <v>9846476</v>
          </cell>
          <cell r="AN29">
            <v>0</v>
          </cell>
        </row>
        <row r="30">
          <cell r="G30" t="str">
            <v>02.01.02.01.02</v>
          </cell>
          <cell r="H30" t="str">
            <v>Encargos Com A Saúde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37334155</v>
          </cell>
          <cell r="AM30">
            <v>37334155</v>
          </cell>
          <cell r="AN30">
            <v>0</v>
          </cell>
        </row>
        <row r="31">
          <cell r="G31" t="str">
            <v>02.01.02.01.03</v>
          </cell>
          <cell r="H31" t="str">
            <v>Abono De Família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-32500</v>
          </cell>
          <cell r="AM31">
            <v>-32500</v>
          </cell>
          <cell r="AN31">
            <v>0</v>
          </cell>
        </row>
        <row r="32">
          <cell r="G32" t="str">
            <v>02.01.02.01.04</v>
          </cell>
          <cell r="H32" t="str">
            <v>Seguros De Acidentes No Trabalho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25402</v>
          </cell>
          <cell r="AM32">
            <v>25402</v>
          </cell>
          <cell r="AN32">
            <v>0</v>
          </cell>
        </row>
        <row r="33">
          <cell r="G33" t="str">
            <v>02.01.02.01.09</v>
          </cell>
          <cell r="H33" t="str">
            <v>Encargos Diversos De Segurança Social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</row>
        <row r="34">
          <cell r="G34" t="str">
            <v xml:space="preserve">02.02 </v>
          </cell>
          <cell r="H34" t="str">
            <v>Aquisição de bens e serviços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 t="e">
            <v>#N/A</v>
          </cell>
          <cell r="AI34">
            <v>0</v>
          </cell>
          <cell r="AJ34">
            <v>0</v>
          </cell>
          <cell r="AK34" t="e">
            <v>#N/A</v>
          </cell>
          <cell r="AL34">
            <v>-67714322</v>
          </cell>
          <cell r="AM34" t="e">
            <v>#N/A</v>
          </cell>
          <cell r="AN34" t="e">
            <v>#N/A</v>
          </cell>
        </row>
        <row r="35">
          <cell r="G35" t="str">
            <v xml:space="preserve">02.02.01 </v>
          </cell>
          <cell r="H35" t="str">
            <v>Aquisição de bens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-64279887</v>
          </cell>
          <cell r="AM35">
            <v>-64279887</v>
          </cell>
          <cell r="AN35">
            <v>0</v>
          </cell>
        </row>
        <row r="36">
          <cell r="G36" t="str">
            <v>02.02.01.00.01</v>
          </cell>
          <cell r="H36" t="str">
            <v>Matérias Primas E Subsidiárias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-360000</v>
          </cell>
          <cell r="AM36">
            <v>-360000</v>
          </cell>
          <cell r="AN36">
            <v>0</v>
          </cell>
        </row>
        <row r="37">
          <cell r="G37" t="str">
            <v>02.02.01.00.02</v>
          </cell>
          <cell r="H37" t="str">
            <v>Medicamentos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-34672644</v>
          </cell>
          <cell r="AM37">
            <v>-34672644</v>
          </cell>
          <cell r="AN37">
            <v>0</v>
          </cell>
        </row>
        <row r="38">
          <cell r="G38" t="str">
            <v>02.02.01.00.03</v>
          </cell>
          <cell r="H38" t="str">
            <v>Produtos Alimentares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-37827880</v>
          </cell>
          <cell r="AM38">
            <v>-37827880</v>
          </cell>
          <cell r="AN38">
            <v>0</v>
          </cell>
        </row>
        <row r="39">
          <cell r="G39" t="str">
            <v>02.02.01.00.04</v>
          </cell>
          <cell r="H39" t="str">
            <v>Roupa  Vestuário E Calçado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-6340447</v>
          </cell>
          <cell r="AM39">
            <v>-6340447</v>
          </cell>
          <cell r="AN39">
            <v>0</v>
          </cell>
        </row>
        <row r="40">
          <cell r="G40" t="str">
            <v>02.02.01.00.05</v>
          </cell>
          <cell r="H40" t="str">
            <v>Material De Escritório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939500</v>
          </cell>
          <cell r="AM40">
            <v>939500</v>
          </cell>
          <cell r="AN40">
            <v>0</v>
          </cell>
        </row>
        <row r="41">
          <cell r="G41" t="str">
            <v>02.02.01.00.06</v>
          </cell>
          <cell r="H41" t="str">
            <v>Material De Consumo Clínico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34626000</v>
          </cell>
          <cell r="AM41">
            <v>34626000</v>
          </cell>
          <cell r="AN41">
            <v>0</v>
          </cell>
        </row>
        <row r="42">
          <cell r="G42" t="str">
            <v>02.02.01.00.07</v>
          </cell>
          <cell r="H42" t="str">
            <v>Munições  Explosivos E Outro Mat Militar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</row>
        <row r="43">
          <cell r="G43" t="str">
            <v>02.02.01.00.08</v>
          </cell>
          <cell r="H43" t="str">
            <v>Material De Educação, Cultura E Recreio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-532000</v>
          </cell>
          <cell r="AM43">
            <v>-532000</v>
          </cell>
          <cell r="AN43">
            <v>0</v>
          </cell>
        </row>
        <row r="44">
          <cell r="G44" t="str">
            <v>02.02.01.00.09</v>
          </cell>
          <cell r="H44" t="str">
            <v>Material De Transporte - Peças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-7970662</v>
          </cell>
          <cell r="AM44">
            <v>-7970662</v>
          </cell>
          <cell r="AN44">
            <v>0</v>
          </cell>
        </row>
        <row r="45">
          <cell r="G45" t="str">
            <v>02.02.01.01.00</v>
          </cell>
          <cell r="H45" t="str">
            <v>Livros E Documentação Técnica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56000</v>
          </cell>
          <cell r="AM45">
            <v>56000</v>
          </cell>
          <cell r="AN45">
            <v>0</v>
          </cell>
        </row>
        <row r="46">
          <cell r="G46" t="str">
            <v>02.02.01.01.01</v>
          </cell>
          <cell r="H46" t="str">
            <v>Artigos Honoríficos E De Decoração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-53464</v>
          </cell>
          <cell r="AM46">
            <v>-53464</v>
          </cell>
          <cell r="AN46">
            <v>0</v>
          </cell>
        </row>
        <row r="47">
          <cell r="G47" t="str">
            <v>02.02.01.01.02</v>
          </cell>
          <cell r="H47" t="str">
            <v>Combustíveis E Lubrificantes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-15019184</v>
          </cell>
          <cell r="AM47">
            <v>-15019184</v>
          </cell>
          <cell r="AN47">
            <v>0</v>
          </cell>
        </row>
        <row r="48">
          <cell r="G48" t="str">
            <v>02.02.01.01.03</v>
          </cell>
          <cell r="H48" t="str">
            <v>Material De Limpeza, Higiene E Conforto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11348345</v>
          </cell>
          <cell r="AM48">
            <v>11348345</v>
          </cell>
          <cell r="AN48">
            <v>0</v>
          </cell>
        </row>
        <row r="49">
          <cell r="G49" t="str">
            <v>02.02.01.01.04</v>
          </cell>
          <cell r="H49" t="str">
            <v>Material De Conservação E Reparação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-8918215</v>
          </cell>
          <cell r="AM49">
            <v>-8918215</v>
          </cell>
          <cell r="AN49">
            <v>0</v>
          </cell>
        </row>
        <row r="50">
          <cell r="G50" t="str">
            <v>02.02.01.09.09</v>
          </cell>
          <cell r="H50" t="str">
            <v>Outros Bens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444764</v>
          </cell>
          <cell r="AM50">
            <v>444764</v>
          </cell>
          <cell r="AN50">
            <v>0</v>
          </cell>
        </row>
        <row r="51">
          <cell r="G51" t="str">
            <v xml:space="preserve">02.02.02 </v>
          </cell>
          <cell r="H51" t="str">
            <v>Aquisição De Serviços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 t="e">
            <v>#N/A</v>
          </cell>
          <cell r="AI51">
            <v>0</v>
          </cell>
          <cell r="AJ51">
            <v>0</v>
          </cell>
          <cell r="AK51" t="e">
            <v>#N/A</v>
          </cell>
          <cell r="AL51">
            <v>-3434435</v>
          </cell>
          <cell r="AM51" t="e">
            <v>#N/A</v>
          </cell>
          <cell r="AN51" t="e">
            <v>#N/A</v>
          </cell>
        </row>
        <row r="52">
          <cell r="G52" t="str">
            <v>02.02.02.00.01</v>
          </cell>
          <cell r="H52" t="str">
            <v>Rendas E Alugueres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-9340951</v>
          </cell>
          <cell r="AM52">
            <v>-9340951</v>
          </cell>
          <cell r="AN52">
            <v>0</v>
          </cell>
        </row>
        <row r="53">
          <cell r="G53" t="str">
            <v>02.02.02.00.02</v>
          </cell>
          <cell r="H53" t="str">
            <v>Conservação E Reparação De Bens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-1105113</v>
          </cell>
          <cell r="AM53">
            <v>-1105113</v>
          </cell>
          <cell r="AN53">
            <v>0</v>
          </cell>
        </row>
        <row r="54">
          <cell r="G54" t="str">
            <v>02.02.02.00.03</v>
          </cell>
          <cell r="H54" t="str">
            <v>Comunicações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-5704093</v>
          </cell>
          <cell r="AM54">
            <v>-5704093</v>
          </cell>
          <cell r="AN54">
            <v>0</v>
          </cell>
        </row>
        <row r="55">
          <cell r="G55" t="str">
            <v>02.02.02.00.04</v>
          </cell>
          <cell r="H55" t="str">
            <v>Transportes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-3476780</v>
          </cell>
          <cell r="AM55">
            <v>-3476780</v>
          </cell>
          <cell r="AN55">
            <v>0</v>
          </cell>
        </row>
        <row r="56">
          <cell r="G56" t="str">
            <v>02.02.02.00.05</v>
          </cell>
          <cell r="H56" t="str">
            <v>Água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16329358</v>
          </cell>
          <cell r="AM56">
            <v>16329358</v>
          </cell>
          <cell r="AN56">
            <v>0</v>
          </cell>
        </row>
        <row r="57">
          <cell r="G57" t="str">
            <v>02.02.02.00.06</v>
          </cell>
          <cell r="H57" t="str">
            <v>Energia Eléctrica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16661923</v>
          </cell>
          <cell r="AM57">
            <v>16661923</v>
          </cell>
          <cell r="AN57">
            <v>0</v>
          </cell>
        </row>
        <row r="58">
          <cell r="G58" t="str">
            <v>02.02.02.00.07</v>
          </cell>
          <cell r="H58" t="str">
            <v>Publicidade E Propaganda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1673573</v>
          </cell>
          <cell r="AM58">
            <v>1673573</v>
          </cell>
          <cell r="AN58">
            <v>0</v>
          </cell>
        </row>
        <row r="59">
          <cell r="G59" t="str">
            <v>02.02.02.00.08</v>
          </cell>
          <cell r="H59" t="str">
            <v>Representação Dos Serviços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-1211196</v>
          </cell>
          <cell r="AM59">
            <v>-1211196</v>
          </cell>
          <cell r="AN59">
            <v>0</v>
          </cell>
        </row>
        <row r="60">
          <cell r="G60" t="str">
            <v>02.02.02.00.09</v>
          </cell>
          <cell r="H60" t="str">
            <v>Deslocações E Estadas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-8060183</v>
          </cell>
          <cell r="AM60">
            <v>-8060183</v>
          </cell>
          <cell r="AN60">
            <v>0</v>
          </cell>
        </row>
        <row r="61">
          <cell r="G61" t="str">
            <v>02.02.02.01.00</v>
          </cell>
          <cell r="H61" t="str">
            <v>Vigilância E Segurança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-1015043</v>
          </cell>
          <cell r="AM61">
            <v>-1015043</v>
          </cell>
          <cell r="AN61">
            <v>0</v>
          </cell>
        </row>
        <row r="62">
          <cell r="G62" t="str">
            <v>02.02.02.01.01</v>
          </cell>
          <cell r="H62" t="str">
            <v>Limpeza  Higiene E Conforto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188467</v>
          </cell>
          <cell r="AM62">
            <v>188467</v>
          </cell>
          <cell r="AN62">
            <v>0</v>
          </cell>
        </row>
        <row r="63">
          <cell r="G63" t="str">
            <v>02.02.02.01.02</v>
          </cell>
          <cell r="H63" t="str">
            <v>Honorários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-647084</v>
          </cell>
          <cell r="AM63">
            <v>-647084</v>
          </cell>
          <cell r="AN63">
            <v>0</v>
          </cell>
        </row>
        <row r="64">
          <cell r="G64" t="str">
            <v>02.02.02.01.03.01</v>
          </cell>
          <cell r="H64" t="str">
            <v>Assistência Técnica - Residentes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-1199750</v>
          </cell>
          <cell r="AM64">
            <v>-1199750</v>
          </cell>
          <cell r="AN64">
            <v>0</v>
          </cell>
        </row>
        <row r="65">
          <cell r="G65" t="str">
            <v>02.02.02.01.03.02</v>
          </cell>
          <cell r="H65" t="str">
            <v>Assistência Técnica - Não Residentes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-3964609</v>
          </cell>
          <cell r="AM65">
            <v>-3964609</v>
          </cell>
          <cell r="AN65">
            <v>0</v>
          </cell>
        </row>
        <row r="66">
          <cell r="G66" t="str">
            <v>02.02.02.01.04</v>
          </cell>
          <cell r="H66" t="str">
            <v>Outros Encargos Da Dívida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 t="e">
            <v>#N/A</v>
          </cell>
          <cell r="AI66">
            <v>0</v>
          </cell>
          <cell r="AJ66">
            <v>0</v>
          </cell>
          <cell r="AK66" t="e">
            <v>#N/A</v>
          </cell>
          <cell r="AL66">
            <v>-350000</v>
          </cell>
          <cell r="AM66" t="e">
            <v>#N/A</v>
          </cell>
          <cell r="AN66" t="e">
            <v>#N/A</v>
          </cell>
        </row>
        <row r="67">
          <cell r="G67" t="str">
            <v>02.02.02.09.09</v>
          </cell>
          <cell r="H67" t="str">
            <v>Outros Serviços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-2212954</v>
          </cell>
          <cell r="AM67">
            <v>-2212954</v>
          </cell>
          <cell r="AN67">
            <v>0</v>
          </cell>
        </row>
        <row r="68">
          <cell r="G68" t="str">
            <v xml:space="preserve">02.04 </v>
          </cell>
          <cell r="H68" t="str">
            <v>Juros e outros encargos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</row>
        <row r="69">
          <cell r="G69" t="str">
            <v xml:space="preserve">02.04.01 </v>
          </cell>
          <cell r="H69" t="str">
            <v>Juros da dívida externa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</row>
        <row r="70">
          <cell r="G70" t="str">
            <v>02.04.01</v>
          </cell>
          <cell r="H70" t="str">
            <v>Juros da dívida externa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</row>
        <row r="71">
          <cell r="G71" t="str">
            <v xml:space="preserve">02.04.02 </v>
          </cell>
          <cell r="H71" t="str">
            <v>Juros da dívida interna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</row>
        <row r="72">
          <cell r="G72" t="str">
            <v>02.04.02</v>
          </cell>
          <cell r="H72" t="str">
            <v>Juros da dívida interna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</row>
        <row r="73">
          <cell r="G73" t="str">
            <v xml:space="preserve">02.04.03 </v>
          </cell>
          <cell r="H73" t="str">
            <v>Outros encargos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</row>
        <row r="74">
          <cell r="G74" t="str">
            <v>02.04.03</v>
          </cell>
          <cell r="H74" t="str">
            <v>Outros encargos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</row>
        <row r="75">
          <cell r="G75" t="str">
            <v xml:space="preserve">02.05 </v>
          </cell>
          <cell r="H75" t="str">
            <v>Subsidíos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120000000</v>
          </cell>
          <cell r="AM75">
            <v>120000000</v>
          </cell>
          <cell r="AN75">
            <v>0</v>
          </cell>
        </row>
        <row r="76">
          <cell r="G76" t="str">
            <v xml:space="preserve">02.05.01 </v>
          </cell>
          <cell r="H76" t="str">
            <v>A Empresas Públicas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-529444526</v>
          </cell>
          <cell r="AM76">
            <v>-529444526</v>
          </cell>
          <cell r="AN76">
            <v>0</v>
          </cell>
        </row>
        <row r="77">
          <cell r="G77" t="str">
            <v>02.05.01.01</v>
          </cell>
          <cell r="H77" t="str">
            <v>Subsidíos Empresas Públicas Não Financeiras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-529444526</v>
          </cell>
          <cell r="AM77">
            <v>-529444526</v>
          </cell>
          <cell r="AN77">
            <v>0</v>
          </cell>
        </row>
        <row r="78">
          <cell r="G78" t="str">
            <v>02.05.01.02</v>
          </cell>
          <cell r="H78" t="str">
            <v>Subsidíos Empresas Públicas Financeiras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</row>
        <row r="79">
          <cell r="G79" t="str">
            <v xml:space="preserve">02.05.02 </v>
          </cell>
          <cell r="H79" t="str">
            <v>A Empresas Privadas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649444526</v>
          </cell>
          <cell r="AM79">
            <v>649444526</v>
          </cell>
          <cell r="AN79">
            <v>0</v>
          </cell>
        </row>
        <row r="80">
          <cell r="G80" t="str">
            <v>02.05.02.01</v>
          </cell>
          <cell r="H80" t="str">
            <v>Subsidíos A Empresas Privadas Não Financeiras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649444526</v>
          </cell>
          <cell r="AM80">
            <v>649444526</v>
          </cell>
          <cell r="AN80">
            <v>0</v>
          </cell>
        </row>
        <row r="81">
          <cell r="G81" t="str">
            <v>02.05.02.02</v>
          </cell>
          <cell r="H81" t="str">
            <v>Subsidíos A Empresas Privadas Financeiras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</row>
        <row r="82">
          <cell r="G82" t="str">
            <v xml:space="preserve">02.06 </v>
          </cell>
          <cell r="H82" t="str">
            <v>Transferências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-10246300</v>
          </cell>
          <cell r="AM82">
            <v>-10246300</v>
          </cell>
          <cell r="AN82">
            <v>0</v>
          </cell>
        </row>
        <row r="83">
          <cell r="G83" t="str">
            <v xml:space="preserve">02.06.01 </v>
          </cell>
          <cell r="H83" t="str">
            <v>Para Governos Estrangeiros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-5361636</v>
          </cell>
          <cell r="AM83">
            <v>-5361636</v>
          </cell>
          <cell r="AN83">
            <v>0</v>
          </cell>
        </row>
        <row r="84">
          <cell r="G84" t="str">
            <v>02.06.01.01</v>
          </cell>
          <cell r="H84" t="str">
            <v>Transferências Correntes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1318364</v>
          </cell>
          <cell r="AM84">
            <v>1318364</v>
          </cell>
          <cell r="AN84">
            <v>0</v>
          </cell>
        </row>
        <row r="85">
          <cell r="G85" t="str">
            <v>02.06.01.02</v>
          </cell>
          <cell r="H85" t="str">
            <v>Transferências Capital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</row>
        <row r="86">
          <cell r="G86" t="str">
            <v>02.06.01.09.01</v>
          </cell>
          <cell r="H86" t="str">
            <v>Outros Transferências Correntes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-6680000</v>
          </cell>
          <cell r="AM86">
            <v>-6680000</v>
          </cell>
          <cell r="AN86">
            <v>0</v>
          </cell>
        </row>
        <row r="87">
          <cell r="G87" t="str">
            <v>02.06.01.09.02</v>
          </cell>
          <cell r="H87" t="str">
            <v>Outros Transferências Capital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</row>
        <row r="88">
          <cell r="G88" t="str">
            <v>02.06.01.09.03</v>
          </cell>
          <cell r="H88" t="str">
            <v>Id Outros Transferências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</row>
        <row r="89">
          <cell r="G89" t="str">
            <v xml:space="preserve">02.06.02 </v>
          </cell>
          <cell r="H89" t="str">
            <v>Organismos internacionais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-700144</v>
          </cell>
          <cell r="AM89">
            <v>-700144</v>
          </cell>
          <cell r="AN89">
            <v>0</v>
          </cell>
        </row>
        <row r="90">
          <cell r="G90" t="str">
            <v>02.06.02.01.01</v>
          </cell>
          <cell r="H90" t="str">
            <v>Quotas A Organismos Internacionais Correntes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-700144</v>
          </cell>
          <cell r="AM90">
            <v>-700144</v>
          </cell>
          <cell r="AN90">
            <v>0</v>
          </cell>
        </row>
        <row r="91">
          <cell r="G91" t="str">
            <v>02.06.02.01.09</v>
          </cell>
          <cell r="H91" t="str">
            <v>Outros Organismos Internacionais - Correntes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</row>
        <row r="92">
          <cell r="G92" t="str">
            <v>02.06.02.02.09</v>
          </cell>
          <cell r="H92" t="str">
            <v>Outros A Organismos Internacionais Capital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</row>
        <row r="93">
          <cell r="G93" t="str">
            <v xml:space="preserve">02.06.03 </v>
          </cell>
          <cell r="H93" t="str">
            <v>Administrações Públicas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-4184520</v>
          </cell>
          <cell r="AM93">
            <v>-4184520</v>
          </cell>
          <cell r="AN93">
            <v>0</v>
          </cell>
        </row>
        <row r="94">
          <cell r="G94" t="str">
            <v>02.06.03.01.01</v>
          </cell>
          <cell r="H94" t="str">
            <v>Fundos E Serviços Autónomos Corrente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55480</v>
          </cell>
          <cell r="AM94">
            <v>55480</v>
          </cell>
          <cell r="AN94">
            <v>0</v>
          </cell>
        </row>
        <row r="95">
          <cell r="G95" t="str">
            <v>02.06.03.01.02</v>
          </cell>
          <cell r="H95" t="str">
            <v>Municipios Corrente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</row>
        <row r="96">
          <cell r="G96" t="str">
            <v>02.06.03.01.03</v>
          </cell>
          <cell r="H96" t="str">
            <v>Embaixadas E Serviços Consulares Corrente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</row>
        <row r="97">
          <cell r="G97" t="str">
            <v>02.06.03.01.09</v>
          </cell>
          <cell r="H97" t="str">
            <v>Outras Transferências Administrações Públicas Corr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-4240000</v>
          </cell>
          <cell r="AM97">
            <v>-4240000</v>
          </cell>
          <cell r="AN97">
            <v>0</v>
          </cell>
        </row>
        <row r="98">
          <cell r="G98" t="str">
            <v>02.06.03.02.01</v>
          </cell>
          <cell r="H98" t="str">
            <v>Fundos E Serviços Autónomos Capital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</row>
        <row r="99">
          <cell r="G99" t="str">
            <v>02.06.03.02.02</v>
          </cell>
          <cell r="H99" t="str">
            <v>Municípios Capital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</row>
        <row r="100">
          <cell r="G100" t="str">
            <v>02.06.03.02.03</v>
          </cell>
          <cell r="H100" t="str">
            <v>Embaixadas E Serviços Consulares Capital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</row>
        <row r="101">
          <cell r="G101" t="str">
            <v>02.06.03.02.09</v>
          </cell>
          <cell r="H101" t="str">
            <v>Outras Transferências Administrações Públicas Capi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</row>
        <row r="102">
          <cell r="G102" t="str">
            <v xml:space="preserve">02.07 </v>
          </cell>
          <cell r="H102" t="str">
            <v>Benefícios Sociais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270580342</v>
          </cell>
          <cell r="AM102">
            <v>270580342</v>
          </cell>
          <cell r="AN102">
            <v>0</v>
          </cell>
        </row>
        <row r="103">
          <cell r="G103" t="str">
            <v xml:space="preserve">02.07.01 </v>
          </cell>
          <cell r="H103" t="str">
            <v>Benefícios sociais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-11073000</v>
          </cell>
          <cell r="AM103">
            <v>-11073000</v>
          </cell>
          <cell r="AN103">
            <v>0</v>
          </cell>
        </row>
        <row r="104">
          <cell r="G104" t="str">
            <v>02.07.01.01.01</v>
          </cell>
          <cell r="H104" t="str">
            <v>Pensões de aposentação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</row>
        <row r="105">
          <cell r="G105" t="str">
            <v>02.07.01.01.02</v>
          </cell>
          <cell r="H105" t="str">
            <v>Pensões de sobrevivência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</row>
        <row r="106">
          <cell r="G106" t="str">
            <v>02.07.01.01.03</v>
          </cell>
          <cell r="H106" t="str">
            <v>Pensões do regime não contributivo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-10873000</v>
          </cell>
          <cell r="AM106">
            <v>-10873000</v>
          </cell>
          <cell r="AN106">
            <v>0</v>
          </cell>
        </row>
        <row r="107">
          <cell r="G107" t="str">
            <v>02.07.01.01.04</v>
          </cell>
          <cell r="H107" t="str">
            <v>Pensões de reserva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</row>
        <row r="108">
          <cell r="G108" t="str">
            <v>02.07.01.01.05</v>
          </cell>
          <cell r="H108" t="str">
            <v>Pensões de ex-Presidentes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</row>
        <row r="109">
          <cell r="G109" t="str">
            <v>02.07.01.01.06</v>
          </cell>
          <cell r="H109" t="str">
            <v>Subsidio de doença e de maternidades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</row>
        <row r="110">
          <cell r="G110" t="str">
            <v>02.07.01.01.07</v>
          </cell>
          <cell r="H110" t="str">
            <v>Prestações familiares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</row>
        <row r="111">
          <cell r="G111" t="str">
            <v>02.07.01.02</v>
          </cell>
          <cell r="H111" t="str">
            <v>Benefícios sociais em espécie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-200000</v>
          </cell>
          <cell r="AM111">
            <v>-200000</v>
          </cell>
          <cell r="AN111">
            <v>0</v>
          </cell>
        </row>
        <row r="112">
          <cell r="G112" t="str">
            <v>02.07.02.02</v>
          </cell>
          <cell r="H112" t="str">
            <v>Benefícios sociais em espécie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</row>
        <row r="113">
          <cell r="G113" t="str">
            <v xml:space="preserve">02.07.02 </v>
          </cell>
          <cell r="H113" t="str">
            <v>Benefícios de assistência social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281653342</v>
          </cell>
          <cell r="AM113">
            <v>281653342</v>
          </cell>
          <cell r="AN113">
            <v>0</v>
          </cell>
        </row>
        <row r="114">
          <cell r="G114" t="str">
            <v>02.07.02.01.03</v>
          </cell>
          <cell r="H114" t="str">
            <v>Evacuação de doentes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281615342</v>
          </cell>
          <cell r="AM114">
            <v>281615342</v>
          </cell>
          <cell r="AN114">
            <v>0</v>
          </cell>
        </row>
        <row r="115">
          <cell r="G115" t="str">
            <v>02.07.02.01.09</v>
          </cell>
          <cell r="H115" t="str">
            <v>Outros Benefícios Sociais Em Numerário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38000</v>
          </cell>
          <cell r="AM115">
            <v>38000</v>
          </cell>
          <cell r="AN115">
            <v>0</v>
          </cell>
        </row>
        <row r="116">
          <cell r="G116" t="str">
            <v xml:space="preserve">02.08 </v>
          </cell>
          <cell r="H116" t="str">
            <v>Outras Despesas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16274319</v>
          </cell>
          <cell r="AM116">
            <v>16274319</v>
          </cell>
          <cell r="AN116">
            <v>0</v>
          </cell>
        </row>
        <row r="117">
          <cell r="G117" t="str">
            <v xml:space="preserve">02.08.01 </v>
          </cell>
          <cell r="H117" t="str">
            <v>Seguros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-4381179</v>
          </cell>
          <cell r="AM117">
            <v>-4381179</v>
          </cell>
          <cell r="AN117">
            <v>0</v>
          </cell>
        </row>
        <row r="118">
          <cell r="G118" t="str">
            <v>02.08.01</v>
          </cell>
          <cell r="H118" t="str">
            <v>Seguros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-4381179</v>
          </cell>
          <cell r="AM118">
            <v>-4381179</v>
          </cell>
          <cell r="AN118">
            <v>0</v>
          </cell>
        </row>
        <row r="119">
          <cell r="G119" t="str">
            <v xml:space="preserve">02.08.02 </v>
          </cell>
          <cell r="H119" t="str">
            <v>Outras Despesas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6067624</v>
          </cell>
          <cell r="AM119">
            <v>6067624</v>
          </cell>
          <cell r="AN119">
            <v>0</v>
          </cell>
        </row>
        <row r="120">
          <cell r="G120" t="str">
            <v>02.08.02.01.01</v>
          </cell>
          <cell r="H120" t="str">
            <v>Transferências A Instituições Sem Fins Lucrativos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</row>
        <row r="121">
          <cell r="G121" t="str">
            <v>02.08.02.01.02</v>
          </cell>
          <cell r="H121" t="str">
            <v>Bolsas De Estudo E Outros Benefícios Educacionais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11505000</v>
          </cell>
          <cell r="AM121">
            <v>11505000</v>
          </cell>
          <cell r="AN121">
            <v>0</v>
          </cell>
        </row>
        <row r="122">
          <cell r="G122" t="str">
            <v>02.08.02.01.03</v>
          </cell>
          <cell r="H122" t="str">
            <v>Indemnizações Extraordinarias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</row>
        <row r="123">
          <cell r="G123" t="str">
            <v>02.08.02.01.09</v>
          </cell>
          <cell r="H123" t="str">
            <v>Id Outras Correntes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-5437376</v>
          </cell>
          <cell r="AM123">
            <v>-5437376</v>
          </cell>
          <cell r="AN123">
            <v>0</v>
          </cell>
        </row>
        <row r="124">
          <cell r="G124" t="str">
            <v>02.08.02.02.09</v>
          </cell>
          <cell r="H124" t="str">
            <v xml:space="preserve">Id Outras Capital                 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</row>
        <row r="125">
          <cell r="G125" t="str">
            <v xml:space="preserve">02.08.03 </v>
          </cell>
          <cell r="H125" t="str">
            <v>Partidos políticos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</row>
        <row r="126">
          <cell r="G126" t="str">
            <v>02.08.03</v>
          </cell>
          <cell r="H126" t="str">
            <v>Partidos políticos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</row>
        <row r="127">
          <cell r="G127" t="str">
            <v xml:space="preserve">02.08.04 </v>
          </cell>
          <cell r="H127" t="str">
            <v>Organizações não governamentais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1500000</v>
          </cell>
          <cell r="AM127">
            <v>1500000</v>
          </cell>
          <cell r="AN127">
            <v>0</v>
          </cell>
        </row>
        <row r="128">
          <cell r="G128" t="str">
            <v>02.08.04</v>
          </cell>
          <cell r="H128" t="str">
            <v>Organizações não governamentais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1500000</v>
          </cell>
          <cell r="AM128">
            <v>1500000</v>
          </cell>
          <cell r="AN128">
            <v>0</v>
          </cell>
        </row>
        <row r="129">
          <cell r="G129" t="str">
            <v xml:space="preserve">02.08.05 </v>
          </cell>
          <cell r="H129" t="str">
            <v>Restituições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540000</v>
          </cell>
          <cell r="AM129">
            <v>540000</v>
          </cell>
          <cell r="AN129">
            <v>0</v>
          </cell>
        </row>
        <row r="130">
          <cell r="G130" t="str">
            <v>02.08.05.01</v>
          </cell>
          <cell r="H130" t="str">
            <v>Restituições Iur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</row>
        <row r="131">
          <cell r="G131" t="str">
            <v>02.08.05.02</v>
          </cell>
          <cell r="H131" t="str">
            <v>Restituições Iva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</row>
        <row r="132">
          <cell r="G132" t="str">
            <v>02.08.05.99</v>
          </cell>
          <cell r="H132" t="str">
            <v>Outras Restituições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540000</v>
          </cell>
          <cell r="AM132">
            <v>540000</v>
          </cell>
          <cell r="AN132">
            <v>0</v>
          </cell>
        </row>
        <row r="133">
          <cell r="G133" t="str">
            <v xml:space="preserve">02.08.06 </v>
          </cell>
          <cell r="H133" t="str">
            <v>Indemnizações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11933113</v>
          </cell>
          <cell r="AM133">
            <v>11933113</v>
          </cell>
          <cell r="AN133">
            <v>0</v>
          </cell>
        </row>
        <row r="134">
          <cell r="G134" t="str">
            <v>02.08.06</v>
          </cell>
          <cell r="H134" t="str">
            <v>Indemnizações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11933113</v>
          </cell>
          <cell r="AM134">
            <v>11933113</v>
          </cell>
          <cell r="AN134">
            <v>0</v>
          </cell>
        </row>
        <row r="135">
          <cell r="G135" t="str">
            <v xml:space="preserve">02.08.07 </v>
          </cell>
          <cell r="H135" t="str">
            <v>Outras Despesas Residual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614761</v>
          </cell>
          <cell r="AM135">
            <v>614761</v>
          </cell>
          <cell r="AN135">
            <v>0</v>
          </cell>
        </row>
        <row r="136">
          <cell r="G136" t="str">
            <v>02.08.07</v>
          </cell>
          <cell r="H136" t="str">
            <v>Outras Despesas Residual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614761</v>
          </cell>
          <cell r="AM136">
            <v>614761</v>
          </cell>
          <cell r="AN136">
            <v>0</v>
          </cell>
        </row>
        <row r="137">
          <cell r="G137" t="str">
            <v xml:space="preserve">02.08.08 </v>
          </cell>
          <cell r="H137" t="str">
            <v>Dotação Provisional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</row>
        <row r="138">
          <cell r="G138" t="str">
            <v>02.08.08</v>
          </cell>
          <cell r="H138" t="str">
            <v>Dotação Provisional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</row>
        <row r="139">
          <cell r="G139" t="str">
            <v xml:space="preserve">03 </v>
          </cell>
          <cell r="H139" t="str">
            <v>Activos E Passivos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49430014</v>
          </cell>
          <cell r="AM139">
            <v>49430014</v>
          </cell>
          <cell r="AN139">
            <v>0</v>
          </cell>
        </row>
        <row r="140">
          <cell r="G140" t="str">
            <v xml:space="preserve">03.01 </v>
          </cell>
          <cell r="H140" t="str">
            <v>Activos Não Financeiros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49430014</v>
          </cell>
          <cell r="AM140">
            <v>49430014</v>
          </cell>
          <cell r="AN140">
            <v>0</v>
          </cell>
        </row>
        <row r="141">
          <cell r="G141" t="str">
            <v xml:space="preserve">03.01.01 </v>
          </cell>
          <cell r="H141" t="str">
            <v>Activos Fixos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48137038</v>
          </cell>
          <cell r="AM141">
            <v>48137038</v>
          </cell>
          <cell r="AN141">
            <v>0</v>
          </cell>
        </row>
        <row r="142">
          <cell r="G142" t="str">
            <v>03.01.01.01.01.01.01</v>
          </cell>
          <cell r="H142" t="str">
            <v>Residências Civis - Aquisições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</row>
        <row r="143">
          <cell r="G143" t="str">
            <v>03.01.01.01.01.02.01</v>
          </cell>
          <cell r="H143" t="str">
            <v>Residências Militares - Aquisições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</row>
        <row r="144">
          <cell r="G144" t="str">
            <v>03.01.01.01.02.01</v>
          </cell>
          <cell r="H144" t="str">
            <v>Edifícios Não Residenciais - Aquisições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9782945</v>
          </cell>
          <cell r="AM144">
            <v>9782945</v>
          </cell>
          <cell r="AN144">
            <v>0</v>
          </cell>
        </row>
        <row r="145">
          <cell r="G145" t="str">
            <v>03.01.01.01.03.01</v>
          </cell>
          <cell r="H145" t="str">
            <v>Edifícios Para Escritórios - Aquisições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</row>
        <row r="146">
          <cell r="G146" t="str">
            <v>03.01.01.01.04.01</v>
          </cell>
          <cell r="H146" t="str">
            <v>Edifícios Para Ensino - Aquisições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</row>
        <row r="147">
          <cell r="G147" t="str">
            <v>03.01.01.01.05.01</v>
          </cell>
          <cell r="H147" t="str">
            <v>Construções militares - aquisições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</row>
        <row r="148">
          <cell r="G148" t="str">
            <v>03.01.01.01.06.01</v>
          </cell>
          <cell r="H148" t="str">
            <v>Outras Construções - Aquisições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</row>
        <row r="149">
          <cell r="G149" t="str">
            <v>03.01.01.02.01.01.01</v>
          </cell>
          <cell r="H149" t="str">
            <v>Viaturas Ligeiras De Passageiros - Aquisições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500000</v>
          </cell>
          <cell r="AM149">
            <v>500000</v>
          </cell>
          <cell r="AN149">
            <v>0</v>
          </cell>
        </row>
        <row r="150">
          <cell r="G150" t="str">
            <v>03.01.01.02.01.02.01</v>
          </cell>
          <cell r="H150" t="str">
            <v>Viaturas Mistas - Aquisições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</row>
        <row r="151">
          <cell r="G151" t="str">
            <v>03.01.01.02.01.04.01</v>
          </cell>
          <cell r="H151" t="str">
            <v>Pesados De Passageiros - Aquisições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</row>
        <row r="152">
          <cell r="G152" t="str">
            <v>03.01.01.02.01.05.01</v>
          </cell>
          <cell r="H152" t="str">
            <v>Ambulâncias - Aquisições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</row>
        <row r="153">
          <cell r="G153" t="str">
            <v>03.01.01.02.01.06.01</v>
          </cell>
          <cell r="H153" t="str">
            <v>Motos E Motociclos - Aquisições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</row>
        <row r="154">
          <cell r="G154" t="str">
            <v>03.01.01.02.01.07.01</v>
          </cell>
          <cell r="H154" t="str">
            <v>Barcos - Aquisições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</row>
        <row r="155">
          <cell r="G155" t="str">
            <v>03.01.01.02.01.08.01</v>
          </cell>
          <cell r="H155" t="str">
            <v>Aviões - Aquisições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</row>
        <row r="156">
          <cell r="G156" t="str">
            <v>03.01.01.02.02.01</v>
          </cell>
          <cell r="H156" t="str">
            <v>Ferramentas E Utensílios - Aquisições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250000</v>
          </cell>
          <cell r="AM156">
            <v>250000</v>
          </cell>
          <cell r="AN156">
            <v>0</v>
          </cell>
        </row>
        <row r="157">
          <cell r="G157" t="str">
            <v>03.01.01.02.03.01</v>
          </cell>
          <cell r="H157" t="str">
            <v>Equipamento Administrativo - Aquisições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42641545</v>
          </cell>
          <cell r="AM157">
            <v>42641545</v>
          </cell>
          <cell r="AN157">
            <v>0</v>
          </cell>
        </row>
        <row r="158">
          <cell r="G158" t="str">
            <v>03.01.01.02.04.01</v>
          </cell>
          <cell r="H158" t="str">
            <v>Outra Maquinaria E Equipamento - Aquisições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-5155466</v>
          </cell>
          <cell r="AM158">
            <v>-5155466</v>
          </cell>
          <cell r="AN158">
            <v>0</v>
          </cell>
        </row>
        <row r="159">
          <cell r="G159" t="str">
            <v>03.01.01.03.01.01</v>
          </cell>
          <cell r="H159" t="str">
            <v>Animais E Plantações - Aquisições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</row>
        <row r="160">
          <cell r="G160" t="str">
            <v>03.01.01.03.02.01</v>
          </cell>
          <cell r="H160" t="str">
            <v>Activos Fixos Intangíveis - Aquisições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</row>
        <row r="161">
          <cell r="G161" t="str">
            <v>03.01.01.03.09.01</v>
          </cell>
          <cell r="H161" t="str">
            <v>Id Outros Activos Fixos - Aquisições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118014</v>
          </cell>
          <cell r="AM161">
            <v>118014</v>
          </cell>
          <cell r="AN161">
            <v>0</v>
          </cell>
        </row>
        <row r="162">
          <cell r="G162" t="str">
            <v xml:space="preserve">03.01.02 </v>
          </cell>
          <cell r="H162" t="str">
            <v>Existências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</row>
        <row r="163">
          <cell r="G163" t="str">
            <v>03.01.02.01.01</v>
          </cell>
          <cell r="H163" t="str">
            <v>Mercadorias Estratégicas - Aquisições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</row>
        <row r="164">
          <cell r="G164" t="str">
            <v>03.01.02.02.01.01</v>
          </cell>
          <cell r="H164" t="str">
            <v>Matérias-Primas E De Aprovisionamento - Aquisições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</row>
        <row r="165">
          <cell r="G165" t="str">
            <v>03.01.02.02.02.01</v>
          </cell>
          <cell r="H165" t="str">
            <v>Produtos E Trabalhos Em Curso - Aquisições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</row>
        <row r="166">
          <cell r="G166" t="str">
            <v>03.01.02.02.03.01</v>
          </cell>
          <cell r="H166" t="str">
            <v>Produtos Acabados - Aquisições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</row>
        <row r="167">
          <cell r="G167" t="str">
            <v>03.01.02.02.04.01</v>
          </cell>
          <cell r="H167" t="str">
            <v>Mercadorias - Aquisições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</row>
        <row r="168">
          <cell r="G168" t="str">
            <v xml:space="preserve">03.01.03 </v>
          </cell>
          <cell r="H168" t="str">
            <v>Valores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</row>
        <row r="169">
          <cell r="G169" t="str">
            <v>03.01.03.01</v>
          </cell>
          <cell r="H169" t="str">
            <v>Valores - Aquisições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</row>
        <row r="170">
          <cell r="G170" t="str">
            <v xml:space="preserve">03.01.04 </v>
          </cell>
          <cell r="H170" t="str">
            <v>Recursos Naturais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1292976</v>
          </cell>
          <cell r="AM170">
            <v>1292976</v>
          </cell>
          <cell r="AN170">
            <v>0</v>
          </cell>
        </row>
        <row r="171">
          <cell r="G171" t="str">
            <v>03.01.04.01.01.01</v>
          </cell>
          <cell r="H171" t="str">
            <v>Terrenos Do Domínio Público - Aquisições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</row>
        <row r="172">
          <cell r="G172" t="str">
            <v>03.01.04.01.02.01</v>
          </cell>
          <cell r="H172" t="str">
            <v>Terrenos Do Domínio Privado - Aquisições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</row>
        <row r="173">
          <cell r="G173" t="str">
            <v>03.01.04.02.01</v>
          </cell>
          <cell r="H173" t="str">
            <v>Activos Do Subsolo - Aquisições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</row>
        <row r="174">
          <cell r="G174" t="str">
            <v>03.01.04.03.01</v>
          </cell>
          <cell r="H174" t="str">
            <v>Outros Recursos Naturais - Aquisições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</row>
        <row r="175">
          <cell r="G175" t="str">
            <v>03.01.04.04.01.01</v>
          </cell>
          <cell r="H175" t="str">
            <v>Propriedade Industrial E Outros Direito-Aquisições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</row>
        <row r="176">
          <cell r="G176" t="str">
            <v>03.01.04.04.02.01</v>
          </cell>
          <cell r="H176" t="str">
            <v>Aplicações Informáticas - Aquisições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1292976</v>
          </cell>
          <cell r="AM176">
            <v>1292976</v>
          </cell>
          <cell r="AN176">
            <v>0</v>
          </cell>
        </row>
        <row r="177">
          <cell r="G177" t="str">
            <v>03.01.04.04.09.01</v>
          </cell>
          <cell r="H177" t="str">
            <v>Outros Activos Intangíveis Não Produzid-Aquisições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</row>
      </sheetData>
      <sheetData sheetId="21"/>
      <sheetData sheetId="22">
        <row r="8">
          <cell r="D8" t="str">
            <v>07.00.01.01.01 - Órgãos Executivos E Legislativos</v>
          </cell>
          <cell r="E8">
            <v>224791904</v>
          </cell>
          <cell r="F8">
            <v>833379414</v>
          </cell>
          <cell r="G8">
            <v>52505649</v>
          </cell>
          <cell r="H8">
            <v>57834492</v>
          </cell>
          <cell r="I8">
            <v>83516211</v>
          </cell>
          <cell r="J8">
            <v>150125457</v>
          </cell>
          <cell r="K8">
            <v>0</v>
          </cell>
          <cell r="L8">
            <v>0</v>
          </cell>
          <cell r="M8">
            <v>121914997</v>
          </cell>
          <cell r="N8">
            <v>6656143</v>
          </cell>
          <cell r="O8">
            <v>141333764</v>
          </cell>
          <cell r="P8">
            <v>20558501</v>
          </cell>
          <cell r="Q8">
            <v>1692616532</v>
          </cell>
          <cell r="R8">
            <v>3330885960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3330885960</v>
          </cell>
          <cell r="AI8">
            <v>0</v>
          </cell>
          <cell r="AJ8">
            <v>5023502492</v>
          </cell>
          <cell r="AK8">
            <v>5023502492</v>
          </cell>
          <cell r="AL8">
            <v>465473342</v>
          </cell>
          <cell r="AM8">
            <v>467848013</v>
          </cell>
        </row>
        <row r="9">
          <cell r="D9" t="str">
            <v>07.00.01.01.02 - Administração financeira e fiscal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3129263540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3129263540</v>
          </cell>
          <cell r="AI9">
            <v>57551748</v>
          </cell>
          <cell r="AJ9">
            <v>3186815288</v>
          </cell>
          <cell r="AK9">
            <v>3129263540</v>
          </cell>
          <cell r="AL9">
            <v>1569832552</v>
          </cell>
          <cell r="AM9">
            <v>1504428420</v>
          </cell>
        </row>
        <row r="10">
          <cell r="D10" t="str">
            <v>07.00.01.01.03 - Negócios estrangeiros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1589381514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1589381514</v>
          </cell>
          <cell r="AI10">
            <v>0</v>
          </cell>
          <cell r="AJ10">
            <v>1589381514</v>
          </cell>
          <cell r="AK10">
            <v>1589381514</v>
          </cell>
          <cell r="AL10">
            <v>27760765</v>
          </cell>
          <cell r="AM10">
            <v>27760765</v>
          </cell>
        </row>
        <row r="11">
          <cell r="D11" t="str">
            <v xml:space="preserve">07.00.01.02 - Ajuda pública ao desenvolvimento 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158270900</v>
          </cell>
          <cell r="AM11">
            <v>158997200</v>
          </cell>
        </row>
        <row r="12">
          <cell r="D12" t="str">
            <v>07.00.01.02.01 - Ajuda pública a países em desenvolvimento e em transição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</row>
        <row r="13">
          <cell r="D13" t="str">
            <v>07.00.01.02.02 - Ajuda económica através de organizações internacionais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158270900</v>
          </cell>
          <cell r="AM13">
            <v>158997200</v>
          </cell>
        </row>
        <row r="14">
          <cell r="D14" t="str">
            <v xml:space="preserve">07.00.01.03 - Serviços gerais 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44180264</v>
          </cell>
          <cell r="S14">
            <v>5200000</v>
          </cell>
          <cell r="T14">
            <v>0</v>
          </cell>
          <cell r="U14">
            <v>0</v>
          </cell>
          <cell r="V14">
            <v>0</v>
          </cell>
          <cell r="W14">
            <v>5391146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63630546</v>
          </cell>
          <cell r="AH14">
            <v>118401956</v>
          </cell>
          <cell r="AI14">
            <v>215973685</v>
          </cell>
          <cell r="AJ14">
            <v>334375641</v>
          </cell>
          <cell r="AK14">
            <v>118401956</v>
          </cell>
          <cell r="AL14">
            <v>532528356</v>
          </cell>
          <cell r="AM14">
            <v>553764890</v>
          </cell>
        </row>
        <row r="15">
          <cell r="D15" t="str">
            <v>07.00.01.03.01 - Administração de pessoal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29112987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29112987</v>
          </cell>
          <cell r="AI15">
            <v>0</v>
          </cell>
          <cell r="AJ15">
            <v>29112987</v>
          </cell>
          <cell r="AK15">
            <v>29112987</v>
          </cell>
          <cell r="AL15">
            <v>58472900</v>
          </cell>
          <cell r="AM15">
            <v>57200038</v>
          </cell>
        </row>
        <row r="16">
          <cell r="D16" t="str">
            <v>07.00.01.03.02 - Planeamento global e estatística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215973685</v>
          </cell>
          <cell r="AJ16">
            <v>215973685</v>
          </cell>
          <cell r="AK16">
            <v>0</v>
          </cell>
          <cell r="AL16">
            <v>295615735</v>
          </cell>
          <cell r="AM16">
            <v>320072461</v>
          </cell>
        </row>
        <row r="17">
          <cell r="D17" t="str">
            <v>07.00.01.03.03 - Outros serviços gerais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15067277</v>
          </cell>
          <cell r="S17">
            <v>5200000</v>
          </cell>
          <cell r="T17">
            <v>0</v>
          </cell>
          <cell r="U17">
            <v>0</v>
          </cell>
          <cell r="V17">
            <v>0</v>
          </cell>
          <cell r="W17">
            <v>5391146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63630546</v>
          </cell>
          <cell r="AH17">
            <v>89288969</v>
          </cell>
          <cell r="AI17">
            <v>0</v>
          </cell>
          <cell r="AJ17">
            <v>89288969</v>
          </cell>
          <cell r="AK17">
            <v>89288969</v>
          </cell>
          <cell r="AL17">
            <v>178439721</v>
          </cell>
          <cell r="AM17">
            <v>176492391</v>
          </cell>
        </row>
        <row r="18">
          <cell r="D18" t="str">
            <v xml:space="preserve">07.00.01.04 - Investigação fundamental 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</row>
        <row r="19">
          <cell r="D19" t="str">
            <v>07.00.01.04.00 - Investigação multidisciplinar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</row>
        <row r="20">
          <cell r="D20" t="str">
            <v xml:space="preserve">07.00.01.05 - ID - Serviços Públicos Gerais 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6620189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6620189</v>
          </cell>
          <cell r="AI20">
            <v>0</v>
          </cell>
          <cell r="AJ20">
            <v>6620189</v>
          </cell>
          <cell r="AK20">
            <v>6620189</v>
          </cell>
          <cell r="AL20">
            <v>46485730</v>
          </cell>
          <cell r="AM20">
            <v>51090987</v>
          </cell>
        </row>
        <row r="21">
          <cell r="D21" t="str">
            <v>07.00.01.05.00 - ID - serviços públicos gerais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6620189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6620189</v>
          </cell>
          <cell r="AI21">
            <v>0</v>
          </cell>
          <cell r="AJ21">
            <v>6620189</v>
          </cell>
          <cell r="AK21">
            <v>6620189</v>
          </cell>
          <cell r="AL21">
            <v>46485730</v>
          </cell>
          <cell r="AM21">
            <v>51090987</v>
          </cell>
        </row>
        <row r="22">
          <cell r="D22" t="str">
            <v xml:space="preserve">07.00.01.06 - Serviços Públicos Gerais não especificados 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5004626</v>
          </cell>
          <cell r="P22">
            <v>0</v>
          </cell>
          <cell r="Q22">
            <v>5004626</v>
          </cell>
          <cell r="R22">
            <v>0</v>
          </cell>
          <cell r="S22">
            <v>0</v>
          </cell>
          <cell r="T22">
            <v>0</v>
          </cell>
          <cell r="U22">
            <v>28549691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28549691</v>
          </cell>
          <cell r="AI22">
            <v>19809489</v>
          </cell>
          <cell r="AJ22">
            <v>53363806</v>
          </cell>
          <cell r="AK22">
            <v>33554317</v>
          </cell>
          <cell r="AL22">
            <v>457758088</v>
          </cell>
          <cell r="AM22">
            <v>477773197</v>
          </cell>
        </row>
        <row r="23">
          <cell r="D23" t="str">
            <v>07.00.01.06.00 - Não especificados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5004626</v>
          </cell>
          <cell r="P23">
            <v>0</v>
          </cell>
          <cell r="Q23">
            <v>5004626</v>
          </cell>
          <cell r="R23">
            <v>0</v>
          </cell>
          <cell r="S23">
            <v>0</v>
          </cell>
          <cell r="T23">
            <v>0</v>
          </cell>
          <cell r="U23">
            <v>28549691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28549691</v>
          </cell>
          <cell r="AI23">
            <v>19809489</v>
          </cell>
          <cell r="AJ23">
            <v>53363806</v>
          </cell>
          <cell r="AK23">
            <v>33554317</v>
          </cell>
          <cell r="AL23">
            <v>457758088</v>
          </cell>
          <cell r="AM23">
            <v>477773197</v>
          </cell>
        </row>
        <row r="24">
          <cell r="D24" t="str">
            <v xml:space="preserve">07.00.01.07 - Transacções da dívida pública 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5186837889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5186837889</v>
          </cell>
          <cell r="AI24">
            <v>0</v>
          </cell>
          <cell r="AJ24">
            <v>5186837889</v>
          </cell>
          <cell r="AK24">
            <v>5186837889</v>
          </cell>
          <cell r="AL24">
            <v>0</v>
          </cell>
          <cell r="AM24">
            <v>0</v>
          </cell>
        </row>
        <row r="25">
          <cell r="D25" t="str">
            <v>07.00.01.07.00 - Transacções da dívida pública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5186837889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5186837889</v>
          </cell>
          <cell r="AI25">
            <v>0</v>
          </cell>
          <cell r="AJ25">
            <v>5186837889</v>
          </cell>
          <cell r="AK25">
            <v>5186837889</v>
          </cell>
          <cell r="AL25">
            <v>0</v>
          </cell>
          <cell r="AM25">
            <v>0</v>
          </cell>
        </row>
        <row r="26">
          <cell r="D26" t="str">
            <v xml:space="preserve">07.00.01.08 - Outros não especificados 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1051836048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1051836048</v>
          </cell>
          <cell r="AI26">
            <v>0</v>
          </cell>
          <cell r="AJ26">
            <v>1051836048</v>
          </cell>
          <cell r="AK26">
            <v>1051836048</v>
          </cell>
          <cell r="AL26">
            <v>34553908</v>
          </cell>
          <cell r="AM26">
            <v>34166363</v>
          </cell>
        </row>
        <row r="27">
          <cell r="D27" t="str">
            <v>07.00.01.08.00 - Transferências interinstitucionais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1051836048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1051836048</v>
          </cell>
          <cell r="AI27">
            <v>0</v>
          </cell>
          <cell r="AJ27">
            <v>1051836048</v>
          </cell>
          <cell r="AK27">
            <v>1051836048</v>
          </cell>
          <cell r="AL27">
            <v>34553908</v>
          </cell>
          <cell r="AM27">
            <v>34166363</v>
          </cell>
        </row>
        <row r="28">
          <cell r="D28" t="str">
            <v xml:space="preserve">07.00.02 - Defesa 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38419864</v>
          </cell>
          <cell r="U28">
            <v>0</v>
          </cell>
          <cell r="V28">
            <v>27929197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66349061</v>
          </cell>
          <cell r="AI28">
            <v>976981007</v>
          </cell>
          <cell r="AJ28">
            <v>1043330068</v>
          </cell>
          <cell r="AK28">
            <v>66349061</v>
          </cell>
          <cell r="AL28">
            <v>136010581</v>
          </cell>
          <cell r="AM28">
            <v>136010581</v>
          </cell>
        </row>
        <row r="29">
          <cell r="D29" t="str">
            <v xml:space="preserve">07.00.02.01 - Defesa militar 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38419864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38419864</v>
          </cell>
          <cell r="AI29">
            <v>976981007</v>
          </cell>
          <cell r="AJ29">
            <v>1015400871</v>
          </cell>
          <cell r="AK29">
            <v>38419864</v>
          </cell>
          <cell r="AL29">
            <v>30646192</v>
          </cell>
          <cell r="AM29">
            <v>52795843</v>
          </cell>
        </row>
        <row r="30">
          <cell r="D30" t="str">
            <v>07.00.02.01.00 - Defesa militar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38419864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38419864</v>
          </cell>
          <cell r="AI30">
            <v>976981007</v>
          </cell>
          <cell r="AJ30">
            <v>1015400871</v>
          </cell>
          <cell r="AK30">
            <v>38419864</v>
          </cell>
          <cell r="AL30">
            <v>30646192</v>
          </cell>
          <cell r="AM30">
            <v>52795843</v>
          </cell>
        </row>
        <row r="31">
          <cell r="D31" t="str">
            <v xml:space="preserve">07.00.02.02 - Defesa civil 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27929197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27929197</v>
          </cell>
          <cell r="AI31">
            <v>0</v>
          </cell>
          <cell r="AJ31">
            <v>27929197</v>
          </cell>
          <cell r="AK31">
            <v>27929197</v>
          </cell>
          <cell r="AL31">
            <v>2818710</v>
          </cell>
          <cell r="AM31">
            <v>2818710</v>
          </cell>
        </row>
        <row r="32">
          <cell r="D32" t="str">
            <v>07.00.02.02.00 - Defesa civil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27929197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27929197</v>
          </cell>
          <cell r="AI32">
            <v>0</v>
          </cell>
          <cell r="AJ32">
            <v>27929197</v>
          </cell>
          <cell r="AK32">
            <v>27929197</v>
          </cell>
          <cell r="AL32">
            <v>2818710</v>
          </cell>
          <cell r="AM32">
            <v>2818710</v>
          </cell>
        </row>
        <row r="33">
          <cell r="D33" t="str">
            <v xml:space="preserve">07.00.02.03 - Ajuda militar ao exterior 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</row>
        <row r="34">
          <cell r="D34" t="str">
            <v>07.00.02.03.00 - Ajuda militar ao exterior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</row>
        <row r="35">
          <cell r="D35" t="str">
            <v xml:space="preserve">07.00.02.04 - ID - defesa 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</row>
        <row r="36">
          <cell r="D36" t="str">
            <v>07.00.02.04.00 - ID - defesa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</row>
        <row r="37">
          <cell r="D37" t="str">
            <v xml:space="preserve">07.00.02.05 - Outros não especificados 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102545679</v>
          </cell>
          <cell r="AM37">
            <v>80396028</v>
          </cell>
        </row>
        <row r="38">
          <cell r="D38" t="str">
            <v>07.00.02.05.00 - Defesa- outros não especificados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102545679</v>
          </cell>
          <cell r="AM38">
            <v>80396028</v>
          </cell>
        </row>
        <row r="39">
          <cell r="D39" t="str">
            <v xml:space="preserve">07.00.03 - Segurança e ordem pública 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480044796</v>
          </cell>
          <cell r="L39">
            <v>365817459</v>
          </cell>
          <cell r="M39">
            <v>0</v>
          </cell>
          <cell r="N39">
            <v>0</v>
          </cell>
          <cell r="O39">
            <v>7079584</v>
          </cell>
          <cell r="P39">
            <v>0</v>
          </cell>
          <cell r="Q39">
            <v>852941839</v>
          </cell>
          <cell r="R39">
            <v>0</v>
          </cell>
          <cell r="S39">
            <v>0</v>
          </cell>
          <cell r="T39">
            <v>0</v>
          </cell>
          <cell r="U39">
            <v>429468593</v>
          </cell>
          <cell r="V39">
            <v>45387615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474856208</v>
          </cell>
          <cell r="AI39">
            <v>3911817449</v>
          </cell>
          <cell r="AJ39">
            <v>5239615496</v>
          </cell>
          <cell r="AK39">
            <v>1327798047</v>
          </cell>
          <cell r="AL39">
            <v>1080114457</v>
          </cell>
          <cell r="AM39">
            <v>1206773025</v>
          </cell>
        </row>
        <row r="40">
          <cell r="D40" t="str">
            <v xml:space="preserve">07.00.03.01 - Serviços policiais 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2965584478</v>
          </cell>
          <cell r="AJ40">
            <v>2965584478</v>
          </cell>
          <cell r="AK40">
            <v>0</v>
          </cell>
          <cell r="AL40">
            <v>31218592</v>
          </cell>
          <cell r="AM40">
            <v>27242049</v>
          </cell>
        </row>
        <row r="41">
          <cell r="D41" t="str">
            <v>07.00.03.01.00 - Serviços policiais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2965584478</v>
          </cell>
          <cell r="AJ41">
            <v>2965584478</v>
          </cell>
          <cell r="AK41">
            <v>0</v>
          </cell>
          <cell r="AL41">
            <v>31218592</v>
          </cell>
          <cell r="AM41">
            <v>27242049</v>
          </cell>
        </row>
        <row r="42">
          <cell r="D42" t="str">
            <v xml:space="preserve">07.00.03.02 - Protecção contra incêndios 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</row>
        <row r="43">
          <cell r="D43" t="str">
            <v>07.00.03.02.00 - Protecção contra incêndios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</row>
        <row r="44">
          <cell r="D44" t="str">
            <v xml:space="preserve">07.00.03.03 - Tribunais 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480044796</v>
          </cell>
          <cell r="L44">
            <v>365817459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845862255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505455573</v>
          </cell>
          <cell r="AJ44">
            <v>1351317828</v>
          </cell>
          <cell r="AK44">
            <v>845862255</v>
          </cell>
          <cell r="AL44">
            <v>77517068</v>
          </cell>
          <cell r="AM44">
            <v>87078442</v>
          </cell>
        </row>
        <row r="45">
          <cell r="D45" t="str">
            <v>07.00.03.03.00 - Tribunais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480044796</v>
          </cell>
          <cell r="L45">
            <v>365817459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845862255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505455573</v>
          </cell>
          <cell r="AJ45">
            <v>1351317828</v>
          </cell>
          <cell r="AK45">
            <v>845862255</v>
          </cell>
          <cell r="AL45">
            <v>77517068</v>
          </cell>
          <cell r="AM45">
            <v>87078442</v>
          </cell>
        </row>
        <row r="46">
          <cell r="D46" t="str">
            <v xml:space="preserve">07.00.03.04 - Prisões 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312587764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312587764</v>
          </cell>
          <cell r="AI46">
            <v>0</v>
          </cell>
          <cell r="AJ46">
            <v>312587764</v>
          </cell>
          <cell r="AK46">
            <v>312587764</v>
          </cell>
          <cell r="AL46">
            <v>76107768</v>
          </cell>
          <cell r="AM46">
            <v>73653424</v>
          </cell>
        </row>
        <row r="47">
          <cell r="D47" t="str">
            <v>07.00.03.04.00 - Prisões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312587764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312587764</v>
          </cell>
          <cell r="AI47">
            <v>0</v>
          </cell>
          <cell r="AJ47">
            <v>312587764</v>
          </cell>
          <cell r="AK47">
            <v>312587764</v>
          </cell>
          <cell r="AL47">
            <v>76107768</v>
          </cell>
          <cell r="AM47">
            <v>73653424</v>
          </cell>
        </row>
        <row r="48">
          <cell r="D48" t="str">
            <v xml:space="preserve">07.00.03.05 - ID - segurança e ordem pública 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736199519</v>
          </cell>
          <cell r="AM48">
            <v>904005858</v>
          </cell>
        </row>
        <row r="49">
          <cell r="D49" t="str">
            <v>07.00.03.05.00 - ID - segurança e ordem pública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736199519</v>
          </cell>
          <cell r="AM49">
            <v>904005858</v>
          </cell>
        </row>
        <row r="50">
          <cell r="D50" t="str">
            <v xml:space="preserve">07.00.03.06 - Outros não especificados 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7079584</v>
          </cell>
          <cell r="P50">
            <v>0</v>
          </cell>
          <cell r="Q50">
            <v>7079584</v>
          </cell>
          <cell r="R50">
            <v>0</v>
          </cell>
          <cell r="S50">
            <v>0</v>
          </cell>
          <cell r="T50">
            <v>0</v>
          </cell>
          <cell r="U50">
            <v>116880829</v>
          </cell>
          <cell r="V50">
            <v>45387615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162268444</v>
          </cell>
          <cell r="AI50">
            <v>440777398</v>
          </cell>
          <cell r="AJ50">
            <v>610125426</v>
          </cell>
          <cell r="AK50">
            <v>169348028</v>
          </cell>
          <cell r="AL50">
            <v>159071510</v>
          </cell>
          <cell r="AM50">
            <v>114793252</v>
          </cell>
        </row>
        <row r="51">
          <cell r="D51" t="str">
            <v>07.00.03.06.00 - Não especificados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7079584</v>
          </cell>
          <cell r="P51">
            <v>0</v>
          </cell>
          <cell r="Q51">
            <v>7079584</v>
          </cell>
          <cell r="R51">
            <v>0</v>
          </cell>
          <cell r="S51">
            <v>0</v>
          </cell>
          <cell r="T51">
            <v>0</v>
          </cell>
          <cell r="U51">
            <v>116880829</v>
          </cell>
          <cell r="V51">
            <v>45387615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162268444</v>
          </cell>
          <cell r="AI51">
            <v>440777398</v>
          </cell>
          <cell r="AJ51">
            <v>610125426</v>
          </cell>
          <cell r="AK51">
            <v>169348028</v>
          </cell>
          <cell r="AL51">
            <v>159071510</v>
          </cell>
          <cell r="AM51">
            <v>114793252</v>
          </cell>
        </row>
        <row r="52">
          <cell r="D52" t="str">
            <v xml:space="preserve">07.00.04 - Assuntos económicos 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9551340</v>
          </cell>
          <cell r="O52">
            <v>0</v>
          </cell>
          <cell r="P52">
            <v>0</v>
          </cell>
          <cell r="Q52">
            <v>9551340</v>
          </cell>
          <cell r="R52">
            <v>286463866</v>
          </cell>
          <cell r="S52">
            <v>0</v>
          </cell>
          <cell r="T52">
            <v>0</v>
          </cell>
          <cell r="U52">
            <v>184610179</v>
          </cell>
          <cell r="V52">
            <v>67675216</v>
          </cell>
          <cell r="W52">
            <v>66556558</v>
          </cell>
          <cell r="X52">
            <v>84617025</v>
          </cell>
          <cell r="Y52">
            <v>110652108</v>
          </cell>
          <cell r="Z52">
            <v>388502377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103169578</v>
          </cell>
          <cell r="AG52">
            <v>0</v>
          </cell>
          <cell r="AH52">
            <v>1292246907</v>
          </cell>
          <cell r="AI52">
            <v>1250775569</v>
          </cell>
          <cell r="AJ52">
            <v>2552573816</v>
          </cell>
          <cell r="AK52">
            <v>1301798247</v>
          </cell>
          <cell r="AL52">
            <v>7269608422.4850006</v>
          </cell>
          <cell r="AM52">
            <v>8691498444.3950005</v>
          </cell>
        </row>
        <row r="53">
          <cell r="D53" t="str">
            <v xml:space="preserve">07.00.04.01 - Economia, comércio e laborais 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117408534</v>
          </cell>
          <cell r="AJ53">
            <v>117408534</v>
          </cell>
          <cell r="AK53">
            <v>0</v>
          </cell>
          <cell r="AL53">
            <v>539452207.48500001</v>
          </cell>
          <cell r="AM53">
            <v>506269574.48499995</v>
          </cell>
        </row>
        <row r="54">
          <cell r="D54" t="str">
            <v>07.00.04.01.01 - Economia em geral e comércio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34303092</v>
          </cell>
          <cell r="AJ54">
            <v>34303092</v>
          </cell>
          <cell r="AK54">
            <v>0</v>
          </cell>
          <cell r="AL54">
            <v>54712642</v>
          </cell>
          <cell r="AM54">
            <v>55973351</v>
          </cell>
        </row>
        <row r="55">
          <cell r="D55" t="str">
            <v>07.00.04.01.02 - Assuntos laborais e de emprego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83105442</v>
          </cell>
          <cell r="AJ55">
            <v>83105442</v>
          </cell>
          <cell r="AK55">
            <v>0</v>
          </cell>
          <cell r="AL55">
            <v>484739565.48500001</v>
          </cell>
          <cell r="AM55">
            <v>450296223.48499995</v>
          </cell>
        </row>
        <row r="56">
          <cell r="D56" t="str">
            <v xml:space="preserve">07.00.04.02 - Agricultura silvicultura pesca e caça 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7682707</v>
          </cell>
          <cell r="Y56">
            <v>0</v>
          </cell>
          <cell r="Z56">
            <v>2039578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9722285</v>
          </cell>
          <cell r="AI56">
            <v>75532191</v>
          </cell>
          <cell r="AJ56">
            <v>85254476</v>
          </cell>
          <cell r="AK56">
            <v>9722285</v>
          </cell>
          <cell r="AL56">
            <v>1223243183</v>
          </cell>
          <cell r="AM56">
            <v>1668748672.9100001</v>
          </cell>
        </row>
        <row r="57">
          <cell r="D57" t="str">
            <v>07.00.04.02.01 - Agricultura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2039578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2039578</v>
          </cell>
          <cell r="AI57">
            <v>0</v>
          </cell>
          <cell r="AJ57">
            <v>2039578</v>
          </cell>
          <cell r="AK57">
            <v>2039578</v>
          </cell>
          <cell r="AL57">
            <v>966327887</v>
          </cell>
          <cell r="AM57">
            <v>1418399916.9100001</v>
          </cell>
        </row>
        <row r="58">
          <cell r="D58" t="str">
            <v>07.00.04.02.02 - Silvicultura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25497468</v>
          </cell>
          <cell r="AM58">
            <v>18141665</v>
          </cell>
        </row>
        <row r="59">
          <cell r="D59" t="str">
            <v>07.00.04.02.03 - Caça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</row>
        <row r="60">
          <cell r="D60" t="str">
            <v>07.00.04.02.04 - Pesca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7682707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7682707</v>
          </cell>
          <cell r="AI60">
            <v>75532191</v>
          </cell>
          <cell r="AJ60">
            <v>83214898</v>
          </cell>
          <cell r="AK60">
            <v>7682707</v>
          </cell>
          <cell r="AL60">
            <v>215945242</v>
          </cell>
          <cell r="AM60">
            <v>216734505</v>
          </cell>
        </row>
        <row r="61">
          <cell r="D61" t="str">
            <v>07.00.04.02.05 - Pecuária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15472586</v>
          </cell>
          <cell r="AM61">
            <v>15472586</v>
          </cell>
        </row>
        <row r="62">
          <cell r="D62" t="str">
            <v xml:space="preserve">07.00.04.03 - Combustível e energia 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11518630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11518630</v>
          </cell>
          <cell r="AI62">
            <v>0</v>
          </cell>
          <cell r="AJ62">
            <v>11518630</v>
          </cell>
          <cell r="AK62">
            <v>11518630</v>
          </cell>
          <cell r="AL62">
            <v>147843922</v>
          </cell>
          <cell r="AM62">
            <v>312215715</v>
          </cell>
        </row>
        <row r="63">
          <cell r="D63" t="str">
            <v>07.00.04.03.01 - Carvão e outros combustíveis minerais sólidos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</row>
        <row r="64">
          <cell r="D64" t="str">
            <v>07.00.04.03.02 - Petróleo e gás natural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</row>
        <row r="65">
          <cell r="D65" t="str">
            <v>07.00.04.03.03 - Energia nuclear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</row>
        <row r="66">
          <cell r="D66" t="str">
            <v>07.00.04.03.04 - Outros combustíveis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</row>
        <row r="67">
          <cell r="D67" t="str">
            <v>07.00.04.03.05 - Electricidade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11518630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11518630</v>
          </cell>
          <cell r="AI67">
            <v>0</v>
          </cell>
          <cell r="AJ67">
            <v>11518630</v>
          </cell>
          <cell r="AK67">
            <v>11518630</v>
          </cell>
          <cell r="AL67">
            <v>130343922</v>
          </cell>
          <cell r="AM67">
            <v>131238095</v>
          </cell>
        </row>
        <row r="68">
          <cell r="D68" t="str">
            <v>07.00.04.03.06 - Energia não eléctrica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17500000</v>
          </cell>
          <cell r="AM68">
            <v>180977620</v>
          </cell>
        </row>
        <row r="69">
          <cell r="D69" t="str">
            <v xml:space="preserve">07.00.04.04 - Minas indústria e construção 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6551289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6551289</v>
          </cell>
          <cell r="AI69">
            <v>0</v>
          </cell>
          <cell r="AJ69">
            <v>6551289</v>
          </cell>
          <cell r="AK69">
            <v>6551289</v>
          </cell>
          <cell r="AL69">
            <v>2846187</v>
          </cell>
          <cell r="AM69">
            <v>253498702</v>
          </cell>
        </row>
        <row r="70">
          <cell r="D70" t="str">
            <v>07.00.04.04.01 - Extracção de recursos minerais que não sejam combustíveis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</row>
        <row r="71">
          <cell r="D71" t="str">
            <v>07.00.04.04.02 - Indústria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6551289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6551289</v>
          </cell>
          <cell r="AI71">
            <v>0</v>
          </cell>
          <cell r="AJ71">
            <v>6551289</v>
          </cell>
          <cell r="AK71">
            <v>6551289</v>
          </cell>
          <cell r="AL71">
            <v>2846187</v>
          </cell>
          <cell r="AM71">
            <v>411478</v>
          </cell>
        </row>
        <row r="72">
          <cell r="D72" t="str">
            <v>07.00.04.04.03 - Construção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253087224</v>
          </cell>
        </row>
        <row r="73">
          <cell r="D73" t="str">
            <v xml:space="preserve">07.00.04.05 - Transportes 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67675216</v>
          </cell>
          <cell r="W73">
            <v>0</v>
          </cell>
          <cell r="X73">
            <v>19416081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54782096</v>
          </cell>
          <cell r="AG73">
            <v>0</v>
          </cell>
          <cell r="AH73">
            <v>141873393</v>
          </cell>
          <cell r="AI73">
            <v>866247773</v>
          </cell>
          <cell r="AJ73">
            <v>1008121166</v>
          </cell>
          <cell r="AK73">
            <v>141873393</v>
          </cell>
          <cell r="AL73">
            <v>2136379529</v>
          </cell>
          <cell r="AM73">
            <v>2139783746</v>
          </cell>
        </row>
        <row r="74">
          <cell r="D74" t="str">
            <v>07.00.04.05.01 - Rede rodoviária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67675216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67675216</v>
          </cell>
          <cell r="AI74">
            <v>0</v>
          </cell>
          <cell r="AJ74">
            <v>67675216</v>
          </cell>
          <cell r="AK74">
            <v>67675216</v>
          </cell>
          <cell r="AL74">
            <v>1398922377</v>
          </cell>
          <cell r="AM74">
            <v>1396410020</v>
          </cell>
        </row>
        <row r="75">
          <cell r="D75" t="str">
            <v>07.00.04.05.02 - Marítimo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19416081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19416081</v>
          </cell>
          <cell r="AI75">
            <v>815247773</v>
          </cell>
          <cell r="AJ75">
            <v>834663854</v>
          </cell>
          <cell r="AK75">
            <v>19416081</v>
          </cell>
          <cell r="AL75">
            <v>735413394</v>
          </cell>
          <cell r="AM75">
            <v>742257439</v>
          </cell>
        </row>
        <row r="76">
          <cell r="D76" t="str">
            <v>07.00.04.05.03 - Rede ferroviária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</row>
        <row r="77">
          <cell r="D77" t="str">
            <v>07.00.04.05.04 - Transportes aéreos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51000000</v>
          </cell>
          <cell r="AJ77">
            <v>51000000</v>
          </cell>
          <cell r="AK77">
            <v>0</v>
          </cell>
          <cell r="AL77">
            <v>2043758</v>
          </cell>
          <cell r="AM77">
            <v>1116287</v>
          </cell>
        </row>
        <row r="78">
          <cell r="D78" t="str">
            <v>07.00.04.05.05 - Transporte por condutas e outros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54782096</v>
          </cell>
          <cell r="AG78">
            <v>0</v>
          </cell>
          <cell r="AH78">
            <v>54782096</v>
          </cell>
          <cell r="AI78">
            <v>0</v>
          </cell>
          <cell r="AJ78">
            <v>54782096</v>
          </cell>
          <cell r="AK78">
            <v>54782096</v>
          </cell>
          <cell r="AL78">
            <v>0</v>
          </cell>
          <cell r="AM78">
            <v>0</v>
          </cell>
        </row>
        <row r="79">
          <cell r="D79" t="str">
            <v xml:space="preserve">07.00.04.06 - Comunicações 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12452666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12452666</v>
          </cell>
          <cell r="AI79">
            <v>0</v>
          </cell>
          <cell r="AJ79">
            <v>12452666</v>
          </cell>
          <cell r="AK79">
            <v>12452666</v>
          </cell>
          <cell r="AL79">
            <v>310073633</v>
          </cell>
          <cell r="AM79">
            <v>309525881</v>
          </cell>
        </row>
        <row r="80">
          <cell r="D80" t="str">
            <v>07.00.04.06.00 - Comunicações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12452666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12452666</v>
          </cell>
          <cell r="AI80">
            <v>0</v>
          </cell>
          <cell r="AJ80">
            <v>12452666</v>
          </cell>
          <cell r="AK80">
            <v>12452666</v>
          </cell>
          <cell r="AL80">
            <v>310073633</v>
          </cell>
          <cell r="AM80">
            <v>309525881</v>
          </cell>
        </row>
        <row r="81">
          <cell r="D81" t="str">
            <v xml:space="preserve">07.00.04.07 - Outras indústrias 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20323945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20323945</v>
          </cell>
          <cell r="AI81">
            <v>37049638</v>
          </cell>
          <cell r="AJ81">
            <v>57373583</v>
          </cell>
          <cell r="AK81">
            <v>20323945</v>
          </cell>
          <cell r="AL81">
            <v>775775044</v>
          </cell>
          <cell r="AM81">
            <v>776484396</v>
          </cell>
        </row>
        <row r="82">
          <cell r="D82" t="str">
            <v>07.00.04.07.01 - Distribuição e armazenagem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</row>
        <row r="83">
          <cell r="D83" t="str">
            <v>07.00.04.07.02 - Hotéis e restaurantes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</row>
        <row r="84">
          <cell r="D84" t="str">
            <v>07.00.04.07.03 - Turismo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20323945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20323945</v>
          </cell>
          <cell r="AI84">
            <v>37049638</v>
          </cell>
          <cell r="AJ84">
            <v>57373583</v>
          </cell>
          <cell r="AK84">
            <v>20323945</v>
          </cell>
          <cell r="AL84">
            <v>775775044</v>
          </cell>
          <cell r="AM84">
            <v>776484396</v>
          </cell>
        </row>
        <row r="85">
          <cell r="D85" t="str">
            <v>07.00.04.07.04 - Projectos de desenvolvimento diversos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</row>
        <row r="86">
          <cell r="D86" t="str">
            <v xml:space="preserve">07.00.04.08 - Id - Assuntos Económicos 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11498558</v>
          </cell>
          <cell r="Z86">
            <v>366196044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377694602</v>
          </cell>
          <cell r="AI86">
            <v>93429099</v>
          </cell>
          <cell r="AJ86">
            <v>471123701</v>
          </cell>
          <cell r="AK86">
            <v>377694602</v>
          </cell>
          <cell r="AL86">
            <v>811831027</v>
          </cell>
          <cell r="AM86">
            <v>1379881605</v>
          </cell>
        </row>
        <row r="87">
          <cell r="D87" t="str">
            <v>07.00.04.08.01 - ID - economia, comércio e laborais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11498558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11498558</v>
          </cell>
          <cell r="AI87">
            <v>93429099</v>
          </cell>
          <cell r="AJ87">
            <v>104927657</v>
          </cell>
          <cell r="AK87">
            <v>11498558</v>
          </cell>
          <cell r="AL87">
            <v>805684876</v>
          </cell>
          <cell r="AM87">
            <v>1356881579</v>
          </cell>
        </row>
        <row r="88">
          <cell r="D88" t="str">
            <v>07.00.04.08.02 - I&amp;D - agricultura  silvicultura  caça e pesca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366196044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366196044</v>
          </cell>
          <cell r="AI88">
            <v>0</v>
          </cell>
          <cell r="AJ88">
            <v>366196044</v>
          </cell>
          <cell r="AK88">
            <v>366196044</v>
          </cell>
          <cell r="AL88">
            <v>6146151</v>
          </cell>
          <cell r="AM88">
            <v>10179596</v>
          </cell>
        </row>
        <row r="89">
          <cell r="D89" t="str">
            <v>07.00.04.08.03 - ID - combustível e energia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12820430</v>
          </cell>
        </row>
        <row r="90">
          <cell r="D90" t="str">
            <v>07.00.04.08.04 - ID - minas, indústria e construção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</row>
        <row r="91">
          <cell r="D91" t="str">
            <v>07.00.04.08.05 - ID - transporte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</row>
        <row r="92">
          <cell r="D92" t="str">
            <v>07.00.04.08.06 - ID - comunicações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</row>
        <row r="93">
          <cell r="D93" t="str">
            <v>07.00.04.08.07 - I&amp;D - outras indústrias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</row>
        <row r="94">
          <cell r="D94" t="str">
            <v xml:space="preserve">07.00.04.09 - Outros não especificados 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9551340</v>
          </cell>
          <cell r="O94">
            <v>0</v>
          </cell>
          <cell r="P94">
            <v>0</v>
          </cell>
          <cell r="Q94">
            <v>9551340</v>
          </cell>
          <cell r="R94">
            <v>274011200</v>
          </cell>
          <cell r="S94">
            <v>0</v>
          </cell>
          <cell r="T94">
            <v>0</v>
          </cell>
          <cell r="U94">
            <v>184610179</v>
          </cell>
          <cell r="V94">
            <v>0</v>
          </cell>
          <cell r="W94">
            <v>46232613</v>
          </cell>
          <cell r="X94">
            <v>57518237</v>
          </cell>
          <cell r="Y94">
            <v>81083631</v>
          </cell>
          <cell r="Z94">
            <v>20266755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48387482</v>
          </cell>
          <cell r="AG94">
            <v>0</v>
          </cell>
          <cell r="AH94">
            <v>712110097</v>
          </cell>
          <cell r="AI94">
            <v>61108334</v>
          </cell>
          <cell r="AJ94">
            <v>782769771</v>
          </cell>
          <cell r="AK94">
            <v>721661437</v>
          </cell>
          <cell r="AL94">
            <v>1322163690</v>
          </cell>
          <cell r="AM94">
            <v>1345090152</v>
          </cell>
        </row>
        <row r="95">
          <cell r="D95" t="str">
            <v>07.00.04.09.00 - Assuntos económicos não especificados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9551340</v>
          </cell>
          <cell r="O95">
            <v>0</v>
          </cell>
          <cell r="P95">
            <v>0</v>
          </cell>
          <cell r="Q95">
            <v>9551340</v>
          </cell>
          <cell r="R95">
            <v>274011200</v>
          </cell>
          <cell r="S95">
            <v>0</v>
          </cell>
          <cell r="T95">
            <v>0</v>
          </cell>
          <cell r="U95">
            <v>184610179</v>
          </cell>
          <cell r="V95">
            <v>0</v>
          </cell>
          <cell r="W95">
            <v>46232613</v>
          </cell>
          <cell r="X95">
            <v>57518237</v>
          </cell>
          <cell r="Y95">
            <v>81083631</v>
          </cell>
          <cell r="Z95">
            <v>20266755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48387482</v>
          </cell>
          <cell r="AG95">
            <v>0</v>
          </cell>
          <cell r="AH95">
            <v>712110097</v>
          </cell>
          <cell r="AI95">
            <v>61108334</v>
          </cell>
          <cell r="AJ95">
            <v>782769771</v>
          </cell>
          <cell r="AK95">
            <v>721661437</v>
          </cell>
          <cell r="AL95">
            <v>1322163690</v>
          </cell>
          <cell r="AM95">
            <v>1345090152</v>
          </cell>
        </row>
        <row r="96">
          <cell r="D96" t="str">
            <v xml:space="preserve">07.00.05 - Protecção ambiental 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13555994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13555994</v>
          </cell>
          <cell r="AI96">
            <v>233510512</v>
          </cell>
          <cell r="AJ96">
            <v>247066506</v>
          </cell>
          <cell r="AK96">
            <v>13555994</v>
          </cell>
          <cell r="AL96">
            <v>2216919961</v>
          </cell>
          <cell r="AM96">
            <v>2222337139.6300001</v>
          </cell>
        </row>
        <row r="97">
          <cell r="D97" t="str">
            <v xml:space="preserve">07.00.05.01 - Gestão de resíduos e substâncias perigosas 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42089137</v>
          </cell>
          <cell r="AM97">
            <v>42089137</v>
          </cell>
        </row>
        <row r="98">
          <cell r="D98" t="str">
            <v>07.00.05.01.00 - Gestão de resíduos e substâncias perigosas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42089137</v>
          </cell>
          <cell r="AM98">
            <v>42089137</v>
          </cell>
        </row>
        <row r="99">
          <cell r="D99" t="str">
            <v xml:space="preserve">07.00.05.02 - Gestão de esgotos e águas 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94317345</v>
          </cell>
          <cell r="AJ99">
            <v>94317345</v>
          </cell>
          <cell r="AK99">
            <v>0</v>
          </cell>
          <cell r="AL99">
            <v>1094253818</v>
          </cell>
          <cell r="AM99">
            <v>1093109267</v>
          </cell>
        </row>
        <row r="100">
          <cell r="D100" t="str">
            <v>07.00.05.02.00 - Gestão de esgotos e águas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94317345</v>
          </cell>
          <cell r="AJ100">
            <v>94317345</v>
          </cell>
          <cell r="AK100">
            <v>0</v>
          </cell>
          <cell r="AL100">
            <v>1094253818</v>
          </cell>
          <cell r="AM100">
            <v>1093109267</v>
          </cell>
        </row>
        <row r="101">
          <cell r="D101" t="str">
            <v xml:space="preserve">07.00.05.03 - Poluição aérea e terrestre 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</row>
        <row r="102">
          <cell r="D102" t="str">
            <v>07.00.05.03.00 - Poluição aérea e terrestre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</row>
        <row r="103">
          <cell r="D103" t="str">
            <v xml:space="preserve">07.00.05.04 - Protecção da biodiversidade e paisagem 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26714684</v>
          </cell>
          <cell r="AM103">
            <v>27029562</v>
          </cell>
        </row>
        <row r="104">
          <cell r="D104" t="str">
            <v>07.00.05.04.00 - Protecção da biodiversidade e paisagem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26714684</v>
          </cell>
          <cell r="AM104">
            <v>27029562</v>
          </cell>
        </row>
        <row r="105">
          <cell r="D105" t="str">
            <v xml:space="preserve">07.00.05.05 - ID - protecção ambiental 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139193167</v>
          </cell>
          <cell r="AJ105">
            <v>139193167</v>
          </cell>
          <cell r="AK105">
            <v>0</v>
          </cell>
          <cell r="AL105">
            <v>234832709</v>
          </cell>
          <cell r="AM105">
            <v>236457518.63</v>
          </cell>
        </row>
        <row r="106">
          <cell r="D106" t="str">
            <v>07.00.05.05.00 - ID - protecção ambiental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139193167</v>
          </cell>
          <cell r="AJ106">
            <v>139193167</v>
          </cell>
          <cell r="AK106">
            <v>0</v>
          </cell>
          <cell r="AL106">
            <v>234832709</v>
          </cell>
          <cell r="AM106">
            <v>236457518.63</v>
          </cell>
        </row>
        <row r="107">
          <cell r="D107" t="str">
            <v xml:space="preserve">07.00.05.06 - Outros não especificados 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13555994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13555994</v>
          </cell>
          <cell r="AI107">
            <v>0</v>
          </cell>
          <cell r="AJ107">
            <v>13555994</v>
          </cell>
          <cell r="AK107">
            <v>13555994</v>
          </cell>
          <cell r="AL107">
            <v>819029613</v>
          </cell>
          <cell r="AM107">
            <v>823651655</v>
          </cell>
        </row>
        <row r="108">
          <cell r="D108" t="str">
            <v>07.00.05.06.00 - Protecção ambiemtal outros não especificados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13555994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13555994</v>
          </cell>
          <cell r="AI108">
            <v>0</v>
          </cell>
          <cell r="AJ108">
            <v>13555994</v>
          </cell>
          <cell r="AK108">
            <v>13555994</v>
          </cell>
          <cell r="AL108">
            <v>819029613</v>
          </cell>
          <cell r="AM108">
            <v>823651655</v>
          </cell>
        </row>
        <row r="109">
          <cell r="D109" t="str">
            <v xml:space="preserve">07.00.06 - Habitação e desenvolvimento urbanístico 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67654423</v>
          </cell>
          <cell r="AJ109">
            <v>67654423</v>
          </cell>
          <cell r="AK109">
            <v>0</v>
          </cell>
          <cell r="AL109">
            <v>3855342193</v>
          </cell>
          <cell r="AM109">
            <v>3374242308</v>
          </cell>
        </row>
        <row r="110">
          <cell r="D110" t="str">
            <v xml:space="preserve">07.00.06.01 - Desenvolvimento habitacional 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</row>
        <row r="111">
          <cell r="D111" t="str">
            <v>07.00.06.01.00 - Desenvolvimento habitacional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</row>
        <row r="112">
          <cell r="D112" t="str">
            <v xml:space="preserve">07.00.06.02 - Desenvolvimento urbanístico 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28887152</v>
          </cell>
          <cell r="AM112">
            <v>28887152</v>
          </cell>
        </row>
        <row r="113">
          <cell r="D113" t="str">
            <v>07.00.06.02.00 - Desenvolvimento urbanístico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28887152</v>
          </cell>
          <cell r="AM113">
            <v>28887152</v>
          </cell>
        </row>
        <row r="114">
          <cell r="D114" t="str">
            <v xml:space="preserve">07.00.06.03 - Abastecimento de água 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3458810209</v>
          </cell>
          <cell r="AM114">
            <v>2971447326</v>
          </cell>
        </row>
        <row r="115">
          <cell r="D115" t="str">
            <v>07.00.06.03.00 - Abastecimento de água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3458810209</v>
          </cell>
          <cell r="AM115">
            <v>2971447326</v>
          </cell>
        </row>
        <row r="116">
          <cell r="D116" t="str">
            <v xml:space="preserve">07.00.06.04 - Iluminação pública 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</row>
        <row r="117">
          <cell r="D117" t="str">
            <v>07.00.06.04.00 - Iluminação pública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</row>
        <row r="118">
          <cell r="D118" t="str">
            <v xml:space="preserve">07.00.06.05 - ID - habitação e desenvolvimento urbanístico 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90063567</v>
          </cell>
          <cell r="AM118">
            <v>91002715</v>
          </cell>
        </row>
        <row r="119">
          <cell r="D119" t="str">
            <v>07.00.06.05.00 - ID - habitação e desenvolvimento urbanístico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90063567</v>
          </cell>
          <cell r="AM119">
            <v>91002715</v>
          </cell>
        </row>
        <row r="120">
          <cell r="D120" t="str">
            <v xml:space="preserve">07.00.06.06 - Outros não especificados 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67654423</v>
          </cell>
          <cell r="AJ120">
            <v>67654423</v>
          </cell>
          <cell r="AK120">
            <v>0</v>
          </cell>
          <cell r="AL120">
            <v>277581265</v>
          </cell>
          <cell r="AM120">
            <v>282905115</v>
          </cell>
        </row>
        <row r="121">
          <cell r="D121" t="str">
            <v>07.00.06.06.00 - Hab. E desenvolvimento - não especeficados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67654423</v>
          </cell>
          <cell r="AJ121">
            <v>67654423</v>
          </cell>
          <cell r="AK121">
            <v>0</v>
          </cell>
          <cell r="AL121">
            <v>277581265</v>
          </cell>
          <cell r="AM121">
            <v>282905115</v>
          </cell>
        </row>
        <row r="122">
          <cell r="D122" t="str">
            <v xml:space="preserve">07.00.07 - Saúde 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306799402</v>
          </cell>
          <cell r="AD122">
            <v>0</v>
          </cell>
          <cell r="AE122">
            <v>4271540186</v>
          </cell>
          <cell r="AF122">
            <v>0</v>
          </cell>
          <cell r="AG122">
            <v>0</v>
          </cell>
          <cell r="AH122">
            <v>4578339588</v>
          </cell>
          <cell r="AI122">
            <v>1723005734</v>
          </cell>
          <cell r="AJ122">
            <v>6301345322</v>
          </cell>
          <cell r="AK122">
            <v>4578339588</v>
          </cell>
          <cell r="AL122">
            <v>2913948138.7249999</v>
          </cell>
          <cell r="AM122">
            <v>3360283470.0349998</v>
          </cell>
        </row>
        <row r="123">
          <cell r="D123" t="str">
            <v xml:space="preserve">07.00.07.01 - Produtos médicos, próteses e equipamento 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801911406</v>
          </cell>
          <cell r="AF123">
            <v>0</v>
          </cell>
          <cell r="AG123">
            <v>0</v>
          </cell>
          <cell r="AH123">
            <v>801911406</v>
          </cell>
          <cell r="AI123">
            <v>0</v>
          </cell>
          <cell r="AJ123">
            <v>801911406</v>
          </cell>
          <cell r="AK123">
            <v>801911406</v>
          </cell>
          <cell r="AL123">
            <v>20000000</v>
          </cell>
          <cell r="AM123">
            <v>20000000</v>
          </cell>
        </row>
        <row r="124">
          <cell r="D124" t="str">
            <v>07.00.07.01.01 - Produtos farmacêuticos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801911406</v>
          </cell>
          <cell r="AF124">
            <v>0</v>
          </cell>
          <cell r="AG124">
            <v>0</v>
          </cell>
          <cell r="AH124">
            <v>801911406</v>
          </cell>
          <cell r="AI124">
            <v>0</v>
          </cell>
          <cell r="AJ124">
            <v>801911406</v>
          </cell>
          <cell r="AK124">
            <v>801911406</v>
          </cell>
          <cell r="AL124">
            <v>20000000</v>
          </cell>
          <cell r="AM124">
            <v>20000000</v>
          </cell>
        </row>
        <row r="125">
          <cell r="D125" t="str">
            <v>07.00.07.01.02 - Outros produtos médicos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</row>
        <row r="126">
          <cell r="D126" t="str">
            <v>07.00.07.01.03 - Próteses e equipamento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</row>
        <row r="127">
          <cell r="D127" t="str">
            <v xml:space="preserve">07.00.07.02 - Serviços médicos ambulatórios 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28860000</v>
          </cell>
          <cell r="AM127">
            <v>28860000</v>
          </cell>
        </row>
        <row r="128">
          <cell r="D128" t="str">
            <v>07.00.07.02.01 - Serviços de medicina geral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8860000</v>
          </cell>
          <cell r="AM128">
            <v>8860000</v>
          </cell>
        </row>
        <row r="129">
          <cell r="D129" t="str">
            <v>07.00.07.02.02 - Serviços de medicina geral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20000000</v>
          </cell>
          <cell r="AM129">
            <v>20000000</v>
          </cell>
        </row>
        <row r="130">
          <cell r="D130" t="str">
            <v>07.00.07.02.03 - Serviços de odontologia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</row>
        <row r="131">
          <cell r="D131" t="str">
            <v>07.00.07.02.04 - Serviços paramédicos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</row>
        <row r="132">
          <cell r="D132" t="str">
            <v xml:space="preserve">07.00.07.03 - Serviços hospitalares 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1394731427</v>
          </cell>
          <cell r="AF132">
            <v>0</v>
          </cell>
          <cell r="AG132">
            <v>0</v>
          </cell>
          <cell r="AH132">
            <v>1394731427</v>
          </cell>
          <cell r="AI132">
            <v>1339976791</v>
          </cell>
          <cell r="AJ132">
            <v>2734708218</v>
          </cell>
          <cell r="AK132">
            <v>1394731427</v>
          </cell>
          <cell r="AL132">
            <v>939837797</v>
          </cell>
          <cell r="AM132">
            <v>936875971</v>
          </cell>
        </row>
        <row r="133">
          <cell r="D133" t="str">
            <v>07.00.07.03.01 - Serviços hospitalares gerais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1394731427</v>
          </cell>
          <cell r="AF133">
            <v>0</v>
          </cell>
          <cell r="AG133">
            <v>0</v>
          </cell>
          <cell r="AH133">
            <v>1394731427</v>
          </cell>
          <cell r="AI133">
            <v>1325700743</v>
          </cell>
          <cell r="AJ133">
            <v>2720432170</v>
          </cell>
          <cell r="AK133">
            <v>1394731427</v>
          </cell>
          <cell r="AL133">
            <v>939075971</v>
          </cell>
          <cell r="AM133">
            <v>936875971</v>
          </cell>
        </row>
        <row r="134">
          <cell r="D134" t="str">
            <v>07.00.07.03.02 - Serviços hospitalares especializados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14276048</v>
          </cell>
          <cell r="AJ134">
            <v>14276048</v>
          </cell>
          <cell r="AK134">
            <v>0</v>
          </cell>
          <cell r="AL134">
            <v>761826</v>
          </cell>
          <cell r="AM134">
            <v>0</v>
          </cell>
        </row>
        <row r="135">
          <cell r="D135" t="str">
            <v>07.00.07.03.03 - Serviços de centro de saúde e maternidade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</row>
        <row r="136">
          <cell r="D136" t="str">
            <v>07.00.07.03.04 - Serviços de enfermagem e convalescença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</row>
        <row r="137">
          <cell r="D137" t="str">
            <v xml:space="preserve">07.00.07.04 - Serviços de saúde pública 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1521432849</v>
          </cell>
          <cell r="AF137">
            <v>0</v>
          </cell>
          <cell r="AG137">
            <v>0</v>
          </cell>
          <cell r="AH137">
            <v>1521432849</v>
          </cell>
          <cell r="AI137">
            <v>383028943</v>
          </cell>
          <cell r="AJ137">
            <v>1904461792</v>
          </cell>
          <cell r="AK137">
            <v>1521432849</v>
          </cell>
          <cell r="AL137">
            <v>1692573209.7249999</v>
          </cell>
          <cell r="AM137">
            <v>2108477594.0349998</v>
          </cell>
        </row>
        <row r="138">
          <cell r="D138" t="str">
            <v>07.00.07.04.00 - Serviços de saúde pública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1521432849</v>
          </cell>
          <cell r="AF138">
            <v>0</v>
          </cell>
          <cell r="AG138">
            <v>0</v>
          </cell>
          <cell r="AH138">
            <v>1521432849</v>
          </cell>
          <cell r="AI138">
            <v>383028943</v>
          </cell>
          <cell r="AJ138">
            <v>1904461792</v>
          </cell>
          <cell r="AK138">
            <v>1521432849</v>
          </cell>
          <cell r="AL138">
            <v>1692573209.7249999</v>
          </cell>
          <cell r="AM138">
            <v>2108477594.0349998</v>
          </cell>
        </row>
        <row r="139">
          <cell r="D139" t="str">
            <v xml:space="preserve">07.00.07.05 - ID - saúde 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443591294</v>
          </cell>
          <cell r="AF139">
            <v>0</v>
          </cell>
          <cell r="AG139">
            <v>0</v>
          </cell>
          <cell r="AH139">
            <v>443591294</v>
          </cell>
          <cell r="AI139">
            <v>0</v>
          </cell>
          <cell r="AJ139">
            <v>443591294</v>
          </cell>
          <cell r="AK139">
            <v>443591294</v>
          </cell>
          <cell r="AL139">
            <v>207670038</v>
          </cell>
          <cell r="AM139">
            <v>234794254</v>
          </cell>
        </row>
        <row r="140">
          <cell r="D140" t="str">
            <v>07.00.07.05.00 - I&amp;D - saúde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443591294</v>
          </cell>
          <cell r="AF140">
            <v>0</v>
          </cell>
          <cell r="AG140">
            <v>0</v>
          </cell>
          <cell r="AH140">
            <v>443591294</v>
          </cell>
          <cell r="AI140">
            <v>0</v>
          </cell>
          <cell r="AJ140">
            <v>443591294</v>
          </cell>
          <cell r="AK140">
            <v>443591294</v>
          </cell>
          <cell r="AL140">
            <v>207670038</v>
          </cell>
          <cell r="AM140">
            <v>234794254</v>
          </cell>
        </row>
        <row r="141">
          <cell r="D141" t="str">
            <v xml:space="preserve">07.00.07.06 - Outros não especificados 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306799402</v>
          </cell>
          <cell r="AD141">
            <v>0</v>
          </cell>
          <cell r="AE141">
            <v>109873210</v>
          </cell>
          <cell r="AF141">
            <v>0</v>
          </cell>
          <cell r="AG141">
            <v>0</v>
          </cell>
          <cell r="AH141">
            <v>416672612</v>
          </cell>
          <cell r="AI141">
            <v>0</v>
          </cell>
          <cell r="AJ141">
            <v>416672612</v>
          </cell>
          <cell r="AK141">
            <v>416672612</v>
          </cell>
          <cell r="AL141">
            <v>25007094</v>
          </cell>
          <cell r="AM141">
            <v>31275651</v>
          </cell>
        </row>
        <row r="142">
          <cell r="D142" t="str">
            <v>07.00.07.06.00 - Serviços ambulatórios não especificados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306799402</v>
          </cell>
          <cell r="AD142">
            <v>0</v>
          </cell>
          <cell r="AE142">
            <v>109873210</v>
          </cell>
          <cell r="AF142">
            <v>0</v>
          </cell>
          <cell r="AG142">
            <v>0</v>
          </cell>
          <cell r="AH142">
            <v>416672612</v>
          </cell>
          <cell r="AI142">
            <v>0</v>
          </cell>
          <cell r="AJ142">
            <v>416672612</v>
          </cell>
          <cell r="AK142">
            <v>416672612</v>
          </cell>
          <cell r="AL142">
            <v>25007094</v>
          </cell>
          <cell r="AM142">
            <v>31275651</v>
          </cell>
        </row>
        <row r="143">
          <cell r="D143" t="str">
            <v xml:space="preserve">07.00.08 - Serviços culturais recreativos e religiosos 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107896643</v>
          </cell>
          <cell r="AC143">
            <v>0</v>
          </cell>
          <cell r="AD143">
            <v>83536129</v>
          </cell>
          <cell r="AE143">
            <v>0</v>
          </cell>
          <cell r="AF143">
            <v>0</v>
          </cell>
          <cell r="AG143">
            <v>0</v>
          </cell>
          <cell r="AH143">
            <v>191432772</v>
          </cell>
          <cell r="AI143">
            <v>240581805</v>
          </cell>
          <cell r="AJ143">
            <v>432014577</v>
          </cell>
          <cell r="AK143">
            <v>191432772</v>
          </cell>
          <cell r="AL143">
            <v>224721920</v>
          </cell>
          <cell r="AM143">
            <v>227095553</v>
          </cell>
        </row>
        <row r="144">
          <cell r="D144" t="str">
            <v xml:space="preserve">07.00.08.01 - Serviços recreativos e desporto 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107896643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107896643</v>
          </cell>
          <cell r="AI144">
            <v>57780109</v>
          </cell>
          <cell r="AJ144">
            <v>165676752</v>
          </cell>
          <cell r="AK144">
            <v>107896643</v>
          </cell>
          <cell r="AL144">
            <v>99305084</v>
          </cell>
          <cell r="AM144">
            <v>95448815</v>
          </cell>
        </row>
        <row r="145">
          <cell r="D145" t="str">
            <v>07.00.08.01.00 - Serviços recreativos e desporto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107896643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107896643</v>
          </cell>
          <cell r="AI145">
            <v>57780109</v>
          </cell>
          <cell r="AJ145">
            <v>165676752</v>
          </cell>
          <cell r="AK145">
            <v>107896643</v>
          </cell>
          <cell r="AL145">
            <v>99305084</v>
          </cell>
          <cell r="AM145">
            <v>95448815</v>
          </cell>
        </row>
        <row r="146">
          <cell r="D146" t="str">
            <v xml:space="preserve">07.00.08.02 - Serviços culturais 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59801394</v>
          </cell>
          <cell r="AE146">
            <v>0</v>
          </cell>
          <cell r="AF146">
            <v>0</v>
          </cell>
          <cell r="AG146">
            <v>0</v>
          </cell>
          <cell r="AH146">
            <v>59801394</v>
          </cell>
          <cell r="AI146">
            <v>169349804</v>
          </cell>
          <cell r="AJ146">
            <v>229151198</v>
          </cell>
          <cell r="AK146">
            <v>59801394</v>
          </cell>
          <cell r="AL146">
            <v>64816834</v>
          </cell>
          <cell r="AM146">
            <v>71419484</v>
          </cell>
        </row>
        <row r="147">
          <cell r="D147" t="str">
            <v>07.00.08.02.00 - Serviços culturais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59801394</v>
          </cell>
          <cell r="AE147">
            <v>0</v>
          </cell>
          <cell r="AF147">
            <v>0</v>
          </cell>
          <cell r="AG147">
            <v>0</v>
          </cell>
          <cell r="AH147">
            <v>59801394</v>
          </cell>
          <cell r="AI147">
            <v>169349804</v>
          </cell>
          <cell r="AJ147">
            <v>229151198</v>
          </cell>
          <cell r="AK147">
            <v>59801394</v>
          </cell>
          <cell r="AL147">
            <v>64816834</v>
          </cell>
          <cell r="AM147">
            <v>71419484</v>
          </cell>
        </row>
        <row r="148">
          <cell r="D148" t="str">
            <v xml:space="preserve">07.00.08.03 - Rádio, televisão e publicações 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</row>
        <row r="149">
          <cell r="D149" t="str">
            <v>07.00.08.03.00 - Rádio  televisão e publicações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</row>
        <row r="150">
          <cell r="D150" t="str">
            <v xml:space="preserve">07.00.08.04 - Religião e outros serviços colectivos 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</row>
        <row r="151">
          <cell r="D151" t="str">
            <v>07.00.08.04.00 - Religião e outros serviços colectivos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</row>
        <row r="152">
          <cell r="D152" t="str">
            <v xml:space="preserve">07.00.08.05 - ID - serviços culturais, recreativos e religiosos 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3263491</v>
          </cell>
          <cell r="AM152">
            <v>3263491</v>
          </cell>
        </row>
        <row r="153">
          <cell r="D153" t="str">
            <v>07.00.08.05.00 - ID - serviços culturais, recreativos e religiosos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3263491</v>
          </cell>
          <cell r="AM153">
            <v>3263491</v>
          </cell>
        </row>
        <row r="154">
          <cell r="D154" t="str">
            <v xml:space="preserve">07.00.08.06 - Outros não especificados 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23734735</v>
          </cell>
          <cell r="AE154">
            <v>0</v>
          </cell>
          <cell r="AF154">
            <v>0</v>
          </cell>
          <cell r="AG154">
            <v>0</v>
          </cell>
          <cell r="AH154">
            <v>23734735</v>
          </cell>
          <cell r="AI154">
            <v>13451892</v>
          </cell>
          <cell r="AJ154">
            <v>37186627</v>
          </cell>
          <cell r="AK154">
            <v>23734735</v>
          </cell>
          <cell r="AL154">
            <v>57336511</v>
          </cell>
          <cell r="AM154">
            <v>56963763</v>
          </cell>
        </row>
        <row r="155">
          <cell r="D155" t="str">
            <v>07.00.08.06.00 - Serviços culturais  recreativos e religiosos não especificados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23734735</v>
          </cell>
          <cell r="AE155">
            <v>0</v>
          </cell>
          <cell r="AF155">
            <v>0</v>
          </cell>
          <cell r="AG155">
            <v>0</v>
          </cell>
          <cell r="AH155">
            <v>23734735</v>
          </cell>
          <cell r="AI155">
            <v>13451892</v>
          </cell>
          <cell r="AJ155">
            <v>37186627</v>
          </cell>
          <cell r="AK155">
            <v>23734735</v>
          </cell>
          <cell r="AL155">
            <v>57336511</v>
          </cell>
          <cell r="AM155">
            <v>56963763</v>
          </cell>
        </row>
        <row r="156">
          <cell r="D156" t="str">
            <v xml:space="preserve">07.00.09 - Educação 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7826990227</v>
          </cell>
          <cell r="AB156">
            <v>0</v>
          </cell>
          <cell r="AC156">
            <v>0</v>
          </cell>
          <cell r="AD156">
            <v>7577403</v>
          </cell>
          <cell r="AE156">
            <v>0</v>
          </cell>
          <cell r="AF156">
            <v>0</v>
          </cell>
          <cell r="AG156">
            <v>0</v>
          </cell>
          <cell r="AH156">
            <v>7834567630</v>
          </cell>
          <cell r="AI156">
            <v>2008674546</v>
          </cell>
          <cell r="AJ156">
            <v>9843242176</v>
          </cell>
          <cell r="AK156">
            <v>7834567630</v>
          </cell>
          <cell r="AL156">
            <v>2783134959</v>
          </cell>
          <cell r="AM156">
            <v>3024745770</v>
          </cell>
        </row>
        <row r="157">
          <cell r="D157" t="str">
            <v xml:space="preserve">07.00.09.01 - Ensino pré primário e primário 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4038967902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4038967902</v>
          </cell>
          <cell r="AI157">
            <v>0</v>
          </cell>
          <cell r="AJ157">
            <v>4038967902</v>
          </cell>
          <cell r="AK157">
            <v>4038967902</v>
          </cell>
          <cell r="AL157">
            <v>62086400</v>
          </cell>
          <cell r="AM157">
            <v>45154895</v>
          </cell>
        </row>
        <row r="158">
          <cell r="D158" t="str">
            <v>07.00.09.01.01 - Pré-primário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39086400</v>
          </cell>
          <cell r="AM158">
            <v>23154895</v>
          </cell>
        </row>
        <row r="159">
          <cell r="D159" t="str">
            <v>07.00.09.01.02 - Ensino primário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4038967902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4038967902</v>
          </cell>
          <cell r="AI159">
            <v>0</v>
          </cell>
          <cell r="AJ159">
            <v>4038967902</v>
          </cell>
          <cell r="AK159">
            <v>4038967902</v>
          </cell>
          <cell r="AL159">
            <v>23000000</v>
          </cell>
          <cell r="AM159">
            <v>22000000</v>
          </cell>
        </row>
        <row r="160">
          <cell r="D160" t="str">
            <v xml:space="preserve">07.00.09.02 - Ensino secundário 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3553174116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3553174116</v>
          </cell>
          <cell r="AI160">
            <v>0</v>
          </cell>
          <cell r="AJ160">
            <v>3553174116</v>
          </cell>
          <cell r="AK160">
            <v>3553174116</v>
          </cell>
          <cell r="AL160">
            <v>199447209</v>
          </cell>
          <cell r="AM160">
            <v>6321799</v>
          </cell>
        </row>
        <row r="161">
          <cell r="D161" t="str">
            <v>07.00.09.02.01 - Primeiro ciclo do secundário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</row>
        <row r="162">
          <cell r="D162" t="str">
            <v>07.00.09.02.02 - Segundo ciclo do secundário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</row>
        <row r="163">
          <cell r="D163" t="str">
            <v>07.00.09.02.03 - Id Ensino Secundário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3553174116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3553174116</v>
          </cell>
          <cell r="AI163">
            <v>0</v>
          </cell>
          <cell r="AJ163">
            <v>3553174116</v>
          </cell>
          <cell r="AK163">
            <v>3553174116</v>
          </cell>
          <cell r="AL163">
            <v>199447209</v>
          </cell>
          <cell r="AM163">
            <v>6321799</v>
          </cell>
        </row>
        <row r="164">
          <cell r="D164" t="str">
            <v xml:space="preserve">07.00.09.03 - Ensino pós secundário não universitário 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</row>
        <row r="165">
          <cell r="D165" t="str">
            <v>07.00.09.03.00 - Ensino pós secundário não universitário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</row>
        <row r="166">
          <cell r="D166" t="str">
            <v xml:space="preserve">07.00.09.04 - Ensino universitário 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18097553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18097553</v>
          </cell>
          <cell r="AI166">
            <v>971507107</v>
          </cell>
          <cell r="AJ166">
            <v>989604660</v>
          </cell>
          <cell r="AK166">
            <v>18097553</v>
          </cell>
          <cell r="AL166">
            <v>1076256644</v>
          </cell>
          <cell r="AM166">
            <v>1603721474</v>
          </cell>
        </row>
        <row r="167">
          <cell r="D167" t="str">
            <v>07.00.09.04.01 - Licenciatura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826207732</v>
          </cell>
          <cell r="AJ167">
            <v>826207732</v>
          </cell>
          <cell r="AK167">
            <v>0</v>
          </cell>
          <cell r="AL167">
            <v>974583253</v>
          </cell>
          <cell r="AM167">
            <v>1489823513</v>
          </cell>
        </row>
        <row r="168">
          <cell r="D168" t="str">
            <v>07.00.09.04.02 - Outros graus académicos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18097553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18097553</v>
          </cell>
          <cell r="AI168">
            <v>145299375</v>
          </cell>
          <cell r="AJ168">
            <v>163396928</v>
          </cell>
          <cell r="AK168">
            <v>18097553</v>
          </cell>
          <cell r="AL168">
            <v>101673391</v>
          </cell>
          <cell r="AM168">
            <v>113897961</v>
          </cell>
        </row>
        <row r="169">
          <cell r="D169" t="str">
            <v xml:space="preserve">07.00.09.05 - Ensino não especificado (sem grau definido) 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30601333</v>
          </cell>
          <cell r="AJ169">
            <v>30601333</v>
          </cell>
          <cell r="AK169">
            <v>0</v>
          </cell>
          <cell r="AL169">
            <v>20528347</v>
          </cell>
          <cell r="AM169">
            <v>20349790</v>
          </cell>
        </row>
        <row r="170">
          <cell r="D170" t="str">
            <v>07.00.09.05.00 - Ensino não especificado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30601333</v>
          </cell>
          <cell r="AJ170">
            <v>30601333</v>
          </cell>
          <cell r="AK170">
            <v>0</v>
          </cell>
          <cell r="AL170">
            <v>20528347</v>
          </cell>
          <cell r="AM170">
            <v>20349790</v>
          </cell>
        </row>
        <row r="171">
          <cell r="D171" t="str">
            <v xml:space="preserve">07.00.09.06 - Serviços auxiliares á educação 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11381345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11381345</v>
          </cell>
          <cell r="AI171">
            <v>896723028</v>
          </cell>
          <cell r="AJ171">
            <v>908104373</v>
          </cell>
          <cell r="AK171">
            <v>11381345</v>
          </cell>
          <cell r="AL171">
            <v>160523013</v>
          </cell>
          <cell r="AM171">
            <v>153621520</v>
          </cell>
        </row>
        <row r="172">
          <cell r="D172" t="str">
            <v>07.00.09.06.00 - Serviços auxiliares á educação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11381345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11381345</v>
          </cell>
          <cell r="AI172">
            <v>896723028</v>
          </cell>
          <cell r="AJ172">
            <v>908104373</v>
          </cell>
          <cell r="AK172">
            <v>11381345</v>
          </cell>
          <cell r="AL172">
            <v>160523013</v>
          </cell>
          <cell r="AM172">
            <v>153621520</v>
          </cell>
        </row>
        <row r="173">
          <cell r="D173" t="str">
            <v xml:space="preserve">07.00.09.07 - ID - educação 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46119421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46119421</v>
          </cell>
          <cell r="AI173">
            <v>0</v>
          </cell>
          <cell r="AJ173">
            <v>46119421</v>
          </cell>
          <cell r="AK173">
            <v>46119421</v>
          </cell>
          <cell r="AL173">
            <v>334843962</v>
          </cell>
          <cell r="AM173">
            <v>242433130</v>
          </cell>
        </row>
        <row r="174">
          <cell r="D174" t="str">
            <v>07.00.09.07.00 - ID - educação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46119421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46119421</v>
          </cell>
          <cell r="AI174">
            <v>0</v>
          </cell>
          <cell r="AJ174">
            <v>46119421</v>
          </cell>
          <cell r="AK174">
            <v>46119421</v>
          </cell>
          <cell r="AL174">
            <v>334843962</v>
          </cell>
          <cell r="AM174">
            <v>242433130</v>
          </cell>
        </row>
        <row r="175">
          <cell r="D175" t="str">
            <v xml:space="preserve">07.00.09.08 - Outros não especificados 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159249890</v>
          </cell>
          <cell r="AB175">
            <v>0</v>
          </cell>
          <cell r="AC175">
            <v>0</v>
          </cell>
          <cell r="AD175">
            <v>7577403</v>
          </cell>
          <cell r="AE175">
            <v>0</v>
          </cell>
          <cell r="AF175">
            <v>0</v>
          </cell>
          <cell r="AG175">
            <v>0</v>
          </cell>
          <cell r="AH175">
            <v>166827293</v>
          </cell>
          <cell r="AI175">
            <v>109843078</v>
          </cell>
          <cell r="AJ175">
            <v>276670371</v>
          </cell>
          <cell r="AK175">
            <v>166827293</v>
          </cell>
          <cell r="AL175">
            <v>929449384</v>
          </cell>
          <cell r="AM175">
            <v>953143162</v>
          </cell>
        </row>
        <row r="176">
          <cell r="D176" t="str">
            <v>07.00.09.08.00 - Outros não especificados-educação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159249890</v>
          </cell>
          <cell r="AB176">
            <v>0</v>
          </cell>
          <cell r="AC176">
            <v>0</v>
          </cell>
          <cell r="AD176">
            <v>7577403</v>
          </cell>
          <cell r="AE176">
            <v>0</v>
          </cell>
          <cell r="AF176">
            <v>0</v>
          </cell>
          <cell r="AG176">
            <v>0</v>
          </cell>
          <cell r="AH176">
            <v>166827293</v>
          </cell>
          <cell r="AI176">
            <v>109843078</v>
          </cell>
          <cell r="AJ176">
            <v>276670371</v>
          </cell>
          <cell r="AK176">
            <v>166827293</v>
          </cell>
          <cell r="AL176">
            <v>929449384</v>
          </cell>
          <cell r="AM176">
            <v>953143162</v>
          </cell>
        </row>
        <row r="177">
          <cell r="D177" t="str">
            <v xml:space="preserve">07.00.10 - Protecção social 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5768373944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129796312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5898170256</v>
          </cell>
          <cell r="AI177">
            <v>1911306331</v>
          </cell>
          <cell r="AJ177">
            <v>7809476587</v>
          </cell>
          <cell r="AK177">
            <v>5898170256</v>
          </cell>
          <cell r="AL177">
            <v>1533462397.845</v>
          </cell>
          <cell r="AM177">
            <v>2176838382.0900002</v>
          </cell>
        </row>
        <row r="178">
          <cell r="D178" t="str">
            <v xml:space="preserve">07.00.10.01 - Doença e incapacidade 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23192071</v>
          </cell>
          <cell r="AM178">
            <v>13230980</v>
          </cell>
        </row>
        <row r="179">
          <cell r="D179" t="str">
            <v>07.00.10.01.01 - Doenças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</row>
        <row r="180">
          <cell r="D180" t="str">
            <v>07.00.10.01.02 - Incapacidade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23192071</v>
          </cell>
          <cell r="AM180">
            <v>13230980</v>
          </cell>
        </row>
        <row r="181">
          <cell r="D181" t="str">
            <v xml:space="preserve">07.00.10.02 - Idosos 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1642000000</v>
          </cell>
          <cell r="AJ181">
            <v>1642000000</v>
          </cell>
          <cell r="AK181">
            <v>0</v>
          </cell>
          <cell r="AL181">
            <v>14662530</v>
          </cell>
          <cell r="AM181">
            <v>14662530</v>
          </cell>
        </row>
        <row r="182">
          <cell r="D182" t="str">
            <v>07.00.10.02.00 - Idosos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1642000000</v>
          </cell>
          <cell r="AJ182">
            <v>1642000000</v>
          </cell>
          <cell r="AK182">
            <v>0</v>
          </cell>
          <cell r="AL182">
            <v>14662530</v>
          </cell>
          <cell r="AM182">
            <v>14662530</v>
          </cell>
        </row>
        <row r="183">
          <cell r="D183" t="str">
            <v xml:space="preserve">07.00.10.03 - Sobrevivência 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</row>
        <row r="184">
          <cell r="D184" t="str">
            <v>07.00.10.03.00 - Sobrevivência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</row>
        <row r="185">
          <cell r="D185" t="str">
            <v xml:space="preserve">07.00.10.04 - Família e crianças 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142833913</v>
          </cell>
          <cell r="AJ185">
            <v>142833913</v>
          </cell>
          <cell r="AK185">
            <v>0</v>
          </cell>
          <cell r="AL185">
            <v>150604312</v>
          </cell>
          <cell r="AM185">
            <v>126976213</v>
          </cell>
        </row>
        <row r="186">
          <cell r="D186" t="str">
            <v>07.00.10.04 - Família e crianças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</row>
        <row r="187">
          <cell r="D187" t="str">
            <v>07.00.10.04.00 - Família e crianças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142833913</v>
          </cell>
          <cell r="AJ187">
            <v>142833913</v>
          </cell>
          <cell r="AK187">
            <v>0</v>
          </cell>
          <cell r="AL187">
            <v>150604312</v>
          </cell>
          <cell r="AM187">
            <v>126976213</v>
          </cell>
        </row>
        <row r="188">
          <cell r="D188" t="str">
            <v xml:space="preserve">07.00.10.05 - Desemprego 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341060000</v>
          </cell>
          <cell r="AM188">
            <v>341060000</v>
          </cell>
        </row>
        <row r="189">
          <cell r="D189" t="str">
            <v>07.00.10.05.00 - Desemprego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341060000</v>
          </cell>
          <cell r="AM189">
            <v>341060000</v>
          </cell>
        </row>
        <row r="190">
          <cell r="D190" t="str">
            <v xml:space="preserve">07.00.10.06 - Habitação 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195000000</v>
          </cell>
          <cell r="AM190">
            <v>680166000</v>
          </cell>
        </row>
        <row r="191">
          <cell r="D191" t="str">
            <v>07.00.10.06.00 - Habitação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195000000</v>
          </cell>
          <cell r="AM191">
            <v>680166000</v>
          </cell>
        </row>
        <row r="192">
          <cell r="D192" t="str">
            <v xml:space="preserve">07.00.10.07 - Exclusão social 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26587328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26587328</v>
          </cell>
          <cell r="AI192">
            <v>82873646</v>
          </cell>
          <cell r="AJ192">
            <v>109460974</v>
          </cell>
          <cell r="AK192">
            <v>26587328</v>
          </cell>
          <cell r="AL192">
            <v>360872278</v>
          </cell>
          <cell r="AM192">
            <v>504768991</v>
          </cell>
        </row>
        <row r="193">
          <cell r="D193" t="str">
            <v>07.00.10.07.00 - Exclusão social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26587328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26587328</v>
          </cell>
          <cell r="AI193">
            <v>82873646</v>
          </cell>
          <cell r="AJ193">
            <v>109460974</v>
          </cell>
          <cell r="AK193">
            <v>26587328</v>
          </cell>
          <cell r="AL193">
            <v>360872278</v>
          </cell>
          <cell r="AM193">
            <v>504768991</v>
          </cell>
        </row>
        <row r="194">
          <cell r="D194" t="str">
            <v xml:space="preserve">07.00.10.08 - ID Protecção Social 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18500000</v>
          </cell>
          <cell r="AM194">
            <v>14703316</v>
          </cell>
        </row>
        <row r="195">
          <cell r="D195" t="str">
            <v>07.00.10.08.00 - ID Protecção Social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18500000</v>
          </cell>
          <cell r="AM195">
            <v>14703316</v>
          </cell>
        </row>
        <row r="196">
          <cell r="D196" t="str">
            <v xml:space="preserve">07.00.10.09 - Outros não especificados 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5768373944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103208984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5871582928</v>
          </cell>
          <cell r="AI196">
            <v>43598772</v>
          </cell>
          <cell r="AJ196">
            <v>5915181700</v>
          </cell>
          <cell r="AK196">
            <v>5871582928</v>
          </cell>
          <cell r="AL196">
            <v>429571206.84499997</v>
          </cell>
          <cell r="AM196">
            <v>481270352.08999997</v>
          </cell>
        </row>
        <row r="197">
          <cell r="D197" t="str">
            <v>07.00.10.09.00 - Proteção Social Não Especificado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5768373944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103208984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5871582928</v>
          </cell>
          <cell r="AI197">
            <v>43598772</v>
          </cell>
          <cell r="AJ197">
            <v>5915181700</v>
          </cell>
          <cell r="AK197">
            <v>5871582928</v>
          </cell>
          <cell r="AL197">
            <v>429571206.84499997</v>
          </cell>
          <cell r="AM197">
            <v>481270352.08999997</v>
          </cell>
        </row>
      </sheetData>
      <sheetData sheetId="23"/>
      <sheetData sheetId="24">
        <row r="8">
          <cell r="D8" t="str">
            <v>07.00.01.01.01 - Órgãos Executivos E Legislativos</v>
          </cell>
          <cell r="E8">
            <v>244791904</v>
          </cell>
          <cell r="F8">
            <v>833379414</v>
          </cell>
          <cell r="G8">
            <v>52505649</v>
          </cell>
          <cell r="H8">
            <v>57834492</v>
          </cell>
          <cell r="I8">
            <v>83516211</v>
          </cell>
          <cell r="J8">
            <v>150125457</v>
          </cell>
          <cell r="K8">
            <v>0</v>
          </cell>
          <cell r="L8">
            <v>0</v>
          </cell>
          <cell r="M8">
            <v>117918695</v>
          </cell>
          <cell r="N8">
            <v>6656143</v>
          </cell>
          <cell r="O8">
            <v>143976198</v>
          </cell>
          <cell r="P8">
            <v>20781784</v>
          </cell>
          <cell r="Q8">
            <v>1711485947</v>
          </cell>
          <cell r="R8">
            <v>3330885960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3330885960</v>
          </cell>
          <cell r="AI8">
            <v>0</v>
          </cell>
          <cell r="AJ8">
            <v>5042371907</v>
          </cell>
          <cell r="AK8">
            <v>5042371907</v>
          </cell>
          <cell r="AL8">
            <v>467848013</v>
          </cell>
          <cell r="AM8">
            <v>467848013</v>
          </cell>
        </row>
        <row r="9">
          <cell r="D9" t="str">
            <v>07.00.01.01.02 - Administração financeira e fiscal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2294194733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2294194733</v>
          </cell>
          <cell r="AI9">
            <v>57551748</v>
          </cell>
          <cell r="AJ9">
            <v>2351746481</v>
          </cell>
          <cell r="AK9">
            <v>2294194733</v>
          </cell>
          <cell r="AL9">
            <v>1504428420</v>
          </cell>
          <cell r="AM9">
            <v>1504428420</v>
          </cell>
        </row>
        <row r="10">
          <cell r="D10" t="str">
            <v>07.00.01.01.03 - Negócios estrangeiros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1605967896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1605967896</v>
          </cell>
          <cell r="AI10">
            <v>0</v>
          </cell>
          <cell r="AJ10">
            <v>1605967896</v>
          </cell>
          <cell r="AK10">
            <v>1605967896</v>
          </cell>
          <cell r="AL10">
            <v>27760765</v>
          </cell>
          <cell r="AM10">
            <v>27760765</v>
          </cell>
        </row>
        <row r="11">
          <cell r="D11" t="str">
            <v xml:space="preserve">07.00.01.02 - Ajuda pública ao desenvolvimento 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158997200</v>
          </cell>
          <cell r="AM11">
            <v>158997200</v>
          </cell>
        </row>
        <row r="12">
          <cell r="D12" t="str">
            <v>07.00.01.02.01 - Ajuda pública a países em desenvolvimento e em transição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</row>
        <row r="13">
          <cell r="D13" t="str">
            <v>07.00.01.02.02 - Ajuda económica através de organizações internacionais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158997200</v>
          </cell>
          <cell r="AM13">
            <v>158997200</v>
          </cell>
        </row>
        <row r="14">
          <cell r="D14" t="str">
            <v xml:space="preserve">07.00.01.03 - Serviços gerais 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44180264</v>
          </cell>
          <cell r="S14">
            <v>1820519</v>
          </cell>
          <cell r="T14">
            <v>0</v>
          </cell>
          <cell r="U14">
            <v>0</v>
          </cell>
          <cell r="V14">
            <v>0</v>
          </cell>
          <cell r="W14">
            <v>4582394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66830546</v>
          </cell>
          <cell r="AH14">
            <v>117413723</v>
          </cell>
          <cell r="AI14">
            <v>215452621</v>
          </cell>
          <cell r="AJ14">
            <v>332866344</v>
          </cell>
          <cell r="AK14">
            <v>117413723</v>
          </cell>
          <cell r="AL14">
            <v>553764890</v>
          </cell>
          <cell r="AM14">
            <v>553764890</v>
          </cell>
        </row>
        <row r="15">
          <cell r="D15" t="str">
            <v>07.00.01.03.01 - Administração de pessoal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28823187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28823187</v>
          </cell>
          <cell r="AI15">
            <v>0</v>
          </cell>
          <cell r="AJ15">
            <v>28823187</v>
          </cell>
          <cell r="AK15">
            <v>28823187</v>
          </cell>
          <cell r="AL15">
            <v>57200038</v>
          </cell>
          <cell r="AM15">
            <v>57200038</v>
          </cell>
        </row>
        <row r="16">
          <cell r="D16" t="str">
            <v>07.00.01.03.02 - Planeamento global e estatística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215452621</v>
          </cell>
          <cell r="AJ16">
            <v>215452621</v>
          </cell>
          <cell r="AK16">
            <v>0</v>
          </cell>
          <cell r="AL16">
            <v>320072461</v>
          </cell>
          <cell r="AM16">
            <v>320072461</v>
          </cell>
        </row>
        <row r="17">
          <cell r="D17" t="str">
            <v>07.00.01.03.03 - Outros serviços gerais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15357077</v>
          </cell>
          <cell r="S17">
            <v>1820519</v>
          </cell>
          <cell r="T17">
            <v>0</v>
          </cell>
          <cell r="U17">
            <v>0</v>
          </cell>
          <cell r="V17">
            <v>0</v>
          </cell>
          <cell r="W17">
            <v>4582394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66830546</v>
          </cell>
          <cell r="AH17">
            <v>88590536</v>
          </cell>
          <cell r="AI17">
            <v>0</v>
          </cell>
          <cell r="AJ17">
            <v>88590536</v>
          </cell>
          <cell r="AK17">
            <v>88590536</v>
          </cell>
          <cell r="AL17">
            <v>176492391</v>
          </cell>
          <cell r="AM17">
            <v>176492391</v>
          </cell>
        </row>
        <row r="18">
          <cell r="D18" t="str">
            <v xml:space="preserve">07.00.01.04 - Investigação fundamental 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</row>
        <row r="19">
          <cell r="D19" t="str">
            <v>07.00.01.04.00 - Investigação multidisciplinar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</row>
        <row r="20">
          <cell r="D20" t="str">
            <v xml:space="preserve">07.00.01.05 - ID - Serviços Públicos Gerais 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9331462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9331462</v>
          </cell>
          <cell r="AI20">
            <v>0</v>
          </cell>
          <cell r="AJ20">
            <v>9331462</v>
          </cell>
          <cell r="AK20">
            <v>9331462</v>
          </cell>
          <cell r="AL20">
            <v>51090987</v>
          </cell>
          <cell r="AM20">
            <v>51090987</v>
          </cell>
        </row>
        <row r="21">
          <cell r="D21" t="str">
            <v>07.00.01.05.00 - ID - serviços públicos gerais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9331462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9331462</v>
          </cell>
          <cell r="AI21">
            <v>0</v>
          </cell>
          <cell r="AJ21">
            <v>9331462</v>
          </cell>
          <cell r="AK21">
            <v>9331462</v>
          </cell>
          <cell r="AL21">
            <v>51090987</v>
          </cell>
          <cell r="AM21">
            <v>51090987</v>
          </cell>
        </row>
        <row r="22">
          <cell r="D22" t="str">
            <v xml:space="preserve">07.00.01.06 - Serviços Públicos Gerais não especificados 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5004626</v>
          </cell>
          <cell r="P22">
            <v>0</v>
          </cell>
          <cell r="Q22">
            <v>5004626</v>
          </cell>
          <cell r="R22">
            <v>0</v>
          </cell>
          <cell r="S22">
            <v>0</v>
          </cell>
          <cell r="T22">
            <v>0</v>
          </cell>
          <cell r="U22">
            <v>25903849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25903849</v>
          </cell>
          <cell r="AI22">
            <v>19130592</v>
          </cell>
          <cell r="AJ22">
            <v>50039067</v>
          </cell>
          <cell r="AK22">
            <v>30908475</v>
          </cell>
          <cell r="AL22">
            <v>477773197</v>
          </cell>
          <cell r="AM22">
            <v>477773197</v>
          </cell>
        </row>
        <row r="23">
          <cell r="D23" t="str">
            <v>07.00.01.06.00 - Não especificados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5004626</v>
          </cell>
          <cell r="P23">
            <v>0</v>
          </cell>
          <cell r="Q23">
            <v>5004626</v>
          </cell>
          <cell r="R23">
            <v>0</v>
          </cell>
          <cell r="S23">
            <v>0</v>
          </cell>
          <cell r="T23">
            <v>0</v>
          </cell>
          <cell r="U23">
            <v>25903849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25903849</v>
          </cell>
          <cell r="AI23">
            <v>19130592</v>
          </cell>
          <cell r="AJ23">
            <v>50039067</v>
          </cell>
          <cell r="AK23">
            <v>30908475</v>
          </cell>
          <cell r="AL23">
            <v>477773197</v>
          </cell>
          <cell r="AM23">
            <v>477773197</v>
          </cell>
        </row>
        <row r="24">
          <cell r="D24" t="str">
            <v xml:space="preserve">07.00.01.07 - Transacções da dívida pública 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5146837889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5146837889</v>
          </cell>
          <cell r="AI24">
            <v>0</v>
          </cell>
          <cell r="AJ24">
            <v>5146837889</v>
          </cell>
          <cell r="AK24">
            <v>5146837889</v>
          </cell>
          <cell r="AL24">
            <v>0</v>
          </cell>
          <cell r="AM24">
            <v>0</v>
          </cell>
        </row>
        <row r="25">
          <cell r="D25" t="str">
            <v>07.00.01.07.00 - Transacções da dívida pública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5146837889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5146837889</v>
          </cell>
          <cell r="AI25">
            <v>0</v>
          </cell>
          <cell r="AJ25">
            <v>5146837889</v>
          </cell>
          <cell r="AK25">
            <v>5146837889</v>
          </cell>
          <cell r="AL25">
            <v>0</v>
          </cell>
          <cell r="AM25">
            <v>0</v>
          </cell>
        </row>
        <row r="26">
          <cell r="D26" t="str">
            <v xml:space="preserve">07.00.01.08 - Outros não especificados 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1051836048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1051836048</v>
          </cell>
          <cell r="AI26">
            <v>0</v>
          </cell>
          <cell r="AJ26">
            <v>1051836048</v>
          </cell>
          <cell r="AK26">
            <v>1051836048</v>
          </cell>
          <cell r="AL26">
            <v>34166363</v>
          </cell>
          <cell r="AM26">
            <v>34166363</v>
          </cell>
        </row>
        <row r="27">
          <cell r="D27" t="str">
            <v>07.00.01.08.00 - Transferências interinstitucionais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1051836048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1051836048</v>
          </cell>
          <cell r="AI27">
            <v>0</v>
          </cell>
          <cell r="AJ27">
            <v>1051836048</v>
          </cell>
          <cell r="AK27">
            <v>1051836048</v>
          </cell>
          <cell r="AL27">
            <v>34166363</v>
          </cell>
          <cell r="AM27">
            <v>34166363</v>
          </cell>
        </row>
        <row r="28">
          <cell r="D28" t="str">
            <v xml:space="preserve">07.00.02 - Defesa 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38419864</v>
          </cell>
          <cell r="U28">
            <v>0</v>
          </cell>
          <cell r="V28">
            <v>27929197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66349061</v>
          </cell>
          <cell r="AI28">
            <v>976981007</v>
          </cell>
          <cell r="AJ28">
            <v>1043330068</v>
          </cell>
          <cell r="AK28">
            <v>66349061</v>
          </cell>
          <cell r="AL28">
            <v>136010581</v>
          </cell>
          <cell r="AM28">
            <v>136010581</v>
          </cell>
        </row>
        <row r="29">
          <cell r="D29" t="str">
            <v xml:space="preserve">07.00.02.01 - Defesa militar 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38419864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38419864</v>
          </cell>
          <cell r="AI29">
            <v>976981007</v>
          </cell>
          <cell r="AJ29">
            <v>1015400871</v>
          </cell>
          <cell r="AK29">
            <v>38419864</v>
          </cell>
          <cell r="AL29">
            <v>52795843</v>
          </cell>
          <cell r="AM29">
            <v>52795843</v>
          </cell>
        </row>
        <row r="30">
          <cell r="D30" t="str">
            <v>07.00.02.01.00 - Defesa militar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38419864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38419864</v>
          </cell>
          <cell r="AI30">
            <v>976981007</v>
          </cell>
          <cell r="AJ30">
            <v>1015400871</v>
          </cell>
          <cell r="AK30">
            <v>38419864</v>
          </cell>
          <cell r="AL30">
            <v>52795843</v>
          </cell>
          <cell r="AM30">
            <v>52795843</v>
          </cell>
        </row>
        <row r="31">
          <cell r="D31" t="str">
            <v xml:space="preserve">07.00.02.02 - Defesa civil 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27929197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27929197</v>
          </cell>
          <cell r="AI31">
            <v>0</v>
          </cell>
          <cell r="AJ31">
            <v>27929197</v>
          </cell>
          <cell r="AK31">
            <v>27929197</v>
          </cell>
          <cell r="AL31">
            <v>2818710</v>
          </cell>
          <cell r="AM31">
            <v>2818710</v>
          </cell>
        </row>
        <row r="32">
          <cell r="D32" t="str">
            <v>07.00.02.02.00 - Defesa civil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27929197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27929197</v>
          </cell>
          <cell r="AI32">
            <v>0</v>
          </cell>
          <cell r="AJ32">
            <v>27929197</v>
          </cell>
          <cell r="AK32">
            <v>27929197</v>
          </cell>
          <cell r="AL32">
            <v>2818710</v>
          </cell>
          <cell r="AM32">
            <v>2818710</v>
          </cell>
        </row>
        <row r="33">
          <cell r="D33" t="str">
            <v xml:space="preserve">07.00.02.03 - Ajuda militar ao exterior 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</row>
        <row r="34">
          <cell r="D34" t="str">
            <v>07.00.02.03.00 - Ajuda militar ao exterior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</row>
        <row r="35">
          <cell r="D35" t="str">
            <v xml:space="preserve">07.00.02.04 - ID - defesa 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</row>
        <row r="36">
          <cell r="D36" t="str">
            <v>07.00.02.04.00 - ID - defesa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</row>
        <row r="37">
          <cell r="D37" t="str">
            <v xml:space="preserve">07.00.02.05 - Outros não especificados 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80396028</v>
          </cell>
          <cell r="AM37">
            <v>80396028</v>
          </cell>
        </row>
        <row r="38">
          <cell r="D38" t="str">
            <v>07.00.02.05.00 - Defesa- outros não especificados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80396028</v>
          </cell>
          <cell r="AM38">
            <v>80396028</v>
          </cell>
        </row>
        <row r="39">
          <cell r="D39" t="str">
            <v xml:space="preserve">07.00.03 - Segurança e ordem pública 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480044796</v>
          </cell>
          <cell r="L39">
            <v>365817459</v>
          </cell>
          <cell r="M39">
            <v>0</v>
          </cell>
          <cell r="N39">
            <v>0</v>
          </cell>
          <cell r="O39">
            <v>6619584</v>
          </cell>
          <cell r="P39">
            <v>0</v>
          </cell>
          <cell r="Q39">
            <v>852481839</v>
          </cell>
          <cell r="R39">
            <v>0</v>
          </cell>
          <cell r="S39">
            <v>0</v>
          </cell>
          <cell r="T39">
            <v>0</v>
          </cell>
          <cell r="U39">
            <v>426920321</v>
          </cell>
          <cell r="V39">
            <v>45387615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472307936</v>
          </cell>
          <cell r="AI39">
            <v>3911817449</v>
          </cell>
          <cell r="AJ39">
            <v>5236607224</v>
          </cell>
          <cell r="AK39">
            <v>1324789775</v>
          </cell>
          <cell r="AL39">
            <v>1206773025</v>
          </cell>
          <cell r="AM39">
            <v>1206773025</v>
          </cell>
        </row>
        <row r="40">
          <cell r="D40" t="str">
            <v xml:space="preserve">07.00.03.01 - Serviços policiais 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2965584478</v>
          </cell>
          <cell r="AJ40">
            <v>2965584478</v>
          </cell>
          <cell r="AK40">
            <v>0</v>
          </cell>
          <cell r="AL40">
            <v>27242049</v>
          </cell>
          <cell r="AM40">
            <v>27242049</v>
          </cell>
        </row>
        <row r="41">
          <cell r="D41" t="str">
            <v>07.00.03.01.00 - Serviços policiais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2965584478</v>
          </cell>
          <cell r="AJ41">
            <v>2965584478</v>
          </cell>
          <cell r="AK41">
            <v>0</v>
          </cell>
          <cell r="AL41">
            <v>27242049</v>
          </cell>
          <cell r="AM41">
            <v>27242049</v>
          </cell>
        </row>
        <row r="42">
          <cell r="D42" t="str">
            <v xml:space="preserve">07.00.03.02 - Protecção contra incêndios 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</row>
        <row r="43">
          <cell r="D43" t="str">
            <v>07.00.03.02.00 - Protecção contra incêndios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</row>
        <row r="44">
          <cell r="D44" t="str">
            <v xml:space="preserve">07.00.03.03 - Tribunais 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480044796</v>
          </cell>
          <cell r="L44">
            <v>365817459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845862255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505455573</v>
          </cell>
          <cell r="AJ44">
            <v>1351317828</v>
          </cell>
          <cell r="AK44">
            <v>845862255</v>
          </cell>
          <cell r="AL44">
            <v>87078442</v>
          </cell>
          <cell r="AM44">
            <v>87078442</v>
          </cell>
        </row>
        <row r="45">
          <cell r="D45" t="str">
            <v>07.00.03.03.00 - Tribunais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480044796</v>
          </cell>
          <cell r="L45">
            <v>365817459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845862255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505455573</v>
          </cell>
          <cell r="AJ45">
            <v>1351317828</v>
          </cell>
          <cell r="AK45">
            <v>845862255</v>
          </cell>
          <cell r="AL45">
            <v>87078442</v>
          </cell>
          <cell r="AM45">
            <v>87078442</v>
          </cell>
        </row>
        <row r="46">
          <cell r="D46" t="str">
            <v xml:space="preserve">07.00.03.04 - Prisões 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312587764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312587764</v>
          </cell>
          <cell r="AI46">
            <v>0</v>
          </cell>
          <cell r="AJ46">
            <v>312587764</v>
          </cell>
          <cell r="AK46">
            <v>312587764</v>
          </cell>
          <cell r="AL46">
            <v>73653424</v>
          </cell>
          <cell r="AM46">
            <v>73653424</v>
          </cell>
        </row>
        <row r="47">
          <cell r="D47" t="str">
            <v>07.00.03.04.00 - Prisões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312587764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312587764</v>
          </cell>
          <cell r="AI47">
            <v>0</v>
          </cell>
          <cell r="AJ47">
            <v>312587764</v>
          </cell>
          <cell r="AK47">
            <v>312587764</v>
          </cell>
          <cell r="AL47">
            <v>73653424</v>
          </cell>
          <cell r="AM47">
            <v>73653424</v>
          </cell>
        </row>
        <row r="48">
          <cell r="D48" t="str">
            <v xml:space="preserve">07.00.03.05 - ID - segurança e ordem pública 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904005858</v>
          </cell>
          <cell r="AM48">
            <v>904005858</v>
          </cell>
        </row>
        <row r="49">
          <cell r="D49" t="str">
            <v>07.00.03.05.00 - ID - segurança e ordem pública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904005858</v>
          </cell>
          <cell r="AM49">
            <v>904005858</v>
          </cell>
        </row>
        <row r="50">
          <cell r="D50" t="str">
            <v xml:space="preserve">07.00.03.06 - Outros não especificados 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6619584</v>
          </cell>
          <cell r="P50">
            <v>0</v>
          </cell>
          <cell r="Q50">
            <v>6619584</v>
          </cell>
          <cell r="R50">
            <v>0</v>
          </cell>
          <cell r="S50">
            <v>0</v>
          </cell>
          <cell r="T50">
            <v>0</v>
          </cell>
          <cell r="U50">
            <v>114332557</v>
          </cell>
          <cell r="V50">
            <v>45387615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159720172</v>
          </cell>
          <cell r="AI50">
            <v>440777398</v>
          </cell>
          <cell r="AJ50">
            <v>607117154</v>
          </cell>
          <cell r="AK50">
            <v>166339756</v>
          </cell>
          <cell r="AL50">
            <v>114793252</v>
          </cell>
          <cell r="AM50">
            <v>114793252</v>
          </cell>
        </row>
        <row r="51">
          <cell r="D51" t="str">
            <v>07.00.03.06.00 - Não especificados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6619584</v>
          </cell>
          <cell r="P51">
            <v>0</v>
          </cell>
          <cell r="Q51">
            <v>6619584</v>
          </cell>
          <cell r="R51">
            <v>0</v>
          </cell>
          <cell r="S51">
            <v>0</v>
          </cell>
          <cell r="T51">
            <v>0</v>
          </cell>
          <cell r="U51">
            <v>114332557</v>
          </cell>
          <cell r="V51">
            <v>45387615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159720172</v>
          </cell>
          <cell r="AI51">
            <v>440777398</v>
          </cell>
          <cell r="AJ51">
            <v>607117154</v>
          </cell>
          <cell r="AK51">
            <v>166339756</v>
          </cell>
          <cell r="AL51">
            <v>114793252</v>
          </cell>
          <cell r="AM51">
            <v>114793252</v>
          </cell>
        </row>
        <row r="52">
          <cell r="D52" t="str">
            <v xml:space="preserve">07.00.04 - Assuntos económicos 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9551340</v>
          </cell>
          <cell r="O52">
            <v>0</v>
          </cell>
          <cell r="P52">
            <v>0</v>
          </cell>
          <cell r="Q52">
            <v>9551340</v>
          </cell>
          <cell r="R52">
            <v>184255334</v>
          </cell>
          <cell r="S52">
            <v>0</v>
          </cell>
          <cell r="T52">
            <v>0</v>
          </cell>
          <cell r="U52">
            <v>183012409</v>
          </cell>
          <cell r="V52">
            <v>67675216</v>
          </cell>
          <cell r="W52">
            <v>60795928</v>
          </cell>
          <cell r="X52">
            <v>84617025</v>
          </cell>
          <cell r="Y52">
            <v>107389204</v>
          </cell>
          <cell r="Z52">
            <v>375743863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102176479</v>
          </cell>
          <cell r="AG52">
            <v>0</v>
          </cell>
          <cell r="AH52">
            <v>1165665458</v>
          </cell>
          <cell r="AI52">
            <v>1383019881</v>
          </cell>
          <cell r="AJ52">
            <v>2558236679</v>
          </cell>
          <cell r="AK52">
            <v>1175216798</v>
          </cell>
          <cell r="AL52">
            <v>8691498444.3950005</v>
          </cell>
          <cell r="AM52">
            <v>8691498444.3950005</v>
          </cell>
        </row>
        <row r="53">
          <cell r="D53" t="str">
            <v xml:space="preserve">07.00.04.01 - Economia, comércio e laborais 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117408534</v>
          </cell>
          <cell r="AJ53">
            <v>117408534</v>
          </cell>
          <cell r="AK53">
            <v>0</v>
          </cell>
          <cell r="AL53">
            <v>506269574.48499995</v>
          </cell>
          <cell r="AM53">
            <v>506269574.48499995</v>
          </cell>
        </row>
        <row r="54">
          <cell r="D54" t="str">
            <v>07.00.04.01.01 - Economia em geral e comércio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34303092</v>
          </cell>
          <cell r="AJ54">
            <v>34303092</v>
          </cell>
          <cell r="AK54">
            <v>0</v>
          </cell>
          <cell r="AL54">
            <v>55973351</v>
          </cell>
          <cell r="AM54">
            <v>55973351</v>
          </cell>
        </row>
        <row r="55">
          <cell r="D55" t="str">
            <v>07.00.04.01.02 - Assuntos laborais e de emprego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83105442</v>
          </cell>
          <cell r="AJ55">
            <v>83105442</v>
          </cell>
          <cell r="AK55">
            <v>0</v>
          </cell>
          <cell r="AL55">
            <v>450296223.48499995</v>
          </cell>
          <cell r="AM55">
            <v>450296223.48499995</v>
          </cell>
        </row>
        <row r="56">
          <cell r="D56" t="str">
            <v xml:space="preserve">07.00.04.02 - Agricultura silvicultura pesca e caça 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7682707</v>
          </cell>
          <cell r="Y56">
            <v>0</v>
          </cell>
          <cell r="Z56">
            <v>3418318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11101025</v>
          </cell>
          <cell r="AI56">
            <v>82183600</v>
          </cell>
          <cell r="AJ56">
            <v>93284625</v>
          </cell>
          <cell r="AK56">
            <v>11101025</v>
          </cell>
          <cell r="AL56">
            <v>1668748672.9100001</v>
          </cell>
          <cell r="AM56">
            <v>1668748672.9100001</v>
          </cell>
        </row>
        <row r="57">
          <cell r="D57" t="str">
            <v>07.00.04.02.01 - Agricultura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3418318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3418318</v>
          </cell>
          <cell r="AI57">
            <v>0</v>
          </cell>
          <cell r="AJ57">
            <v>3418318</v>
          </cell>
          <cell r="AK57">
            <v>3418318</v>
          </cell>
          <cell r="AL57">
            <v>1418399916.9100001</v>
          </cell>
          <cell r="AM57">
            <v>1418399916.9100001</v>
          </cell>
        </row>
        <row r="58">
          <cell r="D58" t="str">
            <v>07.00.04.02.02 - Silvicultura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18141665</v>
          </cell>
          <cell r="AM58">
            <v>18141665</v>
          </cell>
        </row>
        <row r="59">
          <cell r="D59" t="str">
            <v>07.00.04.02.03 - Caça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</row>
        <row r="60">
          <cell r="D60" t="str">
            <v>07.00.04.02.04 - Pesca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7682707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7682707</v>
          </cell>
          <cell r="AI60">
            <v>82183600</v>
          </cell>
          <cell r="AJ60">
            <v>89866307</v>
          </cell>
          <cell r="AK60">
            <v>7682707</v>
          </cell>
          <cell r="AL60">
            <v>216734505</v>
          </cell>
          <cell r="AM60">
            <v>216734505</v>
          </cell>
        </row>
        <row r="61">
          <cell r="D61" t="str">
            <v>07.00.04.02.05 - Pecuária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15472586</v>
          </cell>
          <cell r="AM61">
            <v>15472586</v>
          </cell>
        </row>
        <row r="62">
          <cell r="D62" t="str">
            <v xml:space="preserve">07.00.04.03 - Combustível e energia 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11014955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11014955</v>
          </cell>
          <cell r="AI62">
            <v>0</v>
          </cell>
          <cell r="AJ62">
            <v>11014955</v>
          </cell>
          <cell r="AK62">
            <v>11014955</v>
          </cell>
          <cell r="AL62">
            <v>312215715</v>
          </cell>
          <cell r="AM62">
            <v>312215715</v>
          </cell>
        </row>
        <row r="63">
          <cell r="D63" t="str">
            <v>07.00.04.03.01 - Carvão e outros combustíveis minerais sólidos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</row>
        <row r="64">
          <cell r="D64" t="str">
            <v>07.00.04.03.02 - Petróleo e gás natural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</row>
        <row r="65">
          <cell r="D65" t="str">
            <v>07.00.04.03.03 - Energia nuclear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</row>
        <row r="66">
          <cell r="D66" t="str">
            <v>07.00.04.03.04 - Outros combustíveis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</row>
        <row r="67">
          <cell r="D67" t="str">
            <v>07.00.04.03.05 - Electricidade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11014955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11014955</v>
          </cell>
          <cell r="AI67">
            <v>0</v>
          </cell>
          <cell r="AJ67">
            <v>11014955</v>
          </cell>
          <cell r="AK67">
            <v>11014955</v>
          </cell>
          <cell r="AL67">
            <v>131238095</v>
          </cell>
          <cell r="AM67">
            <v>131238095</v>
          </cell>
        </row>
        <row r="68">
          <cell r="D68" t="str">
            <v>07.00.04.03.06 - Energia não eléctrica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180977620</v>
          </cell>
          <cell r="AM68">
            <v>180977620</v>
          </cell>
        </row>
        <row r="69">
          <cell r="D69" t="str">
            <v xml:space="preserve">07.00.04.04 - Minas indústria e construção 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6551289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6551289</v>
          </cell>
          <cell r="AI69">
            <v>0</v>
          </cell>
          <cell r="AJ69">
            <v>6551289</v>
          </cell>
          <cell r="AK69">
            <v>6551289</v>
          </cell>
          <cell r="AL69">
            <v>253498702</v>
          </cell>
          <cell r="AM69">
            <v>253498702</v>
          </cell>
        </row>
        <row r="70">
          <cell r="D70" t="str">
            <v>07.00.04.04.01 - Extracção de recursos minerais que não sejam combustíveis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</row>
        <row r="71">
          <cell r="D71" t="str">
            <v>07.00.04.04.02 - Indústria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6551289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6551289</v>
          </cell>
          <cell r="AI71">
            <v>0</v>
          </cell>
          <cell r="AJ71">
            <v>6551289</v>
          </cell>
          <cell r="AK71">
            <v>6551289</v>
          </cell>
          <cell r="AL71">
            <v>411478</v>
          </cell>
          <cell r="AM71">
            <v>411478</v>
          </cell>
        </row>
        <row r="72">
          <cell r="D72" t="str">
            <v>07.00.04.04.03 - Construção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253087224</v>
          </cell>
          <cell r="AM72">
            <v>253087224</v>
          </cell>
        </row>
        <row r="73">
          <cell r="D73" t="str">
            <v xml:space="preserve">07.00.04.05 - Transportes 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67675216</v>
          </cell>
          <cell r="W73">
            <v>0</v>
          </cell>
          <cell r="X73">
            <v>19357882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54047205</v>
          </cell>
          <cell r="AG73">
            <v>0</v>
          </cell>
          <cell r="AH73">
            <v>141080303</v>
          </cell>
          <cell r="AI73">
            <v>986247773</v>
          </cell>
          <cell r="AJ73">
            <v>1127328076</v>
          </cell>
          <cell r="AK73">
            <v>141080303</v>
          </cell>
          <cell r="AL73">
            <v>2139783746</v>
          </cell>
          <cell r="AM73">
            <v>2139783746</v>
          </cell>
        </row>
        <row r="74">
          <cell r="D74" t="str">
            <v>07.00.04.05.01 - Rede rodoviária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67675216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67675216</v>
          </cell>
          <cell r="AI74">
            <v>0</v>
          </cell>
          <cell r="AJ74">
            <v>67675216</v>
          </cell>
          <cell r="AK74">
            <v>67675216</v>
          </cell>
          <cell r="AL74">
            <v>1396410020</v>
          </cell>
          <cell r="AM74">
            <v>1396410020</v>
          </cell>
        </row>
        <row r="75">
          <cell r="D75" t="str">
            <v>07.00.04.05.02 - Marítimo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19357882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19357882</v>
          </cell>
          <cell r="AI75">
            <v>935247773</v>
          </cell>
          <cell r="AJ75">
            <v>954605655</v>
          </cell>
          <cell r="AK75">
            <v>19357882</v>
          </cell>
          <cell r="AL75">
            <v>742257439</v>
          </cell>
          <cell r="AM75">
            <v>742257439</v>
          </cell>
        </row>
        <row r="76">
          <cell r="D76" t="str">
            <v>07.00.04.05.03 - Rede ferroviária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</row>
        <row r="77">
          <cell r="D77" t="str">
            <v>07.00.04.05.04 - Transportes aéreos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51000000</v>
          </cell>
          <cell r="AJ77">
            <v>51000000</v>
          </cell>
          <cell r="AK77">
            <v>0</v>
          </cell>
          <cell r="AL77">
            <v>1116287</v>
          </cell>
          <cell r="AM77">
            <v>1116287</v>
          </cell>
        </row>
        <row r="78">
          <cell r="D78" t="str">
            <v>07.00.04.05.05 - Transporte por condutas e outros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54047205</v>
          </cell>
          <cell r="AG78">
            <v>0</v>
          </cell>
          <cell r="AH78">
            <v>54047205</v>
          </cell>
          <cell r="AI78">
            <v>0</v>
          </cell>
          <cell r="AJ78">
            <v>54047205</v>
          </cell>
          <cell r="AK78">
            <v>54047205</v>
          </cell>
          <cell r="AL78">
            <v>0</v>
          </cell>
          <cell r="AM78">
            <v>0</v>
          </cell>
        </row>
        <row r="79">
          <cell r="D79" t="str">
            <v xml:space="preserve">07.00.04.06 - Comunicações 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10244134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10244134</v>
          </cell>
          <cell r="AI79">
            <v>0</v>
          </cell>
          <cell r="AJ79">
            <v>10244134</v>
          </cell>
          <cell r="AK79">
            <v>10244134</v>
          </cell>
          <cell r="AL79">
            <v>309525881</v>
          </cell>
          <cell r="AM79">
            <v>309525881</v>
          </cell>
        </row>
        <row r="80">
          <cell r="D80" t="str">
            <v>07.00.04.06.00 - Comunicações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10244134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10244134</v>
          </cell>
          <cell r="AI80">
            <v>0</v>
          </cell>
          <cell r="AJ80">
            <v>10244134</v>
          </cell>
          <cell r="AK80">
            <v>10244134</v>
          </cell>
          <cell r="AL80">
            <v>309525881</v>
          </cell>
          <cell r="AM80">
            <v>309525881</v>
          </cell>
        </row>
        <row r="81">
          <cell r="D81" t="str">
            <v xml:space="preserve">07.00.04.07 - Outras indústrias 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16175185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16175185</v>
          </cell>
          <cell r="AI81">
            <v>42642541</v>
          </cell>
          <cell r="AJ81">
            <v>58817726</v>
          </cell>
          <cell r="AK81">
            <v>16175185</v>
          </cell>
          <cell r="AL81">
            <v>776484396</v>
          </cell>
          <cell r="AM81">
            <v>776484396</v>
          </cell>
        </row>
        <row r="82">
          <cell r="D82" t="str">
            <v>07.00.04.07.01 - Distribuição e armazenagem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</row>
        <row r="83">
          <cell r="D83" t="str">
            <v>07.00.04.07.02 - Hotéis e restaurantes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</row>
        <row r="84">
          <cell r="D84" t="str">
            <v>07.00.04.07.03 - Turismo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16175185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16175185</v>
          </cell>
          <cell r="AI84">
            <v>42642541</v>
          </cell>
          <cell r="AJ84">
            <v>58817726</v>
          </cell>
          <cell r="AK84">
            <v>16175185</v>
          </cell>
          <cell r="AL84">
            <v>776484396</v>
          </cell>
          <cell r="AM84">
            <v>776484396</v>
          </cell>
        </row>
        <row r="85">
          <cell r="D85" t="str">
            <v>07.00.04.07.04 - Projectos de desenvolvimento diversos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</row>
        <row r="86">
          <cell r="D86" t="str">
            <v xml:space="preserve">07.00.04.08 - Id - Assuntos Económicos 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11498558</v>
          </cell>
          <cell r="Z86">
            <v>355169770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366668328</v>
          </cell>
          <cell r="AI86">
            <v>93429099</v>
          </cell>
          <cell r="AJ86">
            <v>460097427</v>
          </cell>
          <cell r="AK86">
            <v>366668328</v>
          </cell>
          <cell r="AL86">
            <v>1379881605</v>
          </cell>
          <cell r="AM86">
            <v>1379881605</v>
          </cell>
        </row>
        <row r="87">
          <cell r="D87" t="str">
            <v>07.00.04.08.01 - ID - economia, comércio e laborais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11498558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11498558</v>
          </cell>
          <cell r="AI87">
            <v>93429099</v>
          </cell>
          <cell r="AJ87">
            <v>104927657</v>
          </cell>
          <cell r="AK87">
            <v>11498558</v>
          </cell>
          <cell r="AL87">
            <v>1356881579</v>
          </cell>
          <cell r="AM87">
            <v>1356881579</v>
          </cell>
        </row>
        <row r="88">
          <cell r="D88" t="str">
            <v>07.00.04.08.02 - I&amp;D - agricultura  silvicultura  caça e pesca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355169770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355169770</v>
          </cell>
          <cell r="AI88">
            <v>0</v>
          </cell>
          <cell r="AJ88">
            <v>355169770</v>
          </cell>
          <cell r="AK88">
            <v>355169770</v>
          </cell>
          <cell r="AL88">
            <v>10179596</v>
          </cell>
          <cell r="AM88">
            <v>10179596</v>
          </cell>
        </row>
        <row r="89">
          <cell r="D89" t="str">
            <v>07.00.04.08.03 - ID - combustível e energia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12820430</v>
          </cell>
          <cell r="AM89">
            <v>12820430</v>
          </cell>
        </row>
        <row r="90">
          <cell r="D90" t="str">
            <v>07.00.04.08.04 - ID - minas, indústria e construção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</row>
        <row r="91">
          <cell r="D91" t="str">
            <v>07.00.04.08.05 - ID - transporte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</row>
        <row r="92">
          <cell r="D92" t="str">
            <v>07.00.04.08.06 - ID - comunicações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</row>
        <row r="93">
          <cell r="D93" t="str">
            <v>07.00.04.08.07 - I&amp;D - outras indústrias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</row>
        <row r="94">
          <cell r="D94" t="str">
            <v xml:space="preserve">07.00.04.09 - Outros não especificados 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9551340</v>
          </cell>
          <cell r="O94">
            <v>0</v>
          </cell>
          <cell r="P94">
            <v>0</v>
          </cell>
          <cell r="Q94">
            <v>9551340</v>
          </cell>
          <cell r="R94">
            <v>174011200</v>
          </cell>
          <cell r="S94">
            <v>0</v>
          </cell>
          <cell r="T94">
            <v>0</v>
          </cell>
          <cell r="U94">
            <v>183012409</v>
          </cell>
          <cell r="V94">
            <v>0</v>
          </cell>
          <cell r="W94">
            <v>44620743</v>
          </cell>
          <cell r="X94">
            <v>57576436</v>
          </cell>
          <cell r="Y94">
            <v>78324402</v>
          </cell>
          <cell r="Z94">
            <v>17155775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48129274</v>
          </cell>
          <cell r="AG94">
            <v>0</v>
          </cell>
          <cell r="AH94">
            <v>602830239</v>
          </cell>
          <cell r="AI94">
            <v>61108334</v>
          </cell>
          <cell r="AJ94">
            <v>673489913</v>
          </cell>
          <cell r="AK94">
            <v>612381579</v>
          </cell>
          <cell r="AL94">
            <v>1345090152</v>
          </cell>
          <cell r="AM94">
            <v>1345090152</v>
          </cell>
        </row>
        <row r="95">
          <cell r="D95" t="str">
            <v>07.00.04.09.00 - Assuntos económicos não especificados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9551340</v>
          </cell>
          <cell r="O95">
            <v>0</v>
          </cell>
          <cell r="P95">
            <v>0</v>
          </cell>
          <cell r="Q95">
            <v>9551340</v>
          </cell>
          <cell r="R95">
            <v>174011200</v>
          </cell>
          <cell r="S95">
            <v>0</v>
          </cell>
          <cell r="T95">
            <v>0</v>
          </cell>
          <cell r="U95">
            <v>183012409</v>
          </cell>
          <cell r="V95">
            <v>0</v>
          </cell>
          <cell r="W95">
            <v>44620743</v>
          </cell>
          <cell r="X95">
            <v>57576436</v>
          </cell>
          <cell r="Y95">
            <v>78324402</v>
          </cell>
          <cell r="Z95">
            <v>17155775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48129274</v>
          </cell>
          <cell r="AG95">
            <v>0</v>
          </cell>
          <cell r="AH95">
            <v>602830239</v>
          </cell>
          <cell r="AI95">
            <v>61108334</v>
          </cell>
          <cell r="AJ95">
            <v>673489913</v>
          </cell>
          <cell r="AK95">
            <v>612381579</v>
          </cell>
          <cell r="AL95">
            <v>1345090152</v>
          </cell>
          <cell r="AM95">
            <v>1345090152</v>
          </cell>
        </row>
        <row r="96">
          <cell r="D96" t="str">
            <v xml:space="preserve">07.00.05 - Protecção ambiental 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13555994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13555994</v>
          </cell>
          <cell r="AI96">
            <v>233510512</v>
          </cell>
          <cell r="AJ96">
            <v>247066506</v>
          </cell>
          <cell r="AK96">
            <v>13555994</v>
          </cell>
          <cell r="AL96">
            <v>2222337139.6300001</v>
          </cell>
          <cell r="AM96">
            <v>2222337139.6300001</v>
          </cell>
        </row>
        <row r="97">
          <cell r="D97" t="str">
            <v xml:space="preserve">07.00.05.01 - Gestão de resíduos e substâncias perigosas 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42089137</v>
          </cell>
          <cell r="AM97">
            <v>42089137</v>
          </cell>
        </row>
        <row r="98">
          <cell r="D98" t="str">
            <v>07.00.05.01.00 - Gestão de resíduos e substâncias perigosas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42089137</v>
          </cell>
          <cell r="AM98">
            <v>42089137</v>
          </cell>
        </row>
        <row r="99">
          <cell r="D99" t="str">
            <v xml:space="preserve">07.00.05.02 - Gestão de esgotos e águas 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94317345</v>
          </cell>
          <cell r="AJ99">
            <v>94317345</v>
          </cell>
          <cell r="AK99">
            <v>0</v>
          </cell>
          <cell r="AL99">
            <v>1093109267</v>
          </cell>
          <cell r="AM99">
            <v>1093109267</v>
          </cell>
        </row>
        <row r="100">
          <cell r="D100" t="str">
            <v>07.00.05.02.00 - Gestão de esgotos e águas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94317345</v>
          </cell>
          <cell r="AJ100">
            <v>94317345</v>
          </cell>
          <cell r="AK100">
            <v>0</v>
          </cell>
          <cell r="AL100">
            <v>1093109267</v>
          </cell>
          <cell r="AM100">
            <v>1093109267</v>
          </cell>
        </row>
        <row r="101">
          <cell r="D101" t="str">
            <v xml:space="preserve">07.00.05.03 - Poluição aérea e terrestre 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</row>
        <row r="102">
          <cell r="D102" t="str">
            <v>07.00.05.03.00 - Poluição aérea e terrestre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</row>
        <row r="103">
          <cell r="D103" t="str">
            <v xml:space="preserve">07.00.05.04 - Protecção da biodiversidade e paisagem 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27029562</v>
          </cell>
          <cell r="AM103">
            <v>27029562</v>
          </cell>
        </row>
        <row r="104">
          <cell r="D104" t="str">
            <v>07.00.05.04.00 - Protecção da biodiversidade e paisagem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27029562</v>
          </cell>
          <cell r="AM104">
            <v>27029562</v>
          </cell>
        </row>
        <row r="105">
          <cell r="D105" t="str">
            <v xml:space="preserve">07.00.05.05 - ID - protecção ambiental 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139193167</v>
          </cell>
          <cell r="AJ105">
            <v>139193167</v>
          </cell>
          <cell r="AK105">
            <v>0</v>
          </cell>
          <cell r="AL105">
            <v>236457518.63</v>
          </cell>
          <cell r="AM105">
            <v>236457518.63</v>
          </cell>
        </row>
        <row r="106">
          <cell r="D106" t="str">
            <v>07.00.05.05.00 - ID - protecção ambiental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139193167</v>
          </cell>
          <cell r="AJ106">
            <v>139193167</v>
          </cell>
          <cell r="AK106">
            <v>0</v>
          </cell>
          <cell r="AL106">
            <v>236457518.63</v>
          </cell>
          <cell r="AM106">
            <v>236457518.63</v>
          </cell>
        </row>
        <row r="107">
          <cell r="D107" t="str">
            <v xml:space="preserve">07.00.05.06 - Outros não especificados 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13555994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13555994</v>
          </cell>
          <cell r="AI107">
            <v>0</v>
          </cell>
          <cell r="AJ107">
            <v>13555994</v>
          </cell>
          <cell r="AK107">
            <v>13555994</v>
          </cell>
          <cell r="AL107">
            <v>823651655</v>
          </cell>
          <cell r="AM107">
            <v>823651655</v>
          </cell>
        </row>
        <row r="108">
          <cell r="D108" t="str">
            <v>07.00.05.06.00 - Protecção ambiemtal outros não especificados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13555994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13555994</v>
          </cell>
          <cell r="AI108">
            <v>0</v>
          </cell>
          <cell r="AJ108">
            <v>13555994</v>
          </cell>
          <cell r="AK108">
            <v>13555994</v>
          </cell>
          <cell r="AL108">
            <v>823651655</v>
          </cell>
          <cell r="AM108">
            <v>823651655</v>
          </cell>
        </row>
        <row r="109">
          <cell r="D109" t="str">
            <v xml:space="preserve">07.00.06 - Habitação e desenvolvimento urbanístico 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67654423</v>
          </cell>
          <cell r="AJ109">
            <v>67654423</v>
          </cell>
          <cell r="AK109">
            <v>0</v>
          </cell>
          <cell r="AL109">
            <v>3374242308</v>
          </cell>
          <cell r="AM109">
            <v>3374242308</v>
          </cell>
        </row>
        <row r="110">
          <cell r="D110" t="str">
            <v xml:space="preserve">07.00.06.01 - Desenvolvimento habitacional 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</row>
        <row r="111">
          <cell r="D111" t="str">
            <v>07.00.06.01.00 - Desenvolvimento habitacional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</row>
        <row r="112">
          <cell r="D112" t="str">
            <v xml:space="preserve">07.00.06.02 - Desenvolvimento urbanístico 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28887152</v>
          </cell>
          <cell r="AM112">
            <v>28887152</v>
          </cell>
        </row>
        <row r="113">
          <cell r="D113" t="str">
            <v>07.00.06.02.00 - Desenvolvimento urbanístico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28887152</v>
          </cell>
          <cell r="AM113">
            <v>28887152</v>
          </cell>
        </row>
        <row r="114">
          <cell r="D114" t="str">
            <v xml:space="preserve">07.00.06.03 - Abastecimento de água 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2971447326</v>
          </cell>
          <cell r="AM114">
            <v>2971447326</v>
          </cell>
        </row>
        <row r="115">
          <cell r="D115" t="str">
            <v>07.00.06.03.00 - Abastecimento de água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2971447326</v>
          </cell>
          <cell r="AM115">
            <v>2971447326</v>
          </cell>
        </row>
        <row r="116">
          <cell r="D116" t="str">
            <v xml:space="preserve">07.00.06.04 - Iluminação pública 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</row>
        <row r="117">
          <cell r="D117" t="str">
            <v>07.00.06.04.00 - Iluminação pública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</row>
        <row r="118">
          <cell r="D118" t="str">
            <v xml:space="preserve">07.00.06.05 - ID - habitação e desenvolvimento urbanístico 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91002715</v>
          </cell>
          <cell r="AM118">
            <v>91002715</v>
          </cell>
        </row>
        <row r="119">
          <cell r="D119" t="str">
            <v>07.00.06.05.00 - ID - habitação e desenvolvimento urbanístico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91002715</v>
          </cell>
          <cell r="AM119">
            <v>91002715</v>
          </cell>
        </row>
        <row r="120">
          <cell r="D120" t="str">
            <v xml:space="preserve">07.00.06.06 - Outros não especificados 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67654423</v>
          </cell>
          <cell r="AJ120">
            <v>67654423</v>
          </cell>
          <cell r="AK120">
            <v>0</v>
          </cell>
          <cell r="AL120">
            <v>282905115</v>
          </cell>
          <cell r="AM120">
            <v>282905115</v>
          </cell>
        </row>
        <row r="121">
          <cell r="D121" t="str">
            <v>07.00.06.06.00 - Hab. E desenvolvimento - não especeficados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67654423</v>
          </cell>
          <cell r="AJ121">
            <v>67654423</v>
          </cell>
          <cell r="AK121">
            <v>0</v>
          </cell>
          <cell r="AL121">
            <v>282905115</v>
          </cell>
          <cell r="AM121">
            <v>282905115</v>
          </cell>
        </row>
        <row r="122">
          <cell r="D122" t="str">
            <v xml:space="preserve">07.00.07 - Saúde 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4489630991</v>
          </cell>
          <cell r="AF122">
            <v>0</v>
          </cell>
          <cell r="AG122">
            <v>0</v>
          </cell>
          <cell r="AH122">
            <v>4489630991</v>
          </cell>
          <cell r="AI122">
            <v>2029663040</v>
          </cell>
          <cell r="AJ122">
            <v>6519294031</v>
          </cell>
          <cell r="AK122">
            <v>4489630991</v>
          </cell>
          <cell r="AL122">
            <v>3360283470.0349998</v>
          </cell>
          <cell r="AM122">
            <v>3360283470.0349998</v>
          </cell>
        </row>
        <row r="123">
          <cell r="D123" t="str">
            <v xml:space="preserve">07.00.07.01 - Produtos médicos, próteses e equipamento 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799435828</v>
          </cell>
          <cell r="AF123">
            <v>0</v>
          </cell>
          <cell r="AG123">
            <v>0</v>
          </cell>
          <cell r="AH123">
            <v>799435828</v>
          </cell>
          <cell r="AI123">
            <v>0</v>
          </cell>
          <cell r="AJ123">
            <v>799435828</v>
          </cell>
          <cell r="AK123">
            <v>799435828</v>
          </cell>
          <cell r="AL123">
            <v>20000000</v>
          </cell>
          <cell r="AM123">
            <v>20000000</v>
          </cell>
        </row>
        <row r="124">
          <cell r="D124" t="str">
            <v>07.00.07.01.01 - Produtos farmacêuticos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799435828</v>
          </cell>
          <cell r="AF124">
            <v>0</v>
          </cell>
          <cell r="AG124">
            <v>0</v>
          </cell>
          <cell r="AH124">
            <v>799435828</v>
          </cell>
          <cell r="AI124">
            <v>0</v>
          </cell>
          <cell r="AJ124">
            <v>799435828</v>
          </cell>
          <cell r="AK124">
            <v>799435828</v>
          </cell>
          <cell r="AL124">
            <v>20000000</v>
          </cell>
          <cell r="AM124">
            <v>20000000</v>
          </cell>
        </row>
        <row r="125">
          <cell r="D125" t="str">
            <v>07.00.07.01.02 - Outros produtos médicos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</row>
        <row r="126">
          <cell r="D126" t="str">
            <v>07.00.07.01.03 - Próteses e equipamento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</row>
        <row r="127">
          <cell r="D127" t="str">
            <v xml:space="preserve">07.00.07.02 - Serviços médicos ambulatórios 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28860000</v>
          </cell>
          <cell r="AM127">
            <v>28860000</v>
          </cell>
        </row>
        <row r="128">
          <cell r="D128" t="str">
            <v>07.00.07.02.01 - Serviços de medicina geral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8860000</v>
          </cell>
          <cell r="AM128">
            <v>8860000</v>
          </cell>
        </row>
        <row r="129">
          <cell r="D129" t="str">
            <v>07.00.07.02.02 - Serviços de medicina geral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20000000</v>
          </cell>
          <cell r="AM129">
            <v>20000000</v>
          </cell>
        </row>
        <row r="130">
          <cell r="D130" t="str">
            <v>07.00.07.02.03 - Serviços de odontologia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</row>
        <row r="131">
          <cell r="D131" t="str">
            <v>07.00.07.02.04 - Serviços paramédicos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</row>
        <row r="132">
          <cell r="D132" t="str">
            <v xml:space="preserve">07.00.07.03 - Serviços hospitalares 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1512630626</v>
          </cell>
          <cell r="AF132">
            <v>0</v>
          </cell>
          <cell r="AG132">
            <v>0</v>
          </cell>
          <cell r="AH132">
            <v>1512630626</v>
          </cell>
          <cell r="AI132">
            <v>1334222546</v>
          </cell>
          <cell r="AJ132">
            <v>2846853172</v>
          </cell>
          <cell r="AK132">
            <v>1512630626</v>
          </cell>
          <cell r="AL132">
            <v>936875971</v>
          </cell>
          <cell r="AM132">
            <v>936875971</v>
          </cell>
        </row>
        <row r="133">
          <cell r="D133" t="str">
            <v>07.00.07.03.01 - Serviços hospitalares gerais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1512630626</v>
          </cell>
          <cell r="AF133">
            <v>0</v>
          </cell>
          <cell r="AG133">
            <v>0</v>
          </cell>
          <cell r="AH133">
            <v>1512630626</v>
          </cell>
          <cell r="AI133">
            <v>1319946498</v>
          </cell>
          <cell r="AJ133">
            <v>2832577124</v>
          </cell>
          <cell r="AK133">
            <v>1512630626</v>
          </cell>
          <cell r="AL133">
            <v>936875971</v>
          </cell>
          <cell r="AM133">
            <v>936875971</v>
          </cell>
        </row>
        <row r="134">
          <cell r="D134" t="str">
            <v>07.00.07.03.02 - Serviços hospitalares especializados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14276048</v>
          </cell>
          <cell r="AJ134">
            <v>14276048</v>
          </cell>
          <cell r="AK134">
            <v>0</v>
          </cell>
          <cell r="AL134">
            <v>0</v>
          </cell>
          <cell r="AM134">
            <v>0</v>
          </cell>
        </row>
        <row r="135">
          <cell r="D135" t="str">
            <v>07.00.07.03.03 - Serviços de centro de saúde e maternidade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</row>
        <row r="136">
          <cell r="D136" t="str">
            <v>07.00.07.03.04 - Serviços de enfermagem e convalescença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</row>
        <row r="137">
          <cell r="D137" t="str">
            <v xml:space="preserve">07.00.07.04 - Serviços de saúde pública 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1622979983</v>
          </cell>
          <cell r="AF137">
            <v>0</v>
          </cell>
          <cell r="AG137">
            <v>0</v>
          </cell>
          <cell r="AH137">
            <v>1622979983</v>
          </cell>
          <cell r="AI137">
            <v>376978092</v>
          </cell>
          <cell r="AJ137">
            <v>1999958075</v>
          </cell>
          <cell r="AK137">
            <v>1622979983</v>
          </cell>
          <cell r="AL137">
            <v>2108477594.0349998</v>
          </cell>
          <cell r="AM137">
            <v>2108477594.0349998</v>
          </cell>
        </row>
        <row r="138">
          <cell r="D138" t="str">
            <v>07.00.07.04.00 - Serviços de saúde pública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1622979983</v>
          </cell>
          <cell r="AF138">
            <v>0</v>
          </cell>
          <cell r="AG138">
            <v>0</v>
          </cell>
          <cell r="AH138">
            <v>1622979983</v>
          </cell>
          <cell r="AI138">
            <v>376978092</v>
          </cell>
          <cell r="AJ138">
            <v>1999958075</v>
          </cell>
          <cell r="AK138">
            <v>1622979983</v>
          </cell>
          <cell r="AL138">
            <v>2108477594.0349998</v>
          </cell>
          <cell r="AM138">
            <v>2108477594.0349998</v>
          </cell>
        </row>
        <row r="139">
          <cell r="D139" t="str">
            <v xml:space="preserve">07.00.07.05 - ID - saúde 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414711344</v>
          </cell>
          <cell r="AF139">
            <v>0</v>
          </cell>
          <cell r="AG139">
            <v>0</v>
          </cell>
          <cell r="AH139">
            <v>414711344</v>
          </cell>
          <cell r="AI139">
            <v>0</v>
          </cell>
          <cell r="AJ139">
            <v>414711344</v>
          </cell>
          <cell r="AK139">
            <v>414711344</v>
          </cell>
          <cell r="AL139">
            <v>234794254</v>
          </cell>
          <cell r="AM139">
            <v>234794254</v>
          </cell>
        </row>
        <row r="140">
          <cell r="D140" t="str">
            <v>07.00.07.05.00 - I&amp;D - saúde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414711344</v>
          </cell>
          <cell r="AF140">
            <v>0</v>
          </cell>
          <cell r="AG140">
            <v>0</v>
          </cell>
          <cell r="AH140">
            <v>414711344</v>
          </cell>
          <cell r="AI140">
            <v>0</v>
          </cell>
          <cell r="AJ140">
            <v>414711344</v>
          </cell>
          <cell r="AK140">
            <v>414711344</v>
          </cell>
          <cell r="AL140">
            <v>234794254</v>
          </cell>
          <cell r="AM140">
            <v>234794254</v>
          </cell>
        </row>
        <row r="141">
          <cell r="D141" t="str">
            <v xml:space="preserve">07.00.07.06 - Outros não especificados 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139873210</v>
          </cell>
          <cell r="AF141">
            <v>0</v>
          </cell>
          <cell r="AG141">
            <v>0</v>
          </cell>
          <cell r="AH141">
            <v>139873210</v>
          </cell>
          <cell r="AI141">
            <v>318462402</v>
          </cell>
          <cell r="AJ141">
            <v>458335612</v>
          </cell>
          <cell r="AK141">
            <v>139873210</v>
          </cell>
          <cell r="AL141">
            <v>31275651</v>
          </cell>
          <cell r="AM141">
            <v>31275651</v>
          </cell>
        </row>
        <row r="142">
          <cell r="D142" t="str">
            <v>07.00.07.06.00 - Serviços ambulatórios não especificados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139873210</v>
          </cell>
          <cell r="AF142">
            <v>0</v>
          </cell>
          <cell r="AG142">
            <v>0</v>
          </cell>
          <cell r="AH142">
            <v>139873210</v>
          </cell>
          <cell r="AI142">
            <v>318462402</v>
          </cell>
          <cell r="AJ142">
            <v>458335612</v>
          </cell>
          <cell r="AK142">
            <v>139873210</v>
          </cell>
          <cell r="AL142">
            <v>31275651</v>
          </cell>
          <cell r="AM142">
            <v>31275651</v>
          </cell>
        </row>
        <row r="143">
          <cell r="D143" t="str">
            <v xml:space="preserve">07.00.08 - Serviços culturais recreativos e religiosos 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107896643</v>
          </cell>
          <cell r="AC143">
            <v>0</v>
          </cell>
          <cell r="AD143">
            <v>81301856</v>
          </cell>
          <cell r="AE143">
            <v>0</v>
          </cell>
          <cell r="AF143">
            <v>0</v>
          </cell>
          <cell r="AG143">
            <v>0</v>
          </cell>
          <cell r="AH143">
            <v>189198499</v>
          </cell>
          <cell r="AI143">
            <v>242287467</v>
          </cell>
          <cell r="AJ143">
            <v>431485966</v>
          </cell>
          <cell r="AK143">
            <v>189198499</v>
          </cell>
          <cell r="AL143">
            <v>227095553</v>
          </cell>
          <cell r="AM143">
            <v>227095553</v>
          </cell>
        </row>
        <row r="144">
          <cell r="D144" t="str">
            <v xml:space="preserve">07.00.08.01 - Serviços recreativos e desporto 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107896643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107896643</v>
          </cell>
          <cell r="AI144">
            <v>58975950</v>
          </cell>
          <cell r="AJ144">
            <v>166872593</v>
          </cell>
          <cell r="AK144">
            <v>107896643</v>
          </cell>
          <cell r="AL144">
            <v>95448815</v>
          </cell>
          <cell r="AM144">
            <v>95448815</v>
          </cell>
        </row>
        <row r="145">
          <cell r="D145" t="str">
            <v>07.00.08.01.00 - Serviços recreativos e desporto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107896643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107896643</v>
          </cell>
          <cell r="AI145">
            <v>58975950</v>
          </cell>
          <cell r="AJ145">
            <v>166872593</v>
          </cell>
          <cell r="AK145">
            <v>107896643</v>
          </cell>
          <cell r="AL145">
            <v>95448815</v>
          </cell>
          <cell r="AM145">
            <v>95448815</v>
          </cell>
        </row>
        <row r="146">
          <cell r="D146" t="str">
            <v xml:space="preserve">07.00.08.02 - Serviços culturais 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57567121</v>
          </cell>
          <cell r="AE146">
            <v>0</v>
          </cell>
          <cell r="AF146">
            <v>0</v>
          </cell>
          <cell r="AG146">
            <v>0</v>
          </cell>
          <cell r="AH146">
            <v>57567121</v>
          </cell>
          <cell r="AI146">
            <v>169859625</v>
          </cell>
          <cell r="AJ146">
            <v>227426746</v>
          </cell>
          <cell r="AK146">
            <v>57567121</v>
          </cell>
          <cell r="AL146">
            <v>71419484</v>
          </cell>
          <cell r="AM146">
            <v>71419484</v>
          </cell>
        </row>
        <row r="147">
          <cell r="D147" t="str">
            <v>07.00.08.02.00 - Serviços culturais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57567121</v>
          </cell>
          <cell r="AE147">
            <v>0</v>
          </cell>
          <cell r="AF147">
            <v>0</v>
          </cell>
          <cell r="AG147">
            <v>0</v>
          </cell>
          <cell r="AH147">
            <v>57567121</v>
          </cell>
          <cell r="AI147">
            <v>169859625</v>
          </cell>
          <cell r="AJ147">
            <v>227426746</v>
          </cell>
          <cell r="AK147">
            <v>57567121</v>
          </cell>
          <cell r="AL147">
            <v>71419484</v>
          </cell>
          <cell r="AM147">
            <v>71419484</v>
          </cell>
        </row>
        <row r="148">
          <cell r="D148" t="str">
            <v xml:space="preserve">07.00.08.03 - Rádio, televisão e publicações 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</row>
        <row r="149">
          <cell r="D149" t="str">
            <v>07.00.08.03.00 - Rádio  televisão e publicações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</row>
        <row r="150">
          <cell r="D150" t="str">
            <v xml:space="preserve">07.00.08.04 - Religião e outros serviços colectivos 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</row>
        <row r="151">
          <cell r="D151" t="str">
            <v>07.00.08.04.00 - Religião e outros serviços colectivos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</row>
        <row r="152">
          <cell r="D152" t="str">
            <v xml:space="preserve">07.00.08.05 - ID - serviços culturais, recreativos e religiosos 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3263491</v>
          </cell>
          <cell r="AM152">
            <v>3263491</v>
          </cell>
        </row>
        <row r="153">
          <cell r="D153" t="str">
            <v>07.00.08.05.00 - ID - serviços culturais, recreativos e religiosos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3263491</v>
          </cell>
          <cell r="AM153">
            <v>3263491</v>
          </cell>
        </row>
        <row r="154">
          <cell r="D154" t="str">
            <v xml:space="preserve">07.00.08.06 - Outros não especificados 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23734735</v>
          </cell>
          <cell r="AE154">
            <v>0</v>
          </cell>
          <cell r="AF154">
            <v>0</v>
          </cell>
          <cell r="AG154">
            <v>0</v>
          </cell>
          <cell r="AH154">
            <v>23734735</v>
          </cell>
          <cell r="AI154">
            <v>13451892</v>
          </cell>
          <cell r="AJ154">
            <v>37186627</v>
          </cell>
          <cell r="AK154">
            <v>23734735</v>
          </cell>
          <cell r="AL154">
            <v>56963763</v>
          </cell>
          <cell r="AM154">
            <v>56963763</v>
          </cell>
        </row>
        <row r="155">
          <cell r="D155" t="str">
            <v>07.00.08.06.00 - Serviços culturais  recreativos e religiosos não especificados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23734735</v>
          </cell>
          <cell r="AE155">
            <v>0</v>
          </cell>
          <cell r="AF155">
            <v>0</v>
          </cell>
          <cell r="AG155">
            <v>0</v>
          </cell>
          <cell r="AH155">
            <v>23734735</v>
          </cell>
          <cell r="AI155">
            <v>13451892</v>
          </cell>
          <cell r="AJ155">
            <v>37186627</v>
          </cell>
          <cell r="AK155">
            <v>23734735</v>
          </cell>
          <cell r="AL155">
            <v>56963763</v>
          </cell>
          <cell r="AM155">
            <v>56963763</v>
          </cell>
        </row>
        <row r="156">
          <cell r="D156" t="str">
            <v xml:space="preserve">07.00.09 - Educação 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7818788435</v>
          </cell>
          <cell r="AB156">
            <v>0</v>
          </cell>
          <cell r="AC156">
            <v>0</v>
          </cell>
          <cell r="AD156">
            <v>7577403</v>
          </cell>
          <cell r="AE156">
            <v>0</v>
          </cell>
          <cell r="AF156">
            <v>0</v>
          </cell>
          <cell r="AG156">
            <v>0</v>
          </cell>
          <cell r="AH156">
            <v>7826365838</v>
          </cell>
          <cell r="AI156">
            <v>2008674546</v>
          </cell>
          <cell r="AJ156">
            <v>9835040384</v>
          </cell>
          <cell r="AK156">
            <v>7826365838</v>
          </cell>
          <cell r="AL156">
            <v>3024745770</v>
          </cell>
          <cell r="AM156">
            <v>3024745770</v>
          </cell>
        </row>
        <row r="157">
          <cell r="D157" t="str">
            <v xml:space="preserve">07.00.09.01 - Ensino pré primário e primário 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3995619429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3995619429</v>
          </cell>
          <cell r="AI157">
            <v>0</v>
          </cell>
          <cell r="AJ157">
            <v>3995619429</v>
          </cell>
          <cell r="AK157">
            <v>3995619429</v>
          </cell>
          <cell r="AL157">
            <v>45154895</v>
          </cell>
          <cell r="AM157">
            <v>45154895</v>
          </cell>
        </row>
        <row r="158">
          <cell r="D158" t="str">
            <v>07.00.09.01.01 - Pré-primário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23154895</v>
          </cell>
          <cell r="AM158">
            <v>23154895</v>
          </cell>
        </row>
        <row r="159">
          <cell r="D159" t="str">
            <v>07.00.09.01.02 - Ensino primário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3995619429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3995619429</v>
          </cell>
          <cell r="AI159">
            <v>0</v>
          </cell>
          <cell r="AJ159">
            <v>3995619429</v>
          </cell>
          <cell r="AK159">
            <v>3995619429</v>
          </cell>
          <cell r="AL159">
            <v>22000000</v>
          </cell>
          <cell r="AM159">
            <v>22000000</v>
          </cell>
        </row>
        <row r="160">
          <cell r="D160" t="str">
            <v xml:space="preserve">07.00.09.02 - Ensino secundário 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3585657442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3585657442</v>
          </cell>
          <cell r="AI160">
            <v>0</v>
          </cell>
          <cell r="AJ160">
            <v>3585657442</v>
          </cell>
          <cell r="AK160">
            <v>3585657442</v>
          </cell>
          <cell r="AL160">
            <v>6321799</v>
          </cell>
          <cell r="AM160">
            <v>6321799</v>
          </cell>
        </row>
        <row r="161">
          <cell r="D161" t="str">
            <v>07.00.09.02.01 - Primeiro ciclo do secundário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</row>
        <row r="162">
          <cell r="D162" t="str">
            <v>07.00.09.02.02 - Segundo ciclo do secundário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</row>
        <row r="163">
          <cell r="D163" t="str">
            <v>07.00.09.02.03 - Id Ensino Secundário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3585657442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3585657442</v>
          </cell>
          <cell r="AI163">
            <v>0</v>
          </cell>
          <cell r="AJ163">
            <v>3585657442</v>
          </cell>
          <cell r="AK163">
            <v>3585657442</v>
          </cell>
          <cell r="AL163">
            <v>6321799</v>
          </cell>
          <cell r="AM163">
            <v>6321799</v>
          </cell>
        </row>
        <row r="164">
          <cell r="D164" t="str">
            <v xml:space="preserve">07.00.09.03 - Ensino pós secundário não universitário 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</row>
        <row r="165">
          <cell r="D165" t="str">
            <v>07.00.09.03.00 - Ensino pós secundário não universitário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</row>
        <row r="166">
          <cell r="D166" t="str">
            <v xml:space="preserve">07.00.09.04 - Ensino universitário 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16733353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16733353</v>
          </cell>
          <cell r="AI166">
            <v>971507107</v>
          </cell>
          <cell r="AJ166">
            <v>988240460</v>
          </cell>
          <cell r="AK166">
            <v>16733353</v>
          </cell>
          <cell r="AL166">
            <v>1603721474</v>
          </cell>
          <cell r="AM166">
            <v>1603721474</v>
          </cell>
        </row>
        <row r="167">
          <cell r="D167" t="str">
            <v>07.00.09.04.01 - Licenciatura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826207732</v>
          </cell>
          <cell r="AJ167">
            <v>826207732</v>
          </cell>
          <cell r="AK167">
            <v>0</v>
          </cell>
          <cell r="AL167">
            <v>1489823513</v>
          </cell>
          <cell r="AM167">
            <v>1489823513</v>
          </cell>
        </row>
        <row r="168">
          <cell r="D168" t="str">
            <v>07.00.09.04.02 - Outros graus académicos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16733353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16733353</v>
          </cell>
          <cell r="AI168">
            <v>145299375</v>
          </cell>
          <cell r="AJ168">
            <v>162032728</v>
          </cell>
          <cell r="AK168">
            <v>16733353</v>
          </cell>
          <cell r="AL168">
            <v>113897961</v>
          </cell>
          <cell r="AM168">
            <v>113897961</v>
          </cell>
        </row>
        <row r="169">
          <cell r="D169" t="str">
            <v xml:space="preserve">07.00.09.05 - Ensino não especificado (sem grau definido) 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30601333</v>
          </cell>
          <cell r="AJ169">
            <v>30601333</v>
          </cell>
          <cell r="AK169">
            <v>0</v>
          </cell>
          <cell r="AL169">
            <v>20349790</v>
          </cell>
          <cell r="AM169">
            <v>20349790</v>
          </cell>
        </row>
        <row r="170">
          <cell r="D170" t="str">
            <v>07.00.09.05.00 - Ensino não especificado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30601333</v>
          </cell>
          <cell r="AJ170">
            <v>30601333</v>
          </cell>
          <cell r="AK170">
            <v>0</v>
          </cell>
          <cell r="AL170">
            <v>20349790</v>
          </cell>
          <cell r="AM170">
            <v>20349790</v>
          </cell>
        </row>
        <row r="171">
          <cell r="D171" t="str">
            <v xml:space="preserve">07.00.09.06 - Serviços auxiliares á educação 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11251345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11251345</v>
          </cell>
          <cell r="AI171">
            <v>896723028</v>
          </cell>
          <cell r="AJ171">
            <v>907974373</v>
          </cell>
          <cell r="AK171">
            <v>11251345</v>
          </cell>
          <cell r="AL171">
            <v>153621520</v>
          </cell>
          <cell r="AM171">
            <v>153621520</v>
          </cell>
        </row>
        <row r="172">
          <cell r="D172" t="str">
            <v>07.00.09.06.00 - Serviços auxiliares á educação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11251345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11251345</v>
          </cell>
          <cell r="AI172">
            <v>896723028</v>
          </cell>
          <cell r="AJ172">
            <v>907974373</v>
          </cell>
          <cell r="AK172">
            <v>11251345</v>
          </cell>
          <cell r="AL172">
            <v>153621520</v>
          </cell>
          <cell r="AM172">
            <v>153621520</v>
          </cell>
        </row>
        <row r="173">
          <cell r="D173" t="str">
            <v xml:space="preserve">07.00.09.07 - ID - educação 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45919421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45919421</v>
          </cell>
          <cell r="AI173">
            <v>0</v>
          </cell>
          <cell r="AJ173">
            <v>45919421</v>
          </cell>
          <cell r="AK173">
            <v>45919421</v>
          </cell>
          <cell r="AL173">
            <v>242433130</v>
          </cell>
          <cell r="AM173">
            <v>242433130</v>
          </cell>
        </row>
        <row r="174">
          <cell r="D174" t="str">
            <v>07.00.09.07.00 - ID - educação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45919421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45919421</v>
          </cell>
          <cell r="AI174">
            <v>0</v>
          </cell>
          <cell r="AJ174">
            <v>45919421</v>
          </cell>
          <cell r="AK174">
            <v>45919421</v>
          </cell>
          <cell r="AL174">
            <v>242433130</v>
          </cell>
          <cell r="AM174">
            <v>242433130</v>
          </cell>
        </row>
        <row r="175">
          <cell r="D175" t="str">
            <v xml:space="preserve">07.00.09.08 - Outros não especificados 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163607445</v>
          </cell>
          <cell r="AB175">
            <v>0</v>
          </cell>
          <cell r="AC175">
            <v>0</v>
          </cell>
          <cell r="AD175">
            <v>7577403</v>
          </cell>
          <cell r="AE175">
            <v>0</v>
          </cell>
          <cell r="AF175">
            <v>0</v>
          </cell>
          <cell r="AG175">
            <v>0</v>
          </cell>
          <cell r="AH175">
            <v>171184848</v>
          </cell>
          <cell r="AI175">
            <v>109843078</v>
          </cell>
          <cell r="AJ175">
            <v>281027926</v>
          </cell>
          <cell r="AK175">
            <v>171184848</v>
          </cell>
          <cell r="AL175">
            <v>953143162</v>
          </cell>
          <cell r="AM175">
            <v>953143162</v>
          </cell>
        </row>
        <row r="176">
          <cell r="D176" t="str">
            <v>07.00.09.08.00 - Outros não especificados-educação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163607445</v>
          </cell>
          <cell r="AB176">
            <v>0</v>
          </cell>
          <cell r="AC176">
            <v>0</v>
          </cell>
          <cell r="AD176">
            <v>7577403</v>
          </cell>
          <cell r="AE176">
            <v>0</v>
          </cell>
          <cell r="AF176">
            <v>0</v>
          </cell>
          <cell r="AG176">
            <v>0</v>
          </cell>
          <cell r="AH176">
            <v>171184848</v>
          </cell>
          <cell r="AI176">
            <v>109843078</v>
          </cell>
          <cell r="AJ176">
            <v>281027926</v>
          </cell>
          <cell r="AK176">
            <v>171184848</v>
          </cell>
          <cell r="AL176">
            <v>953143162</v>
          </cell>
          <cell r="AM176">
            <v>953143162</v>
          </cell>
        </row>
        <row r="177">
          <cell r="D177" t="str">
            <v xml:space="preserve">07.00.10 - Protecção social 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6417455083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118118726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6535573809</v>
          </cell>
          <cell r="AI177">
            <v>1903765654</v>
          </cell>
          <cell r="AJ177">
            <v>8439339463</v>
          </cell>
          <cell r="AK177">
            <v>6535573809</v>
          </cell>
          <cell r="AL177">
            <v>2176838382.0900002</v>
          </cell>
          <cell r="AM177">
            <v>2176838382.0900002</v>
          </cell>
        </row>
        <row r="178">
          <cell r="D178" t="str">
            <v xml:space="preserve">07.00.10.01 - Doença e incapacidade 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13230980</v>
          </cell>
          <cell r="AM178">
            <v>13230980</v>
          </cell>
        </row>
        <row r="179">
          <cell r="D179" t="str">
            <v>07.00.10.01.01 - Doenças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</row>
        <row r="180">
          <cell r="D180" t="str">
            <v>07.00.10.01.02 - Incapacidade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13230980</v>
          </cell>
          <cell r="AM180">
            <v>13230980</v>
          </cell>
        </row>
        <row r="181">
          <cell r="D181" t="str">
            <v xml:space="preserve">07.00.10.02 - Idosos 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1642000000</v>
          </cell>
          <cell r="AJ181">
            <v>1642000000</v>
          </cell>
          <cell r="AK181">
            <v>0</v>
          </cell>
          <cell r="AL181">
            <v>14662530</v>
          </cell>
          <cell r="AM181">
            <v>14662530</v>
          </cell>
        </row>
        <row r="182">
          <cell r="D182" t="str">
            <v>07.00.10.02.00 - Idosos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1642000000</v>
          </cell>
          <cell r="AJ182">
            <v>1642000000</v>
          </cell>
          <cell r="AK182">
            <v>0</v>
          </cell>
          <cell r="AL182">
            <v>14662530</v>
          </cell>
          <cell r="AM182">
            <v>14662530</v>
          </cell>
        </row>
        <row r="183">
          <cell r="D183" t="str">
            <v xml:space="preserve">07.00.10.03 - Sobrevivência 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</row>
        <row r="184">
          <cell r="D184" t="str">
            <v>07.00.10.03.00 - Sobrevivência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</row>
        <row r="185">
          <cell r="D185" t="str">
            <v xml:space="preserve">07.00.10.04 - Família e crianças 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142833913</v>
          </cell>
          <cell r="AJ185">
            <v>142833913</v>
          </cell>
          <cell r="AK185">
            <v>0</v>
          </cell>
          <cell r="AL185">
            <v>126976213</v>
          </cell>
          <cell r="AM185">
            <v>126976213</v>
          </cell>
        </row>
        <row r="186">
          <cell r="D186" t="str">
            <v>07.00.10.04 - Família e crianças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</row>
        <row r="187">
          <cell r="D187" t="str">
            <v>07.00.10.04.00 - Família e crianças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142833913</v>
          </cell>
          <cell r="AJ187">
            <v>142833913</v>
          </cell>
          <cell r="AK187">
            <v>0</v>
          </cell>
          <cell r="AL187">
            <v>126976213</v>
          </cell>
          <cell r="AM187">
            <v>126976213</v>
          </cell>
        </row>
        <row r="188">
          <cell r="D188" t="str">
            <v xml:space="preserve">07.00.10.05 - Desemprego 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341060000</v>
          </cell>
          <cell r="AM188">
            <v>341060000</v>
          </cell>
        </row>
        <row r="189">
          <cell r="D189" t="str">
            <v>07.00.10.05.00 - Desemprego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341060000</v>
          </cell>
          <cell r="AM189">
            <v>341060000</v>
          </cell>
        </row>
        <row r="190">
          <cell r="D190" t="str">
            <v xml:space="preserve">07.00.10.06 - Habitação 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680166000</v>
          </cell>
          <cell r="AM190">
            <v>680166000</v>
          </cell>
        </row>
        <row r="191">
          <cell r="D191" t="str">
            <v>07.00.10.06.00 - Habitação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680166000</v>
          </cell>
          <cell r="AM191">
            <v>680166000</v>
          </cell>
        </row>
        <row r="192">
          <cell r="D192" t="str">
            <v xml:space="preserve">07.00.10.07 - Exclusão social 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27201149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27201149</v>
          </cell>
          <cell r="AI192">
            <v>67160646</v>
          </cell>
          <cell r="AJ192">
            <v>94361795</v>
          </cell>
          <cell r="AK192">
            <v>27201149</v>
          </cell>
          <cell r="AL192">
            <v>504768991</v>
          </cell>
          <cell r="AM192">
            <v>504768991</v>
          </cell>
        </row>
        <row r="193">
          <cell r="D193" t="str">
            <v>07.00.10.07.00 - Exclusão social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27201149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27201149</v>
          </cell>
          <cell r="AI193">
            <v>67160646</v>
          </cell>
          <cell r="AJ193">
            <v>94361795</v>
          </cell>
          <cell r="AK193">
            <v>27201149</v>
          </cell>
          <cell r="AL193">
            <v>504768991</v>
          </cell>
          <cell r="AM193">
            <v>504768991</v>
          </cell>
        </row>
        <row r="194">
          <cell r="D194" t="str">
            <v xml:space="preserve">07.00.10.08 - ID Protecção Social 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14703316</v>
          </cell>
          <cell r="AM194">
            <v>14703316</v>
          </cell>
        </row>
        <row r="195">
          <cell r="D195" t="str">
            <v>07.00.10.08.00 - ID Protecção Social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14703316</v>
          </cell>
          <cell r="AM195">
            <v>14703316</v>
          </cell>
        </row>
        <row r="196">
          <cell r="D196" t="str">
            <v xml:space="preserve">07.00.10.09 - Outros não especificados 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6417455083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90917577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6508372660</v>
          </cell>
          <cell r="AI196">
            <v>51771095</v>
          </cell>
          <cell r="AJ196">
            <v>6560143755</v>
          </cell>
          <cell r="AK196">
            <v>6508372660</v>
          </cell>
          <cell r="AL196">
            <v>481270352.08999997</v>
          </cell>
          <cell r="AM196">
            <v>481270352.08999997</v>
          </cell>
        </row>
        <row r="197">
          <cell r="D197" t="str">
            <v>07.00.10.09.00 - Proteção Social Não Especificado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6417455083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90917577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6508372660</v>
          </cell>
          <cell r="AI197">
            <v>51771095</v>
          </cell>
          <cell r="AJ197">
            <v>6560143755</v>
          </cell>
          <cell r="AK197">
            <v>6508372660</v>
          </cell>
          <cell r="AL197">
            <v>481270352.08999997</v>
          </cell>
          <cell r="AM197">
            <v>481270352.08999997</v>
          </cell>
        </row>
      </sheetData>
      <sheetData sheetId="25">
        <row r="8">
          <cell r="D8" t="str">
            <v>07.00.01.01.01 - Órgãos Executivos E Legislativos</v>
          </cell>
          <cell r="E8">
            <v>219040704</v>
          </cell>
          <cell r="F8">
            <v>790530688</v>
          </cell>
          <cell r="G8">
            <v>43390069</v>
          </cell>
          <cell r="H8">
            <v>44573214</v>
          </cell>
          <cell r="I8">
            <v>73287196</v>
          </cell>
          <cell r="J8">
            <v>129958817</v>
          </cell>
          <cell r="K8">
            <v>0</v>
          </cell>
          <cell r="L8">
            <v>0</v>
          </cell>
          <cell r="M8">
            <v>111207430</v>
          </cell>
          <cell r="N8">
            <v>1108152</v>
          </cell>
          <cell r="O8">
            <v>135425341</v>
          </cell>
          <cell r="P8">
            <v>19255515</v>
          </cell>
          <cell r="Q8">
            <v>1567777126</v>
          </cell>
          <cell r="R8">
            <v>3324767266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3324767266</v>
          </cell>
          <cell r="AI8">
            <v>0</v>
          </cell>
          <cell r="AJ8">
            <v>4892544392</v>
          </cell>
          <cell r="AK8">
            <v>4892544392</v>
          </cell>
          <cell r="AL8">
            <v>400626136</v>
          </cell>
          <cell r="AM8">
            <v>467848013</v>
          </cell>
        </row>
        <row r="9">
          <cell r="D9" t="str">
            <v>07.00.01.01.02 - Administração financeira e fiscal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2034951789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2034951789</v>
          </cell>
          <cell r="AI9">
            <v>52287623</v>
          </cell>
          <cell r="AJ9">
            <v>2087239412</v>
          </cell>
          <cell r="AK9">
            <v>2034951789</v>
          </cell>
          <cell r="AL9">
            <v>1286340668</v>
          </cell>
          <cell r="AM9">
            <v>1504428420</v>
          </cell>
        </row>
        <row r="10">
          <cell r="D10" t="str">
            <v>07.00.01.01.03 - Negócios estrangeiros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1246281668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1246281668</v>
          </cell>
          <cell r="AI10">
            <v>0</v>
          </cell>
          <cell r="AJ10">
            <v>1246281668</v>
          </cell>
          <cell r="AK10">
            <v>1246281668</v>
          </cell>
          <cell r="AL10">
            <v>16091654</v>
          </cell>
          <cell r="AM10">
            <v>27760765</v>
          </cell>
        </row>
        <row r="11">
          <cell r="D11" t="str">
            <v xml:space="preserve">07.00.01.02 - Ajuda pública ao desenvolvimento 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109650642</v>
          </cell>
          <cell r="AM11">
            <v>158997200</v>
          </cell>
        </row>
        <row r="12">
          <cell r="D12" t="str">
            <v>07.00.01.02.01 - Ajuda pública a países em desenvolvimento e em transição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</row>
        <row r="13">
          <cell r="D13" t="str">
            <v>07.00.01.02.02 - Ajuda económica através de organizações internacionais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109650642</v>
          </cell>
          <cell r="AM13">
            <v>158997200</v>
          </cell>
        </row>
        <row r="14">
          <cell r="D14" t="str">
            <v xml:space="preserve">07.00.01.03 - Serviços gerais 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18465169</v>
          </cell>
          <cell r="S14">
            <v>1820519</v>
          </cell>
          <cell r="T14">
            <v>0</v>
          </cell>
          <cell r="U14">
            <v>0</v>
          </cell>
          <cell r="V14">
            <v>0</v>
          </cell>
          <cell r="W14">
            <v>2995362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55831222</v>
          </cell>
          <cell r="AH14">
            <v>79112272</v>
          </cell>
          <cell r="AI14">
            <v>168079079</v>
          </cell>
          <cell r="AJ14">
            <v>247191351</v>
          </cell>
          <cell r="AK14">
            <v>79112272</v>
          </cell>
          <cell r="AL14">
            <v>171836844</v>
          </cell>
          <cell r="AM14">
            <v>553764890</v>
          </cell>
        </row>
        <row r="15">
          <cell r="D15" t="str">
            <v>07.00.01.03.01 - Administração de pessoal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18465169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18465169</v>
          </cell>
          <cell r="AI15">
            <v>0</v>
          </cell>
          <cell r="AJ15">
            <v>18465169</v>
          </cell>
          <cell r="AK15">
            <v>18465169</v>
          </cell>
          <cell r="AL15">
            <v>8562806</v>
          </cell>
          <cell r="AM15">
            <v>57200038</v>
          </cell>
        </row>
        <row r="16">
          <cell r="D16" t="str">
            <v>07.00.01.03.02 - Planeamento global e estatística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168079079</v>
          </cell>
          <cell r="AJ16">
            <v>168079079</v>
          </cell>
          <cell r="AK16">
            <v>0</v>
          </cell>
          <cell r="AL16">
            <v>79723137</v>
          </cell>
          <cell r="AM16">
            <v>320072461</v>
          </cell>
        </row>
        <row r="17">
          <cell r="D17" t="str">
            <v>07.00.01.03.03 - Outros serviços gerais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1820519</v>
          </cell>
          <cell r="T17">
            <v>0</v>
          </cell>
          <cell r="U17">
            <v>0</v>
          </cell>
          <cell r="V17">
            <v>0</v>
          </cell>
          <cell r="W17">
            <v>2995362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55831222</v>
          </cell>
          <cell r="AH17">
            <v>60647103</v>
          </cell>
          <cell r="AI17">
            <v>0</v>
          </cell>
          <cell r="AJ17">
            <v>60647103</v>
          </cell>
          <cell r="AK17">
            <v>60647103</v>
          </cell>
          <cell r="AL17">
            <v>83550901</v>
          </cell>
          <cell r="AM17">
            <v>176492391</v>
          </cell>
        </row>
        <row r="18">
          <cell r="D18" t="str">
            <v xml:space="preserve">07.00.01.04 - Investigação fundamental 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</row>
        <row r="19">
          <cell r="D19" t="str">
            <v>07.00.01.04.00 - Investigação multidisciplinar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</row>
        <row r="20">
          <cell r="D20" t="str">
            <v xml:space="preserve">07.00.01.05 - ID - Serviços Públicos Gerais 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7547124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7547124</v>
          </cell>
          <cell r="AI20">
            <v>0</v>
          </cell>
          <cell r="AJ20">
            <v>7547124</v>
          </cell>
          <cell r="AK20">
            <v>7547124</v>
          </cell>
          <cell r="AL20">
            <v>38729169</v>
          </cell>
          <cell r="AM20">
            <v>51090987</v>
          </cell>
        </row>
        <row r="21">
          <cell r="D21" t="str">
            <v>07.00.01.05.00 - ID - serviços públicos gerais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7547124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7547124</v>
          </cell>
          <cell r="AI21">
            <v>0</v>
          </cell>
          <cell r="AJ21">
            <v>7547124</v>
          </cell>
          <cell r="AK21">
            <v>7547124</v>
          </cell>
          <cell r="AL21">
            <v>38729169</v>
          </cell>
          <cell r="AM21">
            <v>51090987</v>
          </cell>
        </row>
        <row r="22">
          <cell r="D22" t="str">
            <v xml:space="preserve">07.00.01.06 - Serviços Públicos Gerais não especificados 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3037216</v>
          </cell>
          <cell r="P22">
            <v>0</v>
          </cell>
          <cell r="Q22">
            <v>3037216</v>
          </cell>
          <cell r="R22">
            <v>0</v>
          </cell>
          <cell r="S22">
            <v>0</v>
          </cell>
          <cell r="T22">
            <v>0</v>
          </cell>
          <cell r="U22">
            <v>17455566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17455566</v>
          </cell>
          <cell r="AI22">
            <v>7103181</v>
          </cell>
          <cell r="AJ22">
            <v>27595963</v>
          </cell>
          <cell r="AK22">
            <v>20492782</v>
          </cell>
          <cell r="AL22">
            <v>352333901</v>
          </cell>
          <cell r="AM22">
            <v>477773197</v>
          </cell>
        </row>
        <row r="23">
          <cell r="D23" t="str">
            <v>07.00.01.06.00 - Não especificados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3037216</v>
          </cell>
          <cell r="P23">
            <v>0</v>
          </cell>
          <cell r="Q23">
            <v>3037216</v>
          </cell>
          <cell r="R23">
            <v>0</v>
          </cell>
          <cell r="S23">
            <v>0</v>
          </cell>
          <cell r="T23">
            <v>0</v>
          </cell>
          <cell r="U23">
            <v>17455566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17455566</v>
          </cell>
          <cell r="AI23">
            <v>7103181</v>
          </cell>
          <cell r="AJ23">
            <v>27595963</v>
          </cell>
          <cell r="AK23">
            <v>20492782</v>
          </cell>
          <cell r="AL23">
            <v>352333901</v>
          </cell>
          <cell r="AM23">
            <v>477773197</v>
          </cell>
        </row>
        <row r="24">
          <cell r="D24" t="str">
            <v xml:space="preserve">07.00.01.07 - Transacções da dívida pública 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4828578818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4828578818</v>
          </cell>
          <cell r="AI24">
            <v>0</v>
          </cell>
          <cell r="AJ24">
            <v>4828578818</v>
          </cell>
          <cell r="AK24">
            <v>4828578818</v>
          </cell>
          <cell r="AL24">
            <v>0</v>
          </cell>
          <cell r="AM24">
            <v>0</v>
          </cell>
        </row>
        <row r="25">
          <cell r="D25" t="str">
            <v>07.00.01.07.00 - Transacções da dívida pública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4828578818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4828578818</v>
          </cell>
          <cell r="AI25">
            <v>0</v>
          </cell>
          <cell r="AJ25">
            <v>4828578818</v>
          </cell>
          <cell r="AK25">
            <v>4828578818</v>
          </cell>
          <cell r="AL25">
            <v>0</v>
          </cell>
          <cell r="AM25">
            <v>0</v>
          </cell>
        </row>
        <row r="26">
          <cell r="D26" t="str">
            <v xml:space="preserve">07.00.01.08 - Outros não especificados 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800767788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800767788</v>
          </cell>
          <cell r="AI26">
            <v>0</v>
          </cell>
          <cell r="AJ26">
            <v>800767788</v>
          </cell>
          <cell r="AK26">
            <v>800767788</v>
          </cell>
          <cell r="AL26">
            <v>18292053</v>
          </cell>
          <cell r="AM26">
            <v>34166363</v>
          </cell>
        </row>
        <row r="27">
          <cell r="D27" t="str">
            <v>07.00.01.08.00 - Transferências interinstitucionais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800767788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800767788</v>
          </cell>
          <cell r="AI27">
            <v>0</v>
          </cell>
          <cell r="AJ27">
            <v>800767788</v>
          </cell>
          <cell r="AK27">
            <v>800767788</v>
          </cell>
          <cell r="AL27">
            <v>18292053</v>
          </cell>
          <cell r="AM27">
            <v>34166363</v>
          </cell>
        </row>
        <row r="28">
          <cell r="D28" t="str">
            <v xml:space="preserve">07.00.02 - Defesa 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37535757</v>
          </cell>
          <cell r="U28">
            <v>0</v>
          </cell>
          <cell r="V28">
            <v>25548849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63084606</v>
          </cell>
          <cell r="AI28">
            <v>948126435</v>
          </cell>
          <cell r="AJ28">
            <v>1011211041</v>
          </cell>
          <cell r="AK28">
            <v>63084606</v>
          </cell>
          <cell r="AL28">
            <v>43275563</v>
          </cell>
          <cell r="AM28">
            <v>136010581</v>
          </cell>
        </row>
        <row r="29">
          <cell r="D29" t="str">
            <v xml:space="preserve">07.00.02.01 - Defesa militar 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37535757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37535757</v>
          </cell>
          <cell r="AI29">
            <v>948126435</v>
          </cell>
          <cell r="AJ29">
            <v>985662192</v>
          </cell>
          <cell r="AK29">
            <v>37535757</v>
          </cell>
          <cell r="AL29">
            <v>39412697</v>
          </cell>
          <cell r="AM29">
            <v>52795843</v>
          </cell>
        </row>
        <row r="30">
          <cell r="D30" t="str">
            <v>07.00.02.01.00 - Defesa militar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37535757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37535757</v>
          </cell>
          <cell r="AI30">
            <v>948126435</v>
          </cell>
          <cell r="AJ30">
            <v>985662192</v>
          </cell>
          <cell r="AK30">
            <v>37535757</v>
          </cell>
          <cell r="AL30">
            <v>39412697</v>
          </cell>
          <cell r="AM30">
            <v>52795843</v>
          </cell>
        </row>
        <row r="31">
          <cell r="D31" t="str">
            <v xml:space="preserve">07.00.02.02 - Defesa civil 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25548849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25548849</v>
          </cell>
          <cell r="AI31">
            <v>0</v>
          </cell>
          <cell r="AJ31">
            <v>25548849</v>
          </cell>
          <cell r="AK31">
            <v>25548849</v>
          </cell>
          <cell r="AL31">
            <v>2818388</v>
          </cell>
          <cell r="AM31">
            <v>2818710</v>
          </cell>
        </row>
        <row r="32">
          <cell r="D32" t="str">
            <v>07.00.02.02.00 - Defesa civil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25548849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25548849</v>
          </cell>
          <cell r="AI32">
            <v>0</v>
          </cell>
          <cell r="AJ32">
            <v>25548849</v>
          </cell>
          <cell r="AK32">
            <v>25548849</v>
          </cell>
          <cell r="AL32">
            <v>2818388</v>
          </cell>
          <cell r="AM32">
            <v>2818710</v>
          </cell>
        </row>
        <row r="33">
          <cell r="D33" t="str">
            <v xml:space="preserve">07.00.02.03 - Ajuda militar ao exterior 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</row>
        <row r="34">
          <cell r="D34" t="str">
            <v>07.00.02.03.00 - Ajuda militar ao exterior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</row>
        <row r="35">
          <cell r="D35" t="str">
            <v xml:space="preserve">07.00.02.04 - ID - defesa 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</row>
        <row r="36">
          <cell r="D36" t="str">
            <v>07.00.02.04.00 - ID - defesa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</row>
        <row r="37">
          <cell r="D37" t="str">
            <v xml:space="preserve">07.00.02.05 - Outros não especificados 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1044478</v>
          </cell>
          <cell r="AM37">
            <v>80396028</v>
          </cell>
        </row>
        <row r="38">
          <cell r="D38" t="str">
            <v>07.00.02.05.00 - Defesa- outros não especificados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1044478</v>
          </cell>
          <cell r="AM38">
            <v>80396028</v>
          </cell>
        </row>
        <row r="39">
          <cell r="D39" t="str">
            <v xml:space="preserve">07.00.03 - Segurança e ordem pública 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446453306</v>
          </cell>
          <cell r="L39">
            <v>352858066</v>
          </cell>
          <cell r="M39">
            <v>0</v>
          </cell>
          <cell r="N39">
            <v>0</v>
          </cell>
          <cell r="O39">
            <v>5153821</v>
          </cell>
          <cell r="P39">
            <v>0</v>
          </cell>
          <cell r="Q39">
            <v>804465193</v>
          </cell>
          <cell r="R39">
            <v>0</v>
          </cell>
          <cell r="S39">
            <v>0</v>
          </cell>
          <cell r="T39">
            <v>0</v>
          </cell>
          <cell r="U39">
            <v>393566427</v>
          </cell>
          <cell r="V39">
            <v>32521452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426087879</v>
          </cell>
          <cell r="AI39">
            <v>3540110412</v>
          </cell>
          <cell r="AJ39">
            <v>4770663484</v>
          </cell>
          <cell r="AK39">
            <v>1230553072</v>
          </cell>
          <cell r="AL39">
            <v>1123999303</v>
          </cell>
          <cell r="AM39">
            <v>1206773025</v>
          </cell>
        </row>
        <row r="40">
          <cell r="D40" t="str">
            <v xml:space="preserve">07.00.03.01 - Serviços policiais 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2851738536</v>
          </cell>
          <cell r="AJ40">
            <v>2851738536</v>
          </cell>
          <cell r="AK40">
            <v>0</v>
          </cell>
          <cell r="AL40">
            <v>191849</v>
          </cell>
          <cell r="AM40">
            <v>27242049</v>
          </cell>
        </row>
        <row r="41">
          <cell r="D41" t="str">
            <v>07.00.03.01.00 - Serviços policiais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2851738536</v>
          </cell>
          <cell r="AJ41">
            <v>2851738536</v>
          </cell>
          <cell r="AK41">
            <v>0</v>
          </cell>
          <cell r="AL41">
            <v>191849</v>
          </cell>
          <cell r="AM41">
            <v>27242049</v>
          </cell>
        </row>
        <row r="42">
          <cell r="D42" t="str">
            <v xml:space="preserve">07.00.03.02 - Protecção contra incêndios 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</row>
        <row r="43">
          <cell r="D43" t="str">
            <v>07.00.03.02.00 - Protecção contra incêndios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</row>
        <row r="44">
          <cell r="D44" t="str">
            <v xml:space="preserve">07.00.03.03 - Tribunais 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446453306</v>
          </cell>
          <cell r="L44">
            <v>352858066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799311372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259772500</v>
          </cell>
          <cell r="AJ44">
            <v>1059083872</v>
          </cell>
          <cell r="AK44">
            <v>799311372</v>
          </cell>
          <cell r="AL44">
            <v>83715007</v>
          </cell>
          <cell r="AM44">
            <v>87078442</v>
          </cell>
        </row>
        <row r="45">
          <cell r="D45" t="str">
            <v>07.00.03.03.00 - Tribunais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446453306</v>
          </cell>
          <cell r="L45">
            <v>352858066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799311372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259772500</v>
          </cell>
          <cell r="AJ45">
            <v>1059083872</v>
          </cell>
          <cell r="AK45">
            <v>799311372</v>
          </cell>
          <cell r="AL45">
            <v>83715007</v>
          </cell>
          <cell r="AM45">
            <v>87078442</v>
          </cell>
        </row>
        <row r="46">
          <cell r="D46" t="str">
            <v xml:space="preserve">07.00.03.04 - Prisões 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283281213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283281213</v>
          </cell>
          <cell r="AI46">
            <v>0</v>
          </cell>
          <cell r="AJ46">
            <v>283281213</v>
          </cell>
          <cell r="AK46">
            <v>283281213</v>
          </cell>
          <cell r="AL46">
            <v>71928186</v>
          </cell>
          <cell r="AM46">
            <v>73653424</v>
          </cell>
        </row>
        <row r="47">
          <cell r="D47" t="str">
            <v>07.00.03.04.00 - Prisões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283281213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283281213</v>
          </cell>
          <cell r="AI47">
            <v>0</v>
          </cell>
          <cell r="AJ47">
            <v>283281213</v>
          </cell>
          <cell r="AK47">
            <v>283281213</v>
          </cell>
          <cell r="AL47">
            <v>71928186</v>
          </cell>
          <cell r="AM47">
            <v>73653424</v>
          </cell>
        </row>
        <row r="48">
          <cell r="D48" t="str">
            <v xml:space="preserve">07.00.03.05 - ID - segurança e ordem pública 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892920946</v>
          </cell>
          <cell r="AM48">
            <v>904005858</v>
          </cell>
        </row>
        <row r="49">
          <cell r="D49" t="str">
            <v>07.00.03.05.00 - ID - segurança e ordem pública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892920946</v>
          </cell>
          <cell r="AM49">
            <v>904005858</v>
          </cell>
        </row>
        <row r="50">
          <cell r="D50" t="str">
            <v xml:space="preserve">07.00.03.06 - Outros não especificados 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5153821</v>
          </cell>
          <cell r="P50">
            <v>0</v>
          </cell>
          <cell r="Q50">
            <v>5153821</v>
          </cell>
          <cell r="R50">
            <v>0</v>
          </cell>
          <cell r="S50">
            <v>0</v>
          </cell>
          <cell r="T50">
            <v>0</v>
          </cell>
          <cell r="U50">
            <v>110285214</v>
          </cell>
          <cell r="V50">
            <v>32521452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142806666</v>
          </cell>
          <cell r="AI50">
            <v>428599376</v>
          </cell>
          <cell r="AJ50">
            <v>576559863</v>
          </cell>
          <cell r="AK50">
            <v>147960487</v>
          </cell>
          <cell r="AL50">
            <v>75243315</v>
          </cell>
          <cell r="AM50">
            <v>114793252</v>
          </cell>
        </row>
        <row r="51">
          <cell r="D51" t="str">
            <v>07.00.03.06.00 - Não especificados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5153821</v>
          </cell>
          <cell r="P51">
            <v>0</v>
          </cell>
          <cell r="Q51">
            <v>5153821</v>
          </cell>
          <cell r="R51">
            <v>0</v>
          </cell>
          <cell r="S51">
            <v>0</v>
          </cell>
          <cell r="T51">
            <v>0</v>
          </cell>
          <cell r="U51">
            <v>110285214</v>
          </cell>
          <cell r="V51">
            <v>32521452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142806666</v>
          </cell>
          <cell r="AI51">
            <v>428599376</v>
          </cell>
          <cell r="AJ51">
            <v>576559863</v>
          </cell>
          <cell r="AK51">
            <v>147960487</v>
          </cell>
          <cell r="AL51">
            <v>75243315</v>
          </cell>
          <cell r="AM51">
            <v>114793252</v>
          </cell>
        </row>
        <row r="52">
          <cell r="D52" t="str">
            <v xml:space="preserve">07.00.04 - Assuntos económicos 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8236702</v>
          </cell>
          <cell r="O52">
            <v>0</v>
          </cell>
          <cell r="P52">
            <v>0</v>
          </cell>
          <cell r="Q52">
            <v>8236702</v>
          </cell>
          <cell r="R52">
            <v>126007449</v>
          </cell>
          <cell r="S52">
            <v>0</v>
          </cell>
          <cell r="T52">
            <v>0</v>
          </cell>
          <cell r="U52">
            <v>163278026</v>
          </cell>
          <cell r="V52">
            <v>64332469</v>
          </cell>
          <cell r="W52">
            <v>53562698</v>
          </cell>
          <cell r="X52">
            <v>74427423</v>
          </cell>
          <cell r="Y52">
            <v>89197138</v>
          </cell>
          <cell r="Z52">
            <v>248768150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68204587</v>
          </cell>
          <cell r="AG52">
            <v>0</v>
          </cell>
          <cell r="AH52">
            <v>887777940</v>
          </cell>
          <cell r="AI52">
            <v>1040078130</v>
          </cell>
          <cell r="AJ52">
            <v>1936092772</v>
          </cell>
          <cell r="AK52">
            <v>896014642</v>
          </cell>
          <cell r="AL52">
            <v>4747436193</v>
          </cell>
          <cell r="AM52">
            <v>8691498444.3950005</v>
          </cell>
        </row>
        <row r="53">
          <cell r="D53" t="str">
            <v xml:space="preserve">07.00.04.01 - Economia, comércio e laborais 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89628731</v>
          </cell>
          <cell r="AJ53">
            <v>89628731</v>
          </cell>
          <cell r="AK53">
            <v>0</v>
          </cell>
          <cell r="AL53">
            <v>272491222</v>
          </cell>
          <cell r="AM53">
            <v>506269574.48499995</v>
          </cell>
        </row>
        <row r="54">
          <cell r="D54" t="str">
            <v>07.00.04.01.01 - Economia em geral e comércio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29144316</v>
          </cell>
          <cell r="AJ54">
            <v>29144316</v>
          </cell>
          <cell r="AK54">
            <v>0</v>
          </cell>
          <cell r="AL54">
            <v>45047900</v>
          </cell>
          <cell r="AM54">
            <v>55973351</v>
          </cell>
        </row>
        <row r="55">
          <cell r="D55" t="str">
            <v>07.00.04.01.02 - Assuntos laborais e de emprego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60484415</v>
          </cell>
          <cell r="AJ55">
            <v>60484415</v>
          </cell>
          <cell r="AK55">
            <v>0</v>
          </cell>
          <cell r="AL55">
            <v>227443322</v>
          </cell>
          <cell r="AM55">
            <v>450296223.48499995</v>
          </cell>
        </row>
        <row r="56">
          <cell r="D56" t="str">
            <v xml:space="preserve">07.00.04.02 - Agricultura silvicultura pesca e caça 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6935942</v>
          </cell>
          <cell r="Y56">
            <v>0</v>
          </cell>
          <cell r="Z56">
            <v>3369786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10305728</v>
          </cell>
          <cell r="AI56">
            <v>65193883</v>
          </cell>
          <cell r="AJ56">
            <v>75499611</v>
          </cell>
          <cell r="AK56">
            <v>10305728</v>
          </cell>
          <cell r="AL56">
            <v>1273548515</v>
          </cell>
          <cell r="AM56">
            <v>1668748672.9100001</v>
          </cell>
        </row>
        <row r="57">
          <cell r="D57" t="str">
            <v>07.00.04.02.01 - Agricultura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3369786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3369786</v>
          </cell>
          <cell r="AI57">
            <v>0</v>
          </cell>
          <cell r="AJ57">
            <v>3369786</v>
          </cell>
          <cell r="AK57">
            <v>3369786</v>
          </cell>
          <cell r="AL57">
            <v>1111159286</v>
          </cell>
          <cell r="AM57">
            <v>1418399916.9100001</v>
          </cell>
        </row>
        <row r="58">
          <cell r="D58" t="str">
            <v>07.00.04.02.02 - Silvicultura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15068448</v>
          </cell>
          <cell r="AM58">
            <v>18141665</v>
          </cell>
        </row>
        <row r="59">
          <cell r="D59" t="str">
            <v>07.00.04.02.03 - Caça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</row>
        <row r="60">
          <cell r="D60" t="str">
            <v>07.00.04.02.04 - Pesca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6935942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6935942</v>
          </cell>
          <cell r="AI60">
            <v>65193883</v>
          </cell>
          <cell r="AJ60">
            <v>72129825</v>
          </cell>
          <cell r="AK60">
            <v>6935942</v>
          </cell>
          <cell r="AL60">
            <v>140821395</v>
          </cell>
          <cell r="AM60">
            <v>216734505</v>
          </cell>
        </row>
        <row r="61">
          <cell r="D61" t="str">
            <v>07.00.04.02.05 - Pecuária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6499386</v>
          </cell>
          <cell r="AM61">
            <v>15472586</v>
          </cell>
        </row>
        <row r="62">
          <cell r="D62" t="str">
            <v xml:space="preserve">07.00.04.03 - Combustível e energia 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8870167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8870167</v>
          </cell>
          <cell r="AI62">
            <v>0</v>
          </cell>
          <cell r="AJ62">
            <v>8870167</v>
          </cell>
          <cell r="AK62">
            <v>8870167</v>
          </cell>
          <cell r="AL62">
            <v>285784133</v>
          </cell>
          <cell r="AM62">
            <v>312215715</v>
          </cell>
        </row>
        <row r="63">
          <cell r="D63" t="str">
            <v>07.00.04.03.01 - Carvão e outros combustíveis minerais sólidos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</row>
        <row r="64">
          <cell r="D64" t="str">
            <v>07.00.04.03.02 - Petróleo e gás natural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</row>
        <row r="65">
          <cell r="D65" t="str">
            <v>07.00.04.03.03 - Energia nuclear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</row>
        <row r="66">
          <cell r="D66" t="str">
            <v>07.00.04.03.04 - Outros combustíveis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</row>
        <row r="67">
          <cell r="D67" t="str">
            <v>07.00.04.03.05 - Electricidade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8870167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8870167</v>
          </cell>
          <cell r="AI67">
            <v>0</v>
          </cell>
          <cell r="AJ67">
            <v>8870167</v>
          </cell>
          <cell r="AK67">
            <v>8870167</v>
          </cell>
          <cell r="AL67">
            <v>104991649</v>
          </cell>
          <cell r="AM67">
            <v>131238095</v>
          </cell>
        </row>
        <row r="68">
          <cell r="D68" t="str">
            <v>07.00.04.03.06 - Energia não eléctrica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180792484</v>
          </cell>
          <cell r="AM68">
            <v>180977620</v>
          </cell>
        </row>
        <row r="69">
          <cell r="D69" t="str">
            <v xml:space="preserve">07.00.04.04 - Minas indústria e construção 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4052605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4052605</v>
          </cell>
          <cell r="AI69">
            <v>0</v>
          </cell>
          <cell r="AJ69">
            <v>4052605</v>
          </cell>
          <cell r="AK69">
            <v>4052605</v>
          </cell>
          <cell r="AL69">
            <v>253497994</v>
          </cell>
          <cell r="AM69">
            <v>253498702</v>
          </cell>
        </row>
        <row r="70">
          <cell r="D70" t="str">
            <v>07.00.04.04.01 - Extracção de recursos minerais que não sejam combustíveis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</row>
        <row r="71">
          <cell r="D71" t="str">
            <v>07.00.04.04.02 - Indústria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4052605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4052605</v>
          </cell>
          <cell r="AI71">
            <v>0</v>
          </cell>
          <cell r="AJ71">
            <v>4052605</v>
          </cell>
          <cell r="AK71">
            <v>4052605</v>
          </cell>
          <cell r="AL71">
            <v>410786</v>
          </cell>
          <cell r="AM71">
            <v>411478</v>
          </cell>
        </row>
        <row r="72">
          <cell r="D72" t="str">
            <v>07.00.04.04.03 - Construção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253087208</v>
          </cell>
          <cell r="AM72">
            <v>253087224</v>
          </cell>
        </row>
        <row r="73">
          <cell r="D73" t="str">
            <v xml:space="preserve">07.00.04.05 - Transportes 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64332469</v>
          </cell>
          <cell r="W73">
            <v>0</v>
          </cell>
          <cell r="X73">
            <v>18168018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27420899</v>
          </cell>
          <cell r="AG73">
            <v>0</v>
          </cell>
          <cell r="AH73">
            <v>109921386</v>
          </cell>
          <cell r="AI73">
            <v>739237125</v>
          </cell>
          <cell r="AJ73">
            <v>849158511</v>
          </cell>
          <cell r="AK73">
            <v>109921386</v>
          </cell>
          <cell r="AL73">
            <v>869052425</v>
          </cell>
          <cell r="AM73">
            <v>2139783746</v>
          </cell>
        </row>
        <row r="74">
          <cell r="D74" t="str">
            <v>07.00.04.05.01 - Rede rodoviária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64332469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64332469</v>
          </cell>
          <cell r="AI74">
            <v>0</v>
          </cell>
          <cell r="AJ74">
            <v>64332469</v>
          </cell>
          <cell r="AK74">
            <v>64332469</v>
          </cell>
          <cell r="AL74">
            <v>846889510</v>
          </cell>
          <cell r="AM74">
            <v>1396410020</v>
          </cell>
        </row>
        <row r="75">
          <cell r="D75" t="str">
            <v>07.00.04.05.02 - Marítimo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18168018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18168018</v>
          </cell>
          <cell r="AI75">
            <v>715880675</v>
          </cell>
          <cell r="AJ75">
            <v>734048693</v>
          </cell>
          <cell r="AK75">
            <v>18168018</v>
          </cell>
          <cell r="AL75">
            <v>21046628</v>
          </cell>
          <cell r="AM75">
            <v>742257439</v>
          </cell>
        </row>
        <row r="76">
          <cell r="D76" t="str">
            <v>07.00.04.05.03 - Rede ferroviária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</row>
        <row r="77">
          <cell r="D77" t="str">
            <v>07.00.04.05.04 - Transportes aéreos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23356450</v>
          </cell>
          <cell r="AJ77">
            <v>23356450</v>
          </cell>
          <cell r="AK77">
            <v>0</v>
          </cell>
          <cell r="AL77">
            <v>1116287</v>
          </cell>
          <cell r="AM77">
            <v>1116287</v>
          </cell>
        </row>
        <row r="78">
          <cell r="D78" t="str">
            <v>07.00.04.05.05 - Transporte por condutas e outros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27420899</v>
          </cell>
          <cell r="AG78">
            <v>0</v>
          </cell>
          <cell r="AH78">
            <v>27420899</v>
          </cell>
          <cell r="AI78">
            <v>0</v>
          </cell>
          <cell r="AJ78">
            <v>27420899</v>
          </cell>
          <cell r="AK78">
            <v>27420899</v>
          </cell>
          <cell r="AL78">
            <v>0</v>
          </cell>
          <cell r="AM78">
            <v>0</v>
          </cell>
        </row>
        <row r="79">
          <cell r="D79" t="str">
            <v xml:space="preserve">07.00.04.06 - Comunicações 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6881601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6881601</v>
          </cell>
          <cell r="AI79">
            <v>0</v>
          </cell>
          <cell r="AJ79">
            <v>6881601</v>
          </cell>
          <cell r="AK79">
            <v>6881601</v>
          </cell>
          <cell r="AL79">
            <v>69063517</v>
          </cell>
          <cell r="AM79">
            <v>309525881</v>
          </cell>
        </row>
        <row r="80">
          <cell r="D80" t="str">
            <v>07.00.04.06.00 - Comunicações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6881601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6881601</v>
          </cell>
          <cell r="AI80">
            <v>0</v>
          </cell>
          <cell r="AJ80">
            <v>6881601</v>
          </cell>
          <cell r="AK80">
            <v>6881601</v>
          </cell>
          <cell r="AL80">
            <v>69063517</v>
          </cell>
          <cell r="AM80">
            <v>309525881</v>
          </cell>
        </row>
        <row r="81">
          <cell r="D81" t="str">
            <v xml:space="preserve">07.00.04.07 - Outras indústrias 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12927168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12927168</v>
          </cell>
          <cell r="AI81">
            <v>22772101</v>
          </cell>
          <cell r="AJ81">
            <v>35699269</v>
          </cell>
          <cell r="AK81">
            <v>12927168</v>
          </cell>
          <cell r="AL81">
            <v>561516015</v>
          </cell>
          <cell r="AM81">
            <v>776484396</v>
          </cell>
        </row>
        <row r="82">
          <cell r="D82" t="str">
            <v>07.00.04.07.01 - Distribuição e armazenagem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</row>
        <row r="83">
          <cell r="D83" t="str">
            <v>07.00.04.07.02 - Hotéis e restaurantes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</row>
        <row r="84">
          <cell r="D84" t="str">
            <v>07.00.04.07.03 - Turismo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12927168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12927168</v>
          </cell>
          <cell r="AI84">
            <v>22772101</v>
          </cell>
          <cell r="AJ84">
            <v>35699269</v>
          </cell>
          <cell r="AK84">
            <v>12927168</v>
          </cell>
          <cell r="AL84">
            <v>561516015</v>
          </cell>
          <cell r="AM84">
            <v>776484396</v>
          </cell>
        </row>
        <row r="85">
          <cell r="D85" t="str">
            <v>07.00.04.07.04 - Projectos de desenvolvimento diversos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</row>
        <row r="86">
          <cell r="D86" t="str">
            <v xml:space="preserve">07.00.04.08 - Id - Assuntos Económicos 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11233228</v>
          </cell>
          <cell r="Z86">
            <v>239442271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250675499</v>
          </cell>
          <cell r="AI86">
            <v>76675883</v>
          </cell>
          <cell r="AJ86">
            <v>327351382</v>
          </cell>
          <cell r="AK86">
            <v>250675499</v>
          </cell>
          <cell r="AL86">
            <v>654332553</v>
          </cell>
          <cell r="AM86">
            <v>1379881605</v>
          </cell>
        </row>
        <row r="87">
          <cell r="D87" t="str">
            <v>07.00.04.08.01 - ID - economia, comércio e laborais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11233228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11233228</v>
          </cell>
          <cell r="AI87">
            <v>76675883</v>
          </cell>
          <cell r="AJ87">
            <v>87909111</v>
          </cell>
          <cell r="AK87">
            <v>11233228</v>
          </cell>
          <cell r="AL87">
            <v>632584063</v>
          </cell>
          <cell r="AM87">
            <v>1356881579</v>
          </cell>
        </row>
        <row r="88">
          <cell r="D88" t="str">
            <v>07.00.04.08.02 - I&amp;D - agricultura  silvicultura  caça e pesca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239442271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239442271</v>
          </cell>
          <cell r="AI88">
            <v>0</v>
          </cell>
          <cell r="AJ88">
            <v>239442271</v>
          </cell>
          <cell r="AK88">
            <v>239442271</v>
          </cell>
          <cell r="AL88">
            <v>10159703</v>
          </cell>
          <cell r="AM88">
            <v>10179596</v>
          </cell>
        </row>
        <row r="89">
          <cell r="D89" t="str">
            <v>07.00.04.08.03 - ID - combustível e energia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11588787</v>
          </cell>
          <cell r="AM89">
            <v>12820430</v>
          </cell>
        </row>
        <row r="90">
          <cell r="D90" t="str">
            <v>07.00.04.08.04 - ID - minas, indústria e construção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</row>
        <row r="91">
          <cell r="D91" t="str">
            <v>07.00.04.08.05 - ID - transporte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</row>
        <row r="92">
          <cell r="D92" t="str">
            <v>07.00.04.08.06 - ID - comunicações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</row>
        <row r="93">
          <cell r="D93" t="str">
            <v>07.00.04.08.07 - I&amp;D - outras indústrias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</row>
        <row r="94">
          <cell r="D94" t="str">
            <v xml:space="preserve">07.00.04.09 - Outros não especificados 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8236702</v>
          </cell>
          <cell r="O94">
            <v>0</v>
          </cell>
          <cell r="P94">
            <v>0</v>
          </cell>
          <cell r="Q94">
            <v>8236702</v>
          </cell>
          <cell r="R94">
            <v>119125848</v>
          </cell>
          <cell r="S94">
            <v>0</v>
          </cell>
          <cell r="T94">
            <v>0</v>
          </cell>
          <cell r="U94">
            <v>163278026</v>
          </cell>
          <cell r="V94">
            <v>0</v>
          </cell>
          <cell r="W94">
            <v>40635530</v>
          </cell>
          <cell r="X94">
            <v>49323463</v>
          </cell>
          <cell r="Y94">
            <v>65041138</v>
          </cell>
          <cell r="Z94">
            <v>5956093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40783688</v>
          </cell>
          <cell r="AG94">
            <v>0</v>
          </cell>
          <cell r="AH94">
            <v>484143786</v>
          </cell>
          <cell r="AI94">
            <v>46570407</v>
          </cell>
          <cell r="AJ94">
            <v>538950895</v>
          </cell>
          <cell r="AK94">
            <v>492380488</v>
          </cell>
          <cell r="AL94">
            <v>508149819</v>
          </cell>
          <cell r="AM94">
            <v>1345090152</v>
          </cell>
        </row>
        <row r="95">
          <cell r="D95" t="str">
            <v>07.00.04.09.00 - Assuntos económicos não especificados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8236702</v>
          </cell>
          <cell r="O95">
            <v>0</v>
          </cell>
          <cell r="P95">
            <v>0</v>
          </cell>
          <cell r="Q95">
            <v>8236702</v>
          </cell>
          <cell r="R95">
            <v>119125848</v>
          </cell>
          <cell r="S95">
            <v>0</v>
          </cell>
          <cell r="T95">
            <v>0</v>
          </cell>
          <cell r="U95">
            <v>163278026</v>
          </cell>
          <cell r="V95">
            <v>0</v>
          </cell>
          <cell r="W95">
            <v>40635530</v>
          </cell>
          <cell r="X95">
            <v>49323463</v>
          </cell>
          <cell r="Y95">
            <v>65041138</v>
          </cell>
          <cell r="Z95">
            <v>5956093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40783688</v>
          </cell>
          <cell r="AG95">
            <v>0</v>
          </cell>
          <cell r="AH95">
            <v>484143786</v>
          </cell>
          <cell r="AI95">
            <v>46570407</v>
          </cell>
          <cell r="AJ95">
            <v>538950895</v>
          </cell>
          <cell r="AK95">
            <v>492380488</v>
          </cell>
          <cell r="AL95">
            <v>508149819</v>
          </cell>
          <cell r="AM95">
            <v>1345090152</v>
          </cell>
        </row>
        <row r="96">
          <cell r="D96" t="str">
            <v xml:space="preserve">07.00.05 - Protecção ambiental 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9266682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9266682</v>
          </cell>
          <cell r="AI96">
            <v>207761779</v>
          </cell>
          <cell r="AJ96">
            <v>217028461</v>
          </cell>
          <cell r="AK96">
            <v>9266682</v>
          </cell>
          <cell r="AL96">
            <v>784922252</v>
          </cell>
          <cell r="AM96">
            <v>2222337139.6300001</v>
          </cell>
        </row>
        <row r="97">
          <cell r="D97" t="str">
            <v xml:space="preserve">07.00.05.01 - Gestão de resíduos e substâncias perigosas 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27005598</v>
          </cell>
          <cell r="AM97">
            <v>42089137</v>
          </cell>
        </row>
        <row r="98">
          <cell r="D98" t="str">
            <v>07.00.05.01.00 - Gestão de resíduos e substâncias perigosas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27005598</v>
          </cell>
          <cell r="AM98">
            <v>42089137</v>
          </cell>
        </row>
        <row r="99">
          <cell r="D99" t="str">
            <v xml:space="preserve">07.00.05.02 - Gestão de esgotos e águas 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71726874</v>
          </cell>
          <cell r="AJ99">
            <v>71726874</v>
          </cell>
          <cell r="AK99">
            <v>0</v>
          </cell>
          <cell r="AL99">
            <v>132632391</v>
          </cell>
          <cell r="AM99">
            <v>1093109267</v>
          </cell>
        </row>
        <row r="100">
          <cell r="D100" t="str">
            <v>07.00.05.02.00 - Gestão de esgotos e águas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71726874</v>
          </cell>
          <cell r="AJ100">
            <v>71726874</v>
          </cell>
          <cell r="AK100">
            <v>0</v>
          </cell>
          <cell r="AL100">
            <v>132632391</v>
          </cell>
          <cell r="AM100">
            <v>1093109267</v>
          </cell>
        </row>
        <row r="101">
          <cell r="D101" t="str">
            <v xml:space="preserve">07.00.05.03 - Poluição aérea e terrestre 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</row>
        <row r="102">
          <cell r="D102" t="str">
            <v>07.00.05.03.00 - Poluição aérea e terrestre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</row>
        <row r="103">
          <cell r="D103" t="str">
            <v xml:space="preserve">07.00.05.04 - Protecção da biodiversidade e paisagem 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12038290</v>
          </cell>
          <cell r="AM103">
            <v>27029562</v>
          </cell>
        </row>
        <row r="104">
          <cell r="D104" t="str">
            <v>07.00.05.04.00 - Protecção da biodiversidade e paisagem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12038290</v>
          </cell>
          <cell r="AM104">
            <v>27029562</v>
          </cell>
        </row>
        <row r="105">
          <cell r="D105" t="str">
            <v xml:space="preserve">07.00.05.05 - ID - protecção ambiental 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136034905</v>
          </cell>
          <cell r="AJ105">
            <v>136034905</v>
          </cell>
          <cell r="AK105">
            <v>0</v>
          </cell>
          <cell r="AL105">
            <v>98836202</v>
          </cell>
          <cell r="AM105">
            <v>236457518.63</v>
          </cell>
        </row>
        <row r="106">
          <cell r="D106" t="str">
            <v>07.00.05.05.00 - ID - protecção ambiental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136034905</v>
          </cell>
          <cell r="AJ106">
            <v>136034905</v>
          </cell>
          <cell r="AK106">
            <v>0</v>
          </cell>
          <cell r="AL106">
            <v>98836202</v>
          </cell>
          <cell r="AM106">
            <v>236457518.63</v>
          </cell>
        </row>
        <row r="107">
          <cell r="D107" t="str">
            <v xml:space="preserve">07.00.05.06 - Outros não especificados 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9266682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9266682</v>
          </cell>
          <cell r="AI107">
            <v>0</v>
          </cell>
          <cell r="AJ107">
            <v>9266682</v>
          </cell>
          <cell r="AK107">
            <v>9266682</v>
          </cell>
          <cell r="AL107">
            <v>514409771</v>
          </cell>
          <cell r="AM107">
            <v>823651655</v>
          </cell>
        </row>
        <row r="108">
          <cell r="D108" t="str">
            <v>07.00.05.06.00 - Protecção ambiemtal outros não especificados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9266682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9266682</v>
          </cell>
          <cell r="AI108">
            <v>0</v>
          </cell>
          <cell r="AJ108">
            <v>9266682</v>
          </cell>
          <cell r="AK108">
            <v>9266682</v>
          </cell>
          <cell r="AL108">
            <v>514409771</v>
          </cell>
          <cell r="AM108">
            <v>823651655</v>
          </cell>
        </row>
        <row r="109">
          <cell r="D109" t="str">
            <v xml:space="preserve">07.00.06 - Habitação e desenvolvimento urbanístico 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46464196</v>
          </cell>
          <cell r="AJ109">
            <v>46464196</v>
          </cell>
          <cell r="AK109">
            <v>0</v>
          </cell>
          <cell r="AL109">
            <v>494191445</v>
          </cell>
          <cell r="AM109">
            <v>3374242308</v>
          </cell>
        </row>
        <row r="110">
          <cell r="D110" t="str">
            <v xml:space="preserve">07.00.06.01 - Desenvolvimento habitacional 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</row>
        <row r="111">
          <cell r="D111" t="str">
            <v>07.00.06.01.00 - Desenvolvimento habitacional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</row>
        <row r="112">
          <cell r="D112" t="str">
            <v xml:space="preserve">07.00.06.02 - Desenvolvimento urbanístico 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28519800</v>
          </cell>
          <cell r="AM112">
            <v>28887152</v>
          </cell>
        </row>
        <row r="113">
          <cell r="D113" t="str">
            <v>07.00.06.02.00 - Desenvolvimento urbanístico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28519800</v>
          </cell>
          <cell r="AM113">
            <v>28887152</v>
          </cell>
        </row>
        <row r="114">
          <cell r="D114" t="str">
            <v xml:space="preserve">07.00.06.03 - Abastecimento de água 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114073272</v>
          </cell>
          <cell r="AM114">
            <v>2971447326</v>
          </cell>
        </row>
        <row r="115">
          <cell r="D115" t="str">
            <v>07.00.06.03.00 - Abastecimento de água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114073272</v>
          </cell>
          <cell r="AM115">
            <v>2971447326</v>
          </cell>
        </row>
        <row r="116">
          <cell r="D116" t="str">
            <v xml:space="preserve">07.00.06.04 - Iluminação pública 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</row>
        <row r="117">
          <cell r="D117" t="str">
            <v>07.00.06.04.00 - Iluminação pública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</row>
        <row r="118">
          <cell r="D118" t="str">
            <v xml:space="preserve">07.00.06.05 - ID - habitação e desenvolvimento urbanístico 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76405641</v>
          </cell>
          <cell r="AM118">
            <v>91002715</v>
          </cell>
        </row>
        <row r="119">
          <cell r="D119" t="str">
            <v>07.00.06.05.00 - ID - habitação e desenvolvimento urbanístico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76405641</v>
          </cell>
          <cell r="AM119">
            <v>91002715</v>
          </cell>
        </row>
        <row r="120">
          <cell r="D120" t="str">
            <v xml:space="preserve">07.00.06.06 - Outros não especificados 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46464196</v>
          </cell>
          <cell r="AJ120">
            <v>46464196</v>
          </cell>
          <cell r="AK120">
            <v>0</v>
          </cell>
          <cell r="AL120">
            <v>275192732</v>
          </cell>
          <cell r="AM120">
            <v>282905115</v>
          </cell>
        </row>
        <row r="121">
          <cell r="D121" t="str">
            <v>07.00.06.06.00 - Hab. E desenvolvimento - não especeficados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46464196</v>
          </cell>
          <cell r="AJ121">
            <v>46464196</v>
          </cell>
          <cell r="AK121">
            <v>0</v>
          </cell>
          <cell r="AL121">
            <v>275192732</v>
          </cell>
          <cell r="AM121">
            <v>282905115</v>
          </cell>
        </row>
        <row r="122">
          <cell r="D122" t="str">
            <v xml:space="preserve">07.00.07 - Saúde 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4082602272</v>
          </cell>
          <cell r="AF122">
            <v>0</v>
          </cell>
          <cell r="AG122">
            <v>0</v>
          </cell>
          <cell r="AH122">
            <v>4082602272</v>
          </cell>
          <cell r="AI122">
            <v>1578790756</v>
          </cell>
          <cell r="AJ122">
            <v>5661393028</v>
          </cell>
          <cell r="AK122">
            <v>4082602272</v>
          </cell>
          <cell r="AL122">
            <v>1752455182</v>
          </cell>
          <cell r="AM122">
            <v>3360283470.0349998</v>
          </cell>
        </row>
        <row r="123">
          <cell r="D123" t="str">
            <v xml:space="preserve">07.00.07.01 - Produtos médicos, próteses e equipamento 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768186119</v>
          </cell>
          <cell r="AF123">
            <v>0</v>
          </cell>
          <cell r="AG123">
            <v>0</v>
          </cell>
          <cell r="AH123">
            <v>768186119</v>
          </cell>
          <cell r="AI123">
            <v>0</v>
          </cell>
          <cell r="AJ123">
            <v>768186119</v>
          </cell>
          <cell r="AK123">
            <v>768186119</v>
          </cell>
          <cell r="AL123">
            <v>19998279</v>
          </cell>
          <cell r="AM123">
            <v>20000000</v>
          </cell>
        </row>
        <row r="124">
          <cell r="D124" t="str">
            <v>07.00.07.01.01 - Produtos farmacêuticos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768186119</v>
          </cell>
          <cell r="AF124">
            <v>0</v>
          </cell>
          <cell r="AG124">
            <v>0</v>
          </cell>
          <cell r="AH124">
            <v>768186119</v>
          </cell>
          <cell r="AI124">
            <v>0</v>
          </cell>
          <cell r="AJ124">
            <v>768186119</v>
          </cell>
          <cell r="AK124">
            <v>768186119</v>
          </cell>
          <cell r="AL124">
            <v>19998279</v>
          </cell>
          <cell r="AM124">
            <v>20000000</v>
          </cell>
        </row>
        <row r="125">
          <cell r="D125" t="str">
            <v>07.00.07.01.02 - Outros produtos médicos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</row>
        <row r="126">
          <cell r="D126" t="str">
            <v>07.00.07.01.03 - Próteses e equipamento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</row>
        <row r="127">
          <cell r="D127" t="str">
            <v xml:space="preserve">07.00.07.02 - Serviços médicos ambulatórios 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26579217</v>
          </cell>
          <cell r="AM127">
            <v>28860000</v>
          </cell>
        </row>
        <row r="128">
          <cell r="D128" t="str">
            <v>07.00.07.02.01 - Serviços de medicina geral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7245734</v>
          </cell>
          <cell r="AM128">
            <v>8860000</v>
          </cell>
        </row>
        <row r="129">
          <cell r="D129" t="str">
            <v>07.00.07.02.02 - Serviços de medicina geral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19333483</v>
          </cell>
          <cell r="AM129">
            <v>20000000</v>
          </cell>
        </row>
        <row r="130">
          <cell r="D130" t="str">
            <v>07.00.07.02.03 - Serviços de odontologia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</row>
        <row r="131">
          <cell r="D131" t="str">
            <v>07.00.07.02.04 - Serviços paramédicos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</row>
        <row r="132">
          <cell r="D132" t="str">
            <v xml:space="preserve">07.00.07.03 - Serviços hospitalares 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1508996673</v>
          </cell>
          <cell r="AF132">
            <v>0</v>
          </cell>
          <cell r="AG132">
            <v>0</v>
          </cell>
          <cell r="AH132">
            <v>1508996673</v>
          </cell>
          <cell r="AI132">
            <v>1027155851</v>
          </cell>
          <cell r="AJ132">
            <v>2536152524</v>
          </cell>
          <cell r="AK132">
            <v>1508996673</v>
          </cell>
          <cell r="AL132">
            <v>253615161</v>
          </cell>
          <cell r="AM132">
            <v>936875971</v>
          </cell>
        </row>
        <row r="133">
          <cell r="D133" t="str">
            <v>07.00.07.03.01 - Serviços hospitalares gerais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1508996673</v>
          </cell>
          <cell r="AF133">
            <v>0</v>
          </cell>
          <cell r="AG133">
            <v>0</v>
          </cell>
          <cell r="AH133">
            <v>1508996673</v>
          </cell>
          <cell r="AI133">
            <v>1019529861</v>
          </cell>
          <cell r="AJ133">
            <v>2528526534</v>
          </cell>
          <cell r="AK133">
            <v>1508996673</v>
          </cell>
          <cell r="AL133">
            <v>253615161</v>
          </cell>
          <cell r="AM133">
            <v>936875971</v>
          </cell>
        </row>
        <row r="134">
          <cell r="D134" t="str">
            <v>07.00.07.03.02 - Serviços hospitalares especializados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7625990</v>
          </cell>
          <cell r="AJ134">
            <v>7625990</v>
          </cell>
          <cell r="AK134">
            <v>0</v>
          </cell>
          <cell r="AL134">
            <v>0</v>
          </cell>
          <cell r="AM134">
            <v>0</v>
          </cell>
        </row>
        <row r="135">
          <cell r="D135" t="str">
            <v>07.00.07.03.03 - Serviços de centro de saúde e maternidade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</row>
        <row r="136">
          <cell r="D136" t="str">
            <v>07.00.07.03.04 - Serviços de enfermagem e convalescença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</row>
        <row r="137">
          <cell r="D137" t="str">
            <v xml:space="preserve">07.00.07.04 - Serviços de saúde pública 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1258321343</v>
          </cell>
          <cell r="AF137">
            <v>0</v>
          </cell>
          <cell r="AG137">
            <v>0</v>
          </cell>
          <cell r="AH137">
            <v>1258321343</v>
          </cell>
          <cell r="AI137">
            <v>240846361</v>
          </cell>
          <cell r="AJ137">
            <v>1499167704</v>
          </cell>
          <cell r="AK137">
            <v>1258321343</v>
          </cell>
          <cell r="AL137">
            <v>1255099320</v>
          </cell>
          <cell r="AM137">
            <v>2108477594.0349998</v>
          </cell>
        </row>
        <row r="138">
          <cell r="D138" t="str">
            <v>07.00.07.04.00 - Serviços de saúde pública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1258321343</v>
          </cell>
          <cell r="AF138">
            <v>0</v>
          </cell>
          <cell r="AG138">
            <v>0</v>
          </cell>
          <cell r="AH138">
            <v>1258321343</v>
          </cell>
          <cell r="AI138">
            <v>240846361</v>
          </cell>
          <cell r="AJ138">
            <v>1499167704</v>
          </cell>
          <cell r="AK138">
            <v>1258321343</v>
          </cell>
          <cell r="AL138">
            <v>1255099320</v>
          </cell>
          <cell r="AM138">
            <v>2108477594.0349998</v>
          </cell>
        </row>
        <row r="139">
          <cell r="D139" t="str">
            <v xml:space="preserve">07.00.07.05 - ID - saúde 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413956949</v>
          </cell>
          <cell r="AF139">
            <v>0</v>
          </cell>
          <cell r="AG139">
            <v>0</v>
          </cell>
          <cell r="AH139">
            <v>413956949</v>
          </cell>
          <cell r="AI139">
            <v>0</v>
          </cell>
          <cell r="AJ139">
            <v>413956949</v>
          </cell>
          <cell r="AK139">
            <v>413956949</v>
          </cell>
          <cell r="AL139">
            <v>182431984</v>
          </cell>
          <cell r="AM139">
            <v>234794254</v>
          </cell>
        </row>
        <row r="140">
          <cell r="D140" t="str">
            <v>07.00.07.05.00 - I&amp;D - saúde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413956949</v>
          </cell>
          <cell r="AF140">
            <v>0</v>
          </cell>
          <cell r="AG140">
            <v>0</v>
          </cell>
          <cell r="AH140">
            <v>413956949</v>
          </cell>
          <cell r="AI140">
            <v>0</v>
          </cell>
          <cell r="AJ140">
            <v>413956949</v>
          </cell>
          <cell r="AK140">
            <v>413956949</v>
          </cell>
          <cell r="AL140">
            <v>182431984</v>
          </cell>
          <cell r="AM140">
            <v>234794254</v>
          </cell>
        </row>
        <row r="141">
          <cell r="D141" t="str">
            <v xml:space="preserve">07.00.07.06 - Outros não especificados 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133141188</v>
          </cell>
          <cell r="AF141">
            <v>0</v>
          </cell>
          <cell r="AG141">
            <v>0</v>
          </cell>
          <cell r="AH141">
            <v>133141188</v>
          </cell>
          <cell r="AI141">
            <v>310788544</v>
          </cell>
          <cell r="AJ141">
            <v>443929732</v>
          </cell>
          <cell r="AK141">
            <v>133141188</v>
          </cell>
          <cell r="AL141">
            <v>14731221</v>
          </cell>
          <cell r="AM141">
            <v>31275651</v>
          </cell>
        </row>
        <row r="142">
          <cell r="D142" t="str">
            <v>07.00.07.06.00 - Serviços ambulatórios não especificados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133141188</v>
          </cell>
          <cell r="AF142">
            <v>0</v>
          </cell>
          <cell r="AG142">
            <v>0</v>
          </cell>
          <cell r="AH142">
            <v>133141188</v>
          </cell>
          <cell r="AI142">
            <v>310788544</v>
          </cell>
          <cell r="AJ142">
            <v>443929732</v>
          </cell>
          <cell r="AK142">
            <v>133141188</v>
          </cell>
          <cell r="AL142">
            <v>14731221</v>
          </cell>
          <cell r="AM142">
            <v>31275651</v>
          </cell>
        </row>
        <row r="143">
          <cell r="D143" t="str">
            <v xml:space="preserve">07.00.08 - Serviços culturais recreativos e religiosos 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90633526</v>
          </cell>
          <cell r="AC143">
            <v>0</v>
          </cell>
          <cell r="AD143">
            <v>78792358</v>
          </cell>
          <cell r="AE143">
            <v>0</v>
          </cell>
          <cell r="AF143">
            <v>0</v>
          </cell>
          <cell r="AG143">
            <v>0</v>
          </cell>
          <cell r="AH143">
            <v>169425884</v>
          </cell>
          <cell r="AI143">
            <v>223621486</v>
          </cell>
          <cell r="AJ143">
            <v>393047370</v>
          </cell>
          <cell r="AK143">
            <v>169425884</v>
          </cell>
          <cell r="AL143">
            <v>202404334</v>
          </cell>
          <cell r="AM143">
            <v>227095553</v>
          </cell>
        </row>
        <row r="144">
          <cell r="D144" t="str">
            <v xml:space="preserve">07.00.08.01 - Serviços recreativos e desporto 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90633526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90633526</v>
          </cell>
          <cell r="AI144">
            <v>43227395</v>
          </cell>
          <cell r="AJ144">
            <v>133860921</v>
          </cell>
          <cell r="AK144">
            <v>90633526</v>
          </cell>
          <cell r="AL144">
            <v>80933057</v>
          </cell>
          <cell r="AM144">
            <v>95448815</v>
          </cell>
        </row>
        <row r="145">
          <cell r="D145" t="str">
            <v>07.00.08.01.00 - Serviços recreativos e desporto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90633526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90633526</v>
          </cell>
          <cell r="AI145">
            <v>43227395</v>
          </cell>
          <cell r="AJ145">
            <v>133860921</v>
          </cell>
          <cell r="AK145">
            <v>90633526</v>
          </cell>
          <cell r="AL145">
            <v>80933057</v>
          </cell>
          <cell r="AM145">
            <v>95448815</v>
          </cell>
        </row>
        <row r="146">
          <cell r="D146" t="str">
            <v xml:space="preserve">07.00.08.02 - Serviços culturais 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55793722</v>
          </cell>
          <cell r="AE146">
            <v>0</v>
          </cell>
          <cell r="AF146">
            <v>0</v>
          </cell>
          <cell r="AG146">
            <v>0</v>
          </cell>
          <cell r="AH146">
            <v>55793722</v>
          </cell>
          <cell r="AI146">
            <v>167107576</v>
          </cell>
          <cell r="AJ146">
            <v>222901298</v>
          </cell>
          <cell r="AK146">
            <v>55793722</v>
          </cell>
          <cell r="AL146">
            <v>69575057</v>
          </cell>
          <cell r="AM146">
            <v>71419484</v>
          </cell>
        </row>
        <row r="147">
          <cell r="D147" t="str">
            <v>07.00.08.02.00 - Serviços culturais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55793722</v>
          </cell>
          <cell r="AE147">
            <v>0</v>
          </cell>
          <cell r="AF147">
            <v>0</v>
          </cell>
          <cell r="AG147">
            <v>0</v>
          </cell>
          <cell r="AH147">
            <v>55793722</v>
          </cell>
          <cell r="AI147">
            <v>167107576</v>
          </cell>
          <cell r="AJ147">
            <v>222901298</v>
          </cell>
          <cell r="AK147">
            <v>55793722</v>
          </cell>
          <cell r="AL147">
            <v>69575057</v>
          </cell>
          <cell r="AM147">
            <v>71419484</v>
          </cell>
        </row>
        <row r="148">
          <cell r="D148" t="str">
            <v xml:space="preserve">07.00.08.03 - Rádio, televisão e publicações 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</row>
        <row r="149">
          <cell r="D149" t="str">
            <v>07.00.08.03.00 - Rádio  televisão e publicações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</row>
        <row r="150">
          <cell r="D150" t="str">
            <v xml:space="preserve">07.00.08.04 - Religião e outros serviços colectivos 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</row>
        <row r="151">
          <cell r="D151" t="str">
            <v>07.00.08.04.00 - Religião e outros serviços colectivos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</row>
        <row r="152">
          <cell r="D152" t="str">
            <v xml:space="preserve">07.00.08.05 - ID - serviços culturais, recreativos e religiosos 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267343</v>
          </cell>
          <cell r="AM152">
            <v>3263491</v>
          </cell>
        </row>
        <row r="153">
          <cell r="D153" t="str">
            <v>07.00.08.05.00 - ID - serviços culturais, recreativos e religiosos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267343</v>
          </cell>
          <cell r="AM153">
            <v>3263491</v>
          </cell>
        </row>
        <row r="154">
          <cell r="D154" t="str">
            <v xml:space="preserve">07.00.08.06 - Outros não especificados 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22998636</v>
          </cell>
          <cell r="AE154">
            <v>0</v>
          </cell>
          <cell r="AF154">
            <v>0</v>
          </cell>
          <cell r="AG154">
            <v>0</v>
          </cell>
          <cell r="AH154">
            <v>22998636</v>
          </cell>
          <cell r="AI154">
            <v>13286515</v>
          </cell>
          <cell r="AJ154">
            <v>36285151</v>
          </cell>
          <cell r="AK154">
            <v>22998636</v>
          </cell>
          <cell r="AL154">
            <v>51628877</v>
          </cell>
          <cell r="AM154">
            <v>56963763</v>
          </cell>
        </row>
        <row r="155">
          <cell r="D155" t="str">
            <v>07.00.08.06.00 - Serviços culturais  recreativos e religiosos não especificados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22998636</v>
          </cell>
          <cell r="AE155">
            <v>0</v>
          </cell>
          <cell r="AF155">
            <v>0</v>
          </cell>
          <cell r="AG155">
            <v>0</v>
          </cell>
          <cell r="AH155">
            <v>22998636</v>
          </cell>
          <cell r="AI155">
            <v>13286515</v>
          </cell>
          <cell r="AJ155">
            <v>36285151</v>
          </cell>
          <cell r="AK155">
            <v>22998636</v>
          </cell>
          <cell r="AL155">
            <v>51628877</v>
          </cell>
          <cell r="AM155">
            <v>56963763</v>
          </cell>
        </row>
        <row r="156">
          <cell r="D156" t="str">
            <v xml:space="preserve">07.00.09 - Educação 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7404956127</v>
          </cell>
          <cell r="AB156">
            <v>0</v>
          </cell>
          <cell r="AC156">
            <v>0</v>
          </cell>
          <cell r="AD156">
            <v>6686433</v>
          </cell>
          <cell r="AE156">
            <v>0</v>
          </cell>
          <cell r="AF156">
            <v>0</v>
          </cell>
          <cell r="AG156">
            <v>0</v>
          </cell>
          <cell r="AH156">
            <v>7411642560</v>
          </cell>
          <cell r="AI156">
            <v>1677865297</v>
          </cell>
          <cell r="AJ156">
            <v>9089507857</v>
          </cell>
          <cell r="AK156">
            <v>7411642560</v>
          </cell>
          <cell r="AL156">
            <v>2381640472</v>
          </cell>
          <cell r="AM156">
            <v>3024745770</v>
          </cell>
        </row>
        <row r="157">
          <cell r="D157" t="str">
            <v xml:space="preserve">07.00.09.01 - Ensino pré primário e primário 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3826578318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3826578318</v>
          </cell>
          <cell r="AI157">
            <v>0</v>
          </cell>
          <cell r="AJ157">
            <v>3826578318</v>
          </cell>
          <cell r="AK157">
            <v>3826578318</v>
          </cell>
          <cell r="AL157">
            <v>36009160</v>
          </cell>
          <cell r="AM157">
            <v>45154895</v>
          </cell>
        </row>
        <row r="158">
          <cell r="D158" t="str">
            <v>07.00.09.01.01 - Pré-primário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22009237</v>
          </cell>
          <cell r="AM158">
            <v>23154895</v>
          </cell>
        </row>
        <row r="159">
          <cell r="D159" t="str">
            <v>07.00.09.01.02 - Ensino primário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3826578318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3826578318</v>
          </cell>
          <cell r="AI159">
            <v>0</v>
          </cell>
          <cell r="AJ159">
            <v>3826578318</v>
          </cell>
          <cell r="AK159">
            <v>3826578318</v>
          </cell>
          <cell r="AL159">
            <v>13999923</v>
          </cell>
          <cell r="AM159">
            <v>22000000</v>
          </cell>
        </row>
        <row r="160">
          <cell r="D160" t="str">
            <v xml:space="preserve">07.00.09.02 - Ensino secundário 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3361876294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3361876294</v>
          </cell>
          <cell r="AI160">
            <v>0</v>
          </cell>
          <cell r="AJ160">
            <v>3361876294</v>
          </cell>
          <cell r="AK160">
            <v>3361876294</v>
          </cell>
          <cell r="AL160">
            <v>3250990</v>
          </cell>
          <cell r="AM160">
            <v>6321799</v>
          </cell>
        </row>
        <row r="161">
          <cell r="D161" t="str">
            <v>07.00.09.02.01 - Primeiro ciclo do secundário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</row>
        <row r="162">
          <cell r="D162" t="str">
            <v>07.00.09.02.02 - Segundo ciclo do secundário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</row>
        <row r="163">
          <cell r="D163" t="str">
            <v>07.00.09.02.03 - Id Ensino Secundário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3361876294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3361876294</v>
          </cell>
          <cell r="AI163">
            <v>0</v>
          </cell>
          <cell r="AJ163">
            <v>3361876294</v>
          </cell>
          <cell r="AK163">
            <v>3361876294</v>
          </cell>
          <cell r="AL163">
            <v>3250990</v>
          </cell>
          <cell r="AM163">
            <v>6321799</v>
          </cell>
        </row>
        <row r="164">
          <cell r="D164" t="str">
            <v xml:space="preserve">07.00.09.03 - Ensino pós secundário não universitário 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</row>
        <row r="165">
          <cell r="D165" t="str">
            <v>07.00.09.03.00 - Ensino pós secundário não universitário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</row>
        <row r="166">
          <cell r="D166" t="str">
            <v xml:space="preserve">07.00.09.04 - Ensino universitário 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12885701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12885701</v>
          </cell>
          <cell r="AI166">
            <v>753878437</v>
          </cell>
          <cell r="AJ166">
            <v>766764138</v>
          </cell>
          <cell r="AK166">
            <v>12885701</v>
          </cell>
          <cell r="AL166">
            <v>1514016909</v>
          </cell>
          <cell r="AM166">
            <v>1603721474</v>
          </cell>
        </row>
        <row r="167">
          <cell r="D167" t="str">
            <v>07.00.09.04.01 - Licenciatura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639508301</v>
          </cell>
          <cell r="AJ167">
            <v>639508301</v>
          </cell>
          <cell r="AK167">
            <v>0</v>
          </cell>
          <cell r="AL167">
            <v>1489630131</v>
          </cell>
          <cell r="AM167">
            <v>1489823513</v>
          </cell>
        </row>
        <row r="168">
          <cell r="D168" t="str">
            <v>07.00.09.04.02 - Outros graus académicos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12885701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12885701</v>
          </cell>
          <cell r="AI168">
            <v>114370136</v>
          </cell>
          <cell r="AJ168">
            <v>127255837</v>
          </cell>
          <cell r="AK168">
            <v>12885701</v>
          </cell>
          <cell r="AL168">
            <v>24386778</v>
          </cell>
          <cell r="AM168">
            <v>113897961</v>
          </cell>
        </row>
        <row r="169">
          <cell r="D169" t="str">
            <v xml:space="preserve">07.00.09.05 - Ensino não especificado (sem grau definido) 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18888902</v>
          </cell>
          <cell r="AJ169">
            <v>18888902</v>
          </cell>
          <cell r="AK169">
            <v>0</v>
          </cell>
          <cell r="AL169">
            <v>9267661</v>
          </cell>
          <cell r="AM169">
            <v>20349790</v>
          </cell>
        </row>
        <row r="170">
          <cell r="D170" t="str">
            <v>07.00.09.05.00 - Ensino não especificado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18888902</v>
          </cell>
          <cell r="AJ170">
            <v>18888902</v>
          </cell>
          <cell r="AK170">
            <v>0</v>
          </cell>
          <cell r="AL170">
            <v>9267661</v>
          </cell>
          <cell r="AM170">
            <v>20349790</v>
          </cell>
        </row>
        <row r="171">
          <cell r="D171" t="str">
            <v xml:space="preserve">07.00.09.06 - Serviços auxiliares á educação 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10607096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10607096</v>
          </cell>
          <cell r="AI171">
            <v>824229506</v>
          </cell>
          <cell r="AJ171">
            <v>834836602</v>
          </cell>
          <cell r="AK171">
            <v>10607096</v>
          </cell>
          <cell r="AL171">
            <v>106154500</v>
          </cell>
          <cell r="AM171">
            <v>153621520</v>
          </cell>
        </row>
        <row r="172">
          <cell r="D172" t="str">
            <v>07.00.09.06.00 - Serviços auxiliares á educação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10607096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10607096</v>
          </cell>
          <cell r="AI172">
            <v>824229506</v>
          </cell>
          <cell r="AJ172">
            <v>834836602</v>
          </cell>
          <cell r="AK172">
            <v>10607096</v>
          </cell>
          <cell r="AL172">
            <v>106154500</v>
          </cell>
          <cell r="AM172">
            <v>153621520</v>
          </cell>
        </row>
        <row r="173">
          <cell r="D173" t="str">
            <v xml:space="preserve">07.00.09.07 - ID - educação 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45077172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45077172</v>
          </cell>
          <cell r="AI173">
            <v>0</v>
          </cell>
          <cell r="AJ173">
            <v>45077172</v>
          </cell>
          <cell r="AK173">
            <v>45077172</v>
          </cell>
          <cell r="AL173">
            <v>216019459</v>
          </cell>
          <cell r="AM173">
            <v>242433130</v>
          </cell>
        </row>
        <row r="174">
          <cell r="D174" t="str">
            <v>07.00.09.07.00 - ID - educação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45077172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45077172</v>
          </cell>
          <cell r="AI174">
            <v>0</v>
          </cell>
          <cell r="AJ174">
            <v>45077172</v>
          </cell>
          <cell r="AK174">
            <v>45077172</v>
          </cell>
          <cell r="AL174">
            <v>216019459</v>
          </cell>
          <cell r="AM174">
            <v>242433130</v>
          </cell>
        </row>
        <row r="175">
          <cell r="D175" t="str">
            <v xml:space="preserve">07.00.09.08 - Outros não especificados 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147931546</v>
          </cell>
          <cell r="AB175">
            <v>0</v>
          </cell>
          <cell r="AC175">
            <v>0</v>
          </cell>
          <cell r="AD175">
            <v>6686433</v>
          </cell>
          <cell r="AE175">
            <v>0</v>
          </cell>
          <cell r="AF175">
            <v>0</v>
          </cell>
          <cell r="AG175">
            <v>0</v>
          </cell>
          <cell r="AH175">
            <v>154617979</v>
          </cell>
          <cell r="AI175">
            <v>80868452</v>
          </cell>
          <cell r="AJ175">
            <v>235486431</v>
          </cell>
          <cell r="AK175">
            <v>154617979</v>
          </cell>
          <cell r="AL175">
            <v>496921793</v>
          </cell>
          <cell r="AM175">
            <v>953143162</v>
          </cell>
        </row>
        <row r="176">
          <cell r="D176" t="str">
            <v>07.00.09.08.00 - Outros não especificados-educação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147931546</v>
          </cell>
          <cell r="AB176">
            <v>0</v>
          </cell>
          <cell r="AC176">
            <v>0</v>
          </cell>
          <cell r="AD176">
            <v>6686433</v>
          </cell>
          <cell r="AE176">
            <v>0</v>
          </cell>
          <cell r="AF176">
            <v>0</v>
          </cell>
          <cell r="AG176">
            <v>0</v>
          </cell>
          <cell r="AH176">
            <v>154617979</v>
          </cell>
          <cell r="AI176">
            <v>80868452</v>
          </cell>
          <cell r="AJ176">
            <v>235486431</v>
          </cell>
          <cell r="AK176">
            <v>154617979</v>
          </cell>
          <cell r="AL176">
            <v>496921793</v>
          </cell>
          <cell r="AM176">
            <v>953143162</v>
          </cell>
        </row>
        <row r="177">
          <cell r="D177" t="str">
            <v xml:space="preserve">07.00.10 - Protecção social 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6400483838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95694412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6496178250</v>
          </cell>
          <cell r="AI177">
            <v>1852117162</v>
          </cell>
          <cell r="AJ177">
            <v>8348295412</v>
          </cell>
          <cell r="AK177">
            <v>6496178250</v>
          </cell>
          <cell r="AL177">
            <v>1617847646</v>
          </cell>
          <cell r="AM177">
            <v>2176838382.0900002</v>
          </cell>
        </row>
        <row r="178">
          <cell r="D178" t="str">
            <v xml:space="preserve">07.00.10.01 - Doença e incapacidade 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12729330</v>
          </cell>
          <cell r="AM178">
            <v>13230980</v>
          </cell>
        </row>
        <row r="179">
          <cell r="D179" t="str">
            <v>07.00.10.01.01 - Doenças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</row>
        <row r="180">
          <cell r="D180" t="str">
            <v>07.00.10.01.02 - Incapacidade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12729330</v>
          </cell>
          <cell r="AM180">
            <v>13230980</v>
          </cell>
        </row>
        <row r="181">
          <cell r="D181" t="str">
            <v xml:space="preserve">07.00.10.02 - Idosos 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1641538960</v>
          </cell>
          <cell r="AJ181">
            <v>1641538960</v>
          </cell>
          <cell r="AK181">
            <v>0</v>
          </cell>
          <cell r="AL181">
            <v>14600067</v>
          </cell>
          <cell r="AM181">
            <v>14662530</v>
          </cell>
        </row>
        <row r="182">
          <cell r="D182" t="str">
            <v>07.00.10.02.00 - Idosos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1641538960</v>
          </cell>
          <cell r="AJ182">
            <v>1641538960</v>
          </cell>
          <cell r="AK182">
            <v>0</v>
          </cell>
          <cell r="AL182">
            <v>14600067</v>
          </cell>
          <cell r="AM182">
            <v>14662530</v>
          </cell>
        </row>
        <row r="183">
          <cell r="D183" t="str">
            <v xml:space="preserve">07.00.10.03 - Sobrevivência 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</row>
        <row r="184">
          <cell r="D184" t="str">
            <v>07.00.10.03.00 - Sobrevivência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</row>
        <row r="185">
          <cell r="D185" t="str">
            <v xml:space="preserve">07.00.10.04 - Família e crianças 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102042612</v>
          </cell>
          <cell r="AJ185">
            <v>102042612</v>
          </cell>
          <cell r="AK185">
            <v>0</v>
          </cell>
          <cell r="AL185">
            <v>124333819</v>
          </cell>
          <cell r="AM185">
            <v>126976213</v>
          </cell>
        </row>
        <row r="186">
          <cell r="D186" t="str">
            <v>07.00.10.04 - Família e crianças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</row>
        <row r="187">
          <cell r="D187" t="str">
            <v>07.00.10.04.00 - Família e crianças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102042612</v>
          </cell>
          <cell r="AJ187">
            <v>102042612</v>
          </cell>
          <cell r="AK187">
            <v>0</v>
          </cell>
          <cell r="AL187">
            <v>124333819</v>
          </cell>
          <cell r="AM187">
            <v>126976213</v>
          </cell>
        </row>
        <row r="188">
          <cell r="D188" t="str">
            <v xml:space="preserve">07.00.10.05 - Desemprego 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201860000</v>
          </cell>
          <cell r="AM188">
            <v>341060000</v>
          </cell>
        </row>
        <row r="189">
          <cell r="D189" t="str">
            <v>07.00.10.05.00 - Desemprego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201860000</v>
          </cell>
          <cell r="AM189">
            <v>341060000</v>
          </cell>
        </row>
        <row r="190">
          <cell r="D190" t="str">
            <v xml:space="preserve">07.00.10.06 - Habitação 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485166000</v>
          </cell>
          <cell r="AM190">
            <v>680166000</v>
          </cell>
        </row>
        <row r="191">
          <cell r="D191" t="str">
            <v>07.00.10.06.00 - Habitação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485166000</v>
          </cell>
          <cell r="AM191">
            <v>680166000</v>
          </cell>
        </row>
        <row r="192">
          <cell r="D192" t="str">
            <v xml:space="preserve">07.00.10.07 - Exclusão social 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14115894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14115894</v>
          </cell>
          <cell r="AI192">
            <v>66927542</v>
          </cell>
          <cell r="AJ192">
            <v>81043436</v>
          </cell>
          <cell r="AK192">
            <v>14115894</v>
          </cell>
          <cell r="AL192">
            <v>442248295</v>
          </cell>
          <cell r="AM192">
            <v>504768991</v>
          </cell>
        </row>
        <row r="193">
          <cell r="D193" t="str">
            <v>07.00.10.07.00 - Exclusão social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14115894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14115894</v>
          </cell>
          <cell r="AI193">
            <v>66927542</v>
          </cell>
          <cell r="AJ193">
            <v>81043436</v>
          </cell>
          <cell r="AK193">
            <v>14115894</v>
          </cell>
          <cell r="AL193">
            <v>442248295</v>
          </cell>
          <cell r="AM193">
            <v>504768991</v>
          </cell>
        </row>
        <row r="194">
          <cell r="D194" t="str">
            <v xml:space="preserve">07.00.10.08 - ID Protecção Social 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9712710</v>
          </cell>
          <cell r="AM194">
            <v>14703316</v>
          </cell>
        </row>
        <row r="195">
          <cell r="D195" t="str">
            <v>07.00.10.08.00 - ID Protecção Social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9712710</v>
          </cell>
          <cell r="AM195">
            <v>14703316</v>
          </cell>
        </row>
        <row r="196">
          <cell r="D196" t="str">
            <v xml:space="preserve">07.00.10.09 - Outros não especificados 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6400483838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81578518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6482062356</v>
          </cell>
          <cell r="AI196">
            <v>41608048</v>
          </cell>
          <cell r="AJ196">
            <v>6523670404</v>
          </cell>
          <cell r="AK196">
            <v>6482062356</v>
          </cell>
          <cell r="AL196">
            <v>327197425</v>
          </cell>
          <cell r="AM196">
            <v>481270352.08999997</v>
          </cell>
        </row>
        <row r="197">
          <cell r="D197" t="str">
            <v>07.00.10.09.00 - Proteção Social Não Especificado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6400483838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81578518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6482062356</v>
          </cell>
          <cell r="AI197">
            <v>41608048</v>
          </cell>
          <cell r="AJ197">
            <v>6523670404</v>
          </cell>
          <cell r="AK197">
            <v>6482062356</v>
          </cell>
          <cell r="AL197">
            <v>327197425</v>
          </cell>
          <cell r="AM197">
            <v>481270352.08999997</v>
          </cell>
        </row>
      </sheetData>
      <sheetData sheetId="26">
        <row r="8">
          <cell r="D8" t="str">
            <v>07.00.01.01.01 - Órgãos Executivos E Legislativos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467848013</v>
          </cell>
        </row>
        <row r="9">
          <cell r="D9" t="str">
            <v>07.00.01.01.02 - Administração financeira e fiscal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1504428420</v>
          </cell>
        </row>
        <row r="10">
          <cell r="D10" t="str">
            <v>07.00.01.01.03 - Negócios estrangeiros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27760765</v>
          </cell>
        </row>
        <row r="11">
          <cell r="D11" t="str">
            <v xml:space="preserve">07.00.01.02 - Ajuda pública ao desenvolvimento 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158997200</v>
          </cell>
        </row>
        <row r="12">
          <cell r="D12" t="str">
            <v>07.00.01.02.01 - Ajuda pública a países em desenvolvimento e em transição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</row>
        <row r="13">
          <cell r="D13" t="str">
            <v>07.00.01.02.02 - Ajuda económica através de organizações internacionais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158997200</v>
          </cell>
        </row>
        <row r="14">
          <cell r="D14" t="str">
            <v xml:space="preserve">07.00.01.03 - Serviços gerais 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553764890</v>
          </cell>
        </row>
        <row r="15">
          <cell r="D15" t="str">
            <v>07.00.01.03.01 - Administração de pessoal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57200038</v>
          </cell>
        </row>
        <row r="16">
          <cell r="D16" t="str">
            <v>07.00.01.03.02 - Planeamento global e estatística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320072461</v>
          </cell>
        </row>
        <row r="17">
          <cell r="D17" t="str">
            <v>07.00.01.03.03 - Outros serviços gerais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176492391</v>
          </cell>
        </row>
        <row r="18">
          <cell r="D18" t="str">
            <v xml:space="preserve">07.00.01.04 - Investigação fundamental 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</row>
        <row r="19">
          <cell r="D19" t="str">
            <v>07.00.01.04.00 - Investigação multidisciplinar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</row>
        <row r="20">
          <cell r="D20" t="str">
            <v xml:space="preserve">07.00.01.05 - ID - Serviços Públicos Gerais 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51090987</v>
          </cell>
        </row>
        <row r="21">
          <cell r="D21" t="str">
            <v>07.00.01.05.00 - ID - serviços públicos gerais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51090987</v>
          </cell>
        </row>
        <row r="22">
          <cell r="D22" t="str">
            <v xml:space="preserve">07.00.01.06 - Serviços Públicos Gerais não especificados 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477773197</v>
          </cell>
        </row>
        <row r="23">
          <cell r="D23" t="str">
            <v>07.00.01.06.00 - Não especificados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477773197</v>
          </cell>
        </row>
        <row r="24">
          <cell r="D24" t="str">
            <v xml:space="preserve">07.00.01.07 - Transacções da dívida pública 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</row>
        <row r="25">
          <cell r="D25" t="str">
            <v>07.00.01.07.00 - Transacções da dívida pública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</row>
        <row r="26">
          <cell r="D26" t="str">
            <v xml:space="preserve">07.00.01.08 - Outros não especificados 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34166363</v>
          </cell>
        </row>
        <row r="27">
          <cell r="D27" t="str">
            <v>07.00.01.08.00 - Transferências interinstitucionais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34166363</v>
          </cell>
        </row>
        <row r="28">
          <cell r="D28" t="str">
            <v xml:space="preserve">07.00.02 - Defesa 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136010581</v>
          </cell>
        </row>
        <row r="29">
          <cell r="D29" t="str">
            <v xml:space="preserve">07.00.02.01 - Defesa militar 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52795843</v>
          </cell>
        </row>
        <row r="30">
          <cell r="D30" t="str">
            <v>07.00.02.01.00 - Defesa militar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52795843</v>
          </cell>
        </row>
        <row r="31">
          <cell r="D31" t="str">
            <v xml:space="preserve">07.00.02.02 - Defesa civil 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2818710</v>
          </cell>
        </row>
        <row r="32">
          <cell r="D32" t="str">
            <v>07.00.02.02.00 - Defesa civil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2818710</v>
          </cell>
        </row>
        <row r="33">
          <cell r="D33" t="str">
            <v xml:space="preserve">07.00.02.03 - Ajuda militar ao exterior 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</row>
        <row r="34">
          <cell r="D34" t="str">
            <v>07.00.02.03.00 - Ajuda militar ao exterior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</row>
        <row r="35">
          <cell r="D35" t="str">
            <v xml:space="preserve">07.00.02.04 - ID - defesa 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</row>
        <row r="36">
          <cell r="D36" t="str">
            <v>07.00.02.04.00 - ID - defesa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</row>
        <row r="37">
          <cell r="D37" t="str">
            <v xml:space="preserve">07.00.02.05 - Outros não especificados 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80396028</v>
          </cell>
        </row>
        <row r="38">
          <cell r="D38" t="str">
            <v>07.00.02.05.00 - Defesa- outros não especificados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80396028</v>
          </cell>
        </row>
        <row r="39">
          <cell r="D39" t="str">
            <v xml:space="preserve">07.00.03 - Segurança e ordem pública 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1206773025</v>
          </cell>
        </row>
        <row r="40">
          <cell r="D40" t="str">
            <v xml:space="preserve">07.00.03.01 - Serviços policiais 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27242049</v>
          </cell>
        </row>
        <row r="41">
          <cell r="D41" t="str">
            <v>07.00.03.01.00 - Serviços policiais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27242049</v>
          </cell>
        </row>
        <row r="42">
          <cell r="D42" t="str">
            <v xml:space="preserve">07.00.03.02 - Protecção contra incêndios 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</row>
        <row r="43">
          <cell r="D43" t="str">
            <v>07.00.03.02.00 - Protecção contra incêndios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</row>
        <row r="44">
          <cell r="D44" t="str">
            <v xml:space="preserve">07.00.03.03 - Tribunais 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87078442</v>
          </cell>
        </row>
        <row r="45">
          <cell r="D45" t="str">
            <v>07.00.03.03.00 - Tribunais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87078442</v>
          </cell>
        </row>
        <row r="46">
          <cell r="D46" t="str">
            <v xml:space="preserve">07.00.03.04 - Prisões 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73653424</v>
          </cell>
        </row>
        <row r="47">
          <cell r="D47" t="str">
            <v>07.00.03.04.00 - Prisões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73653424</v>
          </cell>
        </row>
        <row r="48">
          <cell r="D48" t="str">
            <v xml:space="preserve">07.00.03.05 - ID - segurança e ordem pública 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904005858</v>
          </cell>
        </row>
        <row r="49">
          <cell r="D49" t="str">
            <v>07.00.03.05.00 - ID - segurança e ordem pública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904005858</v>
          </cell>
        </row>
        <row r="50">
          <cell r="D50" t="str">
            <v xml:space="preserve">07.00.03.06 - Outros não especificados 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114793252</v>
          </cell>
        </row>
        <row r="51">
          <cell r="D51" t="str">
            <v>07.00.03.06.00 - Não especificados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114793252</v>
          </cell>
        </row>
        <row r="52">
          <cell r="D52" t="str">
            <v xml:space="preserve">07.00.04 - Assuntos económicos 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8691498444.3950005</v>
          </cell>
        </row>
        <row r="53">
          <cell r="D53" t="str">
            <v xml:space="preserve">07.00.04.01 - Economia, comércio e laborais 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506269574.48499995</v>
          </cell>
        </row>
        <row r="54">
          <cell r="D54" t="str">
            <v>07.00.04.01.01 - Economia em geral e comércio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55973351</v>
          </cell>
        </row>
        <row r="55">
          <cell r="D55" t="str">
            <v>07.00.04.01.02 - Assuntos laborais e de emprego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450296223.48499995</v>
          </cell>
        </row>
        <row r="56">
          <cell r="D56" t="str">
            <v xml:space="preserve">07.00.04.02 - Agricultura silvicultura pesca e caça 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1668748672.9100001</v>
          </cell>
        </row>
        <row r="57">
          <cell r="D57" t="str">
            <v>07.00.04.02.01 - Agricultura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1418399916.9100001</v>
          </cell>
        </row>
        <row r="58">
          <cell r="D58" t="str">
            <v>07.00.04.02.02 - Silvicultura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18141665</v>
          </cell>
        </row>
        <row r="59">
          <cell r="D59" t="str">
            <v>07.00.04.02.03 - Caça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</row>
        <row r="60">
          <cell r="D60" t="str">
            <v>07.00.04.02.04 - Pesca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216734505</v>
          </cell>
        </row>
        <row r="61">
          <cell r="D61" t="str">
            <v>07.00.04.02.05 - Pecuária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15472586</v>
          </cell>
        </row>
        <row r="62">
          <cell r="D62" t="str">
            <v xml:space="preserve">07.00.04.03 - Combustível e energia 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312215715</v>
          </cell>
        </row>
        <row r="63">
          <cell r="D63" t="str">
            <v>07.00.04.03.01 - Carvão e outros combustíveis minerais sólidos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</row>
        <row r="64">
          <cell r="D64" t="str">
            <v>07.00.04.03.02 - Petróleo e gás natural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</row>
        <row r="65">
          <cell r="D65" t="str">
            <v>07.00.04.03.03 - Energia nuclear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</row>
        <row r="66">
          <cell r="D66" t="str">
            <v>07.00.04.03.04 - Outros combustíveis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</row>
        <row r="67">
          <cell r="D67" t="str">
            <v>07.00.04.03.05 - Electricidade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131238095</v>
          </cell>
        </row>
        <row r="68">
          <cell r="D68" t="str">
            <v>07.00.04.03.06 - Energia não eléctrica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180977620</v>
          </cell>
        </row>
        <row r="69">
          <cell r="D69" t="str">
            <v xml:space="preserve">07.00.04.04 - Minas indústria e construção 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253498702</v>
          </cell>
        </row>
        <row r="70">
          <cell r="D70" t="str">
            <v>07.00.04.04.01 - Extracção de recursos minerais que não sejam combustíveis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</row>
        <row r="71">
          <cell r="D71" t="str">
            <v>07.00.04.04.02 - Indústria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411478</v>
          </cell>
        </row>
        <row r="72">
          <cell r="D72" t="str">
            <v>07.00.04.04.03 - Construção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253087224</v>
          </cell>
        </row>
        <row r="73">
          <cell r="D73" t="str">
            <v xml:space="preserve">07.00.04.05 - Transportes 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2139783746</v>
          </cell>
        </row>
        <row r="74">
          <cell r="D74" t="str">
            <v>07.00.04.05.01 - Rede rodoviária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1396410020</v>
          </cell>
        </row>
        <row r="75">
          <cell r="D75" t="str">
            <v>07.00.04.05.02 - Marítimo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742257439</v>
          </cell>
        </row>
        <row r="76">
          <cell r="D76" t="str">
            <v>07.00.04.05.03 - Rede ferroviária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</row>
        <row r="77">
          <cell r="D77" t="str">
            <v>07.00.04.05.04 - Transportes aéreos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1116287</v>
          </cell>
        </row>
        <row r="78">
          <cell r="D78" t="str">
            <v>07.00.04.05.05 - Transporte por condutas e outros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</row>
        <row r="79">
          <cell r="D79" t="str">
            <v xml:space="preserve">07.00.04.06 - Comunicações 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309525881</v>
          </cell>
        </row>
        <row r="80">
          <cell r="D80" t="str">
            <v>07.00.04.06.00 - Comunicações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309525881</v>
          </cell>
        </row>
        <row r="81">
          <cell r="D81" t="str">
            <v xml:space="preserve">07.00.04.07 - Outras indústrias 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776484396</v>
          </cell>
        </row>
        <row r="82">
          <cell r="D82" t="str">
            <v>07.00.04.07.01 - Distribuição e armazenagem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</row>
        <row r="83">
          <cell r="D83" t="str">
            <v>07.00.04.07.02 - Hotéis e restaurantes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</row>
        <row r="84">
          <cell r="D84" t="str">
            <v>07.00.04.07.03 - Turismo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776484396</v>
          </cell>
        </row>
        <row r="85">
          <cell r="D85" t="str">
            <v>07.00.04.07.04 - Projectos de desenvolvimento diversos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</row>
        <row r="86">
          <cell r="D86" t="str">
            <v xml:space="preserve">07.00.04.08 - Id - Assuntos Económicos 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1379881605</v>
          </cell>
        </row>
        <row r="87">
          <cell r="D87" t="str">
            <v>07.00.04.08.01 - ID - economia, comércio e laborais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1356881579</v>
          </cell>
        </row>
        <row r="88">
          <cell r="D88" t="str">
            <v>07.00.04.08.02 - I&amp;D - agricultura  silvicultura  caça e pesca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10179596</v>
          </cell>
        </row>
        <row r="89">
          <cell r="D89" t="str">
            <v>07.00.04.08.03 - ID - combustível e energia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12820430</v>
          </cell>
        </row>
        <row r="90">
          <cell r="D90" t="str">
            <v>07.00.04.08.04 - ID - minas, indústria e construção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</row>
        <row r="91">
          <cell r="D91" t="str">
            <v>07.00.04.08.05 - ID - transporte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</row>
        <row r="92">
          <cell r="D92" t="str">
            <v>07.00.04.08.06 - ID - comunicações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</row>
        <row r="93">
          <cell r="D93" t="str">
            <v>07.00.04.08.07 - I&amp;D - outras indústrias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</row>
        <row r="94">
          <cell r="D94" t="str">
            <v xml:space="preserve">07.00.04.09 - Outros não especificados 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1345090152</v>
          </cell>
        </row>
        <row r="95">
          <cell r="D95" t="str">
            <v>07.00.04.09.00 - Assuntos económicos não especificados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1345090152</v>
          </cell>
        </row>
        <row r="96">
          <cell r="D96" t="str">
            <v xml:space="preserve">07.00.05 - Protecção ambiental 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2222337139.6300001</v>
          </cell>
        </row>
        <row r="97">
          <cell r="D97" t="str">
            <v xml:space="preserve">07.00.05.01 - Gestão de resíduos e substâncias perigosas 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42089137</v>
          </cell>
        </row>
        <row r="98">
          <cell r="D98" t="str">
            <v>07.00.05.01.00 - Gestão de resíduos e substâncias perigosas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42089137</v>
          </cell>
        </row>
        <row r="99">
          <cell r="D99" t="str">
            <v xml:space="preserve">07.00.05.02 - Gestão de esgotos e águas 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1093109267</v>
          </cell>
        </row>
        <row r="100">
          <cell r="D100" t="str">
            <v>07.00.05.02.00 - Gestão de esgotos e águas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1093109267</v>
          </cell>
        </row>
        <row r="101">
          <cell r="D101" t="str">
            <v xml:space="preserve">07.00.05.03 - Poluição aérea e terrestre 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</row>
        <row r="102">
          <cell r="D102" t="str">
            <v>07.00.05.03.00 - Poluição aérea e terrestre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</row>
        <row r="103">
          <cell r="D103" t="str">
            <v xml:space="preserve">07.00.05.04 - Protecção da biodiversidade e paisagem 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27029562</v>
          </cell>
        </row>
        <row r="104">
          <cell r="D104" t="str">
            <v>07.00.05.04.00 - Protecção da biodiversidade e paisagem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27029562</v>
          </cell>
        </row>
        <row r="105">
          <cell r="D105" t="str">
            <v xml:space="preserve">07.00.05.05 - ID - protecção ambiental 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236457518.63</v>
          </cell>
        </row>
        <row r="106">
          <cell r="D106" t="str">
            <v>07.00.05.05.00 - ID - protecção ambiental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236457518.63</v>
          </cell>
        </row>
        <row r="107">
          <cell r="D107" t="str">
            <v xml:space="preserve">07.00.05.06 - Outros não especificados 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823651655</v>
          </cell>
        </row>
        <row r="108">
          <cell r="D108" t="str">
            <v>07.00.05.06.00 - Protecção ambiemtal outros não especificados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823651655</v>
          </cell>
        </row>
        <row r="109">
          <cell r="D109" t="str">
            <v xml:space="preserve">07.00.06 - Habitação e desenvolvimento urbanístico 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3374242308</v>
          </cell>
        </row>
        <row r="110">
          <cell r="D110" t="str">
            <v xml:space="preserve">07.00.06.01 - Desenvolvimento habitacional 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</row>
        <row r="111">
          <cell r="D111" t="str">
            <v>07.00.06.01.00 - Desenvolvimento habitacional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</row>
        <row r="112">
          <cell r="D112" t="str">
            <v xml:space="preserve">07.00.06.02 - Desenvolvimento urbanístico 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28887152</v>
          </cell>
        </row>
        <row r="113">
          <cell r="D113" t="str">
            <v>07.00.06.02.00 - Desenvolvimento urbanístico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28887152</v>
          </cell>
        </row>
        <row r="114">
          <cell r="D114" t="str">
            <v xml:space="preserve">07.00.06.03 - Abastecimento de água 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2971447326</v>
          </cell>
        </row>
        <row r="115">
          <cell r="D115" t="str">
            <v>07.00.06.03.00 - Abastecimento de água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2971447326</v>
          </cell>
        </row>
        <row r="116">
          <cell r="D116" t="str">
            <v xml:space="preserve">07.00.06.04 - Iluminação pública 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</row>
        <row r="117">
          <cell r="D117" t="str">
            <v>07.00.06.04.00 - Iluminação pública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</row>
        <row r="118">
          <cell r="D118" t="str">
            <v xml:space="preserve">07.00.06.05 - ID - habitação e desenvolvimento urbanístico 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91002715</v>
          </cell>
        </row>
        <row r="119">
          <cell r="D119" t="str">
            <v>07.00.06.05.00 - ID - habitação e desenvolvimento urbanístico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91002715</v>
          </cell>
        </row>
        <row r="120">
          <cell r="D120" t="str">
            <v xml:space="preserve">07.00.06.06 - Outros não especificados 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282905115</v>
          </cell>
        </row>
        <row r="121">
          <cell r="D121" t="str">
            <v>07.00.06.06.00 - Hab. E desenvolvimento - não especeficados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282905115</v>
          </cell>
        </row>
        <row r="122">
          <cell r="D122" t="str">
            <v xml:space="preserve">07.00.07 - Saúde 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3360283470.0349998</v>
          </cell>
        </row>
        <row r="123">
          <cell r="D123" t="str">
            <v xml:space="preserve">07.00.07.01 - Produtos médicos, próteses e equipamento 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20000000</v>
          </cell>
        </row>
        <row r="124">
          <cell r="D124" t="str">
            <v>07.00.07.01.01 - Produtos farmacêuticos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20000000</v>
          </cell>
        </row>
        <row r="125">
          <cell r="D125" t="str">
            <v>07.00.07.01.02 - Outros produtos médicos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</row>
        <row r="126">
          <cell r="D126" t="str">
            <v>07.00.07.01.03 - Próteses e equipamento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</row>
        <row r="127">
          <cell r="D127" t="str">
            <v xml:space="preserve">07.00.07.02 - Serviços médicos ambulatórios 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28860000</v>
          </cell>
        </row>
        <row r="128">
          <cell r="D128" t="str">
            <v>07.00.07.02.01 - Serviços de medicina geral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8860000</v>
          </cell>
        </row>
        <row r="129">
          <cell r="D129" t="str">
            <v>07.00.07.02.02 - Serviços de medicina geral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20000000</v>
          </cell>
        </row>
        <row r="130">
          <cell r="D130" t="str">
            <v>07.00.07.02.03 - Serviços de odontologia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</row>
        <row r="131">
          <cell r="D131" t="str">
            <v>07.00.07.02.04 - Serviços paramédicos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</row>
        <row r="132">
          <cell r="D132" t="str">
            <v xml:space="preserve">07.00.07.03 - Serviços hospitalares 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936875971</v>
          </cell>
        </row>
        <row r="133">
          <cell r="D133" t="str">
            <v>07.00.07.03.01 - Serviços hospitalares gerais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936875971</v>
          </cell>
        </row>
        <row r="134">
          <cell r="D134" t="str">
            <v>07.00.07.03.02 - Serviços hospitalares especializados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</row>
        <row r="135">
          <cell r="D135" t="str">
            <v>07.00.07.03.03 - Serviços de centro de saúde e maternidade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</row>
        <row r="136">
          <cell r="D136" t="str">
            <v>07.00.07.03.04 - Serviços de enfermagem e convalescença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</row>
        <row r="137">
          <cell r="D137" t="str">
            <v xml:space="preserve">07.00.07.04 - Serviços de saúde pública 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2108477594.0349998</v>
          </cell>
        </row>
        <row r="138">
          <cell r="D138" t="str">
            <v>07.00.07.04.00 - Serviços de saúde pública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2108477594.0349998</v>
          </cell>
        </row>
        <row r="139">
          <cell r="D139" t="str">
            <v xml:space="preserve">07.00.07.05 - ID - saúde 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234794254</v>
          </cell>
        </row>
        <row r="140">
          <cell r="D140" t="str">
            <v>07.00.07.05.00 - I&amp;D - saúde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234794254</v>
          </cell>
        </row>
        <row r="141">
          <cell r="D141" t="str">
            <v xml:space="preserve">07.00.07.06 - Outros não especificados 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31275651</v>
          </cell>
        </row>
        <row r="142">
          <cell r="D142" t="str">
            <v>07.00.07.06.00 - Serviços ambulatórios não especificados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31275651</v>
          </cell>
        </row>
        <row r="143">
          <cell r="D143" t="str">
            <v xml:space="preserve">07.00.08 - Serviços culturais recreativos e religiosos 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227095553</v>
          </cell>
        </row>
        <row r="144">
          <cell r="D144" t="str">
            <v xml:space="preserve">07.00.08.01 - Serviços recreativos e desporto 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95448815</v>
          </cell>
        </row>
        <row r="145">
          <cell r="D145" t="str">
            <v>07.00.08.01.00 - Serviços recreativos e desporto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95448815</v>
          </cell>
        </row>
        <row r="146">
          <cell r="D146" t="str">
            <v xml:space="preserve">07.00.08.02 - Serviços culturais 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71419484</v>
          </cell>
        </row>
        <row r="147">
          <cell r="D147" t="str">
            <v>07.00.08.02.00 - Serviços culturais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71419484</v>
          </cell>
        </row>
        <row r="148">
          <cell r="D148" t="str">
            <v xml:space="preserve">07.00.08.03 - Rádio, televisão e publicações 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</row>
        <row r="149">
          <cell r="D149" t="str">
            <v>07.00.08.03.00 - Rádio  televisão e publicações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</row>
        <row r="150">
          <cell r="D150" t="str">
            <v xml:space="preserve">07.00.08.04 - Religião e outros serviços colectivos 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</row>
        <row r="151">
          <cell r="D151" t="str">
            <v>07.00.08.04.00 - Religião e outros serviços colectivos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</row>
        <row r="152">
          <cell r="D152" t="str">
            <v xml:space="preserve">07.00.08.05 - ID - serviços culturais, recreativos e religiosos 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3263491</v>
          </cell>
        </row>
        <row r="153">
          <cell r="D153" t="str">
            <v>07.00.08.05.00 - ID - serviços culturais, recreativos e religiosos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3263491</v>
          </cell>
        </row>
        <row r="154">
          <cell r="D154" t="str">
            <v xml:space="preserve">07.00.08.06 - Outros não especificados 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56963763</v>
          </cell>
        </row>
        <row r="155">
          <cell r="D155" t="str">
            <v>07.00.08.06.00 - Serviços culturais  recreativos e religiosos não especificados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56963763</v>
          </cell>
        </row>
        <row r="156">
          <cell r="D156" t="str">
            <v xml:space="preserve">07.00.09 - Educação 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3024745770</v>
          </cell>
        </row>
        <row r="157">
          <cell r="D157" t="str">
            <v xml:space="preserve">07.00.09.01 - Ensino pré primário e primário 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45154895</v>
          </cell>
        </row>
        <row r="158">
          <cell r="D158" t="str">
            <v>07.00.09.01.01 - Pré-primário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23154895</v>
          </cell>
        </row>
        <row r="159">
          <cell r="D159" t="str">
            <v>07.00.09.01.02 - Ensino primário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22000000</v>
          </cell>
        </row>
        <row r="160">
          <cell r="D160" t="str">
            <v xml:space="preserve">07.00.09.02 - Ensino secundário 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6321799</v>
          </cell>
        </row>
        <row r="161">
          <cell r="D161" t="str">
            <v>07.00.09.02.01 - Primeiro ciclo do secundário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</row>
        <row r="162">
          <cell r="D162" t="str">
            <v>07.00.09.02.02 - Segundo ciclo do secundário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</row>
        <row r="163">
          <cell r="D163" t="str">
            <v>07.00.09.02.03 - Id Ensino Secundário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6321799</v>
          </cell>
        </row>
        <row r="164">
          <cell r="D164" t="str">
            <v xml:space="preserve">07.00.09.03 - Ensino pós secundário não universitário 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</row>
        <row r="165">
          <cell r="D165" t="str">
            <v>07.00.09.03.00 - Ensino pós secundário não universitário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</row>
        <row r="166">
          <cell r="D166" t="str">
            <v xml:space="preserve">07.00.09.04 - Ensino universitário 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1603721474</v>
          </cell>
        </row>
        <row r="167">
          <cell r="D167" t="str">
            <v>07.00.09.04.01 - Licenciatura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1489823513</v>
          </cell>
        </row>
        <row r="168">
          <cell r="D168" t="str">
            <v>07.00.09.04.02 - Outros graus académicos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113897961</v>
          </cell>
        </row>
        <row r="169">
          <cell r="D169" t="str">
            <v xml:space="preserve">07.00.09.05 - Ensino não especificado (sem grau definido) 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20349790</v>
          </cell>
        </row>
        <row r="170">
          <cell r="D170" t="str">
            <v>07.00.09.05.00 - Ensino não especificado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20349790</v>
          </cell>
        </row>
        <row r="171">
          <cell r="D171" t="str">
            <v xml:space="preserve">07.00.09.06 - Serviços auxiliares á educação 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153621520</v>
          </cell>
        </row>
        <row r="172">
          <cell r="D172" t="str">
            <v>07.00.09.06.00 - Serviços auxiliares á educação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153621520</v>
          </cell>
        </row>
        <row r="173">
          <cell r="D173" t="str">
            <v xml:space="preserve">07.00.09.07 - ID - educação 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242433130</v>
          </cell>
        </row>
        <row r="174">
          <cell r="D174" t="str">
            <v>07.00.09.07.00 - ID - educação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242433130</v>
          </cell>
        </row>
        <row r="175">
          <cell r="D175" t="str">
            <v xml:space="preserve">07.00.09.08 - Outros não especificados 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953143162</v>
          </cell>
        </row>
        <row r="176">
          <cell r="D176" t="str">
            <v>07.00.09.08.00 - Outros não especificados-educação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953143162</v>
          </cell>
        </row>
        <row r="177">
          <cell r="D177" t="str">
            <v xml:space="preserve">07.00.10 - Protecção social 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2176838382.0900002</v>
          </cell>
        </row>
        <row r="178">
          <cell r="D178" t="str">
            <v xml:space="preserve">07.00.10.01 - Doença e incapacidade 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13230980</v>
          </cell>
        </row>
        <row r="179">
          <cell r="D179" t="str">
            <v>07.00.10.01.01 - Doenças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</row>
        <row r="180">
          <cell r="D180" t="str">
            <v>07.00.10.01.02 - Incapacidade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13230980</v>
          </cell>
        </row>
        <row r="181">
          <cell r="D181" t="str">
            <v xml:space="preserve">07.00.10.02 - Idosos 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14662530</v>
          </cell>
        </row>
        <row r="182">
          <cell r="D182" t="str">
            <v>07.00.10.02.00 - Idosos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14662530</v>
          </cell>
        </row>
        <row r="183">
          <cell r="D183" t="str">
            <v xml:space="preserve">07.00.10.03 - Sobrevivência 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</row>
        <row r="184">
          <cell r="D184" t="str">
            <v>07.00.10.03.00 - Sobrevivência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</row>
        <row r="185">
          <cell r="D185" t="str">
            <v xml:space="preserve">07.00.10.04 - Família e crianças 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126976213</v>
          </cell>
        </row>
        <row r="186">
          <cell r="D186" t="str">
            <v>07.00.10.04 - Família e crianças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</row>
        <row r="187">
          <cell r="D187" t="str">
            <v>07.00.10.04.00 - Família e crianças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126976213</v>
          </cell>
        </row>
        <row r="188">
          <cell r="D188" t="str">
            <v xml:space="preserve">07.00.10.05 - Desemprego 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341060000</v>
          </cell>
        </row>
        <row r="189">
          <cell r="D189" t="str">
            <v>07.00.10.05.00 - Desemprego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341060000</v>
          </cell>
        </row>
        <row r="190">
          <cell r="D190" t="str">
            <v xml:space="preserve">07.00.10.06 - Habitação 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680166000</v>
          </cell>
        </row>
        <row r="191">
          <cell r="D191" t="str">
            <v>07.00.10.06.00 - Habitação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680166000</v>
          </cell>
        </row>
        <row r="192">
          <cell r="D192" t="str">
            <v xml:space="preserve">07.00.10.07 - Exclusão social 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504768991</v>
          </cell>
        </row>
        <row r="193">
          <cell r="D193" t="str">
            <v>07.00.10.07.00 - Exclusão social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504768991</v>
          </cell>
        </row>
        <row r="194">
          <cell r="D194" t="str">
            <v xml:space="preserve">07.00.10.08 - ID Protecção Social 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14703316</v>
          </cell>
        </row>
        <row r="195">
          <cell r="D195" t="str">
            <v>07.00.10.08.00 - ID Protecção Social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14703316</v>
          </cell>
        </row>
        <row r="196">
          <cell r="D196" t="str">
            <v xml:space="preserve">07.00.10.09 - Outros não especificados 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481270352.08999997</v>
          </cell>
        </row>
        <row r="197">
          <cell r="D197" t="str">
            <v>07.00.10.09.00 - Proteção Social Não Especificado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481270352.08999997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>
        <row r="62">
          <cell r="BE62">
            <v>31992148</v>
          </cell>
        </row>
        <row r="67">
          <cell r="BE67">
            <v>12014445</v>
          </cell>
        </row>
        <row r="70">
          <cell r="BE70">
            <v>7530145</v>
          </cell>
        </row>
        <row r="76">
          <cell r="BE76">
            <v>5870000</v>
          </cell>
        </row>
        <row r="77">
          <cell r="BE77">
            <v>345407384</v>
          </cell>
        </row>
        <row r="81">
          <cell r="BE81">
            <v>0</v>
          </cell>
        </row>
        <row r="92">
          <cell r="BE92">
            <v>147007240</v>
          </cell>
        </row>
        <row r="95">
          <cell r="BE95">
            <v>1880644</v>
          </cell>
        </row>
        <row r="96">
          <cell r="BE96">
            <v>2281552</v>
          </cell>
        </row>
        <row r="97">
          <cell r="BE97">
            <v>10055705</v>
          </cell>
        </row>
        <row r="100">
          <cell r="BE100">
            <v>34716245</v>
          </cell>
        </row>
        <row r="102">
          <cell r="BE102">
            <v>2025523</v>
          </cell>
        </row>
        <row r="107">
          <cell r="BE107">
            <v>20697200</v>
          </cell>
        </row>
        <row r="110">
          <cell r="BE110">
            <v>21841200</v>
          </cell>
        </row>
        <row r="113">
          <cell r="BE113">
            <v>3505410</v>
          </cell>
        </row>
        <row r="117">
          <cell r="BE117">
            <v>54883920</v>
          </cell>
        </row>
        <row r="118">
          <cell r="BE118">
            <v>416350106</v>
          </cell>
        </row>
        <row r="134">
          <cell r="BE134">
            <v>3073600</v>
          </cell>
        </row>
        <row r="147">
          <cell r="BE147">
            <v>0</v>
          </cell>
        </row>
        <row r="148">
          <cell r="BE148">
            <v>152775500</v>
          </cell>
        </row>
        <row r="149">
          <cell r="BE149">
            <v>241122997</v>
          </cell>
        </row>
        <row r="151">
          <cell r="BE151">
            <v>39895983</v>
          </cell>
        </row>
        <row r="153">
          <cell r="BE153">
            <v>386042781</v>
          </cell>
        </row>
        <row r="154">
          <cell r="BE154">
            <v>53770386</v>
          </cell>
        </row>
        <row r="156">
          <cell r="BE156">
            <v>235543941</v>
          </cell>
        </row>
        <row r="157">
          <cell r="BE157">
            <v>4222668</v>
          </cell>
        </row>
        <row r="159">
          <cell r="BE159">
            <v>21573620</v>
          </cell>
        </row>
        <row r="171">
          <cell r="BE171">
            <v>2524141</v>
          </cell>
        </row>
        <row r="177">
          <cell r="BE177">
            <v>2969743</v>
          </cell>
        </row>
        <row r="178">
          <cell r="BE178">
            <v>6012980</v>
          </cell>
        </row>
        <row r="180">
          <cell r="BE180">
            <v>15373805</v>
          </cell>
        </row>
        <row r="186">
          <cell r="BE186">
            <v>34913213</v>
          </cell>
        </row>
        <row r="226">
          <cell r="BE226">
            <v>37500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7">
          <cell r="G7">
            <v>219040704</v>
          </cell>
        </row>
        <row r="8">
          <cell r="G8">
            <v>790530688.42999995</v>
          </cell>
        </row>
        <row r="9">
          <cell r="G9">
            <v>43390069</v>
          </cell>
        </row>
        <row r="10">
          <cell r="G10">
            <v>44573214</v>
          </cell>
        </row>
        <row r="11">
          <cell r="G11">
            <v>73287196</v>
          </cell>
        </row>
        <row r="12">
          <cell r="G12">
            <v>129958817</v>
          </cell>
        </row>
        <row r="13">
          <cell r="G13">
            <v>446453306</v>
          </cell>
        </row>
        <row r="14">
          <cell r="G14">
            <v>352858066</v>
          </cell>
        </row>
        <row r="15">
          <cell r="G15">
            <v>114494087</v>
          </cell>
        </row>
        <row r="16">
          <cell r="G16">
            <v>9344854</v>
          </cell>
        </row>
        <row r="17">
          <cell r="G17">
            <v>143616378</v>
          </cell>
        </row>
        <row r="18">
          <cell r="G18">
            <v>19255515</v>
          </cell>
        </row>
        <row r="19">
          <cell r="G19">
            <v>17979964693</v>
          </cell>
        </row>
        <row r="20">
          <cell r="G20">
            <v>1296649796</v>
          </cell>
        </row>
        <row r="21">
          <cell r="G21">
            <v>1014806508</v>
          </cell>
        </row>
        <row r="22">
          <cell r="G22">
            <v>1269775076</v>
          </cell>
        </row>
        <row r="23">
          <cell r="G23">
            <v>2974141306</v>
          </cell>
        </row>
        <row r="24">
          <cell r="G24">
            <v>56558060</v>
          </cell>
        </row>
        <row r="25">
          <cell r="G25">
            <v>853082923</v>
          </cell>
        </row>
        <row r="26">
          <cell r="G26">
            <v>89197138</v>
          </cell>
        </row>
        <row r="27">
          <cell r="G27">
            <v>512367018</v>
          </cell>
        </row>
        <row r="28">
          <cell r="G28">
            <v>9001952972</v>
          </cell>
        </row>
        <row r="29">
          <cell r="G29">
            <v>133860921</v>
          </cell>
        </row>
        <row r="30">
          <cell r="G30">
            <v>2255313461</v>
          </cell>
        </row>
        <row r="31">
          <cell r="G31">
            <v>265872882</v>
          </cell>
        </row>
        <row r="32">
          <cell r="G32">
            <v>5350604484</v>
          </cell>
        </row>
        <row r="33">
          <cell r="G33">
            <v>114668783</v>
          </cell>
        </row>
        <row r="34">
          <cell r="G34">
            <v>55831222</v>
          </cell>
        </row>
        <row r="35">
          <cell r="G35">
            <v>15542073457</v>
          </cell>
        </row>
      </sheetData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>
        <row r="14">
          <cell r="A14" t="str">
            <v>07.00.01.01.01 - Órgãos Executivos E Legislativos</v>
          </cell>
          <cell r="B14">
            <v>465473342</v>
          </cell>
          <cell r="C14">
            <v>-1670514</v>
          </cell>
          <cell r="D14">
            <v>467848013</v>
          </cell>
          <cell r="E14">
            <v>400626136</v>
          </cell>
          <cell r="F14">
            <v>400626136</v>
          </cell>
          <cell r="G14">
            <v>400626136</v>
          </cell>
          <cell r="H14">
            <v>0</v>
          </cell>
        </row>
        <row r="15">
          <cell r="A15" t="str">
            <v>07.00.01.01.02 - Administração Financeira E Fiscal</v>
          </cell>
          <cell r="B15">
            <v>1569832552</v>
          </cell>
          <cell r="C15">
            <v>-71508820</v>
          </cell>
          <cell r="D15">
            <v>1504428420</v>
          </cell>
          <cell r="E15">
            <v>1286340668</v>
          </cell>
          <cell r="F15">
            <v>1286340668</v>
          </cell>
          <cell r="G15">
            <v>1286340668</v>
          </cell>
          <cell r="H15">
            <v>0</v>
          </cell>
        </row>
        <row r="16">
          <cell r="A16" t="str">
            <v>07.00.01.01.03 - Negócios Estrangeiros</v>
          </cell>
          <cell r="B16">
            <v>27760765</v>
          </cell>
          <cell r="C16">
            <v>0</v>
          </cell>
          <cell r="D16">
            <v>27760765</v>
          </cell>
          <cell r="E16">
            <v>16091654</v>
          </cell>
          <cell r="F16">
            <v>16091654</v>
          </cell>
          <cell r="G16">
            <v>16091654</v>
          </cell>
          <cell r="H16">
            <v>0</v>
          </cell>
        </row>
        <row r="17">
          <cell r="A17" t="str">
            <v>07.00.01.02.02 - Ajuda económica através de organizações internacionais</v>
          </cell>
          <cell r="B17">
            <v>158270900</v>
          </cell>
          <cell r="C17">
            <v>0</v>
          </cell>
          <cell r="D17">
            <v>158997200</v>
          </cell>
          <cell r="E17">
            <v>109650642</v>
          </cell>
          <cell r="F17">
            <v>109650642</v>
          </cell>
          <cell r="G17">
            <v>109650642</v>
          </cell>
          <cell r="H17">
            <v>0</v>
          </cell>
        </row>
        <row r="18">
          <cell r="A18" t="str">
            <v>07.00.01.03.01 - Administração de pessoal</v>
          </cell>
          <cell r="B18">
            <v>58472900</v>
          </cell>
          <cell r="C18">
            <v>-1272862</v>
          </cell>
          <cell r="D18">
            <v>57200038</v>
          </cell>
          <cell r="E18">
            <v>8562806</v>
          </cell>
          <cell r="F18">
            <v>8562806</v>
          </cell>
          <cell r="G18">
            <v>8562806</v>
          </cell>
          <cell r="H18">
            <v>0</v>
          </cell>
        </row>
        <row r="19">
          <cell r="A19" t="str">
            <v>07.00.01.03.02 - Planeamento global e estatística</v>
          </cell>
          <cell r="B19">
            <v>295615735</v>
          </cell>
          <cell r="C19">
            <v>-2233292</v>
          </cell>
          <cell r="D19">
            <v>320072461</v>
          </cell>
          <cell r="E19">
            <v>79723137</v>
          </cell>
          <cell r="F19">
            <v>79723137</v>
          </cell>
          <cell r="G19">
            <v>79723137</v>
          </cell>
          <cell r="H19">
            <v>0</v>
          </cell>
        </row>
        <row r="20">
          <cell r="A20" t="str">
            <v>07.00.01.03.03 - Outros serviços gerais</v>
          </cell>
          <cell r="B20">
            <v>178439721</v>
          </cell>
          <cell r="C20">
            <v>-1947330</v>
          </cell>
          <cell r="D20">
            <v>176492391</v>
          </cell>
          <cell r="E20">
            <v>83550901</v>
          </cell>
          <cell r="F20">
            <v>83550901</v>
          </cell>
          <cell r="G20">
            <v>83550901</v>
          </cell>
          <cell r="H20">
            <v>0</v>
          </cell>
        </row>
        <row r="21">
          <cell r="A21" t="str">
            <v>07.00.01.05.00 - ID - serviços públicos gerais</v>
          </cell>
          <cell r="B21">
            <v>46485730</v>
          </cell>
          <cell r="C21">
            <v>4605257</v>
          </cell>
          <cell r="D21">
            <v>51090987</v>
          </cell>
          <cell r="E21">
            <v>38729169</v>
          </cell>
          <cell r="F21">
            <v>38729169</v>
          </cell>
          <cell r="G21">
            <v>38729169</v>
          </cell>
          <cell r="H21">
            <v>0</v>
          </cell>
        </row>
        <row r="22">
          <cell r="A22" t="str">
            <v>07.00.01.06.00 - Não especificados</v>
          </cell>
          <cell r="B22">
            <v>457758088</v>
          </cell>
          <cell r="C22">
            <v>11220119</v>
          </cell>
          <cell r="D22">
            <v>477773197</v>
          </cell>
          <cell r="E22">
            <v>352333901</v>
          </cell>
          <cell r="F22">
            <v>352333901</v>
          </cell>
          <cell r="G22">
            <v>352333901</v>
          </cell>
          <cell r="H22">
            <v>0</v>
          </cell>
        </row>
        <row r="23">
          <cell r="A23" t="str">
            <v>07.00.01.08.00 - Transferências interinstitucionais</v>
          </cell>
          <cell r="B23">
            <v>34553908</v>
          </cell>
          <cell r="C23">
            <v>-387545</v>
          </cell>
          <cell r="D23">
            <v>34166363</v>
          </cell>
          <cell r="E23">
            <v>18292053</v>
          </cell>
          <cell r="F23">
            <v>18292053</v>
          </cell>
          <cell r="G23">
            <v>18292053</v>
          </cell>
          <cell r="H23">
            <v>0</v>
          </cell>
        </row>
        <row r="24">
          <cell r="A24" t="str">
            <v>07.00.02.01.00 - Defesa militar</v>
          </cell>
          <cell r="B24">
            <v>30646192</v>
          </cell>
          <cell r="C24">
            <v>22149651</v>
          </cell>
          <cell r="D24">
            <v>52795843</v>
          </cell>
          <cell r="E24">
            <v>39412697</v>
          </cell>
          <cell r="F24">
            <v>39412697</v>
          </cell>
          <cell r="G24">
            <v>39412697</v>
          </cell>
          <cell r="H24">
            <v>0</v>
          </cell>
        </row>
        <row r="25">
          <cell r="A25" t="str">
            <v>07.00.02.02.00 - Defesa civil</v>
          </cell>
          <cell r="B25">
            <v>2818710</v>
          </cell>
          <cell r="C25">
            <v>0</v>
          </cell>
          <cell r="D25">
            <v>2818710</v>
          </cell>
          <cell r="E25">
            <v>2818388</v>
          </cell>
          <cell r="F25">
            <v>2818388</v>
          </cell>
          <cell r="G25">
            <v>2818388</v>
          </cell>
          <cell r="H25">
            <v>0</v>
          </cell>
        </row>
        <row r="26">
          <cell r="A26" t="str">
            <v>07.00.02.05.00 - Defesa- outros não especificados</v>
          </cell>
          <cell r="B26">
            <v>102545679</v>
          </cell>
          <cell r="C26">
            <v>-22149651</v>
          </cell>
          <cell r="D26">
            <v>80396028</v>
          </cell>
          <cell r="E26">
            <v>1044478</v>
          </cell>
          <cell r="F26">
            <v>1044478</v>
          </cell>
          <cell r="G26">
            <v>1044478</v>
          </cell>
          <cell r="H26">
            <v>0</v>
          </cell>
        </row>
        <row r="27">
          <cell r="A27" t="str">
            <v>07.00.03.01.00 - Serviços policiais</v>
          </cell>
          <cell r="B27">
            <v>31218592</v>
          </cell>
          <cell r="C27">
            <v>-3976543</v>
          </cell>
          <cell r="D27">
            <v>27242049</v>
          </cell>
          <cell r="E27">
            <v>191849</v>
          </cell>
          <cell r="F27">
            <v>191849</v>
          </cell>
          <cell r="G27">
            <v>191849</v>
          </cell>
          <cell r="H27">
            <v>0</v>
          </cell>
        </row>
        <row r="28">
          <cell r="A28" t="str">
            <v>07.00.03.03.00 - Tribunais</v>
          </cell>
          <cell r="B28">
            <v>77517068</v>
          </cell>
          <cell r="C28">
            <v>9561374</v>
          </cell>
          <cell r="D28">
            <v>87078442</v>
          </cell>
          <cell r="E28">
            <v>83715007</v>
          </cell>
          <cell r="F28">
            <v>83715007</v>
          </cell>
          <cell r="G28">
            <v>83715007</v>
          </cell>
          <cell r="H28">
            <v>0</v>
          </cell>
        </row>
        <row r="29">
          <cell r="A29" t="str">
            <v>07.00.03.04.00 - Prisões</v>
          </cell>
          <cell r="B29">
            <v>76107768</v>
          </cell>
          <cell r="C29">
            <v>-2454344</v>
          </cell>
          <cell r="D29">
            <v>73653424</v>
          </cell>
          <cell r="E29">
            <v>71928186</v>
          </cell>
          <cell r="F29">
            <v>71928186</v>
          </cell>
          <cell r="G29">
            <v>71928186</v>
          </cell>
          <cell r="H29">
            <v>0</v>
          </cell>
        </row>
        <row r="30">
          <cell r="A30" t="str">
            <v>07.00.03.05.00 - ID - segurança e ordem pública</v>
          </cell>
          <cell r="B30">
            <v>736199519</v>
          </cell>
          <cell r="C30">
            <v>167806339</v>
          </cell>
          <cell r="D30">
            <v>904005858</v>
          </cell>
          <cell r="E30">
            <v>892920946</v>
          </cell>
          <cell r="F30">
            <v>892920946</v>
          </cell>
          <cell r="G30">
            <v>892920946</v>
          </cell>
          <cell r="H30">
            <v>0</v>
          </cell>
        </row>
        <row r="31">
          <cell r="A31" t="str">
            <v>07.00.03.06.00 - Não especificados</v>
          </cell>
          <cell r="B31">
            <v>159071510</v>
          </cell>
          <cell r="C31">
            <v>-48814119</v>
          </cell>
          <cell r="D31">
            <v>114793252</v>
          </cell>
          <cell r="E31">
            <v>75243315</v>
          </cell>
          <cell r="F31">
            <v>75243315</v>
          </cell>
          <cell r="G31">
            <v>75243315</v>
          </cell>
          <cell r="H31">
            <v>0</v>
          </cell>
        </row>
        <row r="32">
          <cell r="A32" t="str">
            <v>07.00.04.01.01 - Economia em geral e comércio</v>
          </cell>
          <cell r="B32">
            <v>54712642</v>
          </cell>
          <cell r="C32">
            <v>1260709</v>
          </cell>
          <cell r="D32">
            <v>55973351</v>
          </cell>
          <cell r="E32">
            <v>45047900</v>
          </cell>
          <cell r="F32">
            <v>45047900</v>
          </cell>
          <cell r="G32">
            <v>45047900</v>
          </cell>
          <cell r="H32">
            <v>0</v>
          </cell>
        </row>
        <row r="33">
          <cell r="A33" t="str">
            <v>07.00.04.01.02 - Assuntos laborais e de emprego</v>
          </cell>
          <cell r="B33">
            <v>484739565.48500001</v>
          </cell>
          <cell r="C33">
            <v>-34443342</v>
          </cell>
          <cell r="D33">
            <v>450296223.48499995</v>
          </cell>
          <cell r="E33">
            <v>227443322</v>
          </cell>
          <cell r="F33">
            <v>227443322</v>
          </cell>
          <cell r="G33">
            <v>227443322</v>
          </cell>
          <cell r="H33">
            <v>0</v>
          </cell>
        </row>
        <row r="34">
          <cell r="A34" t="str">
            <v>07.00.04.02.01 - Agricultura</v>
          </cell>
          <cell r="B34">
            <v>966327887</v>
          </cell>
          <cell r="C34">
            <v>420719218.90999997</v>
          </cell>
          <cell r="D34">
            <v>1418399916.9100001</v>
          </cell>
          <cell r="E34">
            <v>1111159286</v>
          </cell>
          <cell r="F34">
            <v>1111159286</v>
          </cell>
          <cell r="G34">
            <v>1111159286</v>
          </cell>
          <cell r="H34">
            <v>0</v>
          </cell>
        </row>
        <row r="35">
          <cell r="A35" t="str">
            <v>07.00.04.02.02 - Silvicultura</v>
          </cell>
          <cell r="B35">
            <v>25497468</v>
          </cell>
          <cell r="C35">
            <v>-7355803</v>
          </cell>
          <cell r="D35">
            <v>18141665</v>
          </cell>
          <cell r="E35">
            <v>15068448</v>
          </cell>
          <cell r="F35">
            <v>15068448</v>
          </cell>
          <cell r="G35">
            <v>15068448</v>
          </cell>
          <cell r="H35">
            <v>0</v>
          </cell>
        </row>
        <row r="36">
          <cell r="A36" t="str">
            <v>07.00.04.02.04 - Pesca</v>
          </cell>
          <cell r="B36">
            <v>215945242</v>
          </cell>
          <cell r="C36">
            <v>-4467752</v>
          </cell>
          <cell r="D36">
            <v>216734505</v>
          </cell>
          <cell r="E36">
            <v>140821395</v>
          </cell>
          <cell r="F36">
            <v>140821395</v>
          </cell>
          <cell r="G36">
            <v>140821395</v>
          </cell>
          <cell r="H36">
            <v>0</v>
          </cell>
        </row>
        <row r="37">
          <cell r="A37" t="str">
            <v>07.00.04.02.05 - Pecuária</v>
          </cell>
          <cell r="B37">
            <v>15472586</v>
          </cell>
          <cell r="C37">
            <v>0</v>
          </cell>
          <cell r="D37">
            <v>15472586</v>
          </cell>
          <cell r="E37">
            <v>6499386</v>
          </cell>
          <cell r="F37">
            <v>6499386</v>
          </cell>
          <cell r="G37">
            <v>6499386</v>
          </cell>
          <cell r="H37">
            <v>0</v>
          </cell>
        </row>
        <row r="38">
          <cell r="A38" t="str">
            <v>07.00.04.03.05 - Electricidade</v>
          </cell>
          <cell r="B38">
            <v>130343922</v>
          </cell>
          <cell r="C38">
            <v>894173</v>
          </cell>
          <cell r="D38">
            <v>131238095</v>
          </cell>
          <cell r="E38">
            <v>104991649</v>
          </cell>
          <cell r="F38">
            <v>104991649</v>
          </cell>
          <cell r="G38">
            <v>104991649</v>
          </cell>
          <cell r="H38">
            <v>0</v>
          </cell>
        </row>
        <row r="39">
          <cell r="A39" t="str">
            <v>07.00.04.03.06 - Energia não eléctrica</v>
          </cell>
          <cell r="B39">
            <v>17500000</v>
          </cell>
          <cell r="C39">
            <v>0</v>
          </cell>
          <cell r="D39">
            <v>180977620</v>
          </cell>
          <cell r="E39">
            <v>180792484</v>
          </cell>
          <cell r="F39">
            <v>180792484</v>
          </cell>
          <cell r="G39">
            <v>180792484</v>
          </cell>
          <cell r="H39">
            <v>0</v>
          </cell>
        </row>
        <row r="40">
          <cell r="A40" t="str">
            <v>07.00.04.04.02 - Indústria</v>
          </cell>
          <cell r="B40">
            <v>2846187</v>
          </cell>
          <cell r="C40">
            <v>-2434709</v>
          </cell>
          <cell r="D40">
            <v>411478</v>
          </cell>
          <cell r="E40">
            <v>410786</v>
          </cell>
          <cell r="F40">
            <v>410786</v>
          </cell>
          <cell r="G40">
            <v>410786</v>
          </cell>
          <cell r="H40">
            <v>0</v>
          </cell>
        </row>
        <row r="41">
          <cell r="A41" t="str">
            <v>07.00.04.04.03 - Construção</v>
          </cell>
          <cell r="B41">
            <v>0</v>
          </cell>
          <cell r="C41">
            <v>235343376</v>
          </cell>
          <cell r="D41">
            <v>253087224</v>
          </cell>
          <cell r="E41">
            <v>253087208</v>
          </cell>
          <cell r="F41">
            <v>253087208</v>
          </cell>
          <cell r="G41">
            <v>253087208</v>
          </cell>
          <cell r="H41">
            <v>0</v>
          </cell>
        </row>
        <row r="42">
          <cell r="A42" t="str">
            <v>07.00.04.05.01 - Rede rodoviária</v>
          </cell>
          <cell r="B42">
            <v>1398922377</v>
          </cell>
          <cell r="C42">
            <v>-2512357</v>
          </cell>
          <cell r="D42">
            <v>1396410020</v>
          </cell>
          <cell r="E42">
            <v>846889510</v>
          </cell>
          <cell r="F42">
            <v>846889510</v>
          </cell>
          <cell r="G42">
            <v>846889510</v>
          </cell>
          <cell r="H42">
            <v>0</v>
          </cell>
        </row>
        <row r="43">
          <cell r="A43" t="str">
            <v>07.00.04.05.02 - Marítimo</v>
          </cell>
          <cell r="B43">
            <v>735413394</v>
          </cell>
          <cell r="C43">
            <v>1000000</v>
          </cell>
          <cell r="D43">
            <v>742257439</v>
          </cell>
          <cell r="E43">
            <v>21046628</v>
          </cell>
          <cell r="F43">
            <v>21046628</v>
          </cell>
          <cell r="G43">
            <v>21046628</v>
          </cell>
          <cell r="H43">
            <v>0</v>
          </cell>
        </row>
        <row r="44">
          <cell r="A44" t="str">
            <v>07.00.04.05.04 - Transportes aéreos</v>
          </cell>
          <cell r="B44">
            <v>2043758</v>
          </cell>
          <cell r="C44">
            <v>-927471</v>
          </cell>
          <cell r="D44">
            <v>1116287</v>
          </cell>
          <cell r="E44">
            <v>1116287</v>
          </cell>
          <cell r="F44">
            <v>1116287</v>
          </cell>
          <cell r="G44">
            <v>1116287</v>
          </cell>
          <cell r="H44">
            <v>0</v>
          </cell>
        </row>
        <row r="45">
          <cell r="A45" t="str">
            <v>07.00.04.06.00 - Comunicações</v>
          </cell>
          <cell r="B45">
            <v>310073633</v>
          </cell>
          <cell r="C45">
            <v>-547752</v>
          </cell>
          <cell r="D45">
            <v>309525881</v>
          </cell>
          <cell r="E45">
            <v>69063517</v>
          </cell>
          <cell r="F45">
            <v>69063517</v>
          </cell>
          <cell r="G45">
            <v>69063517</v>
          </cell>
          <cell r="H45">
            <v>0</v>
          </cell>
        </row>
        <row r="46">
          <cell r="A46" t="str">
            <v>07.00.04.07.03 - Turismo</v>
          </cell>
          <cell r="B46">
            <v>775775044</v>
          </cell>
          <cell r="C46">
            <v>-3727507</v>
          </cell>
          <cell r="D46">
            <v>776484396</v>
          </cell>
          <cell r="E46">
            <v>561516015</v>
          </cell>
          <cell r="F46">
            <v>561516015</v>
          </cell>
          <cell r="G46">
            <v>561516015</v>
          </cell>
          <cell r="H46">
            <v>0</v>
          </cell>
        </row>
        <row r="47">
          <cell r="A47" t="str">
            <v>07.00.04.08.01 - ID - economia, comércio e laborais</v>
          </cell>
          <cell r="B47">
            <v>805684876</v>
          </cell>
          <cell r="C47">
            <v>-5444145</v>
          </cell>
          <cell r="D47">
            <v>1356881579</v>
          </cell>
          <cell r="E47">
            <v>632584063</v>
          </cell>
          <cell r="F47">
            <v>632584063</v>
          </cell>
          <cell r="G47">
            <v>632584063</v>
          </cell>
          <cell r="H47">
            <v>0</v>
          </cell>
        </row>
        <row r="48">
          <cell r="A48" t="str">
            <v>07.00.04.08.02 - I&amp;D - agricultura  silvicultura  caça e pesca</v>
          </cell>
          <cell r="B48">
            <v>6146151</v>
          </cell>
          <cell r="C48">
            <v>3699742</v>
          </cell>
          <cell r="D48">
            <v>10179596</v>
          </cell>
          <cell r="E48">
            <v>10159703</v>
          </cell>
          <cell r="F48">
            <v>10159703</v>
          </cell>
          <cell r="G48">
            <v>10159703</v>
          </cell>
          <cell r="H48">
            <v>0</v>
          </cell>
        </row>
        <row r="49">
          <cell r="A49" t="str">
            <v>07.00.04.08.03 - ID - combustível e energia</v>
          </cell>
          <cell r="B49">
            <v>0</v>
          </cell>
          <cell r="C49">
            <v>0</v>
          </cell>
          <cell r="D49">
            <v>12820430</v>
          </cell>
          <cell r="E49">
            <v>11588787</v>
          </cell>
          <cell r="F49">
            <v>11588787</v>
          </cell>
          <cell r="G49">
            <v>11588787</v>
          </cell>
          <cell r="H49">
            <v>0</v>
          </cell>
        </row>
        <row r="50">
          <cell r="A50" t="str">
            <v>07.00.04.09.00 - Assuntos económicos não especificados</v>
          </cell>
          <cell r="B50">
            <v>1322163690</v>
          </cell>
          <cell r="C50">
            <v>-10393975</v>
          </cell>
          <cell r="D50">
            <v>1345090152</v>
          </cell>
          <cell r="E50">
            <v>508149819</v>
          </cell>
          <cell r="F50">
            <v>508149819</v>
          </cell>
          <cell r="G50">
            <v>508149819</v>
          </cell>
          <cell r="H50">
            <v>0</v>
          </cell>
        </row>
        <row r="51">
          <cell r="A51" t="str">
            <v>07.00.05.01.00 - Gestão de resíduos e substâncias perigosas</v>
          </cell>
          <cell r="B51">
            <v>42089137</v>
          </cell>
          <cell r="C51">
            <v>0</v>
          </cell>
          <cell r="D51">
            <v>42089137</v>
          </cell>
          <cell r="E51">
            <v>27005598</v>
          </cell>
          <cell r="F51">
            <v>27005598</v>
          </cell>
          <cell r="G51">
            <v>27005598</v>
          </cell>
          <cell r="H51">
            <v>0</v>
          </cell>
        </row>
        <row r="52">
          <cell r="A52" t="str">
            <v>07.00.05.02.00 - Gestão de esgotos e águas</v>
          </cell>
          <cell r="B52">
            <v>1094253818</v>
          </cell>
          <cell r="C52">
            <v>-7947461</v>
          </cell>
          <cell r="D52">
            <v>1093109267</v>
          </cell>
          <cell r="E52">
            <v>132632391</v>
          </cell>
          <cell r="F52">
            <v>132632391</v>
          </cell>
          <cell r="G52">
            <v>132632391</v>
          </cell>
          <cell r="H52">
            <v>0</v>
          </cell>
        </row>
        <row r="53">
          <cell r="A53" t="str">
            <v>07.00.05.04.00 - Protecção da biodiversidade e paisagem</v>
          </cell>
          <cell r="B53">
            <v>26714684</v>
          </cell>
          <cell r="C53">
            <v>-1114156</v>
          </cell>
          <cell r="D53">
            <v>27029562</v>
          </cell>
          <cell r="E53">
            <v>12038290</v>
          </cell>
          <cell r="F53">
            <v>12038290</v>
          </cell>
          <cell r="G53">
            <v>12038290</v>
          </cell>
          <cell r="H53">
            <v>0</v>
          </cell>
        </row>
        <row r="54">
          <cell r="A54" t="str">
            <v>07.00.05.05.00 - ID - protecção ambiental</v>
          </cell>
          <cell r="B54">
            <v>234832709</v>
          </cell>
          <cell r="C54">
            <v>-5877792.3700000048</v>
          </cell>
          <cell r="D54">
            <v>236457518.63</v>
          </cell>
          <cell r="E54">
            <v>98836202</v>
          </cell>
          <cell r="F54">
            <v>98836202</v>
          </cell>
          <cell r="G54">
            <v>98836202</v>
          </cell>
          <cell r="H54">
            <v>0</v>
          </cell>
        </row>
        <row r="55">
          <cell r="A55" t="str">
            <v>07.00.05.06.00 - Protecção ambiemtal outros não especificados</v>
          </cell>
          <cell r="B55">
            <v>819029613</v>
          </cell>
          <cell r="C55">
            <v>-3507376</v>
          </cell>
          <cell r="D55">
            <v>823651655</v>
          </cell>
          <cell r="E55">
            <v>514409771</v>
          </cell>
          <cell r="F55">
            <v>514409771</v>
          </cell>
          <cell r="G55">
            <v>514409771</v>
          </cell>
          <cell r="H55">
            <v>0</v>
          </cell>
        </row>
        <row r="56">
          <cell r="A56" t="str">
            <v>07.00.06.02.00 - Desenvolvimento urbanístico</v>
          </cell>
          <cell r="B56">
            <v>28887152</v>
          </cell>
          <cell r="C56">
            <v>0</v>
          </cell>
          <cell r="D56">
            <v>28887152</v>
          </cell>
          <cell r="E56">
            <v>28519800</v>
          </cell>
          <cell r="F56">
            <v>28519800</v>
          </cell>
          <cell r="G56">
            <v>28519800</v>
          </cell>
          <cell r="H56">
            <v>0</v>
          </cell>
        </row>
        <row r="57">
          <cell r="A57" t="str">
            <v>07.00.06.03.00 - Abastecimento de água</v>
          </cell>
          <cell r="B57">
            <v>3458810209</v>
          </cell>
          <cell r="C57">
            <v>-495895189</v>
          </cell>
          <cell r="D57">
            <v>2971447326</v>
          </cell>
          <cell r="E57">
            <v>114073272</v>
          </cell>
          <cell r="F57">
            <v>114073272</v>
          </cell>
          <cell r="G57">
            <v>114073272</v>
          </cell>
          <cell r="H57">
            <v>0</v>
          </cell>
        </row>
        <row r="58">
          <cell r="A58" t="str">
            <v>07.00.06.05.00 - ID - habitação e desenvolvimento urbanístico</v>
          </cell>
          <cell r="B58">
            <v>90063567</v>
          </cell>
          <cell r="C58">
            <v>939148</v>
          </cell>
          <cell r="D58">
            <v>91002715</v>
          </cell>
          <cell r="E58">
            <v>76405641</v>
          </cell>
          <cell r="F58">
            <v>76405641</v>
          </cell>
          <cell r="G58">
            <v>76405641</v>
          </cell>
          <cell r="H58">
            <v>0</v>
          </cell>
        </row>
        <row r="59">
          <cell r="A59" t="str">
            <v>07.00.06.06.00 - Hab. E desenvolvimento - não especeficados</v>
          </cell>
          <cell r="B59">
            <v>277581265</v>
          </cell>
          <cell r="C59">
            <v>-4600000</v>
          </cell>
          <cell r="D59">
            <v>282905115</v>
          </cell>
          <cell r="E59">
            <v>275192732</v>
          </cell>
          <cell r="F59">
            <v>275192732</v>
          </cell>
          <cell r="G59">
            <v>275192732</v>
          </cell>
          <cell r="H59">
            <v>0</v>
          </cell>
        </row>
        <row r="60">
          <cell r="A60" t="str">
            <v>07.00.07.01.01 - Produtos farmacêuticos</v>
          </cell>
          <cell r="B60">
            <v>20000000</v>
          </cell>
          <cell r="C60">
            <v>0</v>
          </cell>
          <cell r="D60">
            <v>20000000</v>
          </cell>
          <cell r="E60">
            <v>19998279</v>
          </cell>
          <cell r="F60">
            <v>19998279</v>
          </cell>
          <cell r="G60">
            <v>19998279</v>
          </cell>
          <cell r="H60">
            <v>0</v>
          </cell>
        </row>
        <row r="61">
          <cell r="A61" t="str">
            <v>07.00.07.02.01 - Serviços de medicina geral</v>
          </cell>
          <cell r="B61">
            <v>8860000</v>
          </cell>
          <cell r="C61">
            <v>0</v>
          </cell>
          <cell r="D61">
            <v>8860000</v>
          </cell>
          <cell r="E61">
            <v>7245734</v>
          </cell>
          <cell r="F61">
            <v>7245734</v>
          </cell>
          <cell r="G61">
            <v>7245734</v>
          </cell>
          <cell r="H61">
            <v>0</v>
          </cell>
        </row>
        <row r="62">
          <cell r="A62" t="str">
            <v>07.00.07.02.02 - Serviços de medicina geral</v>
          </cell>
          <cell r="B62">
            <v>20000000</v>
          </cell>
          <cell r="C62">
            <v>0</v>
          </cell>
          <cell r="D62">
            <v>20000000</v>
          </cell>
          <cell r="E62">
            <v>19333483</v>
          </cell>
          <cell r="F62">
            <v>19333483</v>
          </cell>
          <cell r="G62">
            <v>19333483</v>
          </cell>
          <cell r="H62">
            <v>0</v>
          </cell>
        </row>
        <row r="63">
          <cell r="A63" t="str">
            <v>07.00.07.03.01 - Serviços hospitalares gerais</v>
          </cell>
          <cell r="B63">
            <v>939075971</v>
          </cell>
          <cell r="C63">
            <v>-2200000</v>
          </cell>
          <cell r="D63">
            <v>936875971</v>
          </cell>
          <cell r="E63">
            <v>253615161</v>
          </cell>
          <cell r="F63">
            <v>253615161</v>
          </cell>
          <cell r="G63">
            <v>253615161</v>
          </cell>
          <cell r="H63">
            <v>0</v>
          </cell>
        </row>
        <row r="64">
          <cell r="A64" t="str">
            <v>07.00.07.03.02 - Serviços hospitalares especializados</v>
          </cell>
          <cell r="B64">
            <v>761826</v>
          </cell>
          <cell r="C64">
            <v>-761826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</row>
        <row r="65">
          <cell r="A65" t="str">
            <v>07.00.07.04.00 - Serviços de saúde pública</v>
          </cell>
          <cell r="B65">
            <v>1692573209.7249999</v>
          </cell>
          <cell r="C65">
            <v>211523290</v>
          </cell>
          <cell r="D65">
            <v>2108477594.0349998</v>
          </cell>
          <cell r="E65">
            <v>1255099320</v>
          </cell>
          <cell r="F65">
            <v>1255099320</v>
          </cell>
          <cell r="G65">
            <v>1255099320</v>
          </cell>
          <cell r="H65">
            <v>0</v>
          </cell>
        </row>
        <row r="66">
          <cell r="A66" t="str">
            <v>07.00.07.05.00 - I&amp;D - saúde</v>
          </cell>
          <cell r="B66">
            <v>207670038</v>
          </cell>
          <cell r="C66">
            <v>-500000</v>
          </cell>
          <cell r="D66">
            <v>234794254</v>
          </cell>
          <cell r="E66">
            <v>182431984</v>
          </cell>
          <cell r="F66">
            <v>182431984</v>
          </cell>
          <cell r="G66">
            <v>182431984</v>
          </cell>
          <cell r="H66">
            <v>0</v>
          </cell>
        </row>
        <row r="67">
          <cell r="A67" t="str">
            <v>07.00.07.06.00 - Serviços ambulatórios não especificados</v>
          </cell>
          <cell r="B67">
            <v>25007094</v>
          </cell>
          <cell r="C67">
            <v>0</v>
          </cell>
          <cell r="D67">
            <v>31275651</v>
          </cell>
          <cell r="E67">
            <v>14731221</v>
          </cell>
          <cell r="F67">
            <v>14731221</v>
          </cell>
          <cell r="G67">
            <v>14731221</v>
          </cell>
          <cell r="H67">
            <v>0</v>
          </cell>
        </row>
        <row r="68">
          <cell r="A68" t="str">
            <v>07.00.08.01.00 - Serviços recreativos e desporto</v>
          </cell>
          <cell r="B68">
            <v>99305084</v>
          </cell>
          <cell r="C68">
            <v>-3856269</v>
          </cell>
          <cell r="D68">
            <v>95448815</v>
          </cell>
          <cell r="E68">
            <v>80933057</v>
          </cell>
          <cell r="F68">
            <v>80933057</v>
          </cell>
          <cell r="G68">
            <v>80933057</v>
          </cell>
          <cell r="H68">
            <v>0</v>
          </cell>
        </row>
        <row r="69">
          <cell r="A69" t="str">
            <v>07.00.08.02.00 - Serviços culturais</v>
          </cell>
          <cell r="B69">
            <v>64816834</v>
          </cell>
          <cell r="C69">
            <v>5500000</v>
          </cell>
          <cell r="D69">
            <v>71419484</v>
          </cell>
          <cell r="E69">
            <v>69575057</v>
          </cell>
          <cell r="F69">
            <v>69575057</v>
          </cell>
          <cell r="G69">
            <v>69575057</v>
          </cell>
          <cell r="H69">
            <v>0</v>
          </cell>
        </row>
        <row r="70">
          <cell r="A70" t="str">
            <v>07.00.08.05.00 - ID - serviços culturais, recreativos e religiosos</v>
          </cell>
          <cell r="B70">
            <v>3263491</v>
          </cell>
          <cell r="C70">
            <v>0</v>
          </cell>
          <cell r="D70">
            <v>3263491</v>
          </cell>
          <cell r="E70">
            <v>267343</v>
          </cell>
          <cell r="F70">
            <v>267343</v>
          </cell>
          <cell r="G70">
            <v>267343</v>
          </cell>
          <cell r="H70">
            <v>0</v>
          </cell>
        </row>
        <row r="71">
          <cell r="A71" t="str">
            <v>07.00.08.06.00 - Serviços culturais  recreativos e religiosos não especificados</v>
          </cell>
          <cell r="B71">
            <v>57336511</v>
          </cell>
          <cell r="C71">
            <v>-500000</v>
          </cell>
          <cell r="D71">
            <v>56963763</v>
          </cell>
          <cell r="E71">
            <v>51628877</v>
          </cell>
          <cell r="F71">
            <v>51628877</v>
          </cell>
          <cell r="G71">
            <v>51628877</v>
          </cell>
          <cell r="H71">
            <v>0</v>
          </cell>
        </row>
        <row r="72">
          <cell r="A72" t="str">
            <v>07.00.09.01.01 - Pré-primário</v>
          </cell>
          <cell r="B72">
            <v>39086400</v>
          </cell>
          <cell r="C72">
            <v>-15931505</v>
          </cell>
          <cell r="D72">
            <v>23154895</v>
          </cell>
          <cell r="E72">
            <v>22009237</v>
          </cell>
          <cell r="F72">
            <v>22009237</v>
          </cell>
          <cell r="G72">
            <v>22009237</v>
          </cell>
          <cell r="H72">
            <v>0</v>
          </cell>
        </row>
        <row r="73">
          <cell r="A73" t="str">
            <v>07.00.09.01.02 - Ensino primário</v>
          </cell>
          <cell r="B73">
            <v>23000000</v>
          </cell>
          <cell r="C73">
            <v>-1000000</v>
          </cell>
          <cell r="D73">
            <v>22000000</v>
          </cell>
          <cell r="E73">
            <v>13999923</v>
          </cell>
          <cell r="F73">
            <v>13999923</v>
          </cell>
          <cell r="G73">
            <v>13999923</v>
          </cell>
          <cell r="H73">
            <v>0</v>
          </cell>
        </row>
        <row r="74">
          <cell r="A74" t="str">
            <v>07.00.09.02.03 - Id Ensino Secundário</v>
          </cell>
          <cell r="B74">
            <v>199447209</v>
          </cell>
          <cell r="C74">
            <v>-193125410</v>
          </cell>
          <cell r="D74">
            <v>6321799</v>
          </cell>
          <cell r="E74">
            <v>3250990</v>
          </cell>
          <cell r="F74">
            <v>3250990</v>
          </cell>
          <cell r="G74">
            <v>3250990</v>
          </cell>
          <cell r="H74">
            <v>0</v>
          </cell>
        </row>
        <row r="75">
          <cell r="A75" t="str">
            <v>07.00.09.04.01 - Licenciatura</v>
          </cell>
          <cell r="B75">
            <v>974583253</v>
          </cell>
          <cell r="C75">
            <v>-1749787</v>
          </cell>
          <cell r="D75">
            <v>1489823513</v>
          </cell>
          <cell r="E75">
            <v>1489630131</v>
          </cell>
          <cell r="F75">
            <v>1489630131</v>
          </cell>
          <cell r="G75">
            <v>1489630131</v>
          </cell>
          <cell r="H75">
            <v>0</v>
          </cell>
        </row>
        <row r="76">
          <cell r="A76" t="str">
            <v>07.00.09.04.02 - Outros graus académicos</v>
          </cell>
          <cell r="B76">
            <v>101673391</v>
          </cell>
          <cell r="C76">
            <v>2191464</v>
          </cell>
          <cell r="D76">
            <v>113897961</v>
          </cell>
          <cell r="E76">
            <v>24386778</v>
          </cell>
          <cell r="F76">
            <v>24386778</v>
          </cell>
          <cell r="G76">
            <v>24386778</v>
          </cell>
          <cell r="H76">
            <v>0</v>
          </cell>
        </row>
        <row r="77">
          <cell r="A77" t="str">
            <v>07.00.09.05.00 - Ensino não especificado</v>
          </cell>
          <cell r="B77">
            <v>20528347</v>
          </cell>
          <cell r="C77">
            <v>-178557</v>
          </cell>
          <cell r="D77">
            <v>20349790</v>
          </cell>
          <cell r="E77">
            <v>9267661</v>
          </cell>
          <cell r="F77">
            <v>9267661</v>
          </cell>
          <cell r="G77">
            <v>9267661</v>
          </cell>
          <cell r="H77">
            <v>0</v>
          </cell>
        </row>
        <row r="78">
          <cell r="A78" t="str">
            <v>07.00.09.06.00 - Serviços auxiliares á educação</v>
          </cell>
          <cell r="B78">
            <v>160523013</v>
          </cell>
          <cell r="C78">
            <v>-6901493</v>
          </cell>
          <cell r="D78">
            <v>153621520</v>
          </cell>
          <cell r="E78">
            <v>106154500</v>
          </cell>
          <cell r="F78">
            <v>106154500</v>
          </cell>
          <cell r="G78">
            <v>106154500</v>
          </cell>
          <cell r="H78">
            <v>0</v>
          </cell>
        </row>
        <row r="79">
          <cell r="A79" t="str">
            <v>07.00.09.07.00 - ID - educação</v>
          </cell>
          <cell r="B79">
            <v>334843962</v>
          </cell>
          <cell r="C79">
            <v>-92410832</v>
          </cell>
          <cell r="D79">
            <v>242433130</v>
          </cell>
          <cell r="E79">
            <v>216019459</v>
          </cell>
          <cell r="F79">
            <v>216019459</v>
          </cell>
          <cell r="G79">
            <v>216019459</v>
          </cell>
          <cell r="H79">
            <v>0</v>
          </cell>
        </row>
        <row r="80">
          <cell r="A80" t="str">
            <v>07.00.09.08.00 - Outros não especificados-educação</v>
          </cell>
          <cell r="B80">
            <v>929449384</v>
          </cell>
          <cell r="C80">
            <v>15231600</v>
          </cell>
          <cell r="D80">
            <v>953143162</v>
          </cell>
          <cell r="E80">
            <v>496921793</v>
          </cell>
          <cell r="F80">
            <v>496921793</v>
          </cell>
          <cell r="G80">
            <v>496921793</v>
          </cell>
          <cell r="H80">
            <v>0</v>
          </cell>
        </row>
        <row r="81">
          <cell r="A81" t="str">
            <v>07.00.10.01.02 - Incapacidade</v>
          </cell>
          <cell r="B81">
            <v>23192071</v>
          </cell>
          <cell r="C81">
            <v>-9961091</v>
          </cell>
          <cell r="D81">
            <v>13230980</v>
          </cell>
          <cell r="E81">
            <v>12729330</v>
          </cell>
          <cell r="F81">
            <v>12729330</v>
          </cell>
          <cell r="G81">
            <v>12729330</v>
          </cell>
          <cell r="H81">
            <v>0</v>
          </cell>
        </row>
        <row r="82">
          <cell r="A82" t="str">
            <v>07.00.10.02.00 - Idosos</v>
          </cell>
          <cell r="B82">
            <v>14662530</v>
          </cell>
          <cell r="C82">
            <v>0</v>
          </cell>
          <cell r="D82">
            <v>14662530</v>
          </cell>
          <cell r="E82">
            <v>14600067</v>
          </cell>
          <cell r="F82">
            <v>14600067</v>
          </cell>
          <cell r="G82">
            <v>14600067</v>
          </cell>
          <cell r="H82">
            <v>0</v>
          </cell>
        </row>
        <row r="83">
          <cell r="A83" t="str">
            <v>07.00.10.04.00 - Família e crianças</v>
          </cell>
          <cell r="B83">
            <v>150604312</v>
          </cell>
          <cell r="C83">
            <v>-28288833</v>
          </cell>
          <cell r="D83">
            <v>126976213</v>
          </cell>
          <cell r="E83">
            <v>124333819</v>
          </cell>
          <cell r="F83">
            <v>124333819</v>
          </cell>
          <cell r="G83">
            <v>124333819</v>
          </cell>
          <cell r="H83">
            <v>0</v>
          </cell>
        </row>
        <row r="84">
          <cell r="A84" t="str">
            <v>07.00.10.05.00 - Desemprego</v>
          </cell>
          <cell r="B84">
            <v>341060000</v>
          </cell>
          <cell r="C84">
            <v>0</v>
          </cell>
          <cell r="D84">
            <v>341060000</v>
          </cell>
          <cell r="E84">
            <v>201860000</v>
          </cell>
          <cell r="F84">
            <v>201860000</v>
          </cell>
          <cell r="G84">
            <v>201860000</v>
          </cell>
          <cell r="H84">
            <v>0</v>
          </cell>
        </row>
        <row r="85">
          <cell r="A85" t="str">
            <v>07.00.10.06.00 - Habitação</v>
          </cell>
          <cell r="B85">
            <v>195000000</v>
          </cell>
          <cell r="C85">
            <v>0</v>
          </cell>
          <cell r="D85">
            <v>680166000</v>
          </cell>
          <cell r="E85">
            <v>485166000</v>
          </cell>
          <cell r="F85">
            <v>485166000</v>
          </cell>
          <cell r="G85">
            <v>485166000</v>
          </cell>
          <cell r="H85">
            <v>0</v>
          </cell>
        </row>
        <row r="86">
          <cell r="A86" t="str">
            <v>07.00.10.07.00 - Exclusão social</v>
          </cell>
          <cell r="B86">
            <v>360872278</v>
          </cell>
          <cell r="C86">
            <v>-7902959</v>
          </cell>
          <cell r="D86">
            <v>504768991</v>
          </cell>
          <cell r="E86">
            <v>442248295</v>
          </cell>
          <cell r="F86">
            <v>442248295</v>
          </cell>
          <cell r="G86">
            <v>442248295</v>
          </cell>
          <cell r="H86">
            <v>0</v>
          </cell>
        </row>
        <row r="87">
          <cell r="A87" t="str">
            <v>07.00.10.08.00 - ID Protecção Social</v>
          </cell>
          <cell r="B87">
            <v>18500000</v>
          </cell>
          <cell r="C87">
            <v>-3796684</v>
          </cell>
          <cell r="D87">
            <v>14703316</v>
          </cell>
          <cell r="E87">
            <v>9712710</v>
          </cell>
          <cell r="F87">
            <v>9712710</v>
          </cell>
          <cell r="G87">
            <v>9712710</v>
          </cell>
          <cell r="H87">
            <v>0</v>
          </cell>
        </row>
        <row r="88">
          <cell r="A88" t="str">
            <v>07.00.10.09.00 - Proteção Social Não Especificado</v>
          </cell>
          <cell r="B88">
            <v>429571206.84499997</v>
          </cell>
          <cell r="C88">
            <v>3031592.4600000009</v>
          </cell>
          <cell r="D88">
            <v>481270352.08999997</v>
          </cell>
          <cell r="E88">
            <v>327197425</v>
          </cell>
          <cell r="F88">
            <v>327197425</v>
          </cell>
          <cell r="G88">
            <v>327197425</v>
          </cell>
          <cell r="H88">
            <v>0</v>
          </cell>
        </row>
      </sheetData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79998168889431442"/>
  </sheetPr>
  <dimension ref="A2:F51"/>
  <sheetViews>
    <sheetView workbookViewId="0">
      <selection activeCell="C19" sqref="C19"/>
    </sheetView>
  </sheetViews>
  <sheetFormatPr baseColWidth="10" defaultColWidth="8.83203125" defaultRowHeight="15"/>
  <cols>
    <col min="1" max="1" width="13.6640625" customWidth="1"/>
    <col min="2" max="2" width="20.5" customWidth="1"/>
    <col min="3" max="3" width="77.33203125" customWidth="1"/>
    <col min="4" max="4" width="22.83203125" customWidth="1"/>
    <col min="5" max="5" width="23.5" customWidth="1"/>
    <col min="6" max="6" width="21.6640625" customWidth="1"/>
  </cols>
  <sheetData>
    <row r="2" spans="1:6">
      <c r="A2" s="165" t="s">
        <v>1303</v>
      </c>
      <c r="B2" s="165" t="s">
        <v>1313</v>
      </c>
      <c r="C2" s="165" t="s">
        <v>1304</v>
      </c>
      <c r="D2" s="165" t="s">
        <v>1305</v>
      </c>
      <c r="E2" s="165" t="s">
        <v>1306</v>
      </c>
      <c r="F2" s="165" t="s">
        <v>1307</v>
      </c>
    </row>
    <row r="3" spans="1:6">
      <c r="A3" s="166" t="s">
        <v>1308</v>
      </c>
      <c r="B3" s="166" t="s">
        <v>15</v>
      </c>
      <c r="C3" t="s">
        <v>1224</v>
      </c>
      <c r="D3" s="167">
        <v>224791904</v>
      </c>
      <c r="E3" s="167">
        <v>244791904</v>
      </c>
      <c r="F3" s="167">
        <v>219040704</v>
      </c>
    </row>
    <row r="4" spans="1:6">
      <c r="A4" s="166"/>
      <c r="B4" s="166" t="s">
        <v>21</v>
      </c>
      <c r="C4" t="s">
        <v>1226</v>
      </c>
      <c r="D4" s="167">
        <v>833379414</v>
      </c>
      <c r="E4" s="167">
        <v>833379414</v>
      </c>
      <c r="F4" s="167">
        <v>790530688</v>
      </c>
    </row>
    <row r="5" spans="1:6">
      <c r="A5" s="166"/>
      <c r="B5" s="166" t="s">
        <v>23</v>
      </c>
      <c r="C5" t="s">
        <v>1309</v>
      </c>
      <c r="D5" s="167">
        <v>52505649</v>
      </c>
      <c r="E5" s="167">
        <v>52505649</v>
      </c>
      <c r="F5" s="167">
        <v>43390069</v>
      </c>
    </row>
    <row r="6" spans="1:6">
      <c r="A6" s="166"/>
      <c r="B6" s="166" t="s">
        <v>33</v>
      </c>
      <c r="C6" t="s">
        <v>1229</v>
      </c>
      <c r="D6" s="167">
        <v>57834492</v>
      </c>
      <c r="E6" s="167">
        <v>57834492</v>
      </c>
      <c r="F6" s="167">
        <v>44573214</v>
      </c>
    </row>
    <row r="7" spans="1:6">
      <c r="A7" s="166"/>
      <c r="B7" s="166" t="s">
        <v>69</v>
      </c>
      <c r="C7" t="s">
        <v>1232</v>
      </c>
      <c r="D7" s="167">
        <v>83516211</v>
      </c>
      <c r="E7" s="167">
        <v>83516211</v>
      </c>
      <c r="F7" s="167">
        <v>73287196</v>
      </c>
    </row>
    <row r="8" spans="1:6">
      <c r="A8" s="166"/>
      <c r="B8" s="166" t="s">
        <v>77</v>
      </c>
      <c r="C8" t="s">
        <v>1235</v>
      </c>
      <c r="D8" s="167">
        <v>150125457</v>
      </c>
      <c r="E8" s="167">
        <v>150125457</v>
      </c>
      <c r="F8" s="167">
        <v>129958817</v>
      </c>
    </row>
    <row r="9" spans="1:6">
      <c r="A9" s="166"/>
      <c r="B9" s="166" t="s">
        <v>1314</v>
      </c>
      <c r="C9" t="s">
        <v>1238</v>
      </c>
      <c r="D9" s="167">
        <v>480044796</v>
      </c>
      <c r="E9" s="167">
        <v>480044796</v>
      </c>
      <c r="F9" s="167">
        <v>446453306</v>
      </c>
    </row>
    <row r="10" spans="1:6">
      <c r="A10" s="166"/>
      <c r="B10" s="166" t="s">
        <v>1315</v>
      </c>
      <c r="C10" t="s">
        <v>1240</v>
      </c>
      <c r="D10" s="167">
        <v>365817459</v>
      </c>
      <c r="E10" s="167">
        <v>365817459</v>
      </c>
      <c r="F10" s="167">
        <v>352858066</v>
      </c>
    </row>
    <row r="11" spans="1:6">
      <c r="A11" s="166"/>
      <c r="B11" s="166" t="s">
        <v>94</v>
      </c>
      <c r="C11" t="s">
        <v>1243</v>
      </c>
      <c r="D11" s="167">
        <v>121914997</v>
      </c>
      <c r="E11" s="167">
        <v>117918695</v>
      </c>
      <c r="F11" s="167">
        <v>111207430</v>
      </c>
    </row>
    <row r="12" spans="1:6">
      <c r="A12" s="166"/>
      <c r="B12" s="166" t="s">
        <v>1316</v>
      </c>
      <c r="C12" t="s">
        <v>1244</v>
      </c>
      <c r="D12" s="167">
        <v>16207483</v>
      </c>
      <c r="E12" s="167">
        <v>16207483</v>
      </c>
      <c r="F12" s="167">
        <v>9344854</v>
      </c>
    </row>
    <row r="13" spans="1:6">
      <c r="A13" s="166"/>
      <c r="B13" s="166" t="s">
        <v>1317</v>
      </c>
      <c r="C13" t="s">
        <v>1247</v>
      </c>
      <c r="D13" s="167">
        <v>153417974</v>
      </c>
      <c r="E13" s="167">
        <v>160722731</v>
      </c>
      <c r="F13" s="167">
        <v>146903035</v>
      </c>
    </row>
    <row r="14" spans="1:6">
      <c r="A14" s="166"/>
      <c r="B14" s="166" t="s">
        <v>1318</v>
      </c>
      <c r="C14" t="s">
        <v>1248</v>
      </c>
      <c r="D14" s="167">
        <v>20558501</v>
      </c>
      <c r="E14" s="167">
        <v>20781784</v>
      </c>
      <c r="F14" s="167">
        <v>19255515</v>
      </c>
    </row>
    <row r="15" spans="1:6">
      <c r="A15" s="166"/>
      <c r="B15" s="166" t="s">
        <v>108</v>
      </c>
      <c r="C15" t="s">
        <v>1251</v>
      </c>
      <c r="D15" s="167">
        <v>19364364752</v>
      </c>
      <c r="E15" s="167">
        <v>19038358761</v>
      </c>
      <c r="F15" s="167">
        <v>17979964693</v>
      </c>
    </row>
    <row r="16" spans="1:6">
      <c r="A16" s="166"/>
      <c r="B16" s="166" t="s">
        <v>126</v>
      </c>
      <c r="C16" t="s">
        <v>1254</v>
      </c>
      <c r="D16" s="167">
        <v>1594581514</v>
      </c>
      <c r="E16" s="167">
        <v>1607788415</v>
      </c>
      <c r="F16" s="167">
        <v>1248102187</v>
      </c>
    </row>
    <row r="17" spans="1:6">
      <c r="A17" s="166"/>
      <c r="B17" s="166" t="s">
        <v>130</v>
      </c>
      <c r="C17" t="s">
        <v>1257</v>
      </c>
      <c r="D17" s="167">
        <v>1015400871</v>
      </c>
      <c r="E17" s="167">
        <v>1015400871</v>
      </c>
      <c r="F17" s="167">
        <v>985662192</v>
      </c>
    </row>
    <row r="18" spans="1:6">
      <c r="A18" s="166"/>
      <c r="B18" s="166" t="s">
        <v>129</v>
      </c>
      <c r="C18" t="s">
        <v>1260</v>
      </c>
      <c r="D18" s="167">
        <v>1608670923</v>
      </c>
      <c r="E18" s="167">
        <v>1601200142</v>
      </c>
      <c r="F18" s="167">
        <v>1269775076</v>
      </c>
    </row>
    <row r="19" spans="1:6">
      <c r="A19" s="166"/>
      <c r="B19" s="166" t="s">
        <v>1319</v>
      </c>
      <c r="C19" t="s">
        <v>1263</v>
      </c>
      <c r="D19" s="167">
        <v>3106576506</v>
      </c>
      <c r="E19" s="167">
        <v>3106576506</v>
      </c>
      <c r="F19" s="167">
        <v>2974141306</v>
      </c>
    </row>
    <row r="20" spans="1:6">
      <c r="A20" s="166"/>
      <c r="B20" s="166" t="s">
        <v>1320</v>
      </c>
      <c r="C20" t="s">
        <v>1264</v>
      </c>
      <c r="D20" s="167">
        <v>176795044</v>
      </c>
      <c r="E20" s="167">
        <v>175818565</v>
      </c>
      <c r="F20" s="167">
        <v>105105669</v>
      </c>
    </row>
    <row r="21" spans="1:6">
      <c r="A21" s="166"/>
      <c r="B21" s="166" t="s">
        <v>1321</v>
      </c>
      <c r="C21" t="s">
        <v>1265</v>
      </c>
      <c r="D21" s="167">
        <v>958599287</v>
      </c>
      <c r="E21" s="167">
        <v>1085250696</v>
      </c>
      <c r="F21" s="167">
        <v>853082923</v>
      </c>
    </row>
    <row r="22" spans="1:6">
      <c r="A22" s="166"/>
      <c r="B22" s="166" t="s">
        <v>1322</v>
      </c>
      <c r="C22" t="s">
        <v>1266</v>
      </c>
      <c r="D22" s="167">
        <v>144955200</v>
      </c>
      <c r="E22" s="167">
        <v>141692296</v>
      </c>
      <c r="F22" s="167">
        <v>118341454</v>
      </c>
    </row>
    <row r="23" spans="1:6">
      <c r="A23" s="166"/>
      <c r="B23" s="166" t="s">
        <v>1323</v>
      </c>
      <c r="C23" t="s">
        <v>1269</v>
      </c>
      <c r="D23" s="167">
        <v>696677217</v>
      </c>
      <c r="E23" s="167">
        <v>683918703</v>
      </c>
      <c r="F23" s="167">
        <v>512367018</v>
      </c>
    </row>
    <row r="24" spans="1:6">
      <c r="A24" s="166"/>
      <c r="B24" s="166" t="s">
        <v>1324</v>
      </c>
      <c r="C24" t="s">
        <v>1272</v>
      </c>
      <c r="D24" s="167">
        <v>9725821695</v>
      </c>
      <c r="E24" s="167">
        <v>9717619903</v>
      </c>
      <c r="F24" s="167">
        <v>9001952972</v>
      </c>
    </row>
    <row r="25" spans="1:6">
      <c r="A25" s="166"/>
      <c r="B25" s="166" t="s">
        <v>1325</v>
      </c>
      <c r="C25" t="s">
        <v>1275</v>
      </c>
      <c r="D25" s="167">
        <v>165676752</v>
      </c>
      <c r="E25" s="167">
        <v>166872593</v>
      </c>
      <c r="F25" s="167">
        <v>133860921</v>
      </c>
    </row>
    <row r="26" spans="1:6">
      <c r="A26" s="166"/>
      <c r="B26" s="166" t="s">
        <v>1326</v>
      </c>
      <c r="C26" t="s">
        <v>1278</v>
      </c>
      <c r="D26" s="167">
        <v>2347902045</v>
      </c>
      <c r="E26" s="167">
        <v>2335224459</v>
      </c>
      <c r="F26" s="167">
        <v>2255313461</v>
      </c>
    </row>
    <row r="27" spans="1:6">
      <c r="A27" s="166"/>
      <c r="B27" s="166" t="s">
        <v>1327</v>
      </c>
      <c r="C27" t="s">
        <v>1281</v>
      </c>
      <c r="D27" s="167">
        <v>273915228</v>
      </c>
      <c r="E27" s="167">
        <v>272190776</v>
      </c>
      <c r="F27" s="167">
        <v>265872882</v>
      </c>
    </row>
    <row r="28" spans="1:6">
      <c r="A28" s="166"/>
      <c r="B28" s="166" t="s">
        <v>1328</v>
      </c>
      <c r="C28" t="s">
        <v>1284</v>
      </c>
      <c r="D28" s="167">
        <v>5994545920</v>
      </c>
      <c r="E28" s="167">
        <v>6200831629</v>
      </c>
      <c r="F28" s="167">
        <v>5350604484</v>
      </c>
    </row>
    <row r="29" spans="1:6">
      <c r="A29" s="166"/>
      <c r="B29" s="166" t="s">
        <v>1329</v>
      </c>
      <c r="C29" t="s">
        <v>1287</v>
      </c>
      <c r="D29" s="167">
        <v>170824001</v>
      </c>
      <c r="E29" s="167">
        <v>169830902</v>
      </c>
      <c r="F29" s="167">
        <v>114668783</v>
      </c>
    </row>
    <row r="30" spans="1:6">
      <c r="A30" s="168"/>
      <c r="B30" s="166" t="s">
        <v>1330</v>
      </c>
      <c r="C30" t="s">
        <v>1290</v>
      </c>
      <c r="D30" s="167">
        <v>63630546</v>
      </c>
      <c r="E30" s="167">
        <v>66830546</v>
      </c>
      <c r="F30" s="167">
        <v>55831221.999999993</v>
      </c>
    </row>
    <row r="31" spans="1:6">
      <c r="A31" s="169" t="s">
        <v>1310</v>
      </c>
      <c r="B31" s="169"/>
      <c r="C31" s="169"/>
      <c r="D31" s="170">
        <v>49969051838</v>
      </c>
      <c r="E31" s="170">
        <v>49969051838</v>
      </c>
      <c r="F31" s="170">
        <v>45611450137</v>
      </c>
    </row>
    <row r="32" spans="1:6">
      <c r="A32" s="166" t="s">
        <v>1311</v>
      </c>
      <c r="B32" s="166" t="s">
        <v>77</v>
      </c>
      <c r="C32" t="s">
        <v>1235</v>
      </c>
      <c r="D32" s="167">
        <v>18097269</v>
      </c>
      <c r="E32" s="167">
        <v>22142454</v>
      </c>
      <c r="F32" s="167">
        <v>6019671</v>
      </c>
    </row>
    <row r="33" spans="1:6">
      <c r="A33" s="166"/>
      <c r="B33" s="166" t="s">
        <v>94</v>
      </c>
      <c r="C33" t="s">
        <v>1243</v>
      </c>
      <c r="D33" s="167">
        <v>12652482</v>
      </c>
      <c r="E33" s="167">
        <v>11597688</v>
      </c>
      <c r="F33" s="167">
        <v>9269036</v>
      </c>
    </row>
    <row r="34" spans="1:6">
      <c r="A34" s="166"/>
      <c r="B34" s="166" t="s">
        <v>1317</v>
      </c>
      <c r="C34" t="s">
        <v>1247</v>
      </c>
      <c r="D34" s="167">
        <v>62219796</v>
      </c>
      <c r="E34" s="167">
        <v>69684998</v>
      </c>
      <c r="F34" s="167">
        <v>68171071</v>
      </c>
    </row>
    <row r="35" spans="1:6">
      <c r="A35" s="166"/>
      <c r="B35" s="166" t="s">
        <v>108</v>
      </c>
      <c r="C35" t="s">
        <v>1251</v>
      </c>
      <c r="D35" s="167">
        <v>5831225759.4849997</v>
      </c>
      <c r="E35" s="167">
        <v>6363605497.4849997</v>
      </c>
      <c r="F35" s="167">
        <v>3503878083</v>
      </c>
    </row>
    <row r="36" spans="1:6">
      <c r="A36" s="166"/>
      <c r="B36" s="166" t="s">
        <v>126</v>
      </c>
      <c r="C36" t="s">
        <v>1254</v>
      </c>
      <c r="D36" s="167">
        <v>33554269</v>
      </c>
      <c r="E36" s="167">
        <v>33554269</v>
      </c>
      <c r="F36" s="167">
        <v>16091654</v>
      </c>
    </row>
    <row r="37" spans="1:6">
      <c r="A37" s="166"/>
      <c r="B37" s="166" t="s">
        <v>130</v>
      </c>
      <c r="C37" t="s">
        <v>1257</v>
      </c>
      <c r="D37" s="167">
        <v>138737173</v>
      </c>
      <c r="E37" s="167">
        <v>138737173</v>
      </c>
      <c r="F37" s="167">
        <v>44349528</v>
      </c>
    </row>
    <row r="38" spans="1:6">
      <c r="A38" s="166"/>
      <c r="B38" s="166" t="s">
        <v>129</v>
      </c>
      <c r="C38" t="s">
        <v>1260</v>
      </c>
      <c r="D38" s="167">
        <v>987974034</v>
      </c>
      <c r="E38" s="167">
        <v>965495406</v>
      </c>
      <c r="F38" s="167">
        <v>795061245</v>
      </c>
    </row>
    <row r="39" spans="1:6">
      <c r="A39" s="166"/>
      <c r="B39" s="166" t="s">
        <v>1319</v>
      </c>
      <c r="C39" t="s">
        <v>1263</v>
      </c>
      <c r="D39" s="167">
        <v>829479006</v>
      </c>
      <c r="E39" s="167">
        <v>1021003612</v>
      </c>
      <c r="F39" s="167">
        <v>969447131</v>
      </c>
    </row>
    <row r="40" spans="1:6">
      <c r="A40" s="166"/>
      <c r="B40" s="166" t="s">
        <v>1320</v>
      </c>
      <c r="C40" t="s">
        <v>1264</v>
      </c>
      <c r="D40" s="167">
        <v>1454520186</v>
      </c>
      <c r="E40" s="167">
        <v>1098356941</v>
      </c>
      <c r="F40" s="167">
        <v>686739620</v>
      </c>
    </row>
    <row r="41" spans="1:6">
      <c r="A41" s="166"/>
      <c r="B41" s="166" t="s">
        <v>1321</v>
      </c>
      <c r="C41" t="s">
        <v>1265</v>
      </c>
      <c r="D41" s="167">
        <v>996962393</v>
      </c>
      <c r="E41" s="167">
        <v>1000575956</v>
      </c>
      <c r="F41" s="167">
        <v>194110819</v>
      </c>
    </row>
    <row r="42" spans="1:6">
      <c r="A42" s="166"/>
      <c r="B42" s="166" t="s">
        <v>1322</v>
      </c>
      <c r="C42" t="s">
        <v>1266</v>
      </c>
      <c r="D42" s="167">
        <v>182431331</v>
      </c>
      <c r="E42" s="167">
        <v>196429673</v>
      </c>
      <c r="F42" s="167">
        <v>153271069</v>
      </c>
    </row>
    <row r="43" spans="1:6">
      <c r="A43" s="166"/>
      <c r="B43" s="166" t="s">
        <v>1323</v>
      </c>
      <c r="C43" t="s">
        <v>1269</v>
      </c>
      <c r="D43" s="167">
        <v>7090547237.8449993</v>
      </c>
      <c r="E43" s="167">
        <v>7096781280.6300001</v>
      </c>
      <c r="F43" s="167">
        <v>2343970023</v>
      </c>
    </row>
    <row r="44" spans="1:6">
      <c r="A44" s="166"/>
      <c r="B44" s="166" t="s">
        <v>1324</v>
      </c>
      <c r="C44" t="s">
        <v>1272</v>
      </c>
      <c r="D44" s="167">
        <v>2268824240</v>
      </c>
      <c r="E44" s="167">
        <v>2615114249</v>
      </c>
      <c r="F44" s="167">
        <v>2114322360</v>
      </c>
    </row>
    <row r="45" spans="1:6">
      <c r="A45" s="166"/>
      <c r="B45" s="166" t="s">
        <v>1325</v>
      </c>
      <c r="C45" t="s">
        <v>1275</v>
      </c>
      <c r="D45" s="167">
        <v>99305084</v>
      </c>
      <c r="E45" s="167">
        <v>100033805</v>
      </c>
      <c r="F45" s="167">
        <v>85296488</v>
      </c>
    </row>
    <row r="46" spans="1:6">
      <c r="A46" s="166"/>
      <c r="B46" s="166" t="s">
        <v>1326</v>
      </c>
      <c r="C46" t="s">
        <v>1278</v>
      </c>
      <c r="D46" s="167">
        <v>943562949</v>
      </c>
      <c r="E46" s="167">
        <v>1053461643</v>
      </c>
      <c r="F46" s="167">
        <v>831907356</v>
      </c>
    </row>
    <row r="47" spans="1:6">
      <c r="A47" s="166"/>
      <c r="B47" s="166" t="s">
        <v>1327</v>
      </c>
      <c r="C47" t="s">
        <v>1281</v>
      </c>
      <c r="D47" s="167">
        <v>125416836</v>
      </c>
      <c r="E47" s="167">
        <v>131646738</v>
      </c>
      <c r="F47" s="167">
        <v>121471277</v>
      </c>
    </row>
    <row r="48" spans="1:6">
      <c r="A48" s="166"/>
      <c r="B48" s="166" t="s">
        <v>1328</v>
      </c>
      <c r="C48" t="s">
        <v>1284</v>
      </c>
      <c r="D48" s="167">
        <v>2901798428.7249999</v>
      </c>
      <c r="E48" s="167">
        <v>3347921410.0350003</v>
      </c>
      <c r="F48" s="167">
        <v>1746895757</v>
      </c>
    </row>
    <row r="49" spans="1:6">
      <c r="A49" s="168"/>
      <c r="B49" s="166" t="s">
        <v>1329</v>
      </c>
      <c r="C49" t="s">
        <v>1287</v>
      </c>
      <c r="D49" s="167">
        <v>1328618197</v>
      </c>
      <c r="E49" s="167">
        <v>2429511715</v>
      </c>
      <c r="F49" s="167">
        <v>1851801269</v>
      </c>
    </row>
    <row r="50" spans="1:6">
      <c r="A50" s="169" t="s">
        <v>1312</v>
      </c>
      <c r="B50" s="169"/>
      <c r="C50" s="169"/>
      <c r="D50" s="170">
        <v>25305926671.055</v>
      </c>
      <c r="E50" s="170">
        <v>27695654508.150002</v>
      </c>
      <c r="F50" s="170">
        <v>15542073457</v>
      </c>
    </row>
    <row r="51" spans="1:6">
      <c r="A51" s="171" t="s">
        <v>8</v>
      </c>
      <c r="B51" s="171"/>
      <c r="C51" s="171"/>
      <c r="D51" s="172">
        <v>75274978509.055008</v>
      </c>
      <c r="E51" s="172">
        <v>77664706346.149994</v>
      </c>
      <c r="F51" s="172">
        <v>61153523594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48"/>
  <sheetViews>
    <sheetView zoomScaleNormal="100" workbookViewId="0">
      <selection activeCell="B1" sqref="B1"/>
    </sheetView>
  </sheetViews>
  <sheetFormatPr baseColWidth="10" defaultColWidth="9.1640625" defaultRowHeight="15"/>
  <cols>
    <col min="1" max="1" width="15.33203125" style="4" customWidth="1"/>
    <col min="2" max="2" width="46.33203125" style="4" customWidth="1"/>
    <col min="3" max="3" width="22" style="4" customWidth="1"/>
    <col min="4" max="4" width="21.6640625" style="4" customWidth="1"/>
    <col min="5" max="5" width="13" style="4" customWidth="1"/>
    <col min="6" max="6" width="12.6640625" style="4" customWidth="1"/>
    <col min="7" max="7" width="11.6640625" style="4" customWidth="1"/>
    <col min="8" max="8" width="15" style="4" customWidth="1"/>
    <col min="9" max="9" width="15.6640625" style="4" customWidth="1"/>
    <col min="10" max="11" width="12.6640625" style="4" customWidth="1"/>
    <col min="12" max="12" width="14.33203125" style="4" customWidth="1"/>
    <col min="13" max="13" width="8.6640625" style="4" bestFit="1" customWidth="1"/>
    <col min="14" max="16384" width="9.1640625" style="4"/>
  </cols>
  <sheetData>
    <row r="1" spans="1:13" ht="30.75" customHeight="1">
      <c r="A1" s="1"/>
      <c r="B1" s="2">
        <f>C7*0.005</f>
        <v>169760175.17000002</v>
      </c>
      <c r="C1" s="173" t="s">
        <v>0</v>
      </c>
      <c r="D1" s="174"/>
      <c r="E1" s="174"/>
      <c r="F1" s="174"/>
      <c r="G1" s="175"/>
      <c r="H1" s="173" t="s">
        <v>447</v>
      </c>
      <c r="I1" s="174"/>
      <c r="J1" s="174"/>
      <c r="K1" s="174"/>
      <c r="L1" s="175"/>
      <c r="M1" s="3"/>
    </row>
    <row r="2" spans="1:13">
      <c r="A2" s="5"/>
      <c r="B2" s="5"/>
      <c r="C2" s="176" t="s">
        <v>1</v>
      </c>
      <c r="D2" s="177"/>
      <c r="E2" s="178"/>
      <c r="F2" s="5"/>
      <c r="G2" s="5"/>
      <c r="H2" s="6" t="s">
        <v>1</v>
      </c>
      <c r="I2" s="7"/>
      <c r="J2" s="8"/>
      <c r="K2" s="5"/>
      <c r="L2" s="9"/>
      <c r="M2" s="3"/>
    </row>
    <row r="3" spans="1:13" ht="27">
      <c r="A3" s="10" t="s">
        <v>2</v>
      </c>
      <c r="B3" s="10" t="s">
        <v>3</v>
      </c>
      <c r="C3" s="5" t="s">
        <v>4</v>
      </c>
      <c r="D3" s="11" t="s">
        <v>5</v>
      </c>
      <c r="E3" s="5" t="s">
        <v>6</v>
      </c>
      <c r="F3" s="10" t="s">
        <v>7</v>
      </c>
      <c r="G3" s="10" t="s">
        <v>8</v>
      </c>
      <c r="H3" s="5" t="s">
        <v>9</v>
      </c>
      <c r="I3" s="179" t="s">
        <v>10</v>
      </c>
      <c r="J3" s="5" t="s">
        <v>6</v>
      </c>
      <c r="K3" s="5" t="s">
        <v>7</v>
      </c>
      <c r="L3" s="5" t="s">
        <v>8</v>
      </c>
      <c r="M3" s="3"/>
    </row>
    <row r="4" spans="1:13" ht="3.75" customHeight="1">
      <c r="A4" s="12"/>
      <c r="B4" s="12"/>
      <c r="C4" s="12"/>
      <c r="D4" s="12"/>
      <c r="E4" s="12"/>
      <c r="F4" s="12"/>
      <c r="G4" s="12"/>
      <c r="H4" s="12"/>
      <c r="I4" s="180"/>
      <c r="J4" s="12"/>
      <c r="K4" s="12"/>
      <c r="L4" s="12"/>
      <c r="M4" s="3"/>
    </row>
    <row r="5" spans="1:13">
      <c r="A5" s="12"/>
      <c r="B5" s="12" t="s">
        <v>11</v>
      </c>
      <c r="C5" s="13">
        <f t="shared" ref="C5:I5" si="0">+C6+C190</f>
        <v>41750364311</v>
      </c>
      <c r="D5" s="13">
        <f t="shared" si="0"/>
        <v>3454600438</v>
      </c>
      <c r="E5" s="13">
        <f>+C5+D5</f>
        <v>45204964749</v>
      </c>
      <c r="F5" s="13">
        <f t="shared" si="0"/>
        <v>9114345972</v>
      </c>
      <c r="G5" s="13">
        <f>+F5+E5</f>
        <v>54319310721</v>
      </c>
      <c r="H5" s="13">
        <f t="shared" si="0"/>
        <v>37039112428</v>
      </c>
      <c r="I5" s="14">
        <f t="shared" si="0"/>
        <v>2317911725</v>
      </c>
      <c r="J5" s="13">
        <f t="shared" ref="J5:J68" si="1">+H5+I5</f>
        <v>39357024153</v>
      </c>
      <c r="K5" s="13">
        <f>+K6+K190</f>
        <v>5372041205</v>
      </c>
      <c r="L5" s="13">
        <f>+J5+K5</f>
        <v>44729065358</v>
      </c>
      <c r="M5" s="15"/>
    </row>
    <row r="6" spans="1:13" ht="15" customHeight="1">
      <c r="A6" s="16"/>
      <c r="B6" s="16" t="s">
        <v>12</v>
      </c>
      <c r="C6" s="13">
        <f t="shared" ref="C6:I6" si="2">+C7+C50+C57+C83</f>
        <v>41300467554</v>
      </c>
      <c r="D6" s="13">
        <f t="shared" si="2"/>
        <v>3453900438</v>
      </c>
      <c r="E6" s="13">
        <f t="shared" ref="E6:E69" si="3">+C6+D6</f>
        <v>44754367992</v>
      </c>
      <c r="F6" s="13">
        <f t="shared" si="2"/>
        <v>9114345972</v>
      </c>
      <c r="G6" s="13">
        <f t="shared" ref="G6:G69" si="4">+F6+E6</f>
        <v>53868713964</v>
      </c>
      <c r="H6" s="13">
        <f t="shared" si="2"/>
        <v>36939220988</v>
      </c>
      <c r="I6" s="14">
        <f t="shared" si="2"/>
        <v>2317874225</v>
      </c>
      <c r="J6" s="13">
        <f t="shared" si="1"/>
        <v>39257095213</v>
      </c>
      <c r="K6" s="13">
        <f>+K7+K50+K57+K83</f>
        <v>5372041205</v>
      </c>
      <c r="L6" s="13">
        <f t="shared" ref="L6:L69" si="5">+J6+K6</f>
        <v>44629136418</v>
      </c>
      <c r="M6" s="3"/>
    </row>
    <row r="7" spans="1:13" ht="15" customHeight="1">
      <c r="A7" s="17" t="s">
        <v>13</v>
      </c>
      <c r="B7" s="18" t="s">
        <v>14</v>
      </c>
      <c r="C7" s="13">
        <f t="shared" ref="C7:I7" si="6">+C9+C12+C13+C20+C38+C42</f>
        <v>33952035034</v>
      </c>
      <c r="D7" s="13">
        <f t="shared" si="6"/>
        <v>0</v>
      </c>
      <c r="E7" s="13">
        <f t="shared" si="3"/>
        <v>33952035034</v>
      </c>
      <c r="F7" s="13">
        <f>+F9+F12+F13+F20+F38+F42</f>
        <v>0</v>
      </c>
      <c r="G7" s="13">
        <f t="shared" si="4"/>
        <v>33952035034</v>
      </c>
      <c r="H7" s="13">
        <f t="shared" si="6"/>
        <v>32902404891</v>
      </c>
      <c r="I7" s="19">
        <f t="shared" si="6"/>
        <v>0</v>
      </c>
      <c r="J7" s="13">
        <f t="shared" si="1"/>
        <v>32902404891</v>
      </c>
      <c r="K7" s="13">
        <f>+K9+K12+K13+K20+K38+K42</f>
        <v>0</v>
      </c>
      <c r="L7" s="13">
        <f t="shared" si="5"/>
        <v>32902404891</v>
      </c>
      <c r="M7" s="3"/>
    </row>
    <row r="8" spans="1:13" ht="15" customHeight="1">
      <c r="A8" s="20"/>
      <c r="B8" s="21"/>
      <c r="C8" s="22"/>
      <c r="D8" s="22"/>
      <c r="E8" s="22">
        <f t="shared" si="3"/>
        <v>0</v>
      </c>
      <c r="F8" s="22"/>
      <c r="G8" s="22">
        <f t="shared" si="4"/>
        <v>0</v>
      </c>
      <c r="H8" s="22"/>
      <c r="I8" s="2"/>
      <c r="J8" s="22">
        <f t="shared" si="1"/>
        <v>0</v>
      </c>
      <c r="K8" s="22"/>
      <c r="L8" s="22">
        <f t="shared" si="5"/>
        <v>0</v>
      </c>
      <c r="M8" s="3"/>
    </row>
    <row r="9" spans="1:13" ht="15" customHeight="1">
      <c r="A9" s="23" t="s">
        <v>15</v>
      </c>
      <c r="B9" s="21" t="s">
        <v>16</v>
      </c>
      <c r="C9" s="13">
        <f t="shared" ref="C9:I9" si="7">SUM(C10:C11)</f>
        <v>11558497502</v>
      </c>
      <c r="D9" s="13">
        <f t="shared" si="7"/>
        <v>0</v>
      </c>
      <c r="E9" s="13">
        <f t="shared" si="3"/>
        <v>11558497502</v>
      </c>
      <c r="F9" s="13">
        <f t="shared" si="7"/>
        <v>0</v>
      </c>
      <c r="G9" s="13">
        <f t="shared" si="4"/>
        <v>11558497502</v>
      </c>
      <c r="H9" s="13">
        <f t="shared" si="7"/>
        <v>9990380813</v>
      </c>
      <c r="I9" s="14">
        <f t="shared" si="7"/>
        <v>0</v>
      </c>
      <c r="J9" s="13">
        <f t="shared" si="1"/>
        <v>9990380813</v>
      </c>
      <c r="K9" s="13">
        <f>SUM(K10:K11)</f>
        <v>0</v>
      </c>
      <c r="L9" s="13">
        <f t="shared" si="5"/>
        <v>9990380813</v>
      </c>
      <c r="M9" s="3"/>
    </row>
    <row r="10" spans="1:13" ht="15" customHeight="1">
      <c r="A10" s="24" t="s">
        <v>17</v>
      </c>
      <c r="B10" s="25" t="s">
        <v>18</v>
      </c>
      <c r="C10" s="22">
        <v>6249016271</v>
      </c>
      <c r="D10" s="22"/>
      <c r="E10" s="22">
        <f t="shared" si="3"/>
        <v>6249016271</v>
      </c>
      <c r="F10" s="22"/>
      <c r="G10" s="22">
        <f t="shared" si="4"/>
        <v>6249016271</v>
      </c>
      <c r="H10" s="22">
        <f>6574242353+6367512</f>
        <v>6580609865</v>
      </c>
      <c r="I10" s="2"/>
      <c r="J10" s="22">
        <f t="shared" si="1"/>
        <v>6580609865</v>
      </c>
      <c r="K10" s="22"/>
      <c r="L10" s="22">
        <f t="shared" si="5"/>
        <v>6580609865</v>
      </c>
      <c r="M10" s="3"/>
    </row>
    <row r="11" spans="1:13" ht="15" customHeight="1">
      <c r="A11" s="24" t="s">
        <v>19</v>
      </c>
      <c r="B11" s="25" t="s">
        <v>20</v>
      </c>
      <c r="C11" s="22">
        <v>5309481231</v>
      </c>
      <c r="D11" s="22"/>
      <c r="E11" s="22">
        <f t="shared" si="3"/>
        <v>5309481231</v>
      </c>
      <c r="F11" s="22"/>
      <c r="G11" s="22">
        <f t="shared" si="4"/>
        <v>5309481231</v>
      </c>
      <c r="H11" s="22">
        <v>3409770948</v>
      </c>
      <c r="I11" s="2"/>
      <c r="J11" s="22">
        <f t="shared" si="1"/>
        <v>3409770948</v>
      </c>
      <c r="K11" s="22"/>
      <c r="L11" s="22">
        <f t="shared" si="5"/>
        <v>3409770948</v>
      </c>
      <c r="M11" s="3"/>
    </row>
    <row r="12" spans="1:13" ht="15" customHeight="1">
      <c r="A12" s="23" t="s">
        <v>21</v>
      </c>
      <c r="B12" s="21" t="s">
        <v>22</v>
      </c>
      <c r="C12" s="22"/>
      <c r="D12" s="22"/>
      <c r="E12" s="22">
        <f t="shared" si="3"/>
        <v>0</v>
      </c>
      <c r="F12" s="22"/>
      <c r="G12" s="22">
        <f t="shared" si="4"/>
        <v>0</v>
      </c>
      <c r="H12" s="22"/>
      <c r="I12" s="2"/>
      <c r="J12" s="22">
        <f t="shared" si="1"/>
        <v>0</v>
      </c>
      <c r="K12" s="22"/>
      <c r="L12" s="22">
        <f t="shared" si="5"/>
        <v>0</v>
      </c>
      <c r="M12" s="3"/>
    </row>
    <row r="13" spans="1:13" ht="15" customHeight="1">
      <c r="A13" s="23" t="s">
        <v>23</v>
      </c>
      <c r="B13" s="21" t="s">
        <v>24</v>
      </c>
      <c r="C13" s="22">
        <f t="shared" ref="C13:K13" si="8">+C14</f>
        <v>0</v>
      </c>
      <c r="D13" s="22">
        <f t="shared" si="8"/>
        <v>0</v>
      </c>
      <c r="E13" s="22">
        <f t="shared" si="3"/>
        <v>0</v>
      </c>
      <c r="F13" s="22">
        <f t="shared" si="8"/>
        <v>0</v>
      </c>
      <c r="G13" s="22">
        <f t="shared" si="4"/>
        <v>0</v>
      </c>
      <c r="H13" s="26">
        <f>SUM(H14)</f>
        <v>0</v>
      </c>
      <c r="I13" s="14">
        <f>SUM(I14)</f>
        <v>0</v>
      </c>
      <c r="J13" s="13">
        <f t="shared" si="1"/>
        <v>0</v>
      </c>
      <c r="K13" s="13">
        <f t="shared" si="8"/>
        <v>0</v>
      </c>
      <c r="L13" s="13">
        <f t="shared" si="5"/>
        <v>0</v>
      </c>
      <c r="M13" s="3"/>
    </row>
    <row r="14" spans="1:13" s="27" customFormat="1" ht="15" customHeight="1">
      <c r="A14" s="23" t="s">
        <v>25</v>
      </c>
      <c r="B14" s="21" t="s">
        <v>26</v>
      </c>
      <c r="C14" s="13">
        <f t="shared" ref="C14:I14" si="9">SUM(C15:C16)</f>
        <v>0</v>
      </c>
      <c r="D14" s="13">
        <f t="shared" si="9"/>
        <v>0</v>
      </c>
      <c r="E14" s="13">
        <f t="shared" si="3"/>
        <v>0</v>
      </c>
      <c r="F14" s="13">
        <f t="shared" si="9"/>
        <v>0</v>
      </c>
      <c r="G14" s="13">
        <f t="shared" si="4"/>
        <v>0</v>
      </c>
      <c r="H14" s="13">
        <f t="shared" si="9"/>
        <v>0</v>
      </c>
      <c r="I14" s="14">
        <f t="shared" si="9"/>
        <v>0</v>
      </c>
      <c r="J14" s="13">
        <f t="shared" si="1"/>
        <v>0</v>
      </c>
      <c r="K14" s="13">
        <f>SUM(K15:K16)</f>
        <v>0</v>
      </c>
      <c r="L14" s="13">
        <f t="shared" si="5"/>
        <v>0</v>
      </c>
    </row>
    <row r="15" spans="1:13" ht="15" customHeight="1">
      <c r="A15" s="28" t="s">
        <v>27</v>
      </c>
      <c r="B15" s="25" t="s">
        <v>18</v>
      </c>
      <c r="C15" s="22">
        <v>0</v>
      </c>
      <c r="D15" s="22"/>
      <c r="E15" s="22">
        <f t="shared" si="3"/>
        <v>0</v>
      </c>
      <c r="F15" s="22"/>
      <c r="G15" s="22">
        <f t="shared" si="4"/>
        <v>0</v>
      </c>
      <c r="H15" s="22"/>
      <c r="I15" s="2"/>
      <c r="J15" s="22">
        <f t="shared" si="1"/>
        <v>0</v>
      </c>
      <c r="K15" s="22"/>
      <c r="L15" s="22">
        <f t="shared" si="5"/>
        <v>0</v>
      </c>
      <c r="M15" s="3"/>
    </row>
    <row r="16" spans="1:13" ht="15" customHeight="1">
      <c r="A16" s="28" t="s">
        <v>28</v>
      </c>
      <c r="B16" s="25" t="s">
        <v>20</v>
      </c>
      <c r="C16" s="22"/>
      <c r="D16" s="22"/>
      <c r="E16" s="22">
        <f t="shared" si="3"/>
        <v>0</v>
      </c>
      <c r="F16" s="22"/>
      <c r="G16" s="22">
        <f t="shared" si="4"/>
        <v>0</v>
      </c>
      <c r="H16" s="22"/>
      <c r="I16" s="2"/>
      <c r="J16" s="22">
        <f t="shared" si="1"/>
        <v>0</v>
      </c>
      <c r="K16" s="22"/>
      <c r="L16" s="22">
        <f t="shared" si="5"/>
        <v>0</v>
      </c>
      <c r="M16" s="3"/>
    </row>
    <row r="17" spans="1:12" s="27" customFormat="1" ht="15" customHeight="1">
      <c r="A17" s="23" t="s">
        <v>29</v>
      </c>
      <c r="B17" s="21" t="s">
        <v>30</v>
      </c>
      <c r="C17" s="13">
        <f t="shared" ref="C17:I17" si="10">SUM(C18:C19)</f>
        <v>0</v>
      </c>
      <c r="D17" s="13">
        <f t="shared" si="10"/>
        <v>0</v>
      </c>
      <c r="E17" s="13">
        <f t="shared" si="3"/>
        <v>0</v>
      </c>
      <c r="F17" s="13">
        <f t="shared" si="10"/>
        <v>0</v>
      </c>
      <c r="G17" s="13">
        <f t="shared" si="4"/>
        <v>0</v>
      </c>
      <c r="H17" s="13">
        <f t="shared" si="10"/>
        <v>0</v>
      </c>
      <c r="I17" s="14">
        <f t="shared" si="10"/>
        <v>0</v>
      </c>
      <c r="J17" s="13">
        <f t="shared" si="1"/>
        <v>0</v>
      </c>
      <c r="K17" s="13">
        <f>SUM(K18:K19)</f>
        <v>0</v>
      </c>
      <c r="L17" s="13">
        <f t="shared" si="5"/>
        <v>0</v>
      </c>
    </row>
    <row r="18" spans="1:12" ht="15" customHeight="1">
      <c r="A18" s="28" t="s">
        <v>31</v>
      </c>
      <c r="B18" s="25" t="s">
        <v>18</v>
      </c>
      <c r="C18" s="22">
        <v>0</v>
      </c>
      <c r="D18" s="22"/>
      <c r="E18" s="22">
        <f t="shared" si="3"/>
        <v>0</v>
      </c>
      <c r="F18" s="22"/>
      <c r="G18" s="22">
        <f t="shared" si="4"/>
        <v>0</v>
      </c>
      <c r="H18" s="22">
        <v>0</v>
      </c>
      <c r="I18" s="2"/>
      <c r="J18" s="22">
        <f t="shared" si="1"/>
        <v>0</v>
      </c>
      <c r="K18" s="22"/>
      <c r="L18" s="22">
        <f t="shared" si="5"/>
        <v>0</v>
      </c>
    </row>
    <row r="19" spans="1:12" ht="15" customHeight="1">
      <c r="A19" s="28" t="s">
        <v>32</v>
      </c>
      <c r="B19" s="25" t="s">
        <v>20</v>
      </c>
      <c r="C19" s="22"/>
      <c r="D19" s="22"/>
      <c r="E19" s="22">
        <f t="shared" si="3"/>
        <v>0</v>
      </c>
      <c r="F19" s="22"/>
      <c r="G19" s="22">
        <f t="shared" si="4"/>
        <v>0</v>
      </c>
      <c r="H19" s="22">
        <v>0</v>
      </c>
      <c r="I19" s="2"/>
      <c r="J19" s="22">
        <f t="shared" si="1"/>
        <v>0</v>
      </c>
      <c r="K19" s="22"/>
      <c r="L19" s="22">
        <f t="shared" si="5"/>
        <v>0</v>
      </c>
    </row>
    <row r="20" spans="1:12" ht="15" customHeight="1">
      <c r="A20" s="23" t="s">
        <v>33</v>
      </c>
      <c r="B20" s="21" t="s">
        <v>34</v>
      </c>
      <c r="C20" s="13">
        <f t="shared" ref="C20:I20" si="11">+C21+C25+C27+C29+C30+C34+C37</f>
        <v>15582322407</v>
      </c>
      <c r="D20" s="13">
        <f t="shared" si="11"/>
        <v>0</v>
      </c>
      <c r="E20" s="13">
        <f t="shared" si="3"/>
        <v>15582322407</v>
      </c>
      <c r="F20" s="13">
        <f t="shared" si="11"/>
        <v>0</v>
      </c>
      <c r="G20" s="13">
        <f t="shared" si="4"/>
        <v>15582322407</v>
      </c>
      <c r="H20" s="13">
        <f t="shared" si="11"/>
        <v>15634721825</v>
      </c>
      <c r="I20" s="14">
        <f t="shared" si="11"/>
        <v>0</v>
      </c>
      <c r="J20" s="13">
        <f t="shared" si="1"/>
        <v>15634721825</v>
      </c>
      <c r="K20" s="13">
        <f>+K21+K25+K27+K29+K30+K34+K37</f>
        <v>0</v>
      </c>
      <c r="L20" s="13">
        <f t="shared" si="5"/>
        <v>15634721825</v>
      </c>
    </row>
    <row r="21" spans="1:12" s="27" customFormat="1" ht="15" customHeight="1">
      <c r="A21" s="23" t="s">
        <v>35</v>
      </c>
      <c r="B21" s="21" t="s">
        <v>36</v>
      </c>
      <c r="C21" s="13">
        <f t="shared" ref="C21:K21" si="12">+C22</f>
        <v>12894599468</v>
      </c>
      <c r="D21" s="13">
        <f t="shared" si="12"/>
        <v>0</v>
      </c>
      <c r="E21" s="13">
        <f t="shared" si="3"/>
        <v>12894599468</v>
      </c>
      <c r="F21" s="13">
        <f t="shared" si="12"/>
        <v>0</v>
      </c>
      <c r="G21" s="13">
        <f t="shared" si="4"/>
        <v>12894599468</v>
      </c>
      <c r="H21" s="13">
        <f t="shared" si="12"/>
        <v>13040569838</v>
      </c>
      <c r="I21" s="14">
        <f t="shared" si="12"/>
        <v>0</v>
      </c>
      <c r="J21" s="13">
        <f t="shared" si="1"/>
        <v>13040569838</v>
      </c>
      <c r="K21" s="13">
        <f t="shared" si="12"/>
        <v>0</v>
      </c>
      <c r="L21" s="13">
        <f t="shared" si="5"/>
        <v>13040569838</v>
      </c>
    </row>
    <row r="22" spans="1:12" s="27" customFormat="1" ht="15" customHeight="1">
      <c r="A22" s="23" t="s">
        <v>37</v>
      </c>
      <c r="B22" s="29" t="s">
        <v>38</v>
      </c>
      <c r="C22" s="13">
        <f>SUM(C23:C24)</f>
        <v>12894599468</v>
      </c>
      <c r="D22" s="13">
        <f>SUM(D23:D24)</f>
        <v>0</v>
      </c>
      <c r="E22" s="13">
        <f t="shared" si="3"/>
        <v>12894599468</v>
      </c>
      <c r="F22" s="13">
        <v>0</v>
      </c>
      <c r="G22" s="13">
        <f t="shared" si="4"/>
        <v>12894599468</v>
      </c>
      <c r="H22" s="13">
        <f>+H23+H24</f>
        <v>13040569838</v>
      </c>
      <c r="I22" s="19">
        <f>+I23+I24</f>
        <v>0</v>
      </c>
      <c r="J22" s="13">
        <f t="shared" si="1"/>
        <v>13040569838</v>
      </c>
      <c r="K22" s="13">
        <v>0</v>
      </c>
      <c r="L22" s="13">
        <f t="shared" si="5"/>
        <v>13040569838</v>
      </c>
    </row>
    <row r="23" spans="1:12" ht="15" customHeight="1">
      <c r="A23" s="28" t="s">
        <v>39</v>
      </c>
      <c r="B23" s="30" t="s">
        <v>40</v>
      </c>
      <c r="C23" s="22">
        <f>12894599468-C24</f>
        <v>6471056593</v>
      </c>
      <c r="D23" s="22"/>
      <c r="E23" s="22">
        <f t="shared" si="3"/>
        <v>6471056593</v>
      </c>
      <c r="F23" s="22"/>
      <c r="G23" s="22">
        <f t="shared" si="4"/>
        <v>6471056593</v>
      </c>
      <c r="H23" s="22">
        <v>6669692105</v>
      </c>
      <c r="I23" s="2"/>
      <c r="J23" s="22">
        <f t="shared" si="1"/>
        <v>6669692105</v>
      </c>
      <c r="K23" s="22"/>
      <c r="L23" s="22">
        <f t="shared" si="5"/>
        <v>6669692105</v>
      </c>
    </row>
    <row r="24" spans="1:12" ht="15" customHeight="1">
      <c r="A24" s="28" t="s">
        <v>41</v>
      </c>
      <c r="B24" s="30" t="s">
        <v>42</v>
      </c>
      <c r="C24" s="22">
        <v>6423542875</v>
      </c>
      <c r="D24" s="22"/>
      <c r="E24" s="22">
        <f t="shared" si="3"/>
        <v>6423542875</v>
      </c>
      <c r="F24" s="22"/>
      <c r="G24" s="22">
        <f t="shared" si="4"/>
        <v>6423542875</v>
      </c>
      <c r="H24" s="22">
        <v>6370877733</v>
      </c>
      <c r="I24" s="2"/>
      <c r="J24" s="22">
        <f t="shared" si="1"/>
        <v>6370877733</v>
      </c>
      <c r="K24" s="22"/>
      <c r="L24" s="22">
        <f t="shared" si="5"/>
        <v>6370877733</v>
      </c>
    </row>
    <row r="25" spans="1:12" s="27" customFormat="1" ht="15" customHeight="1">
      <c r="A25" s="23" t="s">
        <v>43</v>
      </c>
      <c r="B25" s="31" t="s">
        <v>44</v>
      </c>
      <c r="C25" s="13">
        <f t="shared" ref="C25:K25" si="13">SUM(C26)</f>
        <v>0</v>
      </c>
      <c r="D25" s="13">
        <f t="shared" si="13"/>
        <v>0</v>
      </c>
      <c r="E25" s="13">
        <f t="shared" si="3"/>
        <v>0</v>
      </c>
      <c r="F25" s="13">
        <f t="shared" si="13"/>
        <v>0</v>
      </c>
      <c r="G25" s="13">
        <f t="shared" si="4"/>
        <v>0</v>
      </c>
      <c r="H25" s="13">
        <f t="shared" si="13"/>
        <v>2543907</v>
      </c>
      <c r="I25" s="14">
        <f t="shared" si="13"/>
        <v>0</v>
      </c>
      <c r="J25" s="13">
        <f t="shared" si="1"/>
        <v>2543907</v>
      </c>
      <c r="K25" s="13">
        <f t="shared" si="13"/>
        <v>0</v>
      </c>
      <c r="L25" s="13">
        <f t="shared" si="5"/>
        <v>2543907</v>
      </c>
    </row>
    <row r="26" spans="1:12" ht="15" customHeight="1">
      <c r="A26" s="28" t="s">
        <v>45</v>
      </c>
      <c r="B26" s="25" t="s">
        <v>46</v>
      </c>
      <c r="C26" s="22"/>
      <c r="D26" s="22"/>
      <c r="E26" s="22">
        <f t="shared" si="3"/>
        <v>0</v>
      </c>
      <c r="F26" s="22"/>
      <c r="G26" s="22">
        <f t="shared" si="4"/>
        <v>0</v>
      </c>
      <c r="H26" s="22">
        <v>2543907</v>
      </c>
      <c r="I26" s="2"/>
      <c r="J26" s="22">
        <f t="shared" si="1"/>
        <v>2543907</v>
      </c>
      <c r="K26" s="22"/>
      <c r="L26" s="22">
        <f t="shared" si="5"/>
        <v>2543907</v>
      </c>
    </row>
    <row r="27" spans="1:12" s="27" customFormat="1" ht="15" customHeight="1">
      <c r="A27" s="23" t="s">
        <v>47</v>
      </c>
      <c r="B27" s="21" t="s">
        <v>48</v>
      </c>
      <c r="C27" s="13">
        <f t="shared" ref="C27:K27" si="14">+C28</f>
        <v>1617343233</v>
      </c>
      <c r="D27" s="13">
        <f t="shared" si="14"/>
        <v>0</v>
      </c>
      <c r="E27" s="13">
        <f t="shared" si="3"/>
        <v>1617343233</v>
      </c>
      <c r="F27" s="13">
        <f t="shared" si="14"/>
        <v>0</v>
      </c>
      <c r="G27" s="13">
        <f t="shared" si="4"/>
        <v>1617343233</v>
      </c>
      <c r="H27" s="13">
        <f t="shared" si="14"/>
        <v>1702201172</v>
      </c>
      <c r="I27" s="14">
        <f t="shared" si="14"/>
        <v>0</v>
      </c>
      <c r="J27" s="13">
        <f t="shared" si="1"/>
        <v>1702201172</v>
      </c>
      <c r="K27" s="13">
        <f t="shared" si="14"/>
        <v>0</v>
      </c>
      <c r="L27" s="13">
        <f t="shared" si="5"/>
        <v>1702201172</v>
      </c>
    </row>
    <row r="28" spans="1:12" ht="15" customHeight="1">
      <c r="A28" s="28" t="s">
        <v>49</v>
      </c>
      <c r="B28" s="25" t="s">
        <v>50</v>
      </c>
      <c r="C28" s="22">
        <v>1617343233</v>
      </c>
      <c r="D28" s="22"/>
      <c r="E28" s="22">
        <f t="shared" si="3"/>
        <v>1617343233</v>
      </c>
      <c r="F28" s="22"/>
      <c r="G28" s="22">
        <f t="shared" si="4"/>
        <v>1617343233</v>
      </c>
      <c r="H28" s="22">
        <v>1702201172</v>
      </c>
      <c r="I28" s="2"/>
      <c r="J28" s="22">
        <f t="shared" si="1"/>
        <v>1702201172</v>
      </c>
      <c r="K28" s="22"/>
      <c r="L28" s="22">
        <f t="shared" si="5"/>
        <v>1702201172</v>
      </c>
    </row>
    <row r="29" spans="1:12" ht="15" customHeight="1">
      <c r="A29" s="23" t="s">
        <v>51</v>
      </c>
      <c r="B29" s="21" t="s">
        <v>52</v>
      </c>
      <c r="C29" s="13"/>
      <c r="D29" s="13"/>
      <c r="E29" s="13">
        <f t="shared" si="3"/>
        <v>0</v>
      </c>
      <c r="F29" s="13"/>
      <c r="G29" s="13">
        <f t="shared" si="4"/>
        <v>0</v>
      </c>
      <c r="H29" s="13">
        <v>0</v>
      </c>
      <c r="I29" s="14"/>
      <c r="J29" s="13">
        <f t="shared" si="1"/>
        <v>0</v>
      </c>
      <c r="K29" s="13"/>
      <c r="L29" s="13">
        <f t="shared" si="5"/>
        <v>0</v>
      </c>
    </row>
    <row r="30" spans="1:12" s="27" customFormat="1" ht="15" customHeight="1">
      <c r="A30" s="23" t="s">
        <v>53</v>
      </c>
      <c r="B30" s="21" t="s">
        <v>54</v>
      </c>
      <c r="C30" s="13">
        <f t="shared" ref="C30:I30" si="15">SUM(C31:C33)</f>
        <v>513445000</v>
      </c>
      <c r="D30" s="13">
        <f t="shared" si="15"/>
        <v>0</v>
      </c>
      <c r="E30" s="13">
        <f t="shared" si="3"/>
        <v>513445000</v>
      </c>
      <c r="F30" s="13">
        <f t="shared" si="15"/>
        <v>0</v>
      </c>
      <c r="G30" s="13">
        <f t="shared" si="4"/>
        <v>513445000</v>
      </c>
      <c r="H30" s="13">
        <f t="shared" si="15"/>
        <v>296642300</v>
      </c>
      <c r="I30" s="14">
        <f t="shared" si="15"/>
        <v>0</v>
      </c>
      <c r="J30" s="13">
        <f t="shared" si="1"/>
        <v>296642300</v>
      </c>
      <c r="K30" s="13">
        <f>SUM(K31:K33)</f>
        <v>0</v>
      </c>
      <c r="L30" s="13">
        <f t="shared" si="5"/>
        <v>296642300</v>
      </c>
    </row>
    <row r="31" spans="1:12" ht="15" customHeight="1">
      <c r="A31" s="28" t="s">
        <v>55</v>
      </c>
      <c r="B31" s="25" t="s">
        <v>56</v>
      </c>
      <c r="C31" s="22"/>
      <c r="D31" s="22"/>
      <c r="E31" s="22">
        <f t="shared" si="3"/>
        <v>0</v>
      </c>
      <c r="F31" s="22"/>
      <c r="G31" s="22">
        <f t="shared" si="4"/>
        <v>0</v>
      </c>
      <c r="H31" s="22"/>
      <c r="I31" s="2"/>
      <c r="J31" s="22">
        <f t="shared" si="1"/>
        <v>0</v>
      </c>
      <c r="K31" s="22"/>
      <c r="L31" s="22">
        <f t="shared" si="5"/>
        <v>0</v>
      </c>
    </row>
    <row r="32" spans="1:12" ht="15" customHeight="1">
      <c r="A32" s="28" t="s">
        <v>57</v>
      </c>
      <c r="B32" s="25" t="s">
        <v>58</v>
      </c>
      <c r="C32" s="22">
        <v>513445000</v>
      </c>
      <c r="D32" s="22"/>
      <c r="E32" s="22">
        <f t="shared" si="3"/>
        <v>513445000</v>
      </c>
      <c r="F32" s="22"/>
      <c r="G32" s="22">
        <f t="shared" si="4"/>
        <v>513445000</v>
      </c>
      <c r="H32" s="22">
        <v>296642300</v>
      </c>
      <c r="I32" s="2"/>
      <c r="J32" s="22">
        <f t="shared" si="1"/>
        <v>296642300</v>
      </c>
      <c r="K32" s="22"/>
      <c r="L32" s="22">
        <f t="shared" si="5"/>
        <v>296642300</v>
      </c>
    </row>
    <row r="33" spans="1:12" ht="15" customHeight="1">
      <c r="A33" s="28" t="s">
        <v>59</v>
      </c>
      <c r="B33" s="25" t="s">
        <v>60</v>
      </c>
      <c r="C33" s="22"/>
      <c r="D33" s="22"/>
      <c r="E33" s="22">
        <f t="shared" si="3"/>
        <v>0</v>
      </c>
      <c r="F33" s="22"/>
      <c r="G33" s="22">
        <f t="shared" si="4"/>
        <v>0</v>
      </c>
      <c r="H33" s="22"/>
      <c r="I33" s="2"/>
      <c r="J33" s="22">
        <f t="shared" si="1"/>
        <v>0</v>
      </c>
      <c r="K33" s="22"/>
      <c r="L33" s="22">
        <f t="shared" si="5"/>
        <v>0</v>
      </c>
    </row>
    <row r="34" spans="1:12" s="27" customFormat="1" ht="15" customHeight="1">
      <c r="A34" s="23" t="s">
        <v>61</v>
      </c>
      <c r="B34" s="21" t="s">
        <v>62</v>
      </c>
      <c r="C34" s="13">
        <f t="shared" ref="C34:I34" si="16">SUM(C35:C36)</f>
        <v>556934706</v>
      </c>
      <c r="D34" s="13">
        <f t="shared" si="16"/>
        <v>0</v>
      </c>
      <c r="E34" s="13">
        <f t="shared" si="3"/>
        <v>556934706</v>
      </c>
      <c r="F34" s="13">
        <f t="shared" si="16"/>
        <v>0</v>
      </c>
      <c r="G34" s="13">
        <f t="shared" si="4"/>
        <v>556934706</v>
      </c>
      <c r="H34" s="13">
        <f>SUM(H35:H37)</f>
        <v>592764608</v>
      </c>
      <c r="I34" s="14">
        <f t="shared" si="16"/>
        <v>0</v>
      </c>
      <c r="J34" s="13">
        <f t="shared" si="1"/>
        <v>592764608</v>
      </c>
      <c r="K34" s="13">
        <f>SUM(K35:K36)</f>
        <v>0</v>
      </c>
      <c r="L34" s="13">
        <f t="shared" si="5"/>
        <v>592764608</v>
      </c>
    </row>
    <row r="35" spans="1:12" ht="15" customHeight="1">
      <c r="A35" s="28" t="s">
        <v>63</v>
      </c>
      <c r="B35" s="25" t="s">
        <v>64</v>
      </c>
      <c r="C35" s="22"/>
      <c r="D35" s="22"/>
      <c r="E35" s="22">
        <f t="shared" si="3"/>
        <v>0</v>
      </c>
      <c r="F35" s="22"/>
      <c r="G35" s="22">
        <f t="shared" si="4"/>
        <v>0</v>
      </c>
      <c r="H35" s="22"/>
      <c r="I35" s="2"/>
      <c r="J35" s="22">
        <f t="shared" si="1"/>
        <v>0</v>
      </c>
      <c r="K35" s="22"/>
      <c r="L35" s="22">
        <f t="shared" si="5"/>
        <v>0</v>
      </c>
    </row>
    <row r="36" spans="1:12" ht="15" customHeight="1">
      <c r="A36" s="28" t="s">
        <v>65</v>
      </c>
      <c r="B36" s="25" t="s">
        <v>66</v>
      </c>
      <c r="C36" s="22">
        <v>556934706</v>
      </c>
      <c r="D36" s="22"/>
      <c r="E36" s="22">
        <f t="shared" si="3"/>
        <v>556934706</v>
      </c>
      <c r="F36" s="22"/>
      <c r="G36" s="22">
        <f t="shared" si="4"/>
        <v>556934706</v>
      </c>
      <c r="H36" s="22">
        <v>592764608</v>
      </c>
      <c r="I36" s="2"/>
      <c r="J36" s="22">
        <f t="shared" si="1"/>
        <v>592764608</v>
      </c>
      <c r="K36" s="22"/>
      <c r="L36" s="22">
        <f t="shared" si="5"/>
        <v>592764608</v>
      </c>
    </row>
    <row r="37" spans="1:12" ht="15" customHeight="1">
      <c r="A37" s="28" t="s">
        <v>67</v>
      </c>
      <c r="B37" s="32" t="s">
        <v>68</v>
      </c>
      <c r="C37" s="22"/>
      <c r="D37" s="22"/>
      <c r="E37" s="22">
        <f t="shared" si="3"/>
        <v>0</v>
      </c>
      <c r="F37" s="22"/>
      <c r="G37" s="22">
        <f t="shared" si="4"/>
        <v>0</v>
      </c>
      <c r="H37" s="22"/>
      <c r="I37" s="2"/>
      <c r="J37" s="22">
        <f t="shared" si="1"/>
        <v>0</v>
      </c>
      <c r="K37" s="22"/>
      <c r="L37" s="22">
        <f t="shared" si="5"/>
        <v>0</v>
      </c>
    </row>
    <row r="38" spans="1:12" ht="15" customHeight="1">
      <c r="A38" s="23" t="s">
        <v>69</v>
      </c>
      <c r="B38" s="21" t="s">
        <v>70</v>
      </c>
      <c r="C38" s="13">
        <f t="shared" ref="C38:I38" si="17">SUM(C39:C41)</f>
        <v>6239566377</v>
      </c>
      <c r="D38" s="13">
        <f t="shared" si="17"/>
        <v>0</v>
      </c>
      <c r="E38" s="13">
        <f t="shared" si="3"/>
        <v>6239566377</v>
      </c>
      <c r="F38" s="13">
        <f t="shared" si="17"/>
        <v>0</v>
      </c>
      <c r="G38" s="13">
        <f t="shared" si="4"/>
        <v>6239566377</v>
      </c>
      <c r="H38" s="13">
        <f>SUM(H39:H41)</f>
        <v>6593093626</v>
      </c>
      <c r="I38" s="14">
        <f t="shared" si="17"/>
        <v>0</v>
      </c>
      <c r="J38" s="13">
        <f t="shared" si="1"/>
        <v>6593093626</v>
      </c>
      <c r="K38" s="13">
        <f>SUM(K39:K41)</f>
        <v>0</v>
      </c>
      <c r="L38" s="13">
        <f t="shared" si="5"/>
        <v>6593093626</v>
      </c>
    </row>
    <row r="39" spans="1:12" ht="15" customHeight="1">
      <c r="A39" s="28" t="s">
        <v>71</v>
      </c>
      <c r="B39" s="25" t="s">
        <v>72</v>
      </c>
      <c r="C39" s="22">
        <v>5966163132</v>
      </c>
      <c r="D39" s="22"/>
      <c r="E39" s="22">
        <f t="shared" si="3"/>
        <v>5966163132</v>
      </c>
      <c r="F39" s="22"/>
      <c r="G39" s="22">
        <f t="shared" si="4"/>
        <v>5966163132</v>
      </c>
      <c r="H39" s="22">
        <v>6296048893</v>
      </c>
      <c r="I39" s="2"/>
      <c r="J39" s="22">
        <f t="shared" si="1"/>
        <v>6296048893</v>
      </c>
      <c r="K39" s="22"/>
      <c r="L39" s="22">
        <f t="shared" si="5"/>
        <v>6296048893</v>
      </c>
    </row>
    <row r="40" spans="1:12" ht="15" customHeight="1">
      <c r="A40" s="28" t="s">
        <v>73</v>
      </c>
      <c r="B40" s="25" t="s">
        <v>74</v>
      </c>
      <c r="C40" s="22">
        <v>273403245</v>
      </c>
      <c r="D40" s="22"/>
      <c r="E40" s="22">
        <f t="shared" si="3"/>
        <v>273403245</v>
      </c>
      <c r="F40" s="22"/>
      <c r="G40" s="22">
        <f t="shared" si="4"/>
        <v>273403245</v>
      </c>
      <c r="H40" s="22">
        <v>297044733</v>
      </c>
      <c r="I40" s="2"/>
      <c r="J40" s="22">
        <f t="shared" si="1"/>
        <v>297044733</v>
      </c>
      <c r="K40" s="22"/>
      <c r="L40" s="22">
        <f t="shared" si="5"/>
        <v>297044733</v>
      </c>
    </row>
    <row r="41" spans="1:12" ht="15" customHeight="1">
      <c r="A41" s="28" t="s">
        <v>75</v>
      </c>
      <c r="B41" s="25" t="s">
        <v>76</v>
      </c>
      <c r="C41" s="22"/>
      <c r="D41" s="22"/>
      <c r="E41" s="22">
        <f t="shared" si="3"/>
        <v>0</v>
      </c>
      <c r="F41" s="22"/>
      <c r="G41" s="22">
        <f t="shared" si="4"/>
        <v>0</v>
      </c>
      <c r="H41" s="22"/>
      <c r="I41" s="2"/>
      <c r="J41" s="22">
        <f t="shared" si="1"/>
        <v>0</v>
      </c>
      <c r="K41" s="22"/>
      <c r="L41" s="22">
        <f t="shared" si="5"/>
        <v>0</v>
      </c>
    </row>
    <row r="42" spans="1:12" ht="15" customHeight="1">
      <c r="A42" s="23" t="s">
        <v>77</v>
      </c>
      <c r="B42" s="21" t="s">
        <v>62</v>
      </c>
      <c r="C42" s="13">
        <f>+C43</f>
        <v>571648748</v>
      </c>
      <c r="D42" s="13">
        <f>SUM(D43:D49)</f>
        <v>0</v>
      </c>
      <c r="E42" s="13">
        <f t="shared" si="3"/>
        <v>571648748</v>
      </c>
      <c r="F42" s="13">
        <f>SUM(F43:F49)</f>
        <v>0</v>
      </c>
      <c r="G42" s="13">
        <f t="shared" si="4"/>
        <v>571648748</v>
      </c>
      <c r="H42" s="13">
        <f>+H43+H48+H49</f>
        <v>684208627</v>
      </c>
      <c r="I42" s="19">
        <f>+I43+I48+I49</f>
        <v>0</v>
      </c>
      <c r="J42" s="13">
        <f t="shared" si="1"/>
        <v>684208627</v>
      </c>
      <c r="K42" s="13">
        <f>SUM(K43:K49)</f>
        <v>0</v>
      </c>
      <c r="L42" s="13">
        <f t="shared" si="5"/>
        <v>684208627</v>
      </c>
    </row>
    <row r="43" spans="1:12" ht="15" customHeight="1">
      <c r="A43" s="23" t="s">
        <v>78</v>
      </c>
      <c r="B43" s="21" t="s">
        <v>79</v>
      </c>
      <c r="C43" s="22">
        <f>SUM(C44:C49)</f>
        <v>571648748</v>
      </c>
      <c r="D43" s="22"/>
      <c r="E43" s="22">
        <f t="shared" si="3"/>
        <v>571648748</v>
      </c>
      <c r="F43" s="22"/>
      <c r="G43" s="22">
        <f t="shared" si="4"/>
        <v>571648748</v>
      </c>
      <c r="H43" s="13">
        <f>SUM(H44:H47)</f>
        <v>654336278</v>
      </c>
      <c r="I43" s="19">
        <f>SUM(I44:I47)</f>
        <v>0</v>
      </c>
      <c r="J43" s="13">
        <f t="shared" si="1"/>
        <v>654336278</v>
      </c>
      <c r="K43" s="13"/>
      <c r="L43" s="13">
        <f t="shared" si="5"/>
        <v>654336278</v>
      </c>
    </row>
    <row r="44" spans="1:12" ht="15" customHeight="1">
      <c r="A44" s="28" t="s">
        <v>80</v>
      </c>
      <c r="B44" s="25" t="s">
        <v>81</v>
      </c>
      <c r="C44" s="22">
        <v>533795290</v>
      </c>
      <c r="D44" s="22"/>
      <c r="E44" s="22">
        <f t="shared" si="3"/>
        <v>533795290</v>
      </c>
      <c r="F44" s="22"/>
      <c r="G44" s="22">
        <f t="shared" si="4"/>
        <v>533795290</v>
      </c>
      <c r="H44" s="22">
        <f>474504220+176361784</f>
        <v>650866004</v>
      </c>
      <c r="I44" s="2"/>
      <c r="J44" s="22">
        <f t="shared" si="1"/>
        <v>650866004</v>
      </c>
      <c r="K44" s="22"/>
      <c r="L44" s="22">
        <f t="shared" si="5"/>
        <v>650866004</v>
      </c>
    </row>
    <row r="45" spans="1:12" ht="15" customHeight="1">
      <c r="A45" s="28" t="s">
        <v>82</v>
      </c>
      <c r="B45" s="25" t="s">
        <v>83</v>
      </c>
      <c r="C45" s="22"/>
      <c r="D45" s="22"/>
      <c r="E45" s="22">
        <f t="shared" si="3"/>
        <v>0</v>
      </c>
      <c r="F45" s="22"/>
      <c r="G45" s="22">
        <f t="shared" si="4"/>
        <v>0</v>
      </c>
      <c r="H45" s="22">
        <v>3470274</v>
      </c>
      <c r="I45" s="2"/>
      <c r="J45" s="22">
        <f t="shared" si="1"/>
        <v>3470274</v>
      </c>
      <c r="K45" s="22"/>
      <c r="L45" s="22">
        <f t="shared" si="5"/>
        <v>3470274</v>
      </c>
    </row>
    <row r="46" spans="1:12" ht="15" customHeight="1">
      <c r="A46" s="28" t="s">
        <v>84</v>
      </c>
      <c r="B46" s="25" t="s">
        <v>85</v>
      </c>
      <c r="C46" s="22"/>
      <c r="D46" s="22"/>
      <c r="E46" s="22">
        <f t="shared" si="3"/>
        <v>0</v>
      </c>
      <c r="F46" s="22"/>
      <c r="G46" s="22">
        <f t="shared" si="4"/>
        <v>0</v>
      </c>
      <c r="H46" s="22"/>
      <c r="I46" s="2"/>
      <c r="J46" s="22">
        <f t="shared" si="1"/>
        <v>0</v>
      </c>
      <c r="K46" s="22"/>
      <c r="L46" s="22">
        <f t="shared" si="5"/>
        <v>0</v>
      </c>
    </row>
    <row r="47" spans="1:12" ht="15" customHeight="1">
      <c r="A47" s="28" t="s">
        <v>86</v>
      </c>
      <c r="B47" s="25" t="s">
        <v>87</v>
      </c>
      <c r="C47" s="22"/>
      <c r="D47" s="22"/>
      <c r="E47" s="22">
        <f t="shared" si="3"/>
        <v>0</v>
      </c>
      <c r="F47" s="22"/>
      <c r="G47" s="22">
        <f t="shared" si="4"/>
        <v>0</v>
      </c>
      <c r="H47" s="22"/>
      <c r="I47" s="2"/>
      <c r="J47" s="22">
        <f t="shared" si="1"/>
        <v>0</v>
      </c>
      <c r="K47" s="22"/>
      <c r="L47" s="22">
        <f t="shared" si="5"/>
        <v>0</v>
      </c>
    </row>
    <row r="48" spans="1:12" ht="15" customHeight="1">
      <c r="A48" s="28" t="s">
        <v>88</v>
      </c>
      <c r="B48" s="25" t="s">
        <v>89</v>
      </c>
      <c r="C48" s="22">
        <v>37853458</v>
      </c>
      <c r="D48" s="22"/>
      <c r="E48" s="22">
        <f t="shared" si="3"/>
        <v>37853458</v>
      </c>
      <c r="F48" s="22"/>
      <c r="G48" s="22">
        <f t="shared" si="4"/>
        <v>37853458</v>
      </c>
      <c r="H48" s="22">
        <v>29872349</v>
      </c>
      <c r="I48" s="2"/>
      <c r="J48" s="22">
        <f t="shared" si="1"/>
        <v>29872349</v>
      </c>
      <c r="K48" s="22"/>
      <c r="L48" s="22">
        <f t="shared" si="5"/>
        <v>29872349</v>
      </c>
    </row>
    <row r="49" spans="1:12" ht="15" customHeight="1">
      <c r="A49" s="28" t="s">
        <v>90</v>
      </c>
      <c r="B49" s="25" t="s">
        <v>91</v>
      </c>
      <c r="C49" s="22"/>
      <c r="D49" s="22"/>
      <c r="E49" s="22">
        <f t="shared" si="3"/>
        <v>0</v>
      </c>
      <c r="F49" s="22"/>
      <c r="G49" s="22">
        <f t="shared" si="4"/>
        <v>0</v>
      </c>
      <c r="H49" s="22"/>
      <c r="I49" s="2"/>
      <c r="J49" s="22">
        <f t="shared" si="1"/>
        <v>0</v>
      </c>
      <c r="K49" s="22"/>
      <c r="L49" s="22">
        <f t="shared" si="5"/>
        <v>0</v>
      </c>
    </row>
    <row r="50" spans="1:12" ht="15" customHeight="1">
      <c r="A50" s="33" t="s">
        <v>92</v>
      </c>
      <c r="B50" s="18" t="s">
        <v>93</v>
      </c>
      <c r="C50" s="13">
        <f t="shared" ref="C50:K50" si="18">+C51</f>
        <v>69092690</v>
      </c>
      <c r="D50" s="13">
        <f t="shared" si="18"/>
        <v>450000</v>
      </c>
      <c r="E50" s="13">
        <f t="shared" si="3"/>
        <v>69542690</v>
      </c>
      <c r="F50" s="13">
        <f t="shared" si="18"/>
        <v>0</v>
      </c>
      <c r="G50" s="13">
        <f t="shared" si="4"/>
        <v>69542690</v>
      </c>
      <c r="H50" s="13">
        <f t="shared" si="18"/>
        <v>78056278</v>
      </c>
      <c r="I50" s="14">
        <f t="shared" si="18"/>
        <v>0</v>
      </c>
      <c r="J50" s="13">
        <f t="shared" si="1"/>
        <v>78056278</v>
      </c>
      <c r="K50" s="13">
        <f t="shared" si="18"/>
        <v>0</v>
      </c>
      <c r="L50" s="13">
        <f t="shared" si="5"/>
        <v>78056278</v>
      </c>
    </row>
    <row r="51" spans="1:12" ht="15" customHeight="1">
      <c r="A51" s="23" t="s">
        <v>94</v>
      </c>
      <c r="B51" s="21" t="s">
        <v>95</v>
      </c>
      <c r="C51" s="13">
        <f t="shared" ref="C51:H51" si="19">SUM(C52:C56)</f>
        <v>69092690</v>
      </c>
      <c r="D51" s="13">
        <f t="shared" si="19"/>
        <v>450000</v>
      </c>
      <c r="E51" s="13">
        <f t="shared" si="3"/>
        <v>69542690</v>
      </c>
      <c r="F51" s="13">
        <f t="shared" si="19"/>
        <v>0</v>
      </c>
      <c r="G51" s="13">
        <f t="shared" si="4"/>
        <v>69542690</v>
      </c>
      <c r="H51" s="13">
        <f t="shared" si="19"/>
        <v>78056278</v>
      </c>
      <c r="I51" s="14"/>
      <c r="J51" s="13">
        <f t="shared" si="1"/>
        <v>78056278</v>
      </c>
      <c r="K51" s="13">
        <f>SUM(K52:K56)</f>
        <v>0</v>
      </c>
      <c r="L51" s="13">
        <f t="shared" si="5"/>
        <v>78056278</v>
      </c>
    </row>
    <row r="52" spans="1:12" ht="15" customHeight="1">
      <c r="A52" s="20" t="s">
        <v>96</v>
      </c>
      <c r="B52" s="25" t="s">
        <v>97</v>
      </c>
      <c r="C52" s="22">
        <v>30391</v>
      </c>
      <c r="D52" s="22"/>
      <c r="E52" s="22">
        <f t="shared" si="3"/>
        <v>30391</v>
      </c>
      <c r="F52" s="22"/>
      <c r="G52" s="22">
        <f t="shared" si="4"/>
        <v>30391</v>
      </c>
      <c r="H52" s="22">
        <v>4118</v>
      </c>
      <c r="I52" s="2"/>
      <c r="J52" s="22">
        <f t="shared" si="1"/>
        <v>4118</v>
      </c>
      <c r="K52" s="22"/>
      <c r="L52" s="22">
        <f t="shared" si="5"/>
        <v>4118</v>
      </c>
    </row>
    <row r="53" spans="1:12" ht="15" customHeight="1">
      <c r="A53" s="20" t="s">
        <v>98</v>
      </c>
      <c r="B53" s="25" t="s">
        <v>99</v>
      </c>
      <c r="C53" s="22">
        <v>68431426</v>
      </c>
      <c r="D53" s="22"/>
      <c r="E53" s="22">
        <f t="shared" si="3"/>
        <v>68431426</v>
      </c>
      <c r="F53" s="22"/>
      <c r="G53" s="22">
        <f t="shared" si="4"/>
        <v>68431426</v>
      </c>
      <c r="H53" s="22">
        <v>77422170</v>
      </c>
      <c r="I53" s="2"/>
      <c r="J53" s="22">
        <f t="shared" si="1"/>
        <v>77422170</v>
      </c>
      <c r="K53" s="22"/>
      <c r="L53" s="22">
        <f t="shared" si="5"/>
        <v>77422170</v>
      </c>
    </row>
    <row r="54" spans="1:12" ht="15" customHeight="1">
      <c r="A54" s="20" t="s">
        <v>100</v>
      </c>
      <c r="B54" s="25" t="s">
        <v>101</v>
      </c>
      <c r="C54" s="22"/>
      <c r="D54" s="22"/>
      <c r="E54" s="22">
        <f t="shared" si="3"/>
        <v>0</v>
      </c>
      <c r="F54" s="22"/>
      <c r="G54" s="22">
        <f t="shared" si="4"/>
        <v>0</v>
      </c>
      <c r="H54" s="22"/>
      <c r="I54" s="2"/>
      <c r="J54" s="22">
        <f t="shared" si="1"/>
        <v>0</v>
      </c>
      <c r="K54" s="22"/>
      <c r="L54" s="22">
        <f t="shared" si="5"/>
        <v>0</v>
      </c>
    </row>
    <row r="55" spans="1:12" ht="15" customHeight="1">
      <c r="A55" s="20" t="s">
        <v>102</v>
      </c>
      <c r="B55" s="25" t="s">
        <v>103</v>
      </c>
      <c r="C55" s="22"/>
      <c r="D55" s="22"/>
      <c r="E55" s="22">
        <f t="shared" si="3"/>
        <v>0</v>
      </c>
      <c r="F55" s="22"/>
      <c r="G55" s="22">
        <f t="shared" si="4"/>
        <v>0</v>
      </c>
      <c r="H55" s="22"/>
      <c r="I55" s="2"/>
      <c r="J55" s="22">
        <f t="shared" si="1"/>
        <v>0</v>
      </c>
      <c r="K55" s="22"/>
      <c r="L55" s="22">
        <f t="shared" si="5"/>
        <v>0</v>
      </c>
    </row>
    <row r="56" spans="1:12" ht="15" customHeight="1">
      <c r="A56" s="20" t="s">
        <v>104</v>
      </c>
      <c r="B56" s="25" t="s">
        <v>105</v>
      </c>
      <c r="C56" s="22">
        <v>630873</v>
      </c>
      <c r="D56" s="22">
        <v>450000</v>
      </c>
      <c r="E56" s="22">
        <f t="shared" si="3"/>
        <v>1080873</v>
      </c>
      <c r="F56" s="22"/>
      <c r="G56" s="22">
        <f t="shared" si="4"/>
        <v>1080873</v>
      </c>
      <c r="H56" s="22">
        <v>629990</v>
      </c>
      <c r="I56" s="2"/>
      <c r="J56" s="22">
        <f t="shared" si="1"/>
        <v>629990</v>
      </c>
      <c r="K56" s="22"/>
      <c r="L56" s="22">
        <f t="shared" si="5"/>
        <v>629990</v>
      </c>
    </row>
    <row r="57" spans="1:12" ht="15" customHeight="1">
      <c r="A57" s="17" t="s">
        <v>106</v>
      </c>
      <c r="B57" s="18" t="s">
        <v>107</v>
      </c>
      <c r="C57" s="13">
        <f t="shared" ref="C57:I57" si="20">+C58+C69+C72</f>
        <v>79287692</v>
      </c>
      <c r="D57" s="13">
        <f t="shared" si="20"/>
        <v>392573481</v>
      </c>
      <c r="E57" s="13">
        <f t="shared" si="3"/>
        <v>471861173</v>
      </c>
      <c r="F57" s="13">
        <f t="shared" si="20"/>
        <v>8087609023</v>
      </c>
      <c r="G57" s="13">
        <f t="shared" si="4"/>
        <v>8559470196</v>
      </c>
      <c r="H57" s="13">
        <f t="shared" si="20"/>
        <v>70232765</v>
      </c>
      <c r="I57" s="14">
        <f t="shared" si="20"/>
        <v>402814122</v>
      </c>
      <c r="J57" s="13">
        <f t="shared" si="1"/>
        <v>473046887</v>
      </c>
      <c r="K57" s="13">
        <f>+K58+K69+K72</f>
        <v>5372041205</v>
      </c>
      <c r="L57" s="13">
        <f t="shared" si="5"/>
        <v>5845088092</v>
      </c>
    </row>
    <row r="58" spans="1:12" ht="15" customHeight="1">
      <c r="A58" s="34" t="s">
        <v>108</v>
      </c>
      <c r="B58" s="21" t="s">
        <v>109</v>
      </c>
      <c r="C58" s="13">
        <f t="shared" ref="C58:I58" si="21">+C59+C64</f>
        <v>10000000</v>
      </c>
      <c r="D58" s="13">
        <f t="shared" si="21"/>
        <v>0</v>
      </c>
      <c r="E58" s="13">
        <f t="shared" si="3"/>
        <v>10000000</v>
      </c>
      <c r="F58" s="13">
        <f t="shared" si="21"/>
        <v>7481733182</v>
      </c>
      <c r="G58" s="13">
        <f t="shared" si="4"/>
        <v>7491733182</v>
      </c>
      <c r="H58" s="13">
        <f t="shared" si="21"/>
        <v>0</v>
      </c>
      <c r="I58" s="14">
        <f t="shared" si="21"/>
        <v>44006593</v>
      </c>
      <c r="J58" s="13">
        <f t="shared" si="1"/>
        <v>44006593</v>
      </c>
      <c r="K58" s="13">
        <f>+K59+K64</f>
        <v>5257500778</v>
      </c>
      <c r="L58" s="13">
        <f t="shared" si="5"/>
        <v>5301507371</v>
      </c>
    </row>
    <row r="59" spans="1:12" s="27" customFormat="1" ht="15" customHeight="1">
      <c r="A59" s="34" t="s">
        <v>110</v>
      </c>
      <c r="B59" s="21" t="s">
        <v>111</v>
      </c>
      <c r="C59" s="13">
        <f t="shared" ref="C59:I59" si="22">SUM(C60:C63)</f>
        <v>10000000</v>
      </c>
      <c r="D59" s="13">
        <f t="shared" si="22"/>
        <v>0</v>
      </c>
      <c r="E59" s="13">
        <f t="shared" si="3"/>
        <v>10000000</v>
      </c>
      <c r="F59" s="13">
        <f t="shared" si="22"/>
        <v>3423659376</v>
      </c>
      <c r="G59" s="13">
        <f t="shared" si="4"/>
        <v>3433659376</v>
      </c>
      <c r="H59" s="13">
        <f t="shared" si="22"/>
        <v>0</v>
      </c>
      <c r="I59" s="14">
        <f t="shared" si="22"/>
        <v>31992148</v>
      </c>
      <c r="J59" s="13">
        <f t="shared" si="1"/>
        <v>31992148</v>
      </c>
      <c r="K59" s="13">
        <f>SUM(K60:K63)</f>
        <v>539309800</v>
      </c>
      <c r="L59" s="13">
        <f t="shared" si="5"/>
        <v>571301948</v>
      </c>
    </row>
    <row r="60" spans="1:12" ht="15" customHeight="1">
      <c r="A60" s="20" t="s">
        <v>112</v>
      </c>
      <c r="B60" s="25" t="s">
        <v>113</v>
      </c>
      <c r="C60" s="22"/>
      <c r="D60" s="22"/>
      <c r="E60" s="22">
        <f t="shared" si="3"/>
        <v>0</v>
      </c>
      <c r="F60" s="22"/>
      <c r="G60" s="22">
        <f t="shared" si="4"/>
        <v>0</v>
      </c>
      <c r="H60" s="22"/>
      <c r="I60" s="2"/>
      <c r="J60" s="22">
        <f t="shared" si="1"/>
        <v>0</v>
      </c>
      <c r="K60" s="35"/>
      <c r="L60" s="22">
        <f t="shared" si="5"/>
        <v>0</v>
      </c>
    </row>
    <row r="61" spans="1:12" ht="15" customHeight="1">
      <c r="A61" s="20" t="s">
        <v>114</v>
      </c>
      <c r="B61" s="25" t="s">
        <v>115</v>
      </c>
      <c r="C61" s="22">
        <v>10000000</v>
      </c>
      <c r="D61" s="22"/>
      <c r="E61" s="22">
        <f t="shared" si="3"/>
        <v>10000000</v>
      </c>
      <c r="F61" s="22">
        <v>265255810</v>
      </c>
      <c r="G61" s="22">
        <f t="shared" si="4"/>
        <v>275255810</v>
      </c>
      <c r="H61" s="22"/>
      <c r="I61" s="2"/>
      <c r="J61" s="22">
        <f t="shared" si="1"/>
        <v>0</v>
      </c>
      <c r="K61" s="35"/>
      <c r="L61" s="22">
        <f t="shared" si="5"/>
        <v>0</v>
      </c>
    </row>
    <row r="62" spans="1:12" ht="15" customHeight="1">
      <c r="A62" s="20" t="s">
        <v>116</v>
      </c>
      <c r="B62" s="25" t="s">
        <v>117</v>
      </c>
      <c r="C62" s="22"/>
      <c r="D62" s="22"/>
      <c r="E62" s="22">
        <f t="shared" si="3"/>
        <v>0</v>
      </c>
      <c r="F62" s="22">
        <v>3158403566</v>
      </c>
      <c r="G62" s="22">
        <f t="shared" si="4"/>
        <v>3158403566</v>
      </c>
      <c r="H62" s="22"/>
      <c r="I62" s="2">
        <f>+[7]MAPA_IV_4.161!BE62</f>
        <v>31992148</v>
      </c>
      <c r="J62" s="22">
        <f t="shared" si="1"/>
        <v>31992148</v>
      </c>
      <c r="K62" s="35">
        <f>569555302-28038960-2206542</f>
        <v>539309800</v>
      </c>
      <c r="L62" s="22">
        <f t="shared" si="5"/>
        <v>571301948</v>
      </c>
    </row>
    <row r="63" spans="1:12" ht="15" customHeight="1">
      <c r="A63" s="20" t="s">
        <v>118</v>
      </c>
      <c r="B63" s="25" t="s">
        <v>119</v>
      </c>
      <c r="C63" s="22"/>
      <c r="D63" s="22"/>
      <c r="E63" s="22">
        <f t="shared" si="3"/>
        <v>0</v>
      </c>
      <c r="F63" s="22"/>
      <c r="G63" s="22">
        <f t="shared" si="4"/>
        <v>0</v>
      </c>
      <c r="H63" s="22"/>
      <c r="I63" s="2">
        <v>0</v>
      </c>
      <c r="J63" s="22">
        <f t="shared" si="1"/>
        <v>0</v>
      </c>
      <c r="K63" s="22"/>
      <c r="L63" s="22">
        <f t="shared" si="5"/>
        <v>0</v>
      </c>
    </row>
    <row r="64" spans="1:12" s="27" customFormat="1" ht="15" customHeight="1">
      <c r="A64" s="34" t="s">
        <v>120</v>
      </c>
      <c r="B64" s="21" t="s">
        <v>121</v>
      </c>
      <c r="C64" s="13">
        <f t="shared" ref="C64:I64" si="23">SUM(C65:C68)</f>
        <v>0</v>
      </c>
      <c r="D64" s="13">
        <f t="shared" si="23"/>
        <v>0</v>
      </c>
      <c r="E64" s="13">
        <f t="shared" si="3"/>
        <v>0</v>
      </c>
      <c r="F64" s="13">
        <f t="shared" si="23"/>
        <v>4058073806</v>
      </c>
      <c r="G64" s="13">
        <f t="shared" si="4"/>
        <v>4058073806</v>
      </c>
      <c r="H64" s="13">
        <f t="shared" si="23"/>
        <v>0</v>
      </c>
      <c r="I64" s="14">
        <f t="shared" si="23"/>
        <v>12014445</v>
      </c>
      <c r="J64" s="13">
        <f t="shared" si="1"/>
        <v>12014445</v>
      </c>
      <c r="K64" s="13">
        <f>SUM(K65:K68)</f>
        <v>4718190978</v>
      </c>
      <c r="L64" s="13">
        <f t="shared" si="5"/>
        <v>4730205423</v>
      </c>
    </row>
    <row r="65" spans="1:12" ht="15" customHeight="1">
      <c r="A65" s="20" t="s">
        <v>122</v>
      </c>
      <c r="B65" s="25" t="s">
        <v>113</v>
      </c>
      <c r="C65" s="22"/>
      <c r="D65" s="22"/>
      <c r="E65" s="22">
        <f t="shared" si="3"/>
        <v>0</v>
      </c>
      <c r="F65" s="22">
        <v>1957203750</v>
      </c>
      <c r="G65" s="22">
        <f t="shared" si="4"/>
        <v>1957203750</v>
      </c>
      <c r="H65" s="22"/>
      <c r="I65" s="2"/>
      <c r="J65" s="22">
        <f t="shared" si="1"/>
        <v>0</v>
      </c>
      <c r="K65" s="35">
        <v>2286666801</v>
      </c>
      <c r="L65" s="22">
        <f t="shared" si="5"/>
        <v>2286666801</v>
      </c>
    </row>
    <row r="66" spans="1:12" ht="15" customHeight="1">
      <c r="A66" s="20" t="s">
        <v>123</v>
      </c>
      <c r="B66" s="25" t="s">
        <v>115</v>
      </c>
      <c r="C66" s="22"/>
      <c r="D66" s="22"/>
      <c r="E66" s="22">
        <f t="shared" si="3"/>
        <v>0</v>
      </c>
      <c r="F66" s="22">
        <v>28893075</v>
      </c>
      <c r="G66" s="22">
        <f t="shared" si="4"/>
        <v>28893075</v>
      </c>
      <c r="H66" s="22"/>
      <c r="I66" s="2"/>
      <c r="J66" s="22">
        <f t="shared" si="1"/>
        <v>0</v>
      </c>
      <c r="K66" s="35">
        <v>106206146</v>
      </c>
      <c r="L66" s="22">
        <f t="shared" si="5"/>
        <v>106206146</v>
      </c>
    </row>
    <row r="67" spans="1:12" ht="15" customHeight="1">
      <c r="A67" s="20" t="s">
        <v>124</v>
      </c>
      <c r="B67" s="25" t="s">
        <v>117</v>
      </c>
      <c r="C67" s="22"/>
      <c r="D67" s="22"/>
      <c r="E67" s="22">
        <f t="shared" si="3"/>
        <v>0</v>
      </c>
      <c r="F67" s="22">
        <v>2071976981</v>
      </c>
      <c r="G67" s="22">
        <f t="shared" si="4"/>
        <v>2071976981</v>
      </c>
      <c r="H67" s="22"/>
      <c r="I67" s="2">
        <f>+[7]MAPA_IV_4.161!BE67</f>
        <v>12014445</v>
      </c>
      <c r="J67" s="22">
        <f t="shared" si="1"/>
        <v>12014445</v>
      </c>
      <c r="K67" s="35">
        <f>2335667887-12014445</f>
        <v>2323653442</v>
      </c>
      <c r="L67" s="22">
        <f t="shared" si="5"/>
        <v>2335667887</v>
      </c>
    </row>
    <row r="68" spans="1:12" ht="15" customHeight="1">
      <c r="A68" s="20" t="s">
        <v>125</v>
      </c>
      <c r="B68" s="25" t="s">
        <v>119</v>
      </c>
      <c r="C68" s="22"/>
      <c r="D68" s="22"/>
      <c r="E68" s="22">
        <f t="shared" si="3"/>
        <v>0</v>
      </c>
      <c r="F68" s="22"/>
      <c r="G68" s="22">
        <f t="shared" si="4"/>
        <v>0</v>
      </c>
      <c r="H68" s="22"/>
      <c r="I68" s="2"/>
      <c r="J68" s="22">
        <f t="shared" si="1"/>
        <v>0</v>
      </c>
      <c r="K68" s="35">
        <v>1664589</v>
      </c>
      <c r="L68" s="22">
        <f t="shared" si="5"/>
        <v>1664589</v>
      </c>
    </row>
    <row r="69" spans="1:12" ht="15" customHeight="1">
      <c r="A69" s="34" t="s">
        <v>126</v>
      </c>
      <c r="B69" s="21" t="s">
        <v>127</v>
      </c>
      <c r="C69" s="13">
        <f t="shared" ref="C69:I69" si="24">SUM(C70:C71)</f>
        <v>0</v>
      </c>
      <c r="D69" s="13">
        <f t="shared" si="24"/>
        <v>0</v>
      </c>
      <c r="E69" s="13">
        <f t="shared" si="3"/>
        <v>0</v>
      </c>
      <c r="F69" s="13">
        <f t="shared" si="24"/>
        <v>603822941</v>
      </c>
      <c r="G69" s="13">
        <f t="shared" si="4"/>
        <v>603822941</v>
      </c>
      <c r="H69" s="13">
        <f t="shared" si="24"/>
        <v>0</v>
      </c>
      <c r="I69" s="14">
        <f t="shared" si="24"/>
        <v>7530145</v>
      </c>
      <c r="J69" s="13">
        <f t="shared" ref="J69:J132" si="25">+H69+I69</f>
        <v>7530145</v>
      </c>
      <c r="K69" s="13">
        <f>SUM(K70:K71)</f>
        <v>114540427</v>
      </c>
      <c r="L69" s="13">
        <f t="shared" si="5"/>
        <v>122070572</v>
      </c>
    </row>
    <row r="70" spans="1:12" ht="15" customHeight="1">
      <c r="A70" s="20" t="s">
        <v>128</v>
      </c>
      <c r="B70" s="25" t="s">
        <v>111</v>
      </c>
      <c r="C70" s="22"/>
      <c r="D70" s="22"/>
      <c r="E70" s="22">
        <f t="shared" ref="E70:E133" si="26">+C70+D70</f>
        <v>0</v>
      </c>
      <c r="F70" s="22">
        <v>599761139</v>
      </c>
      <c r="G70" s="22">
        <f t="shared" ref="G70:G133" si="27">+F70+E70</f>
        <v>599761139</v>
      </c>
      <c r="H70" s="22"/>
      <c r="I70" s="2">
        <f>+[7]MAPA_IV_4.161!BE70</f>
        <v>7530145</v>
      </c>
      <c r="J70" s="22">
        <f t="shared" si="25"/>
        <v>7530145</v>
      </c>
      <c r="K70" s="22">
        <f>95606972-7530145</f>
        <v>88076827</v>
      </c>
      <c r="L70" s="22">
        <f t="shared" ref="L70:L133" si="28">+J70+K70</f>
        <v>95606972</v>
      </c>
    </row>
    <row r="71" spans="1:12" ht="15" customHeight="1">
      <c r="A71" s="20" t="s">
        <v>129</v>
      </c>
      <c r="B71" s="25" t="s">
        <v>121</v>
      </c>
      <c r="C71" s="22"/>
      <c r="D71" s="22"/>
      <c r="E71" s="22">
        <f t="shared" si="26"/>
        <v>0</v>
      </c>
      <c r="F71" s="22">
        <v>4061802</v>
      </c>
      <c r="G71" s="22">
        <f t="shared" si="27"/>
        <v>4061802</v>
      </c>
      <c r="H71" s="22"/>
      <c r="I71" s="2"/>
      <c r="J71" s="22">
        <f t="shared" si="25"/>
        <v>0</v>
      </c>
      <c r="K71" s="22">
        <v>26463600</v>
      </c>
      <c r="L71" s="22">
        <f t="shared" si="28"/>
        <v>26463600</v>
      </c>
    </row>
    <row r="72" spans="1:12" ht="15" customHeight="1">
      <c r="A72" s="34" t="s">
        <v>130</v>
      </c>
      <c r="B72" s="21" t="s">
        <v>131</v>
      </c>
      <c r="C72" s="13">
        <f>+C73+C78</f>
        <v>69287692</v>
      </c>
      <c r="D72" s="13">
        <f>+D73+D78</f>
        <v>392573481</v>
      </c>
      <c r="E72" s="22">
        <f t="shared" si="26"/>
        <v>461861173</v>
      </c>
      <c r="F72" s="13">
        <f>+F73+F78</f>
        <v>2052900</v>
      </c>
      <c r="G72" s="13">
        <f t="shared" si="27"/>
        <v>463914073</v>
      </c>
      <c r="H72" s="13">
        <f>+H73+H78</f>
        <v>70232765</v>
      </c>
      <c r="I72" s="14">
        <f>+I73+I78</f>
        <v>351277384</v>
      </c>
      <c r="J72" s="13">
        <f t="shared" si="25"/>
        <v>421510149</v>
      </c>
      <c r="K72" s="13">
        <f>+K73+K78</f>
        <v>0</v>
      </c>
      <c r="L72" s="13">
        <f t="shared" si="28"/>
        <v>421510149</v>
      </c>
    </row>
    <row r="73" spans="1:12" s="27" customFormat="1" ht="15" customHeight="1">
      <c r="A73" s="34" t="s">
        <v>132</v>
      </c>
      <c r="B73" s="21" t="s">
        <v>111</v>
      </c>
      <c r="C73" s="13">
        <f t="shared" ref="C73:I73" si="29">SUM(C74:C77)</f>
        <v>69287692</v>
      </c>
      <c r="D73" s="13">
        <f t="shared" si="29"/>
        <v>392573481</v>
      </c>
      <c r="E73" s="13">
        <f t="shared" si="26"/>
        <v>461861173</v>
      </c>
      <c r="F73" s="13">
        <f t="shared" si="29"/>
        <v>2052900</v>
      </c>
      <c r="G73" s="13">
        <f t="shared" si="27"/>
        <v>463914073</v>
      </c>
      <c r="H73" s="13">
        <f t="shared" si="29"/>
        <v>70232765</v>
      </c>
      <c r="I73" s="14">
        <f t="shared" si="29"/>
        <v>351277384</v>
      </c>
      <c r="J73" s="13">
        <f t="shared" si="25"/>
        <v>421510149</v>
      </c>
      <c r="K73" s="13">
        <f>SUM(K74:K77)</f>
        <v>0</v>
      </c>
      <c r="L73" s="13">
        <f t="shared" si="28"/>
        <v>421510149</v>
      </c>
    </row>
    <row r="74" spans="1:12" ht="15" customHeight="1">
      <c r="A74" s="20" t="s">
        <v>133</v>
      </c>
      <c r="B74" s="25" t="s">
        <v>134</v>
      </c>
      <c r="C74" s="22">
        <v>3721692</v>
      </c>
      <c r="D74" s="22"/>
      <c r="E74" s="22">
        <f t="shared" si="26"/>
        <v>3721692</v>
      </c>
      <c r="F74" s="22"/>
      <c r="G74" s="22">
        <f t="shared" si="27"/>
        <v>3721692</v>
      </c>
      <c r="H74" s="22">
        <v>4250</v>
      </c>
      <c r="I74" s="2">
        <v>0</v>
      </c>
      <c r="J74" s="22">
        <f t="shared" si="25"/>
        <v>4250</v>
      </c>
      <c r="K74" s="22"/>
      <c r="L74" s="22">
        <f t="shared" si="28"/>
        <v>4250</v>
      </c>
    </row>
    <row r="75" spans="1:12" ht="15" customHeight="1">
      <c r="A75" s="20" t="s">
        <v>135</v>
      </c>
      <c r="B75" s="25" t="s">
        <v>136</v>
      </c>
      <c r="C75" s="22"/>
      <c r="D75" s="22">
        <v>180000</v>
      </c>
      <c r="E75" s="22">
        <f t="shared" si="26"/>
        <v>180000</v>
      </c>
      <c r="F75" s="22"/>
      <c r="G75" s="22">
        <f t="shared" si="27"/>
        <v>180000</v>
      </c>
      <c r="H75" s="22"/>
      <c r="I75" s="2"/>
      <c r="J75" s="22">
        <f t="shared" si="25"/>
        <v>0</v>
      </c>
      <c r="K75" s="22"/>
      <c r="L75" s="22">
        <f t="shared" si="28"/>
        <v>0</v>
      </c>
    </row>
    <row r="76" spans="1:12" ht="15" customHeight="1">
      <c r="A76" s="20" t="s">
        <v>137</v>
      </c>
      <c r="B76" s="25" t="s">
        <v>138</v>
      </c>
      <c r="C76" s="22"/>
      <c r="D76" s="22">
        <v>5870000</v>
      </c>
      <c r="E76" s="22">
        <f t="shared" si="26"/>
        <v>5870000</v>
      </c>
      <c r="F76" s="22"/>
      <c r="G76" s="22">
        <f t="shared" si="27"/>
        <v>5870000</v>
      </c>
      <c r="H76" s="22"/>
      <c r="I76" s="2">
        <f>+[7]MAPA_IV_4.161!BE76</f>
        <v>5870000</v>
      </c>
      <c r="J76" s="22">
        <f t="shared" si="25"/>
        <v>5870000</v>
      </c>
      <c r="K76" s="22"/>
      <c r="L76" s="22">
        <f t="shared" si="28"/>
        <v>5870000</v>
      </c>
    </row>
    <row r="77" spans="1:12" ht="15" customHeight="1">
      <c r="A77" s="20" t="s">
        <v>139</v>
      </c>
      <c r="B77" s="25" t="s">
        <v>140</v>
      </c>
      <c r="C77" s="22">
        <v>65566000</v>
      </c>
      <c r="D77" s="22">
        <v>386523481</v>
      </c>
      <c r="E77" s="22">
        <f t="shared" si="26"/>
        <v>452089481</v>
      </c>
      <c r="F77" s="22">
        <v>2052900</v>
      </c>
      <c r="G77" s="22">
        <f t="shared" si="27"/>
        <v>454142381</v>
      </c>
      <c r="H77" s="22">
        <f>70486476-257961</f>
        <v>70228515</v>
      </c>
      <c r="I77" s="2">
        <f>+[7]MAPA_IV_4.161!BE77</f>
        <v>345407384</v>
      </c>
      <c r="J77" s="22">
        <f t="shared" si="25"/>
        <v>415635899</v>
      </c>
      <c r="K77" s="22"/>
      <c r="L77" s="22">
        <f t="shared" si="28"/>
        <v>415635899</v>
      </c>
    </row>
    <row r="78" spans="1:12" s="27" customFormat="1" ht="15" customHeight="1">
      <c r="A78" s="34" t="s">
        <v>141</v>
      </c>
      <c r="B78" s="21" t="s">
        <v>121</v>
      </c>
      <c r="C78" s="13">
        <f t="shared" ref="C78:I78" si="30">SUM(C79:C82)</f>
        <v>0</v>
      </c>
      <c r="D78" s="13">
        <f t="shared" si="30"/>
        <v>0</v>
      </c>
      <c r="E78" s="13">
        <f t="shared" si="26"/>
        <v>0</v>
      </c>
      <c r="F78" s="13">
        <f t="shared" si="30"/>
        <v>0</v>
      </c>
      <c r="G78" s="13">
        <f t="shared" si="27"/>
        <v>0</v>
      </c>
      <c r="H78" s="13">
        <f t="shared" si="30"/>
        <v>0</v>
      </c>
      <c r="I78" s="14">
        <f t="shared" si="30"/>
        <v>0</v>
      </c>
      <c r="J78" s="13">
        <f t="shared" si="25"/>
        <v>0</v>
      </c>
      <c r="K78" s="13">
        <f>SUM(K79:K82)</f>
        <v>0</v>
      </c>
      <c r="L78" s="13">
        <f t="shared" si="28"/>
        <v>0</v>
      </c>
    </row>
    <row r="79" spans="1:12" ht="15" customHeight="1">
      <c r="A79" s="20" t="s">
        <v>142</v>
      </c>
      <c r="B79" s="25" t="s">
        <v>143</v>
      </c>
      <c r="C79" s="22"/>
      <c r="D79" s="22"/>
      <c r="E79" s="22">
        <f t="shared" si="26"/>
        <v>0</v>
      </c>
      <c r="F79" s="22"/>
      <c r="G79" s="22">
        <f t="shared" si="27"/>
        <v>0</v>
      </c>
      <c r="H79" s="22">
        <f>6991930-6991930</f>
        <v>0</v>
      </c>
      <c r="I79" s="2"/>
      <c r="J79" s="22">
        <f t="shared" si="25"/>
        <v>0</v>
      </c>
      <c r="K79" s="22"/>
      <c r="L79" s="22">
        <f t="shared" si="28"/>
        <v>0</v>
      </c>
    </row>
    <row r="80" spans="1:12" ht="15" customHeight="1">
      <c r="A80" s="20" t="s">
        <v>144</v>
      </c>
      <c r="B80" s="25" t="s">
        <v>145</v>
      </c>
      <c r="C80" s="22"/>
      <c r="D80" s="22"/>
      <c r="E80" s="22">
        <f t="shared" si="26"/>
        <v>0</v>
      </c>
      <c r="F80" s="22"/>
      <c r="G80" s="22">
        <f t="shared" si="27"/>
        <v>0</v>
      </c>
      <c r="H80" s="22"/>
      <c r="I80" s="2"/>
      <c r="J80" s="22">
        <f t="shared" si="25"/>
        <v>0</v>
      </c>
      <c r="K80" s="22"/>
      <c r="L80" s="22">
        <f t="shared" si="28"/>
        <v>0</v>
      </c>
    </row>
    <row r="81" spans="1:12" ht="15" customHeight="1">
      <c r="A81" s="20" t="s">
        <v>146</v>
      </c>
      <c r="B81" s="25" t="s">
        <v>147</v>
      </c>
      <c r="C81" s="22"/>
      <c r="D81" s="22"/>
      <c r="E81" s="22">
        <f t="shared" si="26"/>
        <v>0</v>
      </c>
      <c r="F81" s="22"/>
      <c r="G81" s="22">
        <f t="shared" si="27"/>
        <v>0</v>
      </c>
      <c r="H81" s="22"/>
      <c r="I81" s="2">
        <f>+[7]MAPA_IV_4.161!BE81</f>
        <v>0</v>
      </c>
      <c r="J81" s="22">
        <f t="shared" si="25"/>
        <v>0</v>
      </c>
      <c r="K81" s="22"/>
      <c r="L81" s="22">
        <f t="shared" si="28"/>
        <v>0</v>
      </c>
    </row>
    <row r="82" spans="1:12" ht="15" customHeight="1">
      <c r="A82" s="20" t="s">
        <v>148</v>
      </c>
      <c r="B82" s="25" t="s">
        <v>149</v>
      </c>
      <c r="C82" s="22"/>
      <c r="D82" s="22"/>
      <c r="E82" s="22">
        <f t="shared" si="26"/>
        <v>0</v>
      </c>
      <c r="F82" s="22"/>
      <c r="G82" s="22">
        <f t="shared" si="27"/>
        <v>0</v>
      </c>
      <c r="H82" s="22">
        <f>2160749-2160749</f>
        <v>0</v>
      </c>
      <c r="I82" s="2"/>
      <c r="J82" s="22">
        <f t="shared" si="25"/>
        <v>0</v>
      </c>
      <c r="K82" s="22"/>
      <c r="L82" s="22">
        <f t="shared" si="28"/>
        <v>0</v>
      </c>
    </row>
    <row r="83" spans="1:12" ht="15" customHeight="1">
      <c r="A83" s="17" t="s">
        <v>150</v>
      </c>
      <c r="B83" s="18" t="s">
        <v>151</v>
      </c>
      <c r="C83" s="13">
        <f t="shared" ref="C83:H83" si="31">+C84+C98+C172+C181+C185</f>
        <v>7200052138</v>
      </c>
      <c r="D83" s="13">
        <f t="shared" si="31"/>
        <v>3060876957</v>
      </c>
      <c r="E83" s="13">
        <f t="shared" si="26"/>
        <v>10260929095</v>
      </c>
      <c r="F83" s="13">
        <f t="shared" si="31"/>
        <v>1026736949</v>
      </c>
      <c r="G83" s="13">
        <f t="shared" si="27"/>
        <v>11287666044</v>
      </c>
      <c r="H83" s="13">
        <f t="shared" si="31"/>
        <v>3888527054</v>
      </c>
      <c r="I83" s="19">
        <f>+I84+I98+I172+I181+I185</f>
        <v>1915060103</v>
      </c>
      <c r="J83" s="13">
        <f t="shared" si="25"/>
        <v>5803587157</v>
      </c>
      <c r="K83" s="13">
        <f>+K84+K98+K172+K181+K185</f>
        <v>0</v>
      </c>
      <c r="L83" s="13">
        <f t="shared" si="28"/>
        <v>5803587157</v>
      </c>
    </row>
    <row r="84" spans="1:12" ht="15" customHeight="1">
      <c r="A84" s="34" t="s">
        <v>152</v>
      </c>
      <c r="B84" s="21" t="s">
        <v>153</v>
      </c>
      <c r="C84" s="13">
        <f t="shared" ref="C84:H84" si="32">SUM(C85:C89)</f>
        <v>2816066935</v>
      </c>
      <c r="D84" s="13">
        <f t="shared" si="32"/>
        <v>179858869</v>
      </c>
      <c r="E84" s="13">
        <f t="shared" si="26"/>
        <v>2995925804</v>
      </c>
      <c r="F84" s="13">
        <f t="shared" si="32"/>
        <v>293391923</v>
      </c>
      <c r="G84" s="13">
        <f t="shared" si="27"/>
        <v>3289317727</v>
      </c>
      <c r="H84" s="13">
        <f t="shared" si="32"/>
        <v>973377773</v>
      </c>
      <c r="I84" s="14">
        <f>SUM(I85:I89)</f>
        <v>161225141</v>
      </c>
      <c r="J84" s="13">
        <f t="shared" si="25"/>
        <v>1134602914</v>
      </c>
      <c r="K84" s="13">
        <f>SUM(K85:K89)</f>
        <v>0</v>
      </c>
      <c r="L84" s="13">
        <f t="shared" si="28"/>
        <v>1134602914</v>
      </c>
    </row>
    <row r="85" spans="1:12" ht="15" customHeight="1">
      <c r="A85" s="20" t="s">
        <v>154</v>
      </c>
      <c r="B85" s="25" t="s">
        <v>155</v>
      </c>
      <c r="C85" s="22">
        <v>16600000</v>
      </c>
      <c r="D85" s="22"/>
      <c r="E85" s="22">
        <f t="shared" si="26"/>
        <v>16600000</v>
      </c>
      <c r="F85" s="22">
        <v>195000000</v>
      </c>
      <c r="G85" s="22">
        <f t="shared" si="27"/>
        <v>211600000</v>
      </c>
      <c r="H85" s="22">
        <v>49518909</v>
      </c>
      <c r="I85" s="2"/>
      <c r="J85" s="22">
        <f t="shared" si="25"/>
        <v>49518909</v>
      </c>
      <c r="K85" s="22"/>
      <c r="L85" s="22">
        <f t="shared" si="28"/>
        <v>49518909</v>
      </c>
    </row>
    <row r="86" spans="1:12" ht="15" customHeight="1">
      <c r="A86" s="20" t="s">
        <v>156</v>
      </c>
      <c r="B86" s="25" t="s">
        <v>157</v>
      </c>
      <c r="C86" s="22">
        <v>1540154890</v>
      </c>
      <c r="D86" s="22"/>
      <c r="E86" s="22">
        <f t="shared" si="26"/>
        <v>1540154890</v>
      </c>
      <c r="F86" s="22"/>
      <c r="G86" s="22">
        <f t="shared" si="27"/>
        <v>1540154890</v>
      </c>
      <c r="H86" s="22">
        <v>872087077</v>
      </c>
      <c r="I86" s="2"/>
      <c r="J86" s="22">
        <f t="shared" si="25"/>
        <v>872087077</v>
      </c>
      <c r="K86" s="22"/>
      <c r="L86" s="22">
        <f t="shared" si="28"/>
        <v>872087077</v>
      </c>
    </row>
    <row r="87" spans="1:12" ht="15" customHeight="1">
      <c r="A87" s="20" t="s">
        <v>158</v>
      </c>
      <c r="B87" s="25" t="s">
        <v>159</v>
      </c>
      <c r="C87" s="22"/>
      <c r="D87" s="22"/>
      <c r="E87" s="22">
        <f t="shared" si="26"/>
        <v>0</v>
      </c>
      <c r="F87" s="22"/>
      <c r="G87" s="22">
        <f t="shared" si="27"/>
        <v>0</v>
      </c>
      <c r="H87" s="22"/>
      <c r="I87" s="2"/>
      <c r="J87" s="22">
        <f t="shared" si="25"/>
        <v>0</v>
      </c>
      <c r="K87" s="22"/>
      <c r="L87" s="22">
        <f t="shared" si="28"/>
        <v>0</v>
      </c>
    </row>
    <row r="88" spans="1:12" ht="15" customHeight="1">
      <c r="A88" s="20" t="s">
        <v>160</v>
      </c>
      <c r="B88" s="25" t="s">
        <v>161</v>
      </c>
      <c r="C88" s="22"/>
      <c r="D88" s="22"/>
      <c r="E88" s="22">
        <f t="shared" si="26"/>
        <v>0</v>
      </c>
      <c r="F88" s="22"/>
      <c r="G88" s="22">
        <f t="shared" si="27"/>
        <v>0</v>
      </c>
      <c r="H88" s="22"/>
      <c r="I88" s="2"/>
      <c r="J88" s="22">
        <f t="shared" si="25"/>
        <v>0</v>
      </c>
      <c r="K88" s="22"/>
      <c r="L88" s="22">
        <f t="shared" si="28"/>
        <v>0</v>
      </c>
    </row>
    <row r="89" spans="1:12" s="27" customFormat="1" ht="15" customHeight="1">
      <c r="A89" s="34" t="s">
        <v>162</v>
      </c>
      <c r="B89" s="29" t="s">
        <v>163</v>
      </c>
      <c r="C89" s="13">
        <f t="shared" ref="C89:I89" si="33">SUM(C90:C97)</f>
        <v>1259312045</v>
      </c>
      <c r="D89" s="13">
        <f t="shared" si="33"/>
        <v>179858869</v>
      </c>
      <c r="E89" s="13">
        <f t="shared" si="26"/>
        <v>1439170914</v>
      </c>
      <c r="F89" s="13">
        <f t="shared" si="33"/>
        <v>98391923</v>
      </c>
      <c r="G89" s="13">
        <f t="shared" si="27"/>
        <v>1537562837</v>
      </c>
      <c r="H89" s="13">
        <f t="shared" si="33"/>
        <v>51771787</v>
      </c>
      <c r="I89" s="14">
        <f t="shared" si="33"/>
        <v>161225141</v>
      </c>
      <c r="J89" s="13">
        <f t="shared" si="25"/>
        <v>212996928</v>
      </c>
      <c r="K89" s="13">
        <f>SUM(K90:K97)</f>
        <v>0</v>
      </c>
      <c r="L89" s="13">
        <f t="shared" si="28"/>
        <v>212996928</v>
      </c>
    </row>
    <row r="90" spans="1:12" ht="15" customHeight="1">
      <c r="A90" s="20" t="s">
        <v>164</v>
      </c>
      <c r="B90" s="36" t="s">
        <v>165</v>
      </c>
      <c r="C90" s="22">
        <v>500000000</v>
      </c>
      <c r="D90" s="22"/>
      <c r="E90" s="22">
        <f t="shared" si="26"/>
        <v>500000000</v>
      </c>
      <c r="F90" s="22"/>
      <c r="G90" s="22">
        <f t="shared" si="27"/>
        <v>500000000</v>
      </c>
      <c r="H90" s="37"/>
      <c r="I90" s="2"/>
      <c r="J90" s="22">
        <f t="shared" si="25"/>
        <v>0</v>
      </c>
      <c r="K90" s="22"/>
      <c r="L90" s="22">
        <f t="shared" si="28"/>
        <v>0</v>
      </c>
    </row>
    <row r="91" spans="1:12" ht="15" customHeight="1">
      <c r="A91" s="20" t="s">
        <v>166</v>
      </c>
      <c r="B91" s="36" t="s">
        <v>167</v>
      </c>
      <c r="C91" s="22">
        <v>242000000</v>
      </c>
      <c r="D91" s="22"/>
      <c r="E91" s="22">
        <f t="shared" si="26"/>
        <v>242000000</v>
      </c>
      <c r="F91" s="22"/>
      <c r="G91" s="22">
        <f t="shared" si="27"/>
        <v>242000000</v>
      </c>
      <c r="H91" s="22"/>
      <c r="I91" s="2"/>
      <c r="J91" s="22">
        <f t="shared" si="25"/>
        <v>0</v>
      </c>
      <c r="K91" s="22"/>
      <c r="L91" s="22">
        <f t="shared" si="28"/>
        <v>0</v>
      </c>
    </row>
    <row r="92" spans="1:12" ht="15" customHeight="1">
      <c r="A92" s="20" t="s">
        <v>168</v>
      </c>
      <c r="B92" s="36" t="s">
        <v>169</v>
      </c>
      <c r="C92" s="22">
        <v>489909145</v>
      </c>
      <c r="D92" s="22">
        <v>111891077</v>
      </c>
      <c r="E92" s="22">
        <f t="shared" si="26"/>
        <v>601800222</v>
      </c>
      <c r="F92" s="22">
        <v>94506923</v>
      </c>
      <c r="G92" s="22">
        <f t="shared" si="27"/>
        <v>696307145</v>
      </c>
      <c r="H92" s="22">
        <v>39324184</v>
      </c>
      <c r="I92" s="2">
        <f>+[7]MAPA_IV_4.161!BE92</f>
        <v>147007240</v>
      </c>
      <c r="J92" s="22">
        <f t="shared" si="25"/>
        <v>186331424</v>
      </c>
      <c r="K92" s="22"/>
      <c r="L92" s="22">
        <f t="shared" si="28"/>
        <v>186331424</v>
      </c>
    </row>
    <row r="93" spans="1:12" ht="15" customHeight="1">
      <c r="A93" s="20" t="s">
        <v>170</v>
      </c>
      <c r="B93" s="36" t="s">
        <v>171</v>
      </c>
      <c r="C93" s="22"/>
      <c r="D93" s="22"/>
      <c r="E93" s="22">
        <f t="shared" si="26"/>
        <v>0</v>
      </c>
      <c r="F93" s="22"/>
      <c r="G93" s="22">
        <f t="shared" si="27"/>
        <v>0</v>
      </c>
      <c r="H93" s="22"/>
      <c r="I93" s="2"/>
      <c r="J93" s="22">
        <f t="shared" si="25"/>
        <v>0</v>
      </c>
      <c r="K93" s="22"/>
      <c r="L93" s="22">
        <f t="shared" si="28"/>
        <v>0</v>
      </c>
    </row>
    <row r="94" spans="1:12" ht="15" customHeight="1">
      <c r="A94" s="20" t="s">
        <v>172</v>
      </c>
      <c r="B94" s="36" t="s">
        <v>173</v>
      </c>
      <c r="C94" s="22"/>
      <c r="D94" s="22">
        <v>3757140</v>
      </c>
      <c r="E94" s="22">
        <f t="shared" si="26"/>
        <v>3757140</v>
      </c>
      <c r="F94" s="22"/>
      <c r="G94" s="22">
        <f t="shared" si="27"/>
        <v>3757140</v>
      </c>
      <c r="H94" s="22">
        <v>1173320</v>
      </c>
      <c r="I94" s="2"/>
      <c r="J94" s="22">
        <f t="shared" si="25"/>
        <v>1173320</v>
      </c>
      <c r="K94" s="22"/>
      <c r="L94" s="22">
        <f t="shared" si="28"/>
        <v>1173320</v>
      </c>
    </row>
    <row r="95" spans="1:12" ht="15" customHeight="1">
      <c r="A95" s="20" t="s">
        <v>174</v>
      </c>
      <c r="B95" s="36" t="s">
        <v>175</v>
      </c>
      <c r="C95" s="22">
        <v>4280000</v>
      </c>
      <c r="D95" s="22">
        <v>4280000</v>
      </c>
      <c r="E95" s="22">
        <f t="shared" si="26"/>
        <v>8560000</v>
      </c>
      <c r="F95" s="22"/>
      <c r="G95" s="22">
        <f t="shared" si="27"/>
        <v>8560000</v>
      </c>
      <c r="H95" s="22">
        <v>4644222</v>
      </c>
      <c r="I95" s="2">
        <f>+[7]MAPA_IV_4.161!BE95</f>
        <v>1880644</v>
      </c>
      <c r="J95" s="22">
        <f t="shared" si="25"/>
        <v>6524866</v>
      </c>
      <c r="K95" s="22"/>
      <c r="L95" s="22">
        <f t="shared" si="28"/>
        <v>6524866</v>
      </c>
    </row>
    <row r="96" spans="1:12" ht="15" customHeight="1">
      <c r="A96" s="20" t="s">
        <v>176</v>
      </c>
      <c r="B96" s="36" t="s">
        <v>177</v>
      </c>
      <c r="C96" s="22">
        <v>5166000</v>
      </c>
      <c r="D96" s="22">
        <v>45211553</v>
      </c>
      <c r="E96" s="22">
        <f t="shared" si="26"/>
        <v>50377553</v>
      </c>
      <c r="F96" s="22"/>
      <c r="G96" s="22">
        <f t="shared" si="27"/>
        <v>50377553</v>
      </c>
      <c r="H96" s="22">
        <v>10000</v>
      </c>
      <c r="I96" s="2">
        <f>+[7]MAPA_IV_4.161!BE96</f>
        <v>2281552</v>
      </c>
      <c r="J96" s="22">
        <f t="shared" si="25"/>
        <v>2291552</v>
      </c>
      <c r="K96" s="22"/>
      <c r="L96" s="22">
        <f t="shared" si="28"/>
        <v>2291552</v>
      </c>
    </row>
    <row r="97" spans="1:12" ht="15" customHeight="1">
      <c r="A97" s="20" t="s">
        <v>178</v>
      </c>
      <c r="B97" s="36" t="s">
        <v>179</v>
      </c>
      <c r="C97" s="22">
        <v>17956900</v>
      </c>
      <c r="D97" s="22">
        <v>14719099</v>
      </c>
      <c r="E97" s="22">
        <f t="shared" si="26"/>
        <v>32675999</v>
      </c>
      <c r="F97" s="22">
        <v>3885000</v>
      </c>
      <c r="G97" s="22">
        <f t="shared" si="27"/>
        <v>36560999</v>
      </c>
      <c r="H97" s="22">
        <f>9576084-2956023</f>
        <v>6620061</v>
      </c>
      <c r="I97" s="2">
        <f>+[7]MAPA_IV_4.161!BE97</f>
        <v>10055705</v>
      </c>
      <c r="J97" s="22">
        <f t="shared" si="25"/>
        <v>16675766</v>
      </c>
      <c r="K97" s="22"/>
      <c r="L97" s="22">
        <f t="shared" si="28"/>
        <v>16675766</v>
      </c>
    </row>
    <row r="98" spans="1:12" ht="15" customHeight="1">
      <c r="A98" s="34" t="s">
        <v>180</v>
      </c>
      <c r="B98" s="21" t="s">
        <v>181</v>
      </c>
      <c r="C98" s="13">
        <f t="shared" ref="C98:I98" si="34">+C99+C108</f>
        <v>3328998285</v>
      </c>
      <c r="D98" s="13">
        <f t="shared" si="34"/>
        <v>2769362980</v>
      </c>
      <c r="E98" s="13">
        <f t="shared" si="26"/>
        <v>6098361265</v>
      </c>
      <c r="F98" s="13">
        <f t="shared" si="34"/>
        <v>480815749</v>
      </c>
      <c r="G98" s="13">
        <f t="shared" si="27"/>
        <v>6579177014</v>
      </c>
      <c r="H98" s="13">
        <f t="shared" si="34"/>
        <v>2026869860</v>
      </c>
      <c r="I98" s="19">
        <f t="shared" si="34"/>
        <v>1692041080</v>
      </c>
      <c r="J98" s="13">
        <f t="shared" si="25"/>
        <v>3718910940</v>
      </c>
      <c r="K98" s="13">
        <f>+K99+K108</f>
        <v>0</v>
      </c>
      <c r="L98" s="13">
        <f t="shared" si="28"/>
        <v>3718910940</v>
      </c>
    </row>
    <row r="99" spans="1:12" ht="15" customHeight="1">
      <c r="A99" s="20" t="s">
        <v>182</v>
      </c>
      <c r="B99" s="32" t="s">
        <v>183</v>
      </c>
      <c r="C99" s="22">
        <f>SUM(C100:C107)</f>
        <v>57176739</v>
      </c>
      <c r="D99" s="22">
        <f>SUM(D100:D107)</f>
        <v>152438967</v>
      </c>
      <c r="E99" s="22">
        <f t="shared" si="26"/>
        <v>209615706</v>
      </c>
      <c r="F99" s="22">
        <f>SUM(F100:F107)</f>
        <v>3485000</v>
      </c>
      <c r="G99" s="22">
        <f t="shared" si="27"/>
        <v>213100706</v>
      </c>
      <c r="H99" s="22">
        <f>SUM(H100:H107)</f>
        <v>33742380</v>
      </c>
      <c r="I99" s="38">
        <f>SUM(I100:I107)</f>
        <v>57438968</v>
      </c>
      <c r="J99" s="22">
        <f t="shared" si="25"/>
        <v>91181348</v>
      </c>
      <c r="K99" s="22">
        <f>SUM(K100:K107)</f>
        <v>0</v>
      </c>
      <c r="L99" s="22">
        <f t="shared" si="28"/>
        <v>91181348</v>
      </c>
    </row>
    <row r="100" spans="1:12" ht="15" customHeight="1">
      <c r="A100" s="20" t="s">
        <v>184</v>
      </c>
      <c r="B100" s="25" t="s">
        <v>185</v>
      </c>
      <c r="C100" s="22"/>
      <c r="D100" s="22">
        <v>94414746</v>
      </c>
      <c r="E100" s="22">
        <f t="shared" si="26"/>
        <v>94414746</v>
      </c>
      <c r="F100" s="22"/>
      <c r="G100" s="22">
        <f t="shared" si="27"/>
        <v>94414746</v>
      </c>
      <c r="H100" s="22"/>
      <c r="I100" s="2">
        <f>+[7]MAPA_IV_4.161!BE100</f>
        <v>34716245</v>
      </c>
      <c r="J100" s="22">
        <f t="shared" si="25"/>
        <v>34716245</v>
      </c>
      <c r="K100" s="22"/>
      <c r="L100" s="22">
        <f t="shared" si="28"/>
        <v>34716245</v>
      </c>
    </row>
    <row r="101" spans="1:12" ht="15" customHeight="1">
      <c r="A101" s="20" t="s">
        <v>186</v>
      </c>
      <c r="B101" s="25" t="s">
        <v>187</v>
      </c>
      <c r="C101" s="22">
        <v>10000000</v>
      </c>
      <c r="D101" s="22"/>
      <c r="E101" s="22">
        <f t="shared" si="26"/>
        <v>10000000</v>
      </c>
      <c r="F101" s="22"/>
      <c r="G101" s="22">
        <f t="shared" si="27"/>
        <v>10000000</v>
      </c>
      <c r="H101" s="22"/>
      <c r="I101" s="2"/>
      <c r="J101" s="22">
        <f t="shared" si="25"/>
        <v>0</v>
      </c>
      <c r="K101" s="22"/>
      <c r="L101" s="22">
        <f t="shared" si="28"/>
        <v>0</v>
      </c>
    </row>
    <row r="102" spans="1:12" ht="15" customHeight="1">
      <c r="A102" s="20" t="s">
        <v>188</v>
      </c>
      <c r="B102" s="25" t="s">
        <v>189</v>
      </c>
      <c r="C102" s="22">
        <v>27959999</v>
      </c>
      <c r="D102" s="22">
        <v>2514600</v>
      </c>
      <c r="E102" s="22">
        <f t="shared" si="26"/>
        <v>30474599</v>
      </c>
      <c r="F102" s="22">
        <v>3000000</v>
      </c>
      <c r="G102" s="22">
        <f t="shared" si="27"/>
        <v>33474599</v>
      </c>
      <c r="H102" s="37">
        <f>4144119+27590387</f>
        <v>31734506</v>
      </c>
      <c r="I102" s="2">
        <f>+[7]MAPA_IV_4.161!BE102</f>
        <v>2025523</v>
      </c>
      <c r="J102" s="22">
        <f t="shared" si="25"/>
        <v>33760029</v>
      </c>
      <c r="K102" s="22"/>
      <c r="L102" s="22">
        <f t="shared" si="28"/>
        <v>33760029</v>
      </c>
    </row>
    <row r="103" spans="1:12" ht="15" customHeight="1">
      <c r="A103" s="20" t="s">
        <v>190</v>
      </c>
      <c r="B103" s="25" t="s">
        <v>191</v>
      </c>
      <c r="C103" s="22"/>
      <c r="D103" s="22"/>
      <c r="E103" s="22">
        <f t="shared" si="26"/>
        <v>0</v>
      </c>
      <c r="F103" s="22"/>
      <c r="G103" s="22">
        <f t="shared" si="27"/>
        <v>0</v>
      </c>
      <c r="H103" s="22"/>
      <c r="I103" s="2"/>
      <c r="J103" s="22">
        <f t="shared" si="25"/>
        <v>0</v>
      </c>
      <c r="K103" s="22"/>
      <c r="L103" s="22">
        <f t="shared" si="28"/>
        <v>0</v>
      </c>
    </row>
    <row r="104" spans="1:12" ht="15" customHeight="1">
      <c r="A104" s="20" t="s">
        <v>192</v>
      </c>
      <c r="B104" s="25" t="s">
        <v>193</v>
      </c>
      <c r="C104" s="22"/>
      <c r="D104" s="22"/>
      <c r="E104" s="22">
        <f t="shared" si="26"/>
        <v>0</v>
      </c>
      <c r="F104" s="22"/>
      <c r="G104" s="22">
        <f t="shared" si="27"/>
        <v>0</v>
      </c>
      <c r="H104" s="22"/>
      <c r="I104" s="2"/>
      <c r="J104" s="22">
        <f t="shared" si="25"/>
        <v>0</v>
      </c>
      <c r="K104" s="22"/>
      <c r="L104" s="22">
        <f t="shared" si="28"/>
        <v>0</v>
      </c>
    </row>
    <row r="105" spans="1:12" ht="15" customHeight="1">
      <c r="A105" s="20" t="s">
        <v>194</v>
      </c>
      <c r="B105" s="25" t="s">
        <v>195</v>
      </c>
      <c r="C105" s="22">
        <v>1110000</v>
      </c>
      <c r="D105" s="22"/>
      <c r="E105" s="22">
        <f t="shared" si="26"/>
        <v>1110000</v>
      </c>
      <c r="F105" s="22"/>
      <c r="G105" s="22">
        <f t="shared" si="27"/>
        <v>1110000</v>
      </c>
      <c r="H105" s="22"/>
      <c r="I105" s="2"/>
      <c r="J105" s="22">
        <f t="shared" si="25"/>
        <v>0</v>
      </c>
      <c r="K105" s="22"/>
      <c r="L105" s="22">
        <f t="shared" si="28"/>
        <v>0</v>
      </c>
    </row>
    <row r="106" spans="1:12" ht="15" customHeight="1">
      <c r="A106" s="20" t="s">
        <v>196</v>
      </c>
      <c r="B106" s="25" t="s">
        <v>197</v>
      </c>
      <c r="C106" s="22">
        <v>3385240</v>
      </c>
      <c r="D106" s="22"/>
      <c r="E106" s="22">
        <f t="shared" si="26"/>
        <v>3385240</v>
      </c>
      <c r="F106" s="22"/>
      <c r="G106" s="22">
        <f t="shared" si="27"/>
        <v>3385240</v>
      </c>
      <c r="H106" s="22">
        <v>1209011</v>
      </c>
      <c r="I106" s="2"/>
      <c r="J106" s="22">
        <f t="shared" si="25"/>
        <v>1209011</v>
      </c>
      <c r="K106" s="22"/>
      <c r="L106" s="22">
        <f t="shared" si="28"/>
        <v>1209011</v>
      </c>
    </row>
    <row r="107" spans="1:12" ht="15" customHeight="1">
      <c r="A107" s="20" t="s">
        <v>198</v>
      </c>
      <c r="B107" s="25" t="s">
        <v>119</v>
      </c>
      <c r="C107" s="22">
        <v>14721500</v>
      </c>
      <c r="D107" s="22">
        <v>55509621</v>
      </c>
      <c r="E107" s="22">
        <f t="shared" si="26"/>
        <v>70231121</v>
      </c>
      <c r="F107" s="22">
        <v>485000</v>
      </c>
      <c r="G107" s="22">
        <f t="shared" si="27"/>
        <v>70716121</v>
      </c>
      <c r="H107" s="22">
        <v>798863</v>
      </c>
      <c r="I107" s="2">
        <f>+[7]MAPA_IV_4.161!BE107</f>
        <v>20697200</v>
      </c>
      <c r="J107" s="22">
        <f t="shared" si="25"/>
        <v>21496063</v>
      </c>
      <c r="K107" s="22"/>
      <c r="L107" s="22">
        <f t="shared" si="28"/>
        <v>21496063</v>
      </c>
    </row>
    <row r="108" spans="1:12" ht="15" customHeight="1">
      <c r="A108" s="34" t="s">
        <v>199</v>
      </c>
      <c r="B108" s="21" t="s">
        <v>200</v>
      </c>
      <c r="C108" s="13">
        <f t="shared" ref="C108:I108" si="35">+C109+C152+C157+C162</f>
        <v>3271821546</v>
      </c>
      <c r="D108" s="13">
        <f t="shared" si="35"/>
        <v>2616924013</v>
      </c>
      <c r="E108" s="13">
        <f t="shared" si="26"/>
        <v>5888745559</v>
      </c>
      <c r="F108" s="13">
        <f t="shared" si="35"/>
        <v>477330749</v>
      </c>
      <c r="G108" s="13">
        <f t="shared" si="27"/>
        <v>6366076308</v>
      </c>
      <c r="H108" s="13">
        <f t="shared" si="35"/>
        <v>1993127480</v>
      </c>
      <c r="I108" s="19">
        <f t="shared" si="35"/>
        <v>1634602112</v>
      </c>
      <c r="J108" s="13">
        <f t="shared" si="25"/>
        <v>3627729592</v>
      </c>
      <c r="K108" s="13">
        <f>+K109+K152+K157+K162</f>
        <v>0</v>
      </c>
      <c r="L108" s="13">
        <f t="shared" si="28"/>
        <v>3627729592</v>
      </c>
    </row>
    <row r="109" spans="1:12" ht="15" customHeight="1">
      <c r="A109" s="34" t="s">
        <v>201</v>
      </c>
      <c r="B109" s="21" t="s">
        <v>202</v>
      </c>
      <c r="C109" s="13">
        <f>SUM(C110:C151)</f>
        <v>1709652197</v>
      </c>
      <c r="D109" s="13">
        <f>SUM(D110:D151)</f>
        <v>1186623281</v>
      </c>
      <c r="E109" s="13">
        <f t="shared" si="26"/>
        <v>2896275478</v>
      </c>
      <c r="F109" s="13">
        <f>SUM(F110:F151)</f>
        <v>214826433</v>
      </c>
      <c r="G109" s="13">
        <f t="shared" si="27"/>
        <v>3111101911</v>
      </c>
      <c r="H109" s="13">
        <f>SUM(H110:H151)</f>
        <v>1433777959</v>
      </c>
      <c r="I109" s="19">
        <f>SUM(I110:I151)</f>
        <v>893552733</v>
      </c>
      <c r="J109" s="13">
        <f t="shared" si="25"/>
        <v>2327330692</v>
      </c>
      <c r="K109" s="13">
        <f>SUM(K110:K150)</f>
        <v>0</v>
      </c>
      <c r="L109" s="13">
        <f t="shared" si="28"/>
        <v>2327330692</v>
      </c>
    </row>
    <row r="110" spans="1:12" ht="15" customHeight="1">
      <c r="A110" s="20" t="s">
        <v>203</v>
      </c>
      <c r="B110" s="25" t="s">
        <v>204</v>
      </c>
      <c r="C110" s="22">
        <v>251612618</v>
      </c>
      <c r="D110" s="22">
        <v>31000000</v>
      </c>
      <c r="E110" s="22">
        <f t="shared" si="26"/>
        <v>282612618</v>
      </c>
      <c r="F110" s="22"/>
      <c r="G110" s="22">
        <f t="shared" si="27"/>
        <v>282612618</v>
      </c>
      <c r="H110" s="22">
        <v>106719170</v>
      </c>
      <c r="I110" s="2">
        <f>+[7]MAPA_IV_4.161!BE110</f>
        <v>21841200</v>
      </c>
      <c r="J110" s="22">
        <f t="shared" si="25"/>
        <v>128560370</v>
      </c>
      <c r="K110" s="22"/>
      <c r="L110" s="22">
        <f t="shared" si="28"/>
        <v>128560370</v>
      </c>
    </row>
    <row r="111" spans="1:12" ht="15" customHeight="1">
      <c r="A111" s="20" t="s">
        <v>205</v>
      </c>
      <c r="B111" s="25" t="s">
        <v>206</v>
      </c>
      <c r="C111" s="22">
        <v>117321092</v>
      </c>
      <c r="D111" s="22"/>
      <c r="E111" s="22">
        <f t="shared" si="26"/>
        <v>117321092</v>
      </c>
      <c r="F111" s="22"/>
      <c r="G111" s="22">
        <f t="shared" si="27"/>
        <v>117321092</v>
      </c>
      <c r="H111" s="22">
        <v>101603412</v>
      </c>
      <c r="I111" s="2"/>
      <c r="J111" s="22">
        <f t="shared" si="25"/>
        <v>101603412</v>
      </c>
      <c r="K111" s="22"/>
      <c r="L111" s="22">
        <f t="shared" si="28"/>
        <v>101603412</v>
      </c>
    </row>
    <row r="112" spans="1:12" ht="15" customHeight="1">
      <c r="A112" s="20" t="s">
        <v>207</v>
      </c>
      <c r="B112" s="25" t="s">
        <v>208</v>
      </c>
      <c r="C112" s="22"/>
      <c r="D112" s="22"/>
      <c r="E112" s="22">
        <f t="shared" si="26"/>
        <v>0</v>
      </c>
      <c r="F112" s="22"/>
      <c r="G112" s="22">
        <f t="shared" si="27"/>
        <v>0</v>
      </c>
      <c r="H112" s="22"/>
      <c r="I112" s="2"/>
      <c r="J112" s="22">
        <f t="shared" si="25"/>
        <v>0</v>
      </c>
      <c r="K112" s="22"/>
      <c r="L112" s="22">
        <f t="shared" si="28"/>
        <v>0</v>
      </c>
    </row>
    <row r="113" spans="1:12" ht="15" customHeight="1">
      <c r="A113" s="20" t="s">
        <v>209</v>
      </c>
      <c r="B113" s="25" t="s">
        <v>210</v>
      </c>
      <c r="C113" s="22">
        <v>56266174</v>
      </c>
      <c r="D113" s="22"/>
      <c r="E113" s="22">
        <f t="shared" si="26"/>
        <v>56266174</v>
      </c>
      <c r="F113" s="22"/>
      <c r="G113" s="22">
        <f t="shared" si="27"/>
        <v>56266174</v>
      </c>
      <c r="H113" s="22">
        <v>57877824</v>
      </c>
      <c r="I113" s="2">
        <f>+[7]MAPA_IV_4.161!BE113</f>
        <v>3505410</v>
      </c>
      <c r="J113" s="22">
        <f t="shared" si="25"/>
        <v>61383234</v>
      </c>
      <c r="K113" s="22"/>
      <c r="L113" s="22">
        <f t="shared" si="28"/>
        <v>61383234</v>
      </c>
    </row>
    <row r="114" spans="1:12" ht="15" customHeight="1">
      <c r="A114" s="20" t="s">
        <v>211</v>
      </c>
      <c r="B114" s="25" t="s">
        <v>212</v>
      </c>
      <c r="C114" s="22"/>
      <c r="D114" s="22"/>
      <c r="E114" s="22">
        <f t="shared" si="26"/>
        <v>0</v>
      </c>
      <c r="F114" s="22"/>
      <c r="G114" s="22">
        <f t="shared" si="27"/>
        <v>0</v>
      </c>
      <c r="H114" s="22">
        <v>72818110</v>
      </c>
      <c r="I114" s="2"/>
      <c r="J114" s="22">
        <f t="shared" si="25"/>
        <v>72818110</v>
      </c>
      <c r="K114" s="22"/>
      <c r="L114" s="22">
        <f t="shared" si="28"/>
        <v>72818110</v>
      </c>
    </row>
    <row r="115" spans="1:12" ht="15" customHeight="1">
      <c r="A115" s="20" t="s">
        <v>213</v>
      </c>
      <c r="B115" s="25" t="s">
        <v>214</v>
      </c>
      <c r="C115" s="22"/>
      <c r="D115" s="22"/>
      <c r="E115" s="22">
        <f t="shared" si="26"/>
        <v>0</v>
      </c>
      <c r="F115" s="22"/>
      <c r="G115" s="22">
        <f t="shared" si="27"/>
        <v>0</v>
      </c>
      <c r="H115" s="22"/>
      <c r="I115" s="2"/>
      <c r="J115" s="22">
        <f t="shared" si="25"/>
        <v>0</v>
      </c>
      <c r="K115" s="22"/>
      <c r="L115" s="22">
        <f t="shared" si="28"/>
        <v>0</v>
      </c>
    </row>
    <row r="116" spans="1:12" ht="15" customHeight="1">
      <c r="A116" s="20" t="s">
        <v>215</v>
      </c>
      <c r="B116" s="25" t="s">
        <v>216</v>
      </c>
      <c r="C116" s="22"/>
      <c r="D116" s="22"/>
      <c r="E116" s="22">
        <f t="shared" si="26"/>
        <v>0</v>
      </c>
      <c r="F116" s="22"/>
      <c r="G116" s="22">
        <f t="shared" si="27"/>
        <v>0</v>
      </c>
      <c r="H116" s="22"/>
      <c r="I116" s="2"/>
      <c r="J116" s="22">
        <f t="shared" si="25"/>
        <v>0</v>
      </c>
      <c r="K116" s="22"/>
      <c r="L116" s="22">
        <f t="shared" si="28"/>
        <v>0</v>
      </c>
    </row>
    <row r="117" spans="1:12" ht="15" customHeight="1">
      <c r="A117" s="20" t="s">
        <v>217</v>
      </c>
      <c r="B117" s="25" t="s">
        <v>218</v>
      </c>
      <c r="C117" s="22"/>
      <c r="D117" s="22">
        <v>77505724</v>
      </c>
      <c r="E117" s="22">
        <f t="shared" si="26"/>
        <v>77505724</v>
      </c>
      <c r="F117" s="22"/>
      <c r="G117" s="22">
        <f t="shared" si="27"/>
        <v>77505724</v>
      </c>
      <c r="H117" s="22"/>
      <c r="I117" s="2">
        <f>+[7]MAPA_IV_4.161!BE117</f>
        <v>54883920</v>
      </c>
      <c r="J117" s="22">
        <f t="shared" si="25"/>
        <v>54883920</v>
      </c>
      <c r="K117" s="22"/>
      <c r="L117" s="22">
        <f t="shared" si="28"/>
        <v>54883920</v>
      </c>
    </row>
    <row r="118" spans="1:12" ht="15" customHeight="1">
      <c r="A118" s="20" t="s">
        <v>219</v>
      </c>
      <c r="B118" s="25" t="s">
        <v>220</v>
      </c>
      <c r="C118" s="22">
        <v>57331855</v>
      </c>
      <c r="D118" s="22">
        <v>605725968</v>
      </c>
      <c r="E118" s="22">
        <f t="shared" si="26"/>
        <v>663057823</v>
      </c>
      <c r="F118" s="22">
        <v>69612580</v>
      </c>
      <c r="G118" s="22">
        <f t="shared" si="27"/>
        <v>732670403</v>
      </c>
      <c r="H118" s="22">
        <f>72413939-28944191</f>
        <v>43469748</v>
      </c>
      <c r="I118" s="2">
        <f>+[7]MAPA_IV_4.161!BE118</f>
        <v>416350106</v>
      </c>
      <c r="J118" s="22">
        <f t="shared" si="25"/>
        <v>459819854</v>
      </c>
      <c r="K118" s="22"/>
      <c r="L118" s="22">
        <f t="shared" si="28"/>
        <v>459819854</v>
      </c>
    </row>
    <row r="119" spans="1:12" ht="15" customHeight="1">
      <c r="A119" s="20" t="s">
        <v>221</v>
      </c>
      <c r="B119" s="25" t="s">
        <v>222</v>
      </c>
      <c r="C119" s="22"/>
      <c r="D119" s="22"/>
      <c r="E119" s="22">
        <f t="shared" si="26"/>
        <v>0</v>
      </c>
      <c r="F119" s="22"/>
      <c r="G119" s="22">
        <f t="shared" si="27"/>
        <v>0</v>
      </c>
      <c r="H119" s="22"/>
      <c r="I119" s="2"/>
      <c r="J119" s="22">
        <f t="shared" si="25"/>
        <v>0</v>
      </c>
      <c r="K119" s="22"/>
      <c r="L119" s="22">
        <f t="shared" si="28"/>
        <v>0</v>
      </c>
    </row>
    <row r="120" spans="1:12" ht="15" customHeight="1">
      <c r="A120" s="20" t="s">
        <v>223</v>
      </c>
      <c r="B120" s="25" t="s">
        <v>224</v>
      </c>
      <c r="C120" s="22"/>
      <c r="D120" s="22"/>
      <c r="E120" s="22">
        <f t="shared" si="26"/>
        <v>0</v>
      </c>
      <c r="F120" s="22"/>
      <c r="G120" s="22">
        <f t="shared" si="27"/>
        <v>0</v>
      </c>
      <c r="H120" s="22"/>
      <c r="I120" s="2"/>
      <c r="J120" s="22">
        <f t="shared" si="25"/>
        <v>0</v>
      </c>
      <c r="K120" s="22"/>
      <c r="L120" s="22">
        <f t="shared" si="28"/>
        <v>0</v>
      </c>
    </row>
    <row r="121" spans="1:12" ht="15" customHeight="1">
      <c r="A121" s="20" t="s">
        <v>225</v>
      </c>
      <c r="B121" s="25" t="s">
        <v>226</v>
      </c>
      <c r="C121" s="22"/>
      <c r="D121" s="22"/>
      <c r="E121" s="22">
        <f t="shared" si="26"/>
        <v>0</v>
      </c>
      <c r="F121" s="22"/>
      <c r="G121" s="22">
        <f t="shared" si="27"/>
        <v>0</v>
      </c>
      <c r="H121" s="22"/>
      <c r="I121" s="2"/>
      <c r="J121" s="22">
        <f t="shared" si="25"/>
        <v>0</v>
      </c>
      <c r="K121" s="22"/>
      <c r="L121" s="22">
        <f t="shared" si="28"/>
        <v>0</v>
      </c>
    </row>
    <row r="122" spans="1:12" ht="15" customHeight="1">
      <c r="A122" s="20" t="s">
        <v>227</v>
      </c>
      <c r="B122" s="25" t="s">
        <v>228</v>
      </c>
      <c r="C122" s="22"/>
      <c r="D122" s="22"/>
      <c r="E122" s="22">
        <f t="shared" si="26"/>
        <v>0</v>
      </c>
      <c r="F122" s="22"/>
      <c r="G122" s="22">
        <f t="shared" si="27"/>
        <v>0</v>
      </c>
      <c r="H122" s="22"/>
      <c r="I122" s="2"/>
      <c r="J122" s="22">
        <f t="shared" si="25"/>
        <v>0</v>
      </c>
      <c r="K122" s="22"/>
      <c r="L122" s="22">
        <f t="shared" si="28"/>
        <v>0</v>
      </c>
    </row>
    <row r="123" spans="1:12" ht="15" customHeight="1">
      <c r="A123" s="20" t="s">
        <v>229</v>
      </c>
      <c r="B123" s="25" t="s">
        <v>230</v>
      </c>
      <c r="C123" s="22"/>
      <c r="D123" s="22"/>
      <c r="E123" s="22">
        <f t="shared" si="26"/>
        <v>0</v>
      </c>
      <c r="F123" s="22"/>
      <c r="G123" s="22">
        <f t="shared" si="27"/>
        <v>0</v>
      </c>
      <c r="H123" s="22"/>
      <c r="I123" s="2"/>
      <c r="J123" s="22">
        <f t="shared" si="25"/>
        <v>0</v>
      </c>
      <c r="K123" s="22"/>
      <c r="L123" s="22">
        <f t="shared" si="28"/>
        <v>0</v>
      </c>
    </row>
    <row r="124" spans="1:12" ht="15" customHeight="1">
      <c r="A124" s="20" t="s">
        <v>231</v>
      </c>
      <c r="B124" s="25" t="s">
        <v>232</v>
      </c>
      <c r="C124" s="22"/>
      <c r="D124" s="22"/>
      <c r="E124" s="22">
        <f t="shared" si="26"/>
        <v>0</v>
      </c>
      <c r="F124" s="22"/>
      <c r="G124" s="22">
        <f t="shared" si="27"/>
        <v>0</v>
      </c>
      <c r="H124" s="22"/>
      <c r="I124" s="2"/>
      <c r="J124" s="22">
        <f t="shared" si="25"/>
        <v>0</v>
      </c>
      <c r="K124" s="22"/>
      <c r="L124" s="22">
        <f t="shared" si="28"/>
        <v>0</v>
      </c>
    </row>
    <row r="125" spans="1:12" ht="15" customHeight="1">
      <c r="A125" s="20" t="s">
        <v>233</v>
      </c>
      <c r="B125" s="25" t="s">
        <v>234</v>
      </c>
      <c r="C125" s="22">
        <v>14333874</v>
      </c>
      <c r="D125" s="22"/>
      <c r="E125" s="22">
        <f t="shared" si="26"/>
        <v>14333874</v>
      </c>
      <c r="F125" s="22"/>
      <c r="G125" s="22">
        <f t="shared" si="27"/>
        <v>14333874</v>
      </c>
      <c r="H125" s="22">
        <v>286500</v>
      </c>
      <c r="I125" s="2"/>
      <c r="J125" s="22">
        <f t="shared" si="25"/>
        <v>286500</v>
      </c>
      <c r="K125" s="22"/>
      <c r="L125" s="22">
        <f t="shared" si="28"/>
        <v>286500</v>
      </c>
    </row>
    <row r="126" spans="1:12" ht="15" hidden="1" customHeight="1">
      <c r="A126" s="20" t="s">
        <v>235</v>
      </c>
      <c r="B126" s="25" t="s">
        <v>236</v>
      </c>
      <c r="C126" s="22"/>
      <c r="D126" s="22"/>
      <c r="E126" s="22">
        <f t="shared" si="26"/>
        <v>0</v>
      </c>
      <c r="F126" s="22"/>
      <c r="G126" s="22">
        <f t="shared" si="27"/>
        <v>0</v>
      </c>
      <c r="H126" s="22"/>
      <c r="I126" s="2"/>
      <c r="J126" s="22">
        <f t="shared" si="25"/>
        <v>0</v>
      </c>
      <c r="K126" s="22"/>
      <c r="L126" s="22">
        <f t="shared" si="28"/>
        <v>0</v>
      </c>
    </row>
    <row r="127" spans="1:12" ht="15" hidden="1" customHeight="1">
      <c r="A127" s="20" t="s">
        <v>237</v>
      </c>
      <c r="B127" s="25" t="s">
        <v>238</v>
      </c>
      <c r="C127" s="22"/>
      <c r="D127" s="22"/>
      <c r="E127" s="22">
        <f t="shared" si="26"/>
        <v>0</v>
      </c>
      <c r="F127" s="22"/>
      <c r="G127" s="22">
        <f t="shared" si="27"/>
        <v>0</v>
      </c>
      <c r="H127" s="22"/>
      <c r="I127" s="2"/>
      <c r="J127" s="22">
        <f t="shared" si="25"/>
        <v>0</v>
      </c>
      <c r="K127" s="22"/>
      <c r="L127" s="22">
        <f t="shared" si="28"/>
        <v>0</v>
      </c>
    </row>
    <row r="128" spans="1:12" ht="15" hidden="1" customHeight="1">
      <c r="A128" s="20" t="s">
        <v>239</v>
      </c>
      <c r="B128" s="25" t="s">
        <v>240</v>
      </c>
      <c r="C128" s="22"/>
      <c r="D128" s="22"/>
      <c r="E128" s="22">
        <f t="shared" si="26"/>
        <v>0</v>
      </c>
      <c r="F128" s="22"/>
      <c r="G128" s="22">
        <f t="shared" si="27"/>
        <v>0</v>
      </c>
      <c r="H128" s="22"/>
      <c r="I128" s="2"/>
      <c r="J128" s="22">
        <f t="shared" si="25"/>
        <v>0</v>
      </c>
      <c r="K128" s="22"/>
      <c r="L128" s="22">
        <f t="shared" si="28"/>
        <v>0</v>
      </c>
    </row>
    <row r="129" spans="1:12" ht="15" hidden="1" customHeight="1">
      <c r="A129" s="20" t="s">
        <v>241</v>
      </c>
      <c r="B129" s="25" t="s">
        <v>242</v>
      </c>
      <c r="C129" s="22"/>
      <c r="D129" s="22"/>
      <c r="E129" s="22">
        <f t="shared" si="26"/>
        <v>0</v>
      </c>
      <c r="F129" s="22"/>
      <c r="G129" s="22">
        <f t="shared" si="27"/>
        <v>0</v>
      </c>
      <c r="H129" s="22"/>
      <c r="I129" s="2"/>
      <c r="J129" s="22">
        <f t="shared" si="25"/>
        <v>0</v>
      </c>
      <c r="K129" s="22"/>
      <c r="L129" s="22">
        <f t="shared" si="28"/>
        <v>0</v>
      </c>
    </row>
    <row r="130" spans="1:12" ht="15" hidden="1" customHeight="1">
      <c r="A130" s="20" t="s">
        <v>243</v>
      </c>
      <c r="B130" s="25" t="s">
        <v>244</v>
      </c>
      <c r="C130" s="22"/>
      <c r="D130" s="22"/>
      <c r="E130" s="22">
        <f t="shared" si="26"/>
        <v>0</v>
      </c>
      <c r="F130" s="22"/>
      <c r="G130" s="22">
        <f t="shared" si="27"/>
        <v>0</v>
      </c>
      <c r="H130" s="22"/>
      <c r="I130" s="2"/>
      <c r="J130" s="22">
        <f t="shared" si="25"/>
        <v>0</v>
      </c>
      <c r="K130" s="22"/>
      <c r="L130" s="22">
        <f t="shared" si="28"/>
        <v>0</v>
      </c>
    </row>
    <row r="131" spans="1:12" ht="15" hidden="1" customHeight="1">
      <c r="A131" s="20" t="s">
        <v>245</v>
      </c>
      <c r="B131" s="25" t="s">
        <v>246</v>
      </c>
      <c r="C131" s="22"/>
      <c r="D131" s="22"/>
      <c r="E131" s="22">
        <f t="shared" si="26"/>
        <v>0</v>
      </c>
      <c r="F131" s="22"/>
      <c r="G131" s="22">
        <f t="shared" si="27"/>
        <v>0</v>
      </c>
      <c r="H131" s="22"/>
      <c r="I131" s="2"/>
      <c r="J131" s="22">
        <f t="shared" si="25"/>
        <v>0</v>
      </c>
      <c r="K131" s="22"/>
      <c r="L131" s="22">
        <f t="shared" si="28"/>
        <v>0</v>
      </c>
    </row>
    <row r="132" spans="1:12" ht="15" hidden="1" customHeight="1">
      <c r="A132" s="20" t="s">
        <v>247</v>
      </c>
      <c r="B132" s="25" t="s">
        <v>248</v>
      </c>
      <c r="C132" s="22"/>
      <c r="D132" s="22"/>
      <c r="E132" s="22">
        <f t="shared" si="26"/>
        <v>0</v>
      </c>
      <c r="F132" s="22"/>
      <c r="G132" s="22">
        <f t="shared" si="27"/>
        <v>0</v>
      </c>
      <c r="H132" s="22"/>
      <c r="I132" s="2"/>
      <c r="J132" s="22">
        <f t="shared" si="25"/>
        <v>0</v>
      </c>
      <c r="K132" s="22"/>
      <c r="L132" s="22">
        <f t="shared" si="28"/>
        <v>0</v>
      </c>
    </row>
    <row r="133" spans="1:12" ht="15" hidden="1" customHeight="1">
      <c r="A133" s="20" t="s">
        <v>249</v>
      </c>
      <c r="B133" s="25" t="s">
        <v>250</v>
      </c>
      <c r="C133" s="22"/>
      <c r="D133" s="22"/>
      <c r="E133" s="22">
        <f t="shared" si="26"/>
        <v>0</v>
      </c>
      <c r="F133" s="22"/>
      <c r="G133" s="22">
        <f t="shared" si="27"/>
        <v>0</v>
      </c>
      <c r="H133" s="22"/>
      <c r="I133" s="2"/>
      <c r="J133" s="22">
        <f t="shared" ref="J133:J196" si="36">+H133+I133</f>
        <v>0</v>
      </c>
      <c r="K133" s="22"/>
      <c r="L133" s="22">
        <f t="shared" si="28"/>
        <v>0</v>
      </c>
    </row>
    <row r="134" spans="1:12" ht="15" customHeight="1">
      <c r="A134" s="20" t="s">
        <v>251</v>
      </c>
      <c r="B134" s="25" t="s">
        <v>252</v>
      </c>
      <c r="C134" s="22"/>
      <c r="D134" s="22"/>
      <c r="E134" s="22">
        <f t="shared" ref="E134:E197" si="37">+C134+D134</f>
        <v>0</v>
      </c>
      <c r="F134" s="22"/>
      <c r="G134" s="22">
        <f t="shared" ref="G134:G197" si="38">+F134+E134</f>
        <v>0</v>
      </c>
      <c r="H134" s="22"/>
      <c r="I134" s="2">
        <f>+[7]MAPA_IV_4.161!BE134</f>
        <v>3073600</v>
      </c>
      <c r="J134" s="22">
        <f t="shared" si="36"/>
        <v>3073600</v>
      </c>
      <c r="K134" s="22"/>
      <c r="L134" s="22">
        <f t="shared" ref="L134:L197" si="39">+J134+K134</f>
        <v>3073600</v>
      </c>
    </row>
    <row r="135" spans="1:12" ht="15" hidden="1" customHeight="1">
      <c r="A135" s="20" t="s">
        <v>253</v>
      </c>
      <c r="B135" s="25" t="s">
        <v>254</v>
      </c>
      <c r="C135" s="22"/>
      <c r="D135" s="22"/>
      <c r="E135" s="22">
        <f t="shared" si="37"/>
        <v>0</v>
      </c>
      <c r="F135" s="22"/>
      <c r="G135" s="22">
        <f t="shared" si="38"/>
        <v>0</v>
      </c>
      <c r="H135" s="22"/>
      <c r="I135" s="2"/>
      <c r="J135" s="22">
        <f t="shared" si="36"/>
        <v>0</v>
      </c>
      <c r="K135" s="22"/>
      <c r="L135" s="22">
        <f t="shared" si="39"/>
        <v>0</v>
      </c>
    </row>
    <row r="136" spans="1:12" ht="15" hidden="1" customHeight="1">
      <c r="A136" s="20" t="s">
        <v>255</v>
      </c>
      <c r="B136" s="25" t="s">
        <v>256</v>
      </c>
      <c r="C136" s="22"/>
      <c r="D136" s="22"/>
      <c r="E136" s="22">
        <f t="shared" si="37"/>
        <v>0</v>
      </c>
      <c r="F136" s="22"/>
      <c r="G136" s="22">
        <f t="shared" si="38"/>
        <v>0</v>
      </c>
      <c r="H136" s="22"/>
      <c r="I136" s="2"/>
      <c r="J136" s="22">
        <f t="shared" si="36"/>
        <v>0</v>
      </c>
      <c r="K136" s="22"/>
      <c r="L136" s="22">
        <f t="shared" si="39"/>
        <v>0</v>
      </c>
    </row>
    <row r="137" spans="1:12" ht="15" hidden="1" customHeight="1">
      <c r="A137" s="20" t="s">
        <v>257</v>
      </c>
      <c r="B137" s="25" t="s">
        <v>258</v>
      </c>
      <c r="C137" s="22"/>
      <c r="D137" s="22"/>
      <c r="E137" s="22">
        <f t="shared" si="37"/>
        <v>0</v>
      </c>
      <c r="F137" s="22"/>
      <c r="G137" s="22">
        <f t="shared" si="38"/>
        <v>0</v>
      </c>
      <c r="H137" s="22"/>
      <c r="I137" s="2"/>
      <c r="J137" s="22">
        <f t="shared" si="36"/>
        <v>0</v>
      </c>
      <c r="K137" s="22"/>
      <c r="L137" s="22">
        <f t="shared" si="39"/>
        <v>0</v>
      </c>
    </row>
    <row r="138" spans="1:12" ht="15" hidden="1" customHeight="1">
      <c r="A138" s="20" t="s">
        <v>259</v>
      </c>
      <c r="B138" s="25" t="s">
        <v>260</v>
      </c>
      <c r="C138" s="22"/>
      <c r="D138" s="22"/>
      <c r="E138" s="22">
        <f t="shared" si="37"/>
        <v>0</v>
      </c>
      <c r="F138" s="22"/>
      <c r="G138" s="22">
        <f t="shared" si="38"/>
        <v>0</v>
      </c>
      <c r="H138" s="22"/>
      <c r="I138" s="2"/>
      <c r="J138" s="22">
        <f t="shared" si="36"/>
        <v>0</v>
      </c>
      <c r="K138" s="22"/>
      <c r="L138" s="22">
        <f t="shared" si="39"/>
        <v>0</v>
      </c>
    </row>
    <row r="139" spans="1:12" ht="15" hidden="1" customHeight="1">
      <c r="A139" s="20" t="s">
        <v>261</v>
      </c>
      <c r="B139" s="25" t="s">
        <v>262</v>
      </c>
      <c r="C139" s="22"/>
      <c r="D139" s="22"/>
      <c r="E139" s="22">
        <f t="shared" si="37"/>
        <v>0</v>
      </c>
      <c r="F139" s="22"/>
      <c r="G139" s="22">
        <f t="shared" si="38"/>
        <v>0</v>
      </c>
      <c r="H139" s="22"/>
      <c r="I139" s="2"/>
      <c r="J139" s="22">
        <f t="shared" si="36"/>
        <v>0</v>
      </c>
      <c r="K139" s="22"/>
      <c r="L139" s="22">
        <f t="shared" si="39"/>
        <v>0</v>
      </c>
    </row>
    <row r="140" spans="1:12" ht="15" hidden="1" customHeight="1">
      <c r="A140" s="20" t="s">
        <v>263</v>
      </c>
      <c r="B140" s="25" t="s">
        <v>264</v>
      </c>
      <c r="C140" s="22"/>
      <c r="D140" s="22"/>
      <c r="E140" s="22">
        <f t="shared" si="37"/>
        <v>0</v>
      </c>
      <c r="F140" s="22"/>
      <c r="G140" s="22">
        <f t="shared" si="38"/>
        <v>0</v>
      </c>
      <c r="H140" s="22"/>
      <c r="I140" s="2"/>
      <c r="J140" s="22">
        <f t="shared" si="36"/>
        <v>0</v>
      </c>
      <c r="K140" s="22"/>
      <c r="L140" s="22">
        <f t="shared" si="39"/>
        <v>0</v>
      </c>
    </row>
    <row r="141" spans="1:12" ht="15" hidden="1" customHeight="1">
      <c r="A141" s="20" t="s">
        <v>265</v>
      </c>
      <c r="B141" s="25" t="s">
        <v>266</v>
      </c>
      <c r="C141" s="22"/>
      <c r="D141" s="22"/>
      <c r="E141" s="22">
        <f t="shared" si="37"/>
        <v>0</v>
      </c>
      <c r="F141" s="22"/>
      <c r="G141" s="22">
        <f t="shared" si="38"/>
        <v>0</v>
      </c>
      <c r="H141" s="22"/>
      <c r="I141" s="2"/>
      <c r="J141" s="22">
        <f t="shared" si="36"/>
        <v>0</v>
      </c>
      <c r="K141" s="22"/>
      <c r="L141" s="22">
        <f t="shared" si="39"/>
        <v>0</v>
      </c>
    </row>
    <row r="142" spans="1:12" ht="15" hidden="1" customHeight="1">
      <c r="A142" s="20" t="s">
        <v>267</v>
      </c>
      <c r="B142" s="25" t="s">
        <v>268</v>
      </c>
      <c r="C142" s="22"/>
      <c r="D142" s="22"/>
      <c r="E142" s="22">
        <f t="shared" si="37"/>
        <v>0</v>
      </c>
      <c r="F142" s="22"/>
      <c r="G142" s="22">
        <f t="shared" si="38"/>
        <v>0</v>
      </c>
      <c r="H142" s="22"/>
      <c r="I142" s="2"/>
      <c r="J142" s="22">
        <f t="shared" si="36"/>
        <v>0</v>
      </c>
      <c r="K142" s="22"/>
      <c r="L142" s="22">
        <f t="shared" si="39"/>
        <v>0</v>
      </c>
    </row>
    <row r="143" spans="1:12" ht="15" customHeight="1">
      <c r="A143" s="20" t="s">
        <v>269</v>
      </c>
      <c r="B143" s="25" t="s">
        <v>270</v>
      </c>
      <c r="C143" s="22">
        <v>310000</v>
      </c>
      <c r="D143" s="22"/>
      <c r="E143" s="22">
        <f t="shared" si="37"/>
        <v>310000</v>
      </c>
      <c r="F143" s="22"/>
      <c r="G143" s="22">
        <f t="shared" si="38"/>
        <v>310000</v>
      </c>
      <c r="H143" s="22"/>
      <c r="I143" s="2"/>
      <c r="J143" s="22">
        <f t="shared" si="36"/>
        <v>0</v>
      </c>
      <c r="K143" s="22"/>
      <c r="L143" s="22">
        <f t="shared" si="39"/>
        <v>0</v>
      </c>
    </row>
    <row r="144" spans="1:12" ht="15" customHeight="1">
      <c r="A144" s="20" t="s">
        <v>271</v>
      </c>
      <c r="B144" s="25" t="s">
        <v>272</v>
      </c>
      <c r="C144" s="22">
        <v>803263566</v>
      </c>
      <c r="D144" s="22"/>
      <c r="E144" s="22">
        <f t="shared" si="37"/>
        <v>803263566</v>
      </c>
      <c r="F144" s="22"/>
      <c r="G144" s="22">
        <f t="shared" si="38"/>
        <v>803263566</v>
      </c>
      <c r="H144" s="22">
        <v>551930091</v>
      </c>
      <c r="I144" s="2"/>
      <c r="J144" s="22">
        <f t="shared" si="36"/>
        <v>551930091</v>
      </c>
      <c r="K144" s="22"/>
      <c r="L144" s="22">
        <f t="shared" si="39"/>
        <v>551930091</v>
      </c>
    </row>
    <row r="145" spans="1:12" ht="15" customHeight="1">
      <c r="A145" s="20" t="s">
        <v>273</v>
      </c>
      <c r="B145" s="25" t="s">
        <v>274</v>
      </c>
      <c r="C145" s="22">
        <v>25686517</v>
      </c>
      <c r="D145" s="22"/>
      <c r="E145" s="22">
        <f t="shared" si="37"/>
        <v>25686517</v>
      </c>
      <c r="F145" s="22"/>
      <c r="G145" s="22">
        <f t="shared" si="38"/>
        <v>25686517</v>
      </c>
      <c r="H145" s="22"/>
      <c r="I145" s="2"/>
      <c r="J145" s="22">
        <f t="shared" si="36"/>
        <v>0</v>
      </c>
      <c r="K145" s="22"/>
      <c r="L145" s="22">
        <f t="shared" si="39"/>
        <v>0</v>
      </c>
    </row>
    <row r="146" spans="1:12" ht="15" customHeight="1">
      <c r="A146" s="20" t="s">
        <v>275</v>
      </c>
      <c r="B146" s="25" t="s">
        <v>276</v>
      </c>
      <c r="C146" s="22">
        <v>251639999</v>
      </c>
      <c r="D146" s="22"/>
      <c r="E146" s="22">
        <f t="shared" si="37"/>
        <v>251639999</v>
      </c>
      <c r="F146" s="22"/>
      <c r="G146" s="22">
        <f t="shared" si="38"/>
        <v>251639999</v>
      </c>
      <c r="H146" s="22">
        <v>216736628</v>
      </c>
      <c r="I146" s="2"/>
      <c r="J146" s="22">
        <f t="shared" si="36"/>
        <v>216736628</v>
      </c>
      <c r="K146" s="22"/>
      <c r="L146" s="22">
        <f t="shared" si="39"/>
        <v>216736628</v>
      </c>
    </row>
    <row r="147" spans="1:12" ht="15" customHeight="1">
      <c r="A147" s="20" t="s">
        <v>277</v>
      </c>
      <c r="B147" s="25" t="s">
        <v>278</v>
      </c>
      <c r="C147" s="22"/>
      <c r="D147" s="22"/>
      <c r="E147" s="22">
        <f t="shared" si="37"/>
        <v>0</v>
      </c>
      <c r="F147" s="22"/>
      <c r="G147" s="22">
        <f t="shared" si="38"/>
        <v>0</v>
      </c>
      <c r="H147" s="22"/>
      <c r="I147" s="2"/>
      <c r="J147" s="22">
        <f t="shared" si="36"/>
        <v>0</v>
      </c>
      <c r="K147" s="22"/>
      <c r="L147" s="22">
        <f t="shared" si="39"/>
        <v>0</v>
      </c>
    </row>
    <row r="148" spans="1:12" ht="15" customHeight="1">
      <c r="A148" s="20" t="s">
        <v>279</v>
      </c>
      <c r="B148" s="25" t="s">
        <v>280</v>
      </c>
      <c r="C148" s="22">
        <v>41940002</v>
      </c>
      <c r="D148" s="22"/>
      <c r="E148" s="22">
        <f t="shared" si="37"/>
        <v>41940002</v>
      </c>
      <c r="F148" s="22"/>
      <c r="G148" s="22">
        <f t="shared" si="38"/>
        <v>41940002</v>
      </c>
      <c r="H148" s="22">
        <v>59258970</v>
      </c>
      <c r="I148" s="2">
        <f>+[7]MAPA_IV_4.161!BE147</f>
        <v>0</v>
      </c>
      <c r="J148" s="22">
        <f t="shared" si="36"/>
        <v>59258970</v>
      </c>
      <c r="K148" s="22"/>
      <c r="L148" s="22">
        <f t="shared" si="39"/>
        <v>59258970</v>
      </c>
    </row>
    <row r="149" spans="1:12" ht="15" customHeight="1">
      <c r="A149" s="20" t="s">
        <v>281</v>
      </c>
      <c r="B149" s="25" t="s">
        <v>282</v>
      </c>
      <c r="C149" s="22">
        <v>41016500</v>
      </c>
      <c r="D149" s="22">
        <v>164391589</v>
      </c>
      <c r="E149" s="22">
        <f t="shared" si="37"/>
        <v>205408089</v>
      </c>
      <c r="F149" s="22">
        <v>145213853</v>
      </c>
      <c r="G149" s="22">
        <f t="shared" si="38"/>
        <v>350621942</v>
      </c>
      <c r="H149" s="22">
        <f>135272105+13887092-8612491</f>
        <v>140546706</v>
      </c>
      <c r="I149" s="2">
        <f>+[7]MAPA_IV_4.161!BE148</f>
        <v>152775500</v>
      </c>
      <c r="J149" s="22">
        <f t="shared" si="36"/>
        <v>293322206</v>
      </c>
      <c r="K149" s="22"/>
      <c r="L149" s="22">
        <f t="shared" si="39"/>
        <v>293322206</v>
      </c>
    </row>
    <row r="150" spans="1:12" ht="15" customHeight="1">
      <c r="A150" s="20" t="s">
        <v>283</v>
      </c>
      <c r="B150" s="25" t="s">
        <v>284</v>
      </c>
      <c r="C150" s="22"/>
      <c r="D150" s="22">
        <v>308000000</v>
      </c>
      <c r="E150" s="22">
        <f t="shared" si="37"/>
        <v>308000000</v>
      </c>
      <c r="F150" s="22"/>
      <c r="G150" s="22">
        <f t="shared" si="38"/>
        <v>308000000</v>
      </c>
      <c r="H150" s="22"/>
      <c r="I150" s="2">
        <f>+[7]MAPA_IV_4.161!BE149</f>
        <v>241122997</v>
      </c>
      <c r="J150" s="22">
        <f t="shared" si="36"/>
        <v>241122997</v>
      </c>
      <c r="K150" s="22"/>
      <c r="L150" s="22">
        <f t="shared" si="39"/>
        <v>241122997</v>
      </c>
    </row>
    <row r="151" spans="1:12" ht="15" customHeight="1">
      <c r="A151" s="20" t="s">
        <v>285</v>
      </c>
      <c r="B151" s="25" t="s">
        <v>286</v>
      </c>
      <c r="C151" s="22">
        <v>48930000</v>
      </c>
      <c r="D151" s="22"/>
      <c r="E151" s="22">
        <f t="shared" si="37"/>
        <v>48930000</v>
      </c>
      <c r="F151" s="22"/>
      <c r="G151" s="22">
        <f t="shared" si="38"/>
        <v>48930000</v>
      </c>
      <c r="H151" s="22">
        <v>82530800</v>
      </c>
      <c r="I151" s="2"/>
      <c r="J151" s="22">
        <f t="shared" si="36"/>
        <v>82530800</v>
      </c>
      <c r="K151" s="22"/>
      <c r="L151" s="22">
        <f t="shared" si="39"/>
        <v>82530800</v>
      </c>
    </row>
    <row r="152" spans="1:12" ht="15" customHeight="1">
      <c r="A152" s="34" t="s">
        <v>287</v>
      </c>
      <c r="B152" s="21" t="s">
        <v>288</v>
      </c>
      <c r="C152" s="13">
        <f t="shared" ref="C152:I152" si="40">SUM(C153:C156)</f>
        <v>119907147</v>
      </c>
      <c r="D152" s="13">
        <f t="shared" si="40"/>
        <v>642833870</v>
      </c>
      <c r="E152" s="13">
        <f t="shared" si="37"/>
        <v>762741017</v>
      </c>
      <c r="F152" s="13">
        <f t="shared" si="40"/>
        <v>231804316</v>
      </c>
      <c r="G152" s="13">
        <f t="shared" si="38"/>
        <v>994545333</v>
      </c>
      <c r="H152" s="13">
        <f t="shared" si="40"/>
        <v>90716935</v>
      </c>
      <c r="I152" s="14">
        <f t="shared" si="40"/>
        <v>479709150</v>
      </c>
      <c r="J152" s="13">
        <f t="shared" si="36"/>
        <v>570426085</v>
      </c>
      <c r="K152" s="13">
        <f>SUM(K153:K156)</f>
        <v>0</v>
      </c>
      <c r="L152" s="13">
        <f t="shared" si="39"/>
        <v>570426085</v>
      </c>
    </row>
    <row r="153" spans="1:12" ht="15" customHeight="1">
      <c r="A153" s="20" t="s">
        <v>289</v>
      </c>
      <c r="B153" s="25" t="s">
        <v>290</v>
      </c>
      <c r="C153" s="22"/>
      <c r="D153" s="22">
        <v>52544459</v>
      </c>
      <c r="E153" s="22">
        <f t="shared" si="37"/>
        <v>52544459</v>
      </c>
      <c r="F153" s="22"/>
      <c r="G153" s="22">
        <f t="shared" si="38"/>
        <v>52544459</v>
      </c>
      <c r="H153" s="22"/>
      <c r="I153" s="2">
        <f>+[7]MAPA_IV_4.161!BE151</f>
        <v>39895983</v>
      </c>
      <c r="J153" s="22">
        <f t="shared" si="36"/>
        <v>39895983</v>
      </c>
      <c r="K153" s="22"/>
      <c r="L153" s="22">
        <f t="shared" si="39"/>
        <v>39895983</v>
      </c>
    </row>
    <row r="154" spans="1:12" ht="15" customHeight="1">
      <c r="A154" s="20" t="s">
        <v>291</v>
      </c>
      <c r="B154" s="25" t="s">
        <v>292</v>
      </c>
      <c r="C154" s="22"/>
      <c r="D154" s="22">
        <v>252228988</v>
      </c>
      <c r="E154" s="22">
        <f t="shared" si="37"/>
        <v>252228988</v>
      </c>
      <c r="F154" s="22"/>
      <c r="G154" s="22">
        <f t="shared" si="38"/>
        <v>252228988</v>
      </c>
      <c r="H154" s="22"/>
      <c r="I154" s="2"/>
      <c r="J154" s="22">
        <f t="shared" si="36"/>
        <v>0</v>
      </c>
      <c r="K154" s="22"/>
      <c r="L154" s="22">
        <f t="shared" si="39"/>
        <v>0</v>
      </c>
    </row>
    <row r="155" spans="1:12" ht="15" customHeight="1">
      <c r="A155" s="20" t="s">
        <v>293</v>
      </c>
      <c r="B155" s="25" t="s">
        <v>294</v>
      </c>
      <c r="C155" s="22"/>
      <c r="D155" s="22">
        <v>233268427</v>
      </c>
      <c r="E155" s="22">
        <f t="shared" si="37"/>
        <v>233268427</v>
      </c>
      <c r="F155" s="22">
        <v>231704316</v>
      </c>
      <c r="G155" s="22">
        <f t="shared" si="38"/>
        <v>464972743</v>
      </c>
      <c r="H155" s="22">
        <v>42398810</v>
      </c>
      <c r="I155" s="2">
        <f>+[7]MAPA_IV_4.161!BE153</f>
        <v>386042781</v>
      </c>
      <c r="J155" s="22">
        <f t="shared" si="36"/>
        <v>428441591</v>
      </c>
      <c r="K155" s="22"/>
      <c r="L155" s="22">
        <f t="shared" si="39"/>
        <v>428441591</v>
      </c>
    </row>
    <row r="156" spans="1:12" ht="15" customHeight="1">
      <c r="A156" s="20" t="s">
        <v>295</v>
      </c>
      <c r="B156" s="25" t="s">
        <v>296</v>
      </c>
      <c r="C156" s="22">
        <v>119907147</v>
      </c>
      <c r="D156" s="22">
        <v>104791996</v>
      </c>
      <c r="E156" s="22">
        <f t="shared" si="37"/>
        <v>224699143</v>
      </c>
      <c r="F156" s="22">
        <v>100000</v>
      </c>
      <c r="G156" s="22">
        <f t="shared" si="38"/>
        <v>224799143</v>
      </c>
      <c r="H156" s="22">
        <v>48318125</v>
      </c>
      <c r="I156" s="2">
        <f>+[7]MAPA_IV_4.161!BE154</f>
        <v>53770386</v>
      </c>
      <c r="J156" s="22">
        <f t="shared" si="36"/>
        <v>102088511</v>
      </c>
      <c r="K156" s="22"/>
      <c r="L156" s="22">
        <f t="shared" si="39"/>
        <v>102088511</v>
      </c>
    </row>
    <row r="157" spans="1:12" ht="15" customHeight="1">
      <c r="A157" s="34" t="s">
        <v>297</v>
      </c>
      <c r="B157" s="21" t="s">
        <v>298</v>
      </c>
      <c r="C157" s="13">
        <f t="shared" ref="C157:I157" si="41">SUM(C158:C161)</f>
        <v>507085169</v>
      </c>
      <c r="D157" s="13">
        <f t="shared" si="41"/>
        <v>729685456</v>
      </c>
      <c r="E157" s="13">
        <f t="shared" si="37"/>
        <v>1236770625</v>
      </c>
      <c r="F157" s="13">
        <f t="shared" si="41"/>
        <v>30700000</v>
      </c>
      <c r="G157" s="13">
        <f t="shared" si="38"/>
        <v>1267470625</v>
      </c>
      <c r="H157" s="13">
        <f t="shared" si="41"/>
        <v>236140488</v>
      </c>
      <c r="I157" s="14">
        <f t="shared" si="41"/>
        <v>261340229</v>
      </c>
      <c r="J157" s="13">
        <f t="shared" si="36"/>
        <v>497480717</v>
      </c>
      <c r="K157" s="13">
        <f>SUM(K158:K161)</f>
        <v>0</v>
      </c>
      <c r="L157" s="13">
        <f t="shared" si="39"/>
        <v>497480717</v>
      </c>
    </row>
    <row r="158" spans="1:12" ht="15" customHeight="1">
      <c r="A158" s="20" t="s">
        <v>299</v>
      </c>
      <c r="B158" s="25" t="s">
        <v>300</v>
      </c>
      <c r="C158" s="22">
        <v>485321169</v>
      </c>
      <c r="D158" s="22">
        <v>613916394</v>
      </c>
      <c r="E158" s="22">
        <f t="shared" si="37"/>
        <v>1099237563</v>
      </c>
      <c r="F158" s="22">
        <v>30000000</v>
      </c>
      <c r="G158" s="22">
        <f t="shared" si="38"/>
        <v>1129237563</v>
      </c>
      <c r="H158" s="22">
        <v>236049668</v>
      </c>
      <c r="I158" s="2">
        <f>+[7]MAPA_IV_4.161!BE156</f>
        <v>235543941</v>
      </c>
      <c r="J158" s="22">
        <f t="shared" si="36"/>
        <v>471593609</v>
      </c>
      <c r="K158" s="22"/>
      <c r="L158" s="22">
        <f t="shared" si="39"/>
        <v>471593609</v>
      </c>
    </row>
    <row r="159" spans="1:12" ht="15" customHeight="1">
      <c r="A159" s="20" t="s">
        <v>301</v>
      </c>
      <c r="B159" s="25" t="s">
        <v>302</v>
      </c>
      <c r="C159" s="22"/>
      <c r="D159" s="22">
        <v>7500000</v>
      </c>
      <c r="E159" s="22">
        <f t="shared" si="37"/>
        <v>7500000</v>
      </c>
      <c r="F159" s="22"/>
      <c r="G159" s="22">
        <f t="shared" si="38"/>
        <v>7500000</v>
      </c>
      <c r="H159" s="22"/>
      <c r="I159" s="2">
        <f>+[7]MAPA_IV_4.161!BE157</f>
        <v>4222668</v>
      </c>
      <c r="J159" s="22">
        <f t="shared" si="36"/>
        <v>4222668</v>
      </c>
      <c r="K159" s="22"/>
      <c r="L159" s="22">
        <f t="shared" si="39"/>
        <v>4222668</v>
      </c>
    </row>
    <row r="160" spans="1:12" ht="15" customHeight="1">
      <c r="A160" s="20" t="s">
        <v>303</v>
      </c>
      <c r="B160" s="25" t="s">
        <v>304</v>
      </c>
      <c r="C160" s="22">
        <v>252000</v>
      </c>
      <c r="D160" s="22"/>
      <c r="E160" s="22">
        <f t="shared" si="37"/>
        <v>252000</v>
      </c>
      <c r="F160" s="22"/>
      <c r="G160" s="22">
        <f t="shared" si="38"/>
        <v>252000</v>
      </c>
      <c r="H160" s="22"/>
      <c r="I160" s="2"/>
      <c r="J160" s="22">
        <f t="shared" si="36"/>
        <v>0</v>
      </c>
      <c r="K160" s="22"/>
      <c r="L160" s="22">
        <f t="shared" si="39"/>
        <v>0</v>
      </c>
    </row>
    <row r="161" spans="1:12" ht="15" customHeight="1">
      <c r="A161" s="20" t="s">
        <v>305</v>
      </c>
      <c r="B161" s="25" t="s">
        <v>91</v>
      </c>
      <c r="C161" s="22">
        <v>21512000</v>
      </c>
      <c r="D161" s="22">
        <v>108269062</v>
      </c>
      <c r="E161" s="22">
        <f t="shared" si="37"/>
        <v>129781062</v>
      </c>
      <c r="F161" s="22">
        <v>700000</v>
      </c>
      <c r="G161" s="22">
        <f t="shared" si="38"/>
        <v>130481062</v>
      </c>
      <c r="H161" s="22">
        <v>90820</v>
      </c>
      <c r="I161" s="2">
        <f>+[7]MAPA_IV_4.161!BE159</f>
        <v>21573620</v>
      </c>
      <c r="J161" s="22">
        <f t="shared" si="36"/>
        <v>21664440</v>
      </c>
      <c r="K161" s="22"/>
      <c r="L161" s="22">
        <f t="shared" si="39"/>
        <v>21664440</v>
      </c>
    </row>
    <row r="162" spans="1:12" ht="15" customHeight="1">
      <c r="A162" s="34" t="s">
        <v>306</v>
      </c>
      <c r="B162" s="21" t="s">
        <v>307</v>
      </c>
      <c r="C162" s="13">
        <f t="shared" ref="C162:I162" si="42">SUM(C163:C171)</f>
        <v>935177033</v>
      </c>
      <c r="D162" s="13">
        <f t="shared" si="42"/>
        <v>57781406</v>
      </c>
      <c r="E162" s="13">
        <f t="shared" si="37"/>
        <v>992958439</v>
      </c>
      <c r="F162" s="13">
        <f t="shared" si="42"/>
        <v>0</v>
      </c>
      <c r="G162" s="13">
        <f t="shared" si="38"/>
        <v>992958439</v>
      </c>
      <c r="H162" s="13">
        <f t="shared" si="42"/>
        <v>232492098</v>
      </c>
      <c r="I162" s="14">
        <f t="shared" si="42"/>
        <v>0</v>
      </c>
      <c r="J162" s="13">
        <f t="shared" si="36"/>
        <v>232492098</v>
      </c>
      <c r="K162" s="13">
        <f>SUM(K163:K171)</f>
        <v>0</v>
      </c>
      <c r="L162" s="13">
        <f t="shared" si="39"/>
        <v>232492098</v>
      </c>
    </row>
    <row r="163" spans="1:12" ht="15" customHeight="1">
      <c r="A163" s="20" t="s">
        <v>308</v>
      </c>
      <c r="B163" s="25" t="s">
        <v>309</v>
      </c>
      <c r="C163" s="22"/>
      <c r="D163" s="22">
        <v>520000</v>
      </c>
      <c r="E163" s="22">
        <f t="shared" si="37"/>
        <v>520000</v>
      </c>
      <c r="F163" s="22"/>
      <c r="G163" s="22">
        <f t="shared" si="38"/>
        <v>520000</v>
      </c>
      <c r="H163" s="22"/>
      <c r="I163" s="2"/>
      <c r="J163" s="22">
        <f t="shared" si="36"/>
        <v>0</v>
      </c>
      <c r="K163" s="22"/>
      <c r="L163" s="22">
        <f t="shared" si="39"/>
        <v>0</v>
      </c>
    </row>
    <row r="164" spans="1:12" ht="15" customHeight="1">
      <c r="A164" s="20" t="s">
        <v>310</v>
      </c>
      <c r="B164" s="25" t="s">
        <v>311</v>
      </c>
      <c r="C164" s="22"/>
      <c r="D164" s="22">
        <v>33095379</v>
      </c>
      <c r="E164" s="22">
        <f t="shared" si="37"/>
        <v>33095379</v>
      </c>
      <c r="F164" s="22"/>
      <c r="G164" s="22">
        <f t="shared" si="38"/>
        <v>33095379</v>
      </c>
      <c r="H164" s="22">
        <v>5979</v>
      </c>
      <c r="I164" s="2"/>
      <c r="J164" s="22">
        <f t="shared" si="36"/>
        <v>5979</v>
      </c>
      <c r="K164" s="22"/>
      <c r="L164" s="22">
        <f t="shared" si="39"/>
        <v>5979</v>
      </c>
    </row>
    <row r="165" spans="1:12" ht="15" customHeight="1">
      <c r="A165" s="20" t="s">
        <v>312</v>
      </c>
      <c r="B165" s="25" t="s">
        <v>313</v>
      </c>
      <c r="C165" s="22"/>
      <c r="D165" s="22">
        <v>3835719</v>
      </c>
      <c r="E165" s="22">
        <f t="shared" si="37"/>
        <v>3835719</v>
      </c>
      <c r="F165" s="22"/>
      <c r="G165" s="22">
        <f t="shared" si="38"/>
        <v>3835719</v>
      </c>
      <c r="H165" s="22"/>
      <c r="I165" s="2"/>
      <c r="J165" s="22">
        <f t="shared" si="36"/>
        <v>0</v>
      </c>
      <c r="K165" s="22"/>
      <c r="L165" s="22">
        <f t="shared" si="39"/>
        <v>0</v>
      </c>
    </row>
    <row r="166" spans="1:12" ht="15" customHeight="1">
      <c r="A166" s="20" t="s">
        <v>314</v>
      </c>
      <c r="B166" s="25" t="s">
        <v>315</v>
      </c>
      <c r="C166" s="22"/>
      <c r="D166" s="22">
        <v>62500</v>
      </c>
      <c r="E166" s="22">
        <f t="shared" si="37"/>
        <v>62500</v>
      </c>
      <c r="F166" s="22"/>
      <c r="G166" s="22">
        <f t="shared" si="38"/>
        <v>62500</v>
      </c>
      <c r="H166" s="22"/>
      <c r="I166" s="2"/>
      <c r="J166" s="22">
        <f t="shared" si="36"/>
        <v>0</v>
      </c>
      <c r="K166" s="22"/>
      <c r="L166" s="22">
        <f t="shared" si="39"/>
        <v>0</v>
      </c>
    </row>
    <row r="167" spans="1:12" ht="15" customHeight="1">
      <c r="A167" s="20" t="s">
        <v>316</v>
      </c>
      <c r="B167" s="25" t="s">
        <v>317</v>
      </c>
      <c r="C167" s="22"/>
      <c r="D167" s="22">
        <v>625000</v>
      </c>
      <c r="E167" s="22">
        <f t="shared" si="37"/>
        <v>625000</v>
      </c>
      <c r="F167" s="22"/>
      <c r="G167" s="22">
        <f t="shared" si="38"/>
        <v>625000</v>
      </c>
      <c r="H167" s="22"/>
      <c r="I167" s="2"/>
      <c r="J167" s="22">
        <f t="shared" si="36"/>
        <v>0</v>
      </c>
      <c r="K167" s="22"/>
      <c r="L167" s="22">
        <f t="shared" si="39"/>
        <v>0</v>
      </c>
    </row>
    <row r="168" spans="1:12" ht="15" customHeight="1">
      <c r="A168" s="20" t="s">
        <v>318</v>
      </c>
      <c r="B168" s="25" t="s">
        <v>319</v>
      </c>
      <c r="C168" s="22">
        <v>153780000</v>
      </c>
      <c r="D168" s="22"/>
      <c r="E168" s="22">
        <f t="shared" si="37"/>
        <v>153780000</v>
      </c>
      <c r="F168" s="22"/>
      <c r="G168" s="22">
        <f t="shared" si="38"/>
        <v>153780000</v>
      </c>
      <c r="H168" s="22">
        <v>194596772</v>
      </c>
      <c r="I168" s="2"/>
      <c r="J168" s="22">
        <f t="shared" si="36"/>
        <v>194596772</v>
      </c>
      <c r="K168" s="22"/>
      <c r="L168" s="22">
        <f t="shared" si="39"/>
        <v>194596772</v>
      </c>
    </row>
    <row r="169" spans="1:12" ht="15" customHeight="1">
      <c r="A169" s="20" t="s">
        <v>320</v>
      </c>
      <c r="B169" s="25" t="s">
        <v>321</v>
      </c>
      <c r="C169" s="22"/>
      <c r="D169" s="22"/>
      <c r="E169" s="22">
        <f t="shared" si="37"/>
        <v>0</v>
      </c>
      <c r="F169" s="22"/>
      <c r="G169" s="22">
        <f t="shared" si="38"/>
        <v>0</v>
      </c>
      <c r="H169" s="22"/>
      <c r="I169" s="2"/>
      <c r="J169" s="22">
        <f t="shared" si="36"/>
        <v>0</v>
      </c>
      <c r="K169" s="22"/>
      <c r="L169" s="22">
        <f t="shared" si="39"/>
        <v>0</v>
      </c>
    </row>
    <row r="170" spans="1:12" ht="15" customHeight="1">
      <c r="A170" s="20" t="s">
        <v>322</v>
      </c>
      <c r="B170" s="25" t="s">
        <v>323</v>
      </c>
      <c r="C170" s="22">
        <v>781397033</v>
      </c>
      <c r="D170" s="22">
        <v>13600010</v>
      </c>
      <c r="E170" s="22">
        <f t="shared" si="37"/>
        <v>794997043</v>
      </c>
      <c r="F170" s="22"/>
      <c r="G170" s="22">
        <f t="shared" si="38"/>
        <v>794997043</v>
      </c>
      <c r="H170" s="22">
        <v>37889347</v>
      </c>
      <c r="I170" s="2"/>
      <c r="J170" s="22">
        <f t="shared" si="36"/>
        <v>37889347</v>
      </c>
      <c r="K170" s="22"/>
      <c r="L170" s="22">
        <f t="shared" si="39"/>
        <v>37889347</v>
      </c>
    </row>
    <row r="171" spans="1:12" ht="15" customHeight="1">
      <c r="A171" s="20" t="s">
        <v>324</v>
      </c>
      <c r="B171" s="25" t="s">
        <v>325</v>
      </c>
      <c r="C171" s="22"/>
      <c r="D171" s="22">
        <v>6042798</v>
      </c>
      <c r="E171" s="22">
        <f t="shared" si="37"/>
        <v>6042798</v>
      </c>
      <c r="F171" s="22"/>
      <c r="G171" s="22">
        <f t="shared" si="38"/>
        <v>6042798</v>
      </c>
      <c r="H171" s="22"/>
      <c r="I171" s="2"/>
      <c r="J171" s="22">
        <f t="shared" si="36"/>
        <v>0</v>
      </c>
      <c r="K171" s="22"/>
      <c r="L171" s="22">
        <f t="shared" si="39"/>
        <v>0</v>
      </c>
    </row>
    <row r="172" spans="1:12" ht="15" customHeight="1">
      <c r="A172" s="34" t="s">
        <v>326</v>
      </c>
      <c r="B172" s="21" t="s">
        <v>327</v>
      </c>
      <c r="C172" s="13">
        <f t="shared" ref="C172:I172" si="43">SUM(C173:C180)</f>
        <v>262103783</v>
      </c>
      <c r="D172" s="13">
        <f t="shared" si="43"/>
        <v>36435499</v>
      </c>
      <c r="E172" s="13">
        <f t="shared" si="37"/>
        <v>298539282</v>
      </c>
      <c r="F172" s="13">
        <f t="shared" si="43"/>
        <v>0</v>
      </c>
      <c r="G172" s="13">
        <f t="shared" si="38"/>
        <v>298539282</v>
      </c>
      <c r="H172" s="13">
        <f t="shared" si="43"/>
        <v>208941573</v>
      </c>
      <c r="I172" s="14">
        <f t="shared" si="43"/>
        <v>11506864</v>
      </c>
      <c r="J172" s="13">
        <f t="shared" si="36"/>
        <v>220448437</v>
      </c>
      <c r="K172" s="13">
        <f>SUM(K173:K180)</f>
        <v>0</v>
      </c>
      <c r="L172" s="13">
        <f t="shared" si="39"/>
        <v>220448437</v>
      </c>
    </row>
    <row r="173" spans="1:12" ht="15" customHeight="1">
      <c r="A173" s="20" t="s">
        <v>328</v>
      </c>
      <c r="B173" s="25" t="s">
        <v>329</v>
      </c>
      <c r="C173" s="22">
        <v>56728817</v>
      </c>
      <c r="D173" s="22">
        <v>1030000</v>
      </c>
      <c r="E173" s="22">
        <f t="shared" si="37"/>
        <v>57758817</v>
      </c>
      <c r="F173" s="22"/>
      <c r="G173" s="22">
        <f t="shared" si="38"/>
        <v>57758817</v>
      </c>
      <c r="H173" s="22">
        <v>36957154</v>
      </c>
      <c r="I173" s="2">
        <f>+[7]MAPA_IV_4.161!BE171</f>
        <v>2524141</v>
      </c>
      <c r="J173" s="22">
        <f t="shared" si="36"/>
        <v>39481295</v>
      </c>
      <c r="K173" s="22"/>
      <c r="L173" s="22">
        <f t="shared" si="39"/>
        <v>39481295</v>
      </c>
    </row>
    <row r="174" spans="1:12" ht="15" customHeight="1">
      <c r="A174" s="20" t="s">
        <v>330</v>
      </c>
      <c r="B174" s="25" t="s">
        <v>331</v>
      </c>
      <c r="C174" s="22"/>
      <c r="D174" s="22"/>
      <c r="E174" s="22">
        <f t="shared" si="37"/>
        <v>0</v>
      </c>
      <c r="F174" s="22"/>
      <c r="G174" s="22">
        <f t="shared" si="38"/>
        <v>0</v>
      </c>
      <c r="H174" s="22"/>
      <c r="I174" s="2"/>
      <c r="J174" s="22">
        <f t="shared" si="36"/>
        <v>0</v>
      </c>
      <c r="K174" s="22"/>
      <c r="L174" s="22">
        <f t="shared" si="39"/>
        <v>0</v>
      </c>
    </row>
    <row r="175" spans="1:12" ht="15" customHeight="1">
      <c r="A175" s="20" t="s">
        <v>332</v>
      </c>
      <c r="B175" s="25" t="s">
        <v>333</v>
      </c>
      <c r="C175" s="22"/>
      <c r="D175" s="22"/>
      <c r="E175" s="22">
        <f t="shared" si="37"/>
        <v>0</v>
      </c>
      <c r="F175" s="22"/>
      <c r="G175" s="22">
        <f t="shared" si="38"/>
        <v>0</v>
      </c>
      <c r="H175" s="22"/>
      <c r="I175" s="2"/>
      <c r="J175" s="22">
        <f t="shared" si="36"/>
        <v>0</v>
      </c>
      <c r="K175" s="22"/>
      <c r="L175" s="22">
        <f t="shared" si="39"/>
        <v>0</v>
      </c>
    </row>
    <row r="176" spans="1:12" ht="15" customHeight="1">
      <c r="A176" s="20" t="s">
        <v>334</v>
      </c>
      <c r="B176" s="25" t="s">
        <v>335</v>
      </c>
      <c r="C176" s="22">
        <v>2239357</v>
      </c>
      <c r="D176" s="22"/>
      <c r="E176" s="22">
        <f t="shared" si="37"/>
        <v>2239357</v>
      </c>
      <c r="F176" s="22"/>
      <c r="G176" s="22">
        <f t="shared" si="38"/>
        <v>2239357</v>
      </c>
      <c r="H176" s="22">
        <v>214421</v>
      </c>
      <c r="I176" s="2"/>
      <c r="J176" s="22">
        <f t="shared" si="36"/>
        <v>214421</v>
      </c>
      <c r="K176" s="22"/>
      <c r="L176" s="22">
        <f t="shared" si="39"/>
        <v>214421</v>
      </c>
    </row>
    <row r="177" spans="1:12" ht="15" customHeight="1">
      <c r="A177" s="20" t="s">
        <v>336</v>
      </c>
      <c r="B177" s="25" t="s">
        <v>337</v>
      </c>
      <c r="C177" s="22"/>
      <c r="D177" s="22"/>
      <c r="E177" s="22">
        <f t="shared" si="37"/>
        <v>0</v>
      </c>
      <c r="F177" s="22"/>
      <c r="G177" s="22">
        <f t="shared" si="38"/>
        <v>0</v>
      </c>
      <c r="H177" s="22"/>
      <c r="I177" s="2"/>
      <c r="J177" s="22">
        <f t="shared" si="36"/>
        <v>0</v>
      </c>
      <c r="K177" s="22"/>
      <c r="L177" s="22">
        <f t="shared" si="39"/>
        <v>0</v>
      </c>
    </row>
    <row r="178" spans="1:12" ht="15" customHeight="1">
      <c r="A178" s="20" t="s">
        <v>338</v>
      </c>
      <c r="B178" s="25" t="s">
        <v>339</v>
      </c>
      <c r="C178" s="22">
        <v>21767486</v>
      </c>
      <c r="D178" s="22"/>
      <c r="E178" s="22">
        <f t="shared" si="37"/>
        <v>21767486</v>
      </c>
      <c r="F178" s="22"/>
      <c r="G178" s="22">
        <f t="shared" si="38"/>
        <v>21767486</v>
      </c>
      <c r="H178" s="22">
        <f>22709154+704455</f>
        <v>23413609</v>
      </c>
      <c r="I178" s="2"/>
      <c r="J178" s="22">
        <f t="shared" si="36"/>
        <v>23413609</v>
      </c>
      <c r="K178" s="22"/>
      <c r="L178" s="22">
        <f t="shared" si="39"/>
        <v>23413609</v>
      </c>
    </row>
    <row r="179" spans="1:12" ht="15" customHeight="1">
      <c r="A179" s="20" t="s">
        <v>340</v>
      </c>
      <c r="B179" s="25" t="s">
        <v>327</v>
      </c>
      <c r="C179" s="22">
        <v>167904222</v>
      </c>
      <c r="D179" s="22">
        <v>7982393</v>
      </c>
      <c r="E179" s="22">
        <f t="shared" si="37"/>
        <v>175886615</v>
      </c>
      <c r="F179" s="22"/>
      <c r="G179" s="22">
        <f t="shared" si="38"/>
        <v>175886615</v>
      </c>
      <c r="H179" s="22">
        <f>97224304+47150114</f>
        <v>144374418</v>
      </c>
      <c r="I179" s="2">
        <f>+[7]MAPA_IV_4.161!BE177</f>
        <v>2969743</v>
      </c>
      <c r="J179" s="22">
        <f t="shared" si="36"/>
        <v>147344161</v>
      </c>
      <c r="K179" s="22"/>
      <c r="L179" s="22">
        <f t="shared" si="39"/>
        <v>147344161</v>
      </c>
    </row>
    <row r="180" spans="1:12" ht="15" customHeight="1">
      <c r="A180" s="20" t="s">
        <v>341</v>
      </c>
      <c r="B180" s="25" t="s">
        <v>119</v>
      </c>
      <c r="C180" s="22">
        <v>13463901</v>
      </c>
      <c r="D180" s="22">
        <v>27423106</v>
      </c>
      <c r="E180" s="22">
        <f t="shared" si="37"/>
        <v>40887007</v>
      </c>
      <c r="F180" s="22"/>
      <c r="G180" s="22">
        <f t="shared" si="38"/>
        <v>40887007</v>
      </c>
      <c r="H180" s="22">
        <f>3976471+5500</f>
        <v>3981971</v>
      </c>
      <c r="I180" s="2">
        <f>+[7]MAPA_IV_4.161!BE178</f>
        <v>6012980</v>
      </c>
      <c r="J180" s="22">
        <f t="shared" si="36"/>
        <v>9994951</v>
      </c>
      <c r="K180" s="22"/>
      <c r="L180" s="22">
        <f t="shared" si="39"/>
        <v>9994951</v>
      </c>
    </row>
    <row r="181" spans="1:12" ht="15" customHeight="1">
      <c r="A181" s="34" t="s">
        <v>342</v>
      </c>
      <c r="B181" s="21" t="s">
        <v>343</v>
      </c>
      <c r="C181" s="13">
        <f t="shared" ref="C181:I181" si="44">SUM(C182:C184)</f>
        <v>342914108</v>
      </c>
      <c r="D181" s="13">
        <f t="shared" si="44"/>
        <v>26916188</v>
      </c>
      <c r="E181" s="13">
        <f t="shared" si="37"/>
        <v>369830296</v>
      </c>
      <c r="F181" s="13">
        <f t="shared" si="44"/>
        <v>55545317</v>
      </c>
      <c r="G181" s="13">
        <f t="shared" si="38"/>
        <v>425375613</v>
      </c>
      <c r="H181" s="13">
        <f t="shared" si="44"/>
        <v>176156166</v>
      </c>
      <c r="I181" s="14">
        <f t="shared" si="44"/>
        <v>15373805</v>
      </c>
      <c r="J181" s="13">
        <f t="shared" si="36"/>
        <v>191529971</v>
      </c>
      <c r="K181" s="13">
        <f>SUM(K182:K184)</f>
        <v>0</v>
      </c>
      <c r="L181" s="13">
        <f t="shared" si="39"/>
        <v>191529971</v>
      </c>
    </row>
    <row r="182" spans="1:12" ht="15" customHeight="1">
      <c r="A182" s="20" t="s">
        <v>344</v>
      </c>
      <c r="B182" s="25" t="s">
        <v>111</v>
      </c>
      <c r="C182" s="22">
        <v>10019980</v>
      </c>
      <c r="D182" s="22">
        <v>26916188</v>
      </c>
      <c r="E182" s="22">
        <f t="shared" si="37"/>
        <v>36936168</v>
      </c>
      <c r="F182" s="22">
        <v>55545317</v>
      </c>
      <c r="G182" s="22">
        <f t="shared" si="38"/>
        <v>92481485</v>
      </c>
      <c r="H182" s="37">
        <v>28277709</v>
      </c>
      <c r="I182" s="2">
        <f>+[7]MAPA_IV_4.161!BE180</f>
        <v>15373805</v>
      </c>
      <c r="J182" s="22">
        <f t="shared" si="36"/>
        <v>43651514</v>
      </c>
      <c r="K182" s="22"/>
      <c r="L182" s="22">
        <f t="shared" si="39"/>
        <v>43651514</v>
      </c>
    </row>
    <row r="183" spans="1:12" ht="15" customHeight="1">
      <c r="A183" s="20" t="s">
        <v>345</v>
      </c>
      <c r="B183" s="25" t="s">
        <v>121</v>
      </c>
      <c r="C183" s="22"/>
      <c r="D183" s="22"/>
      <c r="E183" s="22">
        <f t="shared" si="37"/>
        <v>0</v>
      </c>
      <c r="F183" s="22"/>
      <c r="G183" s="22">
        <f t="shared" si="38"/>
        <v>0</v>
      </c>
      <c r="H183" s="22"/>
      <c r="I183" s="2"/>
      <c r="J183" s="22">
        <f t="shared" si="36"/>
        <v>0</v>
      </c>
      <c r="K183" s="22"/>
      <c r="L183" s="22">
        <f t="shared" si="39"/>
        <v>0</v>
      </c>
    </row>
    <row r="184" spans="1:12" ht="15" customHeight="1">
      <c r="A184" s="20" t="s">
        <v>346</v>
      </c>
      <c r="B184" s="25" t="s">
        <v>347</v>
      </c>
      <c r="C184" s="22">
        <v>332894128</v>
      </c>
      <c r="D184" s="22"/>
      <c r="E184" s="22">
        <f t="shared" si="37"/>
        <v>332894128</v>
      </c>
      <c r="F184" s="22"/>
      <c r="G184" s="22">
        <f t="shared" si="38"/>
        <v>332894128</v>
      </c>
      <c r="H184" s="22">
        <v>147878457</v>
      </c>
      <c r="I184" s="2"/>
      <c r="J184" s="22">
        <f t="shared" si="36"/>
        <v>147878457</v>
      </c>
      <c r="K184" s="22"/>
      <c r="L184" s="22">
        <f t="shared" si="39"/>
        <v>147878457</v>
      </c>
    </row>
    <row r="185" spans="1:12" ht="15" customHeight="1">
      <c r="A185" s="34" t="s">
        <v>348</v>
      </c>
      <c r="B185" s="21" t="s">
        <v>349</v>
      </c>
      <c r="C185" s="13">
        <f t="shared" ref="C185:I185" si="45">SUM(C186:C188)</f>
        <v>449969027</v>
      </c>
      <c r="D185" s="13">
        <f t="shared" si="45"/>
        <v>48303421</v>
      </c>
      <c r="E185" s="13">
        <f t="shared" si="37"/>
        <v>498272448</v>
      </c>
      <c r="F185" s="13">
        <f t="shared" si="45"/>
        <v>196983960</v>
      </c>
      <c r="G185" s="13">
        <f t="shared" si="38"/>
        <v>695256408</v>
      </c>
      <c r="H185" s="13">
        <f t="shared" si="45"/>
        <v>503181682</v>
      </c>
      <c r="I185" s="14">
        <f t="shared" si="45"/>
        <v>34913213</v>
      </c>
      <c r="J185" s="13">
        <f t="shared" si="36"/>
        <v>538094895</v>
      </c>
      <c r="K185" s="13">
        <f>SUM(K186:K188)</f>
        <v>0</v>
      </c>
      <c r="L185" s="13">
        <f t="shared" si="39"/>
        <v>538094895</v>
      </c>
    </row>
    <row r="186" spans="1:12" ht="15" customHeight="1">
      <c r="A186" s="20" t="s">
        <v>350</v>
      </c>
      <c r="B186" s="25" t="s">
        <v>351</v>
      </c>
      <c r="C186" s="22">
        <v>56702769</v>
      </c>
      <c r="D186" s="22"/>
      <c r="E186" s="22">
        <f t="shared" si="37"/>
        <v>56702769</v>
      </c>
      <c r="F186" s="22"/>
      <c r="G186" s="22">
        <f t="shared" si="38"/>
        <v>56702769</v>
      </c>
      <c r="H186" s="37"/>
      <c r="I186" s="2"/>
      <c r="J186" s="22">
        <f t="shared" si="36"/>
        <v>0</v>
      </c>
      <c r="K186" s="22"/>
      <c r="L186" s="22">
        <f t="shared" si="39"/>
        <v>0</v>
      </c>
    </row>
    <row r="187" spans="1:12" ht="15" customHeight="1">
      <c r="A187" s="20" t="s">
        <v>352</v>
      </c>
      <c r="B187" s="25" t="s">
        <v>353</v>
      </c>
      <c r="C187" s="22">
        <v>129251833</v>
      </c>
      <c r="D187" s="22"/>
      <c r="E187" s="22">
        <f t="shared" si="37"/>
        <v>129251833</v>
      </c>
      <c r="F187" s="22"/>
      <c r="G187" s="22">
        <f t="shared" si="38"/>
        <v>129251833</v>
      </c>
      <c r="H187" s="22">
        <v>43205038</v>
      </c>
      <c r="I187" s="2"/>
      <c r="J187" s="22">
        <f t="shared" si="36"/>
        <v>43205038</v>
      </c>
      <c r="K187" s="22"/>
      <c r="L187" s="22">
        <f t="shared" si="39"/>
        <v>43205038</v>
      </c>
    </row>
    <row r="188" spans="1:12" ht="15" customHeight="1">
      <c r="A188" s="20" t="s">
        <v>354</v>
      </c>
      <c r="B188" s="25" t="s">
        <v>355</v>
      </c>
      <c r="C188" s="22">
        <v>264014425</v>
      </c>
      <c r="D188" s="22">
        <v>48303421</v>
      </c>
      <c r="E188" s="22">
        <f t="shared" si="37"/>
        <v>312317846</v>
      </c>
      <c r="F188" s="22">
        <v>196983960</v>
      </c>
      <c r="G188" s="22">
        <f t="shared" si="38"/>
        <v>509301806</v>
      </c>
      <c r="H188" s="22">
        <v>459976644</v>
      </c>
      <c r="I188" s="2">
        <f>+[7]MAPA_IV_4.161!BE186</f>
        <v>34913213</v>
      </c>
      <c r="J188" s="22">
        <f t="shared" si="36"/>
        <v>494889857</v>
      </c>
      <c r="K188" s="22"/>
      <c r="L188" s="22">
        <f t="shared" si="39"/>
        <v>494889857</v>
      </c>
    </row>
    <row r="189" spans="1:12">
      <c r="A189" s="34" t="s">
        <v>8</v>
      </c>
      <c r="B189" s="34"/>
      <c r="C189" s="13">
        <f>+C7+C50+C57+C83</f>
        <v>41300467554</v>
      </c>
      <c r="D189" s="13">
        <f>+D7+D50+D57+D83</f>
        <v>3453900438</v>
      </c>
      <c r="E189" s="13">
        <f t="shared" si="37"/>
        <v>44754367992</v>
      </c>
      <c r="F189" s="13">
        <f>+F7+F50+F57+F83</f>
        <v>9114345972</v>
      </c>
      <c r="G189" s="13">
        <f t="shared" si="38"/>
        <v>53868713964</v>
      </c>
      <c r="H189" s="13">
        <f>+H7+H50+H57+H83</f>
        <v>36939220988</v>
      </c>
      <c r="I189" s="14">
        <f>+I7+I50+I57+I83</f>
        <v>2317874225</v>
      </c>
      <c r="J189" s="13">
        <f t="shared" si="36"/>
        <v>39257095213</v>
      </c>
      <c r="K189" s="13">
        <f>+K7+K50+K57+K83</f>
        <v>5372041205</v>
      </c>
      <c r="L189" s="13">
        <f t="shared" si="39"/>
        <v>44629136418</v>
      </c>
    </row>
    <row r="190" spans="1:12">
      <c r="A190" s="16"/>
      <c r="B190" s="16" t="s">
        <v>356</v>
      </c>
      <c r="C190" s="13">
        <f>+C191</f>
        <v>449896757</v>
      </c>
      <c r="D190" s="13">
        <f t="shared" ref="D190:K190" si="46">+D191</f>
        <v>700000</v>
      </c>
      <c r="E190" s="13">
        <f t="shared" si="37"/>
        <v>450596757</v>
      </c>
      <c r="F190" s="13">
        <f t="shared" si="46"/>
        <v>0</v>
      </c>
      <c r="G190" s="13">
        <f t="shared" si="38"/>
        <v>450596757</v>
      </c>
      <c r="H190" s="13">
        <f>+H191</f>
        <v>99891440</v>
      </c>
      <c r="I190" s="14">
        <f t="shared" si="46"/>
        <v>37500</v>
      </c>
      <c r="J190" s="13">
        <f t="shared" si="36"/>
        <v>99928940</v>
      </c>
      <c r="K190" s="13">
        <f t="shared" si="46"/>
        <v>0</v>
      </c>
      <c r="L190" s="13">
        <f t="shared" si="39"/>
        <v>99928940</v>
      </c>
    </row>
    <row r="191" spans="1:12">
      <c r="A191" s="17" t="s">
        <v>357</v>
      </c>
      <c r="B191" s="18" t="s">
        <v>358</v>
      </c>
      <c r="C191" s="13">
        <f t="shared" ref="C191:I191" si="47">+C192+C216+C222+C224</f>
        <v>449896757</v>
      </c>
      <c r="D191" s="13">
        <f t="shared" si="47"/>
        <v>700000</v>
      </c>
      <c r="E191" s="13">
        <f t="shared" si="37"/>
        <v>450596757</v>
      </c>
      <c r="F191" s="13">
        <f t="shared" si="47"/>
        <v>0</v>
      </c>
      <c r="G191" s="13">
        <f t="shared" si="38"/>
        <v>450596757</v>
      </c>
      <c r="H191" s="13">
        <f t="shared" si="47"/>
        <v>99891440</v>
      </c>
      <c r="I191" s="14">
        <f t="shared" si="47"/>
        <v>37500</v>
      </c>
      <c r="J191" s="13">
        <f t="shared" si="36"/>
        <v>99928940</v>
      </c>
      <c r="K191" s="13">
        <f>+K192+K216+K222+K224</f>
        <v>0</v>
      </c>
      <c r="L191" s="13">
        <f t="shared" si="39"/>
        <v>99928940</v>
      </c>
    </row>
    <row r="192" spans="1:12">
      <c r="A192" s="17" t="s">
        <v>359</v>
      </c>
      <c r="B192" s="18" t="s">
        <v>360</v>
      </c>
      <c r="C192" s="13">
        <f t="shared" ref="C192:I192" si="48">SUM(C193:C215)</f>
        <v>31110424</v>
      </c>
      <c r="D192" s="13">
        <f t="shared" si="48"/>
        <v>700000</v>
      </c>
      <c r="E192" s="13">
        <f t="shared" si="37"/>
        <v>31810424</v>
      </c>
      <c r="F192" s="13">
        <f t="shared" si="48"/>
        <v>0</v>
      </c>
      <c r="G192" s="13">
        <f t="shared" si="38"/>
        <v>31810424</v>
      </c>
      <c r="H192" s="13">
        <f t="shared" si="48"/>
        <v>99891440</v>
      </c>
      <c r="I192" s="14">
        <f t="shared" si="48"/>
        <v>0</v>
      </c>
      <c r="J192" s="13">
        <f t="shared" si="36"/>
        <v>99891440</v>
      </c>
      <c r="K192" s="13">
        <f>SUM(K193:K215)</f>
        <v>0</v>
      </c>
      <c r="L192" s="13">
        <f t="shared" si="39"/>
        <v>99891440</v>
      </c>
    </row>
    <row r="193" spans="1:12">
      <c r="A193" s="20" t="s">
        <v>361</v>
      </c>
      <c r="B193" s="39" t="s">
        <v>362</v>
      </c>
      <c r="C193" s="22">
        <v>18000000</v>
      </c>
      <c r="D193" s="22"/>
      <c r="E193" s="22">
        <f t="shared" si="37"/>
        <v>18000000</v>
      </c>
      <c r="F193" s="20"/>
      <c r="G193" s="22">
        <f t="shared" si="38"/>
        <v>18000000</v>
      </c>
      <c r="H193" s="22">
        <v>60000</v>
      </c>
      <c r="I193" s="2"/>
      <c r="J193" s="22">
        <f t="shared" si="36"/>
        <v>60000</v>
      </c>
      <c r="K193" s="20"/>
      <c r="L193" s="22">
        <f t="shared" si="39"/>
        <v>60000</v>
      </c>
    </row>
    <row r="194" spans="1:12">
      <c r="A194" s="20" t="s">
        <v>363</v>
      </c>
      <c r="B194" s="39" t="s">
        <v>364</v>
      </c>
      <c r="C194" s="22">
        <v>4000000</v>
      </c>
      <c r="D194" s="22"/>
      <c r="E194" s="22">
        <f t="shared" si="37"/>
        <v>4000000</v>
      </c>
      <c r="F194" s="22"/>
      <c r="G194" s="22">
        <f t="shared" si="38"/>
        <v>4000000</v>
      </c>
      <c r="H194" s="22"/>
      <c r="I194" s="2"/>
      <c r="J194" s="22">
        <f t="shared" si="36"/>
        <v>0</v>
      </c>
      <c r="K194" s="22"/>
      <c r="L194" s="22">
        <f t="shared" si="39"/>
        <v>0</v>
      </c>
    </row>
    <row r="195" spans="1:12">
      <c r="A195" s="20" t="s">
        <v>365</v>
      </c>
      <c r="B195" s="39" t="s">
        <v>366</v>
      </c>
      <c r="C195" s="22"/>
      <c r="D195" s="22"/>
      <c r="E195" s="22">
        <f t="shared" si="37"/>
        <v>0</v>
      </c>
      <c r="F195" s="22"/>
      <c r="G195" s="22">
        <f t="shared" si="38"/>
        <v>0</v>
      </c>
      <c r="H195" s="22"/>
      <c r="I195" s="2"/>
      <c r="J195" s="22">
        <f t="shared" si="36"/>
        <v>0</v>
      </c>
      <c r="K195" s="22"/>
      <c r="L195" s="22">
        <f t="shared" si="39"/>
        <v>0</v>
      </c>
    </row>
    <row r="196" spans="1:12">
      <c r="A196" s="20" t="s">
        <v>367</v>
      </c>
      <c r="B196" s="39" t="s">
        <v>368</v>
      </c>
      <c r="C196" s="22"/>
      <c r="D196" s="22"/>
      <c r="E196" s="22">
        <f t="shared" si="37"/>
        <v>0</v>
      </c>
      <c r="F196" s="22"/>
      <c r="G196" s="22">
        <f t="shared" si="38"/>
        <v>0</v>
      </c>
      <c r="H196" s="22"/>
      <c r="I196" s="2"/>
      <c r="J196" s="22">
        <f t="shared" si="36"/>
        <v>0</v>
      </c>
      <c r="K196" s="22"/>
      <c r="L196" s="22">
        <f t="shared" si="39"/>
        <v>0</v>
      </c>
    </row>
    <row r="197" spans="1:12">
      <c r="A197" s="20" t="s">
        <v>369</v>
      </c>
      <c r="B197" s="39" t="s">
        <v>370</v>
      </c>
      <c r="C197" s="22"/>
      <c r="D197" s="22"/>
      <c r="E197" s="22">
        <f t="shared" si="37"/>
        <v>0</v>
      </c>
      <c r="F197" s="22"/>
      <c r="G197" s="22">
        <f t="shared" si="38"/>
        <v>0</v>
      </c>
      <c r="H197" s="22"/>
      <c r="I197" s="2"/>
      <c r="J197" s="22">
        <f t="shared" ref="J197:J231" si="49">+H197+I197</f>
        <v>0</v>
      </c>
      <c r="K197" s="22"/>
      <c r="L197" s="22">
        <f t="shared" si="39"/>
        <v>0</v>
      </c>
    </row>
    <row r="198" spans="1:12">
      <c r="A198" s="20" t="s">
        <v>371</v>
      </c>
      <c r="B198" s="39" t="s">
        <v>372</v>
      </c>
      <c r="C198" s="22"/>
      <c r="D198" s="22"/>
      <c r="E198" s="22">
        <f t="shared" ref="E198:E231" si="50">+C198+D198</f>
        <v>0</v>
      </c>
      <c r="F198" s="22"/>
      <c r="G198" s="22">
        <f t="shared" ref="G198:G231" si="51">+F198+E198</f>
        <v>0</v>
      </c>
      <c r="H198" s="22"/>
      <c r="I198" s="2"/>
      <c r="J198" s="22">
        <f t="shared" si="49"/>
        <v>0</v>
      </c>
      <c r="K198" s="22"/>
      <c r="L198" s="22">
        <f t="shared" ref="L198:L231" si="52">+J198+K198</f>
        <v>0</v>
      </c>
    </row>
    <row r="199" spans="1:12">
      <c r="A199" s="20" t="s">
        <v>373</v>
      </c>
      <c r="B199" s="39" t="s">
        <v>374</v>
      </c>
      <c r="C199" s="22"/>
      <c r="D199" s="22"/>
      <c r="E199" s="22">
        <f t="shared" si="50"/>
        <v>0</v>
      </c>
      <c r="F199" s="22"/>
      <c r="G199" s="22">
        <f t="shared" si="51"/>
        <v>0</v>
      </c>
      <c r="H199" s="22">
        <v>99831440</v>
      </c>
      <c r="I199" s="2"/>
      <c r="J199" s="22">
        <f t="shared" si="49"/>
        <v>99831440</v>
      </c>
      <c r="K199" s="22"/>
      <c r="L199" s="22">
        <f t="shared" si="52"/>
        <v>99831440</v>
      </c>
    </row>
    <row r="200" spans="1:12">
      <c r="A200" s="20" t="s">
        <v>375</v>
      </c>
      <c r="B200" s="39" t="s">
        <v>376</v>
      </c>
      <c r="C200" s="22">
        <v>4284000</v>
      </c>
      <c r="D200" s="22"/>
      <c r="E200" s="22">
        <f t="shared" si="50"/>
        <v>4284000</v>
      </c>
      <c r="F200" s="22"/>
      <c r="G200" s="22">
        <f t="shared" si="51"/>
        <v>4284000</v>
      </c>
      <c r="H200" s="22"/>
      <c r="I200" s="2"/>
      <c r="J200" s="22">
        <f t="shared" si="49"/>
        <v>0</v>
      </c>
      <c r="K200" s="22"/>
      <c r="L200" s="22">
        <f t="shared" si="52"/>
        <v>0</v>
      </c>
    </row>
    <row r="201" spans="1:12">
      <c r="A201" s="20" t="s">
        <v>377</v>
      </c>
      <c r="B201" s="39" t="s">
        <v>378</v>
      </c>
      <c r="C201" s="22"/>
      <c r="D201" s="22"/>
      <c r="E201" s="22">
        <f t="shared" si="50"/>
        <v>0</v>
      </c>
      <c r="F201" s="22"/>
      <c r="G201" s="22">
        <f t="shared" si="51"/>
        <v>0</v>
      </c>
      <c r="H201" s="22"/>
      <c r="I201" s="2"/>
      <c r="J201" s="22">
        <f t="shared" si="49"/>
        <v>0</v>
      </c>
      <c r="K201" s="22"/>
      <c r="L201" s="22">
        <f t="shared" si="52"/>
        <v>0</v>
      </c>
    </row>
    <row r="202" spans="1:12">
      <c r="A202" s="20" t="s">
        <v>379</v>
      </c>
      <c r="B202" s="39" t="s">
        <v>380</v>
      </c>
      <c r="C202" s="22"/>
      <c r="D202" s="22"/>
      <c r="E202" s="22">
        <f t="shared" si="50"/>
        <v>0</v>
      </c>
      <c r="F202" s="22"/>
      <c r="G202" s="22">
        <f t="shared" si="51"/>
        <v>0</v>
      </c>
      <c r="H202" s="22"/>
      <c r="I202" s="2"/>
      <c r="J202" s="22">
        <f t="shared" si="49"/>
        <v>0</v>
      </c>
      <c r="K202" s="22"/>
      <c r="L202" s="22">
        <f t="shared" si="52"/>
        <v>0</v>
      </c>
    </row>
    <row r="203" spans="1:12">
      <c r="A203" s="20" t="s">
        <v>381</v>
      </c>
      <c r="B203" s="39" t="s">
        <v>382</v>
      </c>
      <c r="C203" s="22"/>
      <c r="D203" s="22"/>
      <c r="E203" s="22">
        <f t="shared" si="50"/>
        <v>0</v>
      </c>
      <c r="F203" s="22"/>
      <c r="G203" s="22">
        <f t="shared" si="51"/>
        <v>0</v>
      </c>
      <c r="H203" s="22"/>
      <c r="I203" s="2"/>
      <c r="J203" s="22">
        <f t="shared" si="49"/>
        <v>0</v>
      </c>
      <c r="K203" s="22"/>
      <c r="L203" s="22">
        <f t="shared" si="52"/>
        <v>0</v>
      </c>
    </row>
    <row r="204" spans="1:12">
      <c r="A204" s="20" t="s">
        <v>383</v>
      </c>
      <c r="B204" s="39" t="s">
        <v>384</v>
      </c>
      <c r="C204" s="22"/>
      <c r="D204" s="22"/>
      <c r="E204" s="22">
        <f t="shared" si="50"/>
        <v>0</v>
      </c>
      <c r="F204" s="22"/>
      <c r="G204" s="22">
        <f t="shared" si="51"/>
        <v>0</v>
      </c>
      <c r="H204" s="22"/>
      <c r="I204" s="2"/>
      <c r="J204" s="22">
        <f t="shared" si="49"/>
        <v>0</v>
      </c>
      <c r="K204" s="22"/>
      <c r="L204" s="22">
        <f t="shared" si="52"/>
        <v>0</v>
      </c>
    </row>
    <row r="205" spans="1:12">
      <c r="A205" s="20" t="s">
        <v>385</v>
      </c>
      <c r="B205" s="39" t="s">
        <v>386</v>
      </c>
      <c r="C205" s="22"/>
      <c r="D205" s="22"/>
      <c r="E205" s="22">
        <f t="shared" si="50"/>
        <v>0</v>
      </c>
      <c r="F205" s="22"/>
      <c r="G205" s="22">
        <f t="shared" si="51"/>
        <v>0</v>
      </c>
      <c r="H205" s="22"/>
      <c r="I205" s="2"/>
      <c r="J205" s="22">
        <f t="shared" si="49"/>
        <v>0</v>
      </c>
      <c r="K205" s="22"/>
      <c r="L205" s="22">
        <f t="shared" si="52"/>
        <v>0</v>
      </c>
    </row>
    <row r="206" spans="1:12">
      <c r="A206" s="20" t="s">
        <v>387</v>
      </c>
      <c r="B206" s="39" t="s">
        <v>388</v>
      </c>
      <c r="C206" s="22"/>
      <c r="D206" s="22"/>
      <c r="E206" s="22">
        <f t="shared" si="50"/>
        <v>0</v>
      </c>
      <c r="F206" s="22"/>
      <c r="G206" s="22">
        <f t="shared" si="51"/>
        <v>0</v>
      </c>
      <c r="H206" s="22"/>
      <c r="I206" s="2"/>
      <c r="J206" s="22">
        <f t="shared" si="49"/>
        <v>0</v>
      </c>
      <c r="K206" s="22"/>
      <c r="L206" s="22">
        <f t="shared" si="52"/>
        <v>0</v>
      </c>
    </row>
    <row r="207" spans="1:12">
      <c r="A207" s="20" t="s">
        <v>389</v>
      </c>
      <c r="B207" s="39" t="s">
        <v>390</v>
      </c>
      <c r="C207" s="22"/>
      <c r="D207" s="22"/>
      <c r="E207" s="22">
        <f t="shared" si="50"/>
        <v>0</v>
      </c>
      <c r="F207" s="22"/>
      <c r="G207" s="22">
        <f t="shared" si="51"/>
        <v>0</v>
      </c>
      <c r="H207" s="22"/>
      <c r="I207" s="2"/>
      <c r="J207" s="22">
        <f t="shared" si="49"/>
        <v>0</v>
      </c>
      <c r="K207" s="22"/>
      <c r="L207" s="22">
        <f t="shared" si="52"/>
        <v>0</v>
      </c>
    </row>
    <row r="208" spans="1:12">
      <c r="A208" s="20" t="s">
        <v>391</v>
      </c>
      <c r="B208" s="39" t="s">
        <v>392</v>
      </c>
      <c r="C208" s="22"/>
      <c r="D208" s="22"/>
      <c r="E208" s="22">
        <f t="shared" si="50"/>
        <v>0</v>
      </c>
      <c r="F208" s="22"/>
      <c r="G208" s="22">
        <f t="shared" si="51"/>
        <v>0</v>
      </c>
      <c r="H208" s="22"/>
      <c r="I208" s="2"/>
      <c r="J208" s="22">
        <f t="shared" si="49"/>
        <v>0</v>
      </c>
      <c r="K208" s="22"/>
      <c r="L208" s="22">
        <f t="shared" si="52"/>
        <v>0</v>
      </c>
    </row>
    <row r="209" spans="1:12">
      <c r="A209" s="20" t="s">
        <v>393</v>
      </c>
      <c r="B209" s="39" t="s">
        <v>394</v>
      </c>
      <c r="C209" s="22"/>
      <c r="D209" s="22"/>
      <c r="E209" s="22">
        <f t="shared" si="50"/>
        <v>0</v>
      </c>
      <c r="F209" s="22"/>
      <c r="G209" s="22">
        <f t="shared" si="51"/>
        <v>0</v>
      </c>
      <c r="H209" s="22"/>
      <c r="I209" s="2"/>
      <c r="J209" s="22">
        <f t="shared" si="49"/>
        <v>0</v>
      </c>
      <c r="K209" s="22"/>
      <c r="L209" s="22">
        <f t="shared" si="52"/>
        <v>0</v>
      </c>
    </row>
    <row r="210" spans="1:12">
      <c r="A210" s="20" t="s">
        <v>395</v>
      </c>
      <c r="B210" s="39" t="s">
        <v>396</v>
      </c>
      <c r="C210" s="22"/>
      <c r="D210" s="22"/>
      <c r="E210" s="22">
        <f t="shared" si="50"/>
        <v>0</v>
      </c>
      <c r="F210" s="22"/>
      <c r="G210" s="22">
        <f t="shared" si="51"/>
        <v>0</v>
      </c>
      <c r="H210" s="22"/>
      <c r="I210" s="2"/>
      <c r="J210" s="22">
        <f t="shared" si="49"/>
        <v>0</v>
      </c>
      <c r="K210" s="22"/>
      <c r="L210" s="22">
        <f t="shared" si="52"/>
        <v>0</v>
      </c>
    </row>
    <row r="211" spans="1:12">
      <c r="A211" s="20" t="s">
        <v>397</v>
      </c>
      <c r="B211" s="39" t="s">
        <v>398</v>
      </c>
      <c r="C211" s="22">
        <v>200000</v>
      </c>
      <c r="D211" s="22">
        <v>700000</v>
      </c>
      <c r="E211" s="22">
        <f t="shared" si="50"/>
        <v>900000</v>
      </c>
      <c r="F211" s="22"/>
      <c r="G211" s="22">
        <f t="shared" si="51"/>
        <v>900000</v>
      </c>
      <c r="H211" s="22"/>
      <c r="I211" s="2"/>
      <c r="J211" s="22">
        <f t="shared" si="49"/>
        <v>0</v>
      </c>
      <c r="K211" s="22"/>
      <c r="L211" s="22">
        <f t="shared" si="52"/>
        <v>0</v>
      </c>
    </row>
    <row r="212" spans="1:12">
      <c r="A212" s="20" t="s">
        <v>399</v>
      </c>
      <c r="B212" s="39" t="s">
        <v>400</v>
      </c>
      <c r="C212" s="22">
        <v>4626424</v>
      </c>
      <c r="D212" s="22"/>
      <c r="E212" s="22">
        <f t="shared" si="50"/>
        <v>4626424</v>
      </c>
      <c r="F212" s="22"/>
      <c r="G212" s="22">
        <f t="shared" si="51"/>
        <v>4626424</v>
      </c>
      <c r="H212" s="22"/>
      <c r="I212" s="2"/>
      <c r="J212" s="22">
        <f t="shared" si="49"/>
        <v>0</v>
      </c>
      <c r="K212" s="22"/>
      <c r="L212" s="22">
        <f t="shared" si="52"/>
        <v>0</v>
      </c>
    </row>
    <row r="213" spans="1:12">
      <c r="A213" s="20" t="s">
        <v>401</v>
      </c>
      <c r="B213" s="39" t="s">
        <v>402</v>
      </c>
      <c r="C213" s="22"/>
      <c r="D213" s="22"/>
      <c r="E213" s="22">
        <f t="shared" si="50"/>
        <v>0</v>
      </c>
      <c r="F213" s="22"/>
      <c r="G213" s="22">
        <f t="shared" si="51"/>
        <v>0</v>
      </c>
      <c r="H213" s="22"/>
      <c r="I213" s="2"/>
      <c r="J213" s="22">
        <f t="shared" si="49"/>
        <v>0</v>
      </c>
      <c r="K213" s="22"/>
      <c r="L213" s="22">
        <f t="shared" si="52"/>
        <v>0</v>
      </c>
    </row>
    <row r="214" spans="1:12">
      <c r="A214" s="20" t="s">
        <v>403</v>
      </c>
      <c r="B214" s="39" t="s">
        <v>404</v>
      </c>
      <c r="C214" s="22"/>
      <c r="D214" s="22"/>
      <c r="E214" s="22">
        <f t="shared" si="50"/>
        <v>0</v>
      </c>
      <c r="F214" s="22"/>
      <c r="G214" s="22">
        <f t="shared" si="51"/>
        <v>0</v>
      </c>
      <c r="H214" s="22"/>
      <c r="I214" s="2"/>
      <c r="J214" s="22">
        <f t="shared" si="49"/>
        <v>0</v>
      </c>
      <c r="K214" s="22"/>
      <c r="L214" s="22">
        <f t="shared" si="52"/>
        <v>0</v>
      </c>
    </row>
    <row r="215" spans="1:12">
      <c r="A215" s="20" t="s">
        <v>403</v>
      </c>
      <c r="B215" s="39" t="s">
        <v>404</v>
      </c>
      <c r="C215" s="22"/>
      <c r="D215" s="22"/>
      <c r="E215" s="22">
        <f t="shared" si="50"/>
        <v>0</v>
      </c>
      <c r="F215" s="22"/>
      <c r="G215" s="22">
        <f t="shared" si="51"/>
        <v>0</v>
      </c>
      <c r="H215" s="22"/>
      <c r="I215" s="2"/>
      <c r="J215" s="22">
        <f t="shared" si="49"/>
        <v>0</v>
      </c>
      <c r="K215" s="22"/>
      <c r="L215" s="22">
        <f t="shared" si="52"/>
        <v>0</v>
      </c>
    </row>
    <row r="216" spans="1:12">
      <c r="A216" s="17" t="s">
        <v>405</v>
      </c>
      <c r="B216" s="18" t="s">
        <v>406</v>
      </c>
      <c r="C216" s="22">
        <f t="shared" ref="C216:I216" si="53">SUM(C217:C221)</f>
        <v>0</v>
      </c>
      <c r="D216" s="22">
        <f t="shared" si="53"/>
        <v>0</v>
      </c>
      <c r="E216" s="22">
        <f t="shared" si="50"/>
        <v>0</v>
      </c>
      <c r="F216" s="22">
        <f t="shared" si="53"/>
        <v>0</v>
      </c>
      <c r="G216" s="22">
        <f t="shared" si="51"/>
        <v>0</v>
      </c>
      <c r="H216" s="22"/>
      <c r="I216" s="2">
        <f t="shared" si="53"/>
        <v>0</v>
      </c>
      <c r="J216" s="22">
        <f t="shared" si="49"/>
        <v>0</v>
      </c>
      <c r="K216" s="22">
        <f>SUM(K217:K221)</f>
        <v>0</v>
      </c>
      <c r="L216" s="22">
        <f t="shared" si="52"/>
        <v>0</v>
      </c>
    </row>
    <row r="217" spans="1:12">
      <c r="A217" s="20" t="s">
        <v>407</v>
      </c>
      <c r="B217" s="39" t="s">
        <v>408</v>
      </c>
      <c r="C217" s="22"/>
      <c r="D217" s="22"/>
      <c r="E217" s="22">
        <f t="shared" si="50"/>
        <v>0</v>
      </c>
      <c r="F217" s="22"/>
      <c r="G217" s="22">
        <f t="shared" si="51"/>
        <v>0</v>
      </c>
      <c r="H217" s="22"/>
      <c r="I217" s="2"/>
      <c r="J217" s="22">
        <f t="shared" si="49"/>
        <v>0</v>
      </c>
      <c r="K217" s="22"/>
      <c r="L217" s="22">
        <f t="shared" si="52"/>
        <v>0</v>
      </c>
    </row>
    <row r="218" spans="1:12">
      <c r="A218" s="20" t="s">
        <v>409</v>
      </c>
      <c r="B218" s="39" t="s">
        <v>410</v>
      </c>
      <c r="C218" s="22"/>
      <c r="D218" s="22"/>
      <c r="E218" s="22">
        <f t="shared" si="50"/>
        <v>0</v>
      </c>
      <c r="F218" s="22"/>
      <c r="G218" s="22">
        <f t="shared" si="51"/>
        <v>0</v>
      </c>
      <c r="H218" s="22"/>
      <c r="I218" s="2"/>
      <c r="J218" s="22">
        <f t="shared" si="49"/>
        <v>0</v>
      </c>
      <c r="K218" s="22"/>
      <c r="L218" s="22">
        <f t="shared" si="52"/>
        <v>0</v>
      </c>
    </row>
    <row r="219" spans="1:12">
      <c r="A219" s="20" t="s">
        <v>411</v>
      </c>
      <c r="B219" s="39" t="s">
        <v>412</v>
      </c>
      <c r="C219" s="22"/>
      <c r="D219" s="22"/>
      <c r="E219" s="22">
        <f t="shared" si="50"/>
        <v>0</v>
      </c>
      <c r="F219" s="22"/>
      <c r="G219" s="22">
        <f t="shared" si="51"/>
        <v>0</v>
      </c>
      <c r="H219" s="22"/>
      <c r="I219" s="2"/>
      <c r="J219" s="22">
        <f t="shared" si="49"/>
        <v>0</v>
      </c>
      <c r="K219" s="22"/>
      <c r="L219" s="22">
        <f t="shared" si="52"/>
        <v>0</v>
      </c>
    </row>
    <row r="220" spans="1:12">
      <c r="A220" s="20" t="s">
        <v>413</v>
      </c>
      <c r="B220" s="39" t="s">
        <v>414</v>
      </c>
      <c r="C220" s="22"/>
      <c r="D220" s="22"/>
      <c r="E220" s="22">
        <f t="shared" si="50"/>
        <v>0</v>
      </c>
      <c r="F220" s="22"/>
      <c r="G220" s="22">
        <f t="shared" si="51"/>
        <v>0</v>
      </c>
      <c r="H220" s="22"/>
      <c r="I220" s="2"/>
      <c r="J220" s="22">
        <f t="shared" si="49"/>
        <v>0</v>
      </c>
      <c r="K220" s="22"/>
      <c r="L220" s="22">
        <f t="shared" si="52"/>
        <v>0</v>
      </c>
    </row>
    <row r="221" spans="1:12">
      <c r="A221" s="20" t="s">
        <v>415</v>
      </c>
      <c r="B221" s="39" t="s">
        <v>416</v>
      </c>
      <c r="C221" s="22"/>
      <c r="D221" s="22"/>
      <c r="E221" s="22">
        <f t="shared" si="50"/>
        <v>0</v>
      </c>
      <c r="F221" s="22"/>
      <c r="G221" s="22">
        <f t="shared" si="51"/>
        <v>0</v>
      </c>
      <c r="H221" s="22"/>
      <c r="I221" s="2"/>
      <c r="J221" s="22">
        <f t="shared" si="49"/>
        <v>0</v>
      </c>
      <c r="K221" s="22"/>
      <c r="L221" s="22">
        <f t="shared" si="52"/>
        <v>0</v>
      </c>
    </row>
    <row r="222" spans="1:12">
      <c r="A222" s="17" t="s">
        <v>417</v>
      </c>
      <c r="B222" s="18" t="s">
        <v>418</v>
      </c>
      <c r="C222" s="22"/>
      <c r="D222" s="22">
        <f t="shared" ref="D222:K222" si="54">+D223</f>
        <v>0</v>
      </c>
      <c r="E222" s="22">
        <f t="shared" si="50"/>
        <v>0</v>
      </c>
      <c r="F222" s="22">
        <f t="shared" si="54"/>
        <v>0</v>
      </c>
      <c r="G222" s="22">
        <f t="shared" si="51"/>
        <v>0</v>
      </c>
      <c r="H222" s="22"/>
      <c r="I222" s="2">
        <f t="shared" si="54"/>
        <v>0</v>
      </c>
      <c r="J222" s="22">
        <f t="shared" si="49"/>
        <v>0</v>
      </c>
      <c r="K222" s="22">
        <f t="shared" si="54"/>
        <v>0</v>
      </c>
      <c r="L222" s="22">
        <f t="shared" si="52"/>
        <v>0</v>
      </c>
    </row>
    <row r="223" spans="1:12">
      <c r="A223" s="20" t="s">
        <v>419</v>
      </c>
      <c r="B223" s="39" t="s">
        <v>420</v>
      </c>
      <c r="C223" s="22"/>
      <c r="D223" s="22"/>
      <c r="E223" s="22">
        <f t="shared" si="50"/>
        <v>0</v>
      </c>
      <c r="F223" s="22"/>
      <c r="G223" s="22">
        <f t="shared" si="51"/>
        <v>0</v>
      </c>
      <c r="H223" s="22"/>
      <c r="I223" s="2"/>
      <c r="J223" s="22">
        <f t="shared" si="49"/>
        <v>0</v>
      </c>
      <c r="K223" s="22"/>
      <c r="L223" s="22">
        <f t="shared" si="52"/>
        <v>0</v>
      </c>
    </row>
    <row r="224" spans="1:12">
      <c r="A224" s="17" t="s">
        <v>421</v>
      </c>
      <c r="B224" s="18" t="s">
        <v>422</v>
      </c>
      <c r="C224" s="13">
        <f t="shared" ref="C224:I224" si="55">SUM(C225:C231)</f>
        <v>418786333</v>
      </c>
      <c r="D224" s="13">
        <f t="shared" si="55"/>
        <v>0</v>
      </c>
      <c r="E224" s="13">
        <f t="shared" si="50"/>
        <v>418786333</v>
      </c>
      <c r="F224" s="13">
        <f t="shared" si="55"/>
        <v>0</v>
      </c>
      <c r="G224" s="13">
        <f t="shared" si="51"/>
        <v>418786333</v>
      </c>
      <c r="H224" s="13">
        <f t="shared" si="55"/>
        <v>0</v>
      </c>
      <c r="I224" s="14">
        <f t="shared" si="55"/>
        <v>37500</v>
      </c>
      <c r="J224" s="13">
        <f t="shared" si="49"/>
        <v>37500</v>
      </c>
      <c r="K224" s="13">
        <f>SUM(K225:K231)</f>
        <v>0</v>
      </c>
      <c r="L224" s="13">
        <f t="shared" si="52"/>
        <v>37500</v>
      </c>
    </row>
    <row r="225" spans="1:12">
      <c r="A225" s="20" t="s">
        <v>423</v>
      </c>
      <c r="B225" s="39" t="s">
        <v>424</v>
      </c>
      <c r="C225" s="13"/>
      <c r="D225" s="13"/>
      <c r="E225" s="22">
        <f t="shared" si="50"/>
        <v>0</v>
      </c>
      <c r="F225" s="22"/>
      <c r="G225" s="22">
        <f t="shared" si="51"/>
        <v>0</v>
      </c>
      <c r="H225" s="22"/>
      <c r="I225" s="2"/>
      <c r="J225" s="22">
        <f t="shared" si="49"/>
        <v>0</v>
      </c>
      <c r="K225" s="22"/>
      <c r="L225" s="22">
        <f t="shared" si="52"/>
        <v>0</v>
      </c>
    </row>
    <row r="226" spans="1:12">
      <c r="A226" s="20" t="s">
        <v>425</v>
      </c>
      <c r="B226" s="39" t="s">
        <v>426</v>
      </c>
      <c r="C226" s="22">
        <v>418786333</v>
      </c>
      <c r="D226" s="13"/>
      <c r="E226" s="22">
        <f t="shared" si="50"/>
        <v>418786333</v>
      </c>
      <c r="F226" s="22"/>
      <c r="G226" s="22">
        <f t="shared" si="51"/>
        <v>418786333</v>
      </c>
      <c r="H226" s="22"/>
      <c r="I226" s="14"/>
      <c r="J226" s="22">
        <f t="shared" si="49"/>
        <v>0</v>
      </c>
      <c r="K226" s="22"/>
      <c r="L226" s="22">
        <f t="shared" si="52"/>
        <v>0</v>
      </c>
    </row>
    <row r="227" spans="1:12">
      <c r="A227" s="20" t="s">
        <v>427</v>
      </c>
      <c r="B227" s="39" t="s">
        <v>428</v>
      </c>
      <c r="C227" s="13"/>
      <c r="D227" s="13"/>
      <c r="E227" s="22">
        <f t="shared" si="50"/>
        <v>0</v>
      </c>
      <c r="F227" s="22"/>
      <c r="G227" s="22">
        <f t="shared" si="51"/>
        <v>0</v>
      </c>
      <c r="H227" s="22"/>
      <c r="I227" s="14"/>
      <c r="J227" s="22">
        <f t="shared" si="49"/>
        <v>0</v>
      </c>
      <c r="K227" s="22"/>
      <c r="L227" s="22">
        <f t="shared" si="52"/>
        <v>0</v>
      </c>
    </row>
    <row r="228" spans="1:12">
      <c r="A228" s="20" t="s">
        <v>429</v>
      </c>
      <c r="B228" s="39" t="s">
        <v>430</v>
      </c>
      <c r="C228" s="13"/>
      <c r="D228" s="13"/>
      <c r="E228" s="22">
        <f t="shared" si="50"/>
        <v>0</v>
      </c>
      <c r="F228" s="22"/>
      <c r="G228" s="22">
        <f t="shared" si="51"/>
        <v>0</v>
      </c>
      <c r="H228" s="22"/>
      <c r="I228" s="14"/>
      <c r="J228" s="22">
        <f t="shared" si="49"/>
        <v>0</v>
      </c>
      <c r="K228" s="22"/>
      <c r="L228" s="22">
        <f t="shared" si="52"/>
        <v>0</v>
      </c>
    </row>
    <row r="229" spans="1:12">
      <c r="A229" s="20" t="s">
        <v>431</v>
      </c>
      <c r="B229" s="39" t="s">
        <v>432</v>
      </c>
      <c r="C229" s="13"/>
      <c r="D229" s="13"/>
      <c r="E229" s="22">
        <f t="shared" si="50"/>
        <v>0</v>
      </c>
      <c r="F229" s="22"/>
      <c r="G229" s="22">
        <f t="shared" si="51"/>
        <v>0</v>
      </c>
      <c r="H229" s="22"/>
      <c r="I229" s="2">
        <f>+[7]MAPA_IV_4.161!BE226</f>
        <v>37500</v>
      </c>
      <c r="J229" s="22">
        <f t="shared" si="49"/>
        <v>37500</v>
      </c>
      <c r="K229" s="22"/>
      <c r="L229" s="22">
        <f t="shared" si="52"/>
        <v>37500</v>
      </c>
    </row>
    <row r="230" spans="1:12">
      <c r="A230" s="20" t="s">
        <v>433</v>
      </c>
      <c r="B230" s="39" t="s">
        <v>434</v>
      </c>
      <c r="C230" s="13"/>
      <c r="D230" s="13"/>
      <c r="E230" s="22">
        <f t="shared" si="50"/>
        <v>0</v>
      </c>
      <c r="F230" s="22"/>
      <c r="G230" s="22">
        <f t="shared" si="51"/>
        <v>0</v>
      </c>
      <c r="H230" s="22"/>
      <c r="I230" s="14"/>
      <c r="J230" s="22">
        <f t="shared" si="49"/>
        <v>0</v>
      </c>
      <c r="K230" s="22"/>
      <c r="L230" s="22">
        <f t="shared" si="52"/>
        <v>0</v>
      </c>
    </row>
    <row r="231" spans="1:12">
      <c r="A231" s="20" t="s">
        <v>435</v>
      </c>
      <c r="B231" s="39" t="s">
        <v>436</v>
      </c>
      <c r="C231" s="13"/>
      <c r="D231" s="13"/>
      <c r="E231" s="22">
        <f t="shared" si="50"/>
        <v>0</v>
      </c>
      <c r="F231" s="22"/>
      <c r="G231" s="22">
        <f t="shared" si="51"/>
        <v>0</v>
      </c>
      <c r="H231" s="22"/>
      <c r="I231" s="14"/>
      <c r="J231" s="22">
        <f t="shared" si="49"/>
        <v>0</v>
      </c>
      <c r="K231" s="22"/>
      <c r="L231" s="22">
        <f t="shared" si="52"/>
        <v>0</v>
      </c>
    </row>
    <row r="232" spans="1:12">
      <c r="A232" s="40"/>
      <c r="B232" s="41"/>
      <c r="C232" s="42"/>
      <c r="D232" s="43"/>
      <c r="E232" s="43"/>
      <c r="F232" s="43"/>
      <c r="G232" s="3"/>
      <c r="H232" s="42"/>
      <c r="I232" s="43"/>
      <c r="J232" s="43"/>
      <c r="K232" s="43"/>
      <c r="L232" s="3"/>
    </row>
    <row r="233" spans="1:12">
      <c r="A233" s="43"/>
      <c r="B233" s="42"/>
      <c r="C233" s="42"/>
      <c r="D233" s="3"/>
      <c r="E233" s="3"/>
      <c r="F233" s="3"/>
      <c r="G233" s="3"/>
      <c r="H233" s="3"/>
      <c r="I233" s="15"/>
      <c r="J233" s="15"/>
      <c r="K233" s="3"/>
      <c r="L233" s="3"/>
    </row>
    <row r="234" spans="1:12">
      <c r="A234" s="43"/>
      <c r="B234" s="43"/>
      <c r="C234" s="42"/>
      <c r="D234" s="3"/>
      <c r="E234" s="3"/>
      <c r="F234" s="3"/>
      <c r="G234" s="3"/>
      <c r="H234" s="3"/>
      <c r="I234" s="15"/>
      <c r="J234" s="15"/>
      <c r="K234" s="3"/>
      <c r="L234" s="3"/>
    </row>
    <row r="235" spans="1:12" ht="16" thickBot="1">
      <c r="A235" s="3"/>
      <c r="B235" s="3"/>
      <c r="C235" s="3"/>
      <c r="D235" s="3"/>
      <c r="E235" s="3"/>
      <c r="F235" s="3"/>
      <c r="G235" s="3"/>
      <c r="H235" s="15"/>
      <c r="I235" s="3"/>
      <c r="J235" s="3"/>
      <c r="K235" s="3"/>
      <c r="L235" s="3"/>
    </row>
    <row r="236" spans="1:12" ht="16" thickBot="1">
      <c r="A236" s="44"/>
      <c r="B236" s="45"/>
      <c r="C236" s="46"/>
      <c r="D236" s="46"/>
      <c r="E236" s="46"/>
      <c r="F236" s="46"/>
      <c r="G236" s="46"/>
      <c r="H236" s="47"/>
      <c r="I236" s="47"/>
      <c r="J236" s="47"/>
      <c r="K236" s="47"/>
      <c r="L236" s="48"/>
    </row>
    <row r="237" spans="1:12">
      <c r="A237" s="49" t="s">
        <v>115</v>
      </c>
      <c r="B237" s="48"/>
      <c r="C237" s="46"/>
      <c r="D237" s="46"/>
      <c r="E237" s="46"/>
      <c r="F237" s="46"/>
      <c r="G237" s="46"/>
      <c r="H237" s="50"/>
      <c r="I237" s="51"/>
      <c r="J237" s="51"/>
      <c r="K237" s="51">
        <v>106206146</v>
      </c>
      <c r="L237" s="52">
        <f>SUM(H237:K237)</f>
        <v>106206146</v>
      </c>
    </row>
    <row r="238" spans="1:12">
      <c r="A238" s="53" t="s">
        <v>437</v>
      </c>
      <c r="B238" s="54"/>
      <c r="C238" s="43"/>
      <c r="D238" s="43"/>
      <c r="E238" s="43"/>
      <c r="F238" s="43"/>
      <c r="G238" s="43"/>
      <c r="H238" s="55"/>
      <c r="I238" s="42"/>
      <c r="J238" s="42"/>
      <c r="K238" s="42"/>
      <c r="L238" s="56">
        <f t="shared" ref="L238:L247" si="56">SUM(H238:K238)</f>
        <v>0</v>
      </c>
    </row>
    <row r="239" spans="1:12">
      <c r="A239" s="57" t="s">
        <v>438</v>
      </c>
      <c r="B239" s="54"/>
      <c r="C239" s="43"/>
      <c r="D239" s="43"/>
      <c r="E239" s="43"/>
      <c r="F239" s="43"/>
      <c r="G239" s="43"/>
      <c r="H239" s="55"/>
      <c r="I239" s="42"/>
      <c r="J239" s="42"/>
      <c r="K239" s="42">
        <v>55132500</v>
      </c>
      <c r="L239" s="56">
        <f t="shared" si="56"/>
        <v>55132500</v>
      </c>
    </row>
    <row r="240" spans="1:12">
      <c r="A240" s="53" t="s">
        <v>439</v>
      </c>
      <c r="B240" s="54"/>
      <c r="C240" s="43"/>
      <c r="D240" s="43"/>
      <c r="E240" s="43"/>
      <c r="F240" s="43"/>
      <c r="G240" s="43"/>
      <c r="H240" s="55"/>
      <c r="I240" s="42"/>
      <c r="J240" s="42"/>
      <c r="K240" s="42"/>
      <c r="L240" s="56">
        <f t="shared" si="56"/>
        <v>0</v>
      </c>
    </row>
    <row r="241" spans="1:12">
      <c r="A241" s="53" t="s">
        <v>440</v>
      </c>
      <c r="B241" s="54"/>
      <c r="C241" s="43"/>
      <c r="D241" s="43"/>
      <c r="E241" s="43"/>
      <c r="F241" s="43"/>
      <c r="G241" s="43"/>
      <c r="H241" s="55"/>
      <c r="I241" s="42"/>
      <c r="J241" s="42"/>
      <c r="K241" s="42"/>
      <c r="L241" s="56">
        <f t="shared" si="56"/>
        <v>0</v>
      </c>
    </row>
    <row r="242" spans="1:12">
      <c r="A242" s="53" t="s">
        <v>441</v>
      </c>
      <c r="B242" s="54"/>
      <c r="C242" s="43"/>
      <c r="D242" s="43"/>
      <c r="E242" s="43"/>
      <c r="F242" s="43"/>
      <c r="G242" s="43"/>
      <c r="H242" s="55"/>
      <c r="I242" s="42"/>
      <c r="J242" s="42"/>
      <c r="K242" s="42">
        <v>1900750327</v>
      </c>
      <c r="L242" s="56">
        <f t="shared" si="56"/>
        <v>1900750327</v>
      </c>
    </row>
    <row r="243" spans="1:12">
      <c r="A243" s="57" t="s">
        <v>442</v>
      </c>
      <c r="B243" s="54"/>
      <c r="C243" s="43"/>
      <c r="D243" s="43"/>
      <c r="E243" s="43"/>
      <c r="F243" s="43"/>
      <c r="G243" s="43"/>
      <c r="H243" s="55"/>
      <c r="I243" s="42"/>
      <c r="J243" s="42"/>
      <c r="K243" s="42">
        <v>330783974</v>
      </c>
      <c r="L243" s="56">
        <f t="shared" si="56"/>
        <v>330783974</v>
      </c>
    </row>
    <row r="244" spans="1:12">
      <c r="A244" s="53" t="s">
        <v>443</v>
      </c>
      <c r="B244" s="54"/>
      <c r="C244" s="43"/>
      <c r="D244" s="43"/>
      <c r="E244" s="43"/>
      <c r="F244" s="43"/>
      <c r="G244" s="43"/>
      <c r="H244" s="55"/>
      <c r="I244" s="42"/>
      <c r="J244" s="42"/>
      <c r="K244" s="42"/>
      <c r="L244" s="56">
        <f t="shared" si="56"/>
        <v>0</v>
      </c>
    </row>
    <row r="245" spans="1:12" ht="16" thickBot="1">
      <c r="A245" s="58" t="s">
        <v>444</v>
      </c>
      <c r="B245" s="59"/>
      <c r="C245" s="60"/>
      <c r="D245" s="60"/>
      <c r="E245" s="60"/>
      <c r="F245" s="60"/>
      <c r="G245" s="60"/>
      <c r="H245" s="61"/>
      <c r="I245" s="62"/>
      <c r="J245" s="62"/>
      <c r="K245" s="62"/>
      <c r="L245" s="63">
        <f t="shared" si="56"/>
        <v>0</v>
      </c>
    </row>
    <row r="246" spans="1:12" ht="16" thickBot="1">
      <c r="A246" s="53"/>
      <c r="B246" s="43"/>
      <c r="C246" s="43"/>
      <c r="D246" s="43"/>
      <c r="E246" s="43"/>
      <c r="F246" s="43"/>
      <c r="G246" s="43"/>
      <c r="H246" s="64"/>
      <c r="I246" s="65"/>
      <c r="J246" s="65"/>
      <c r="K246" s="65"/>
      <c r="L246" s="66">
        <f t="shared" si="56"/>
        <v>0</v>
      </c>
    </row>
    <row r="247" spans="1:12" ht="16" thickBot="1">
      <c r="A247" s="67" t="s">
        <v>445</v>
      </c>
      <c r="B247" s="68"/>
      <c r="C247" s="69"/>
      <c r="D247" s="69"/>
      <c r="E247" s="69"/>
      <c r="F247" s="69"/>
      <c r="G247" s="69"/>
      <c r="H247" s="62"/>
      <c r="I247" s="62"/>
      <c r="J247" s="62"/>
      <c r="K247" s="62"/>
      <c r="L247" s="63">
        <f t="shared" si="56"/>
        <v>0</v>
      </c>
    </row>
    <row r="248" spans="1:1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</row>
  </sheetData>
  <mergeCells count="4">
    <mergeCell ref="C1:G1"/>
    <mergeCell ref="C2:E2"/>
    <mergeCell ref="I3:I4"/>
    <mergeCell ref="H1:L1"/>
  </mergeCells>
  <printOptions horizontalCentered="1"/>
  <pageMargins left="0.39370078740157483" right="0.39370078740157483" top="1.1811023622047245" bottom="0.78740157480314965" header="0.59055118110236227" footer="0"/>
  <pageSetup paperSize="9" scale="63" orientation="portrait" r:id="rId1"/>
  <headerFooter alignWithMargins="0">
    <oddHeader xml:space="preserve">&amp;C&amp;"Arial,Negrito"CONTA GERAL DO ESTADO 2020
MAPA I - Receitas  Correntes e de Capital do Estado 
segundo a classificação económica
</oddHeader>
  </headerFooter>
  <rowBreaks count="1" manualBreakCount="1">
    <brk id="235" max="11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6"/>
  <sheetViews>
    <sheetView topLeftCell="C1" zoomScaleNormal="100" workbookViewId="0">
      <selection activeCell="C32" sqref="C32"/>
    </sheetView>
  </sheetViews>
  <sheetFormatPr baseColWidth="10" defaultColWidth="8.83203125" defaultRowHeight="15"/>
  <cols>
    <col min="1" max="2" width="9" style="4" hidden="1" customWidth="1"/>
    <col min="3" max="3" width="63.1640625" style="4" customWidth="1"/>
    <col min="4" max="5" width="14.6640625" style="4" bestFit="1" customWidth="1"/>
    <col min="6" max="6" width="14.83203125" style="4" customWidth="1"/>
    <col min="7" max="7" width="13.83203125" style="4" bestFit="1" customWidth="1"/>
    <col min="8" max="16384" width="8.83203125" style="4"/>
  </cols>
  <sheetData>
    <row r="1" spans="1:7" ht="18">
      <c r="C1" s="181" t="s">
        <v>1221</v>
      </c>
      <c r="D1" s="181"/>
      <c r="E1" s="181"/>
      <c r="F1" s="181"/>
      <c r="G1" s="181"/>
    </row>
    <row r="2" spans="1:7">
      <c r="C2" s="182" t="s">
        <v>1293</v>
      </c>
      <c r="D2" s="182"/>
      <c r="E2" s="182"/>
      <c r="F2" s="182"/>
      <c r="G2" s="182"/>
    </row>
    <row r="3" spans="1:7">
      <c r="C3" s="183"/>
      <c r="D3" s="183"/>
      <c r="E3" s="183"/>
      <c r="F3" s="183"/>
      <c r="G3" s="183"/>
    </row>
    <row r="4" spans="1:7">
      <c r="C4" s="183" t="s">
        <v>1294</v>
      </c>
      <c r="D4" s="183"/>
      <c r="E4" s="183"/>
      <c r="F4" s="183"/>
      <c r="G4" s="183"/>
    </row>
    <row r="5" spans="1:7">
      <c r="C5" s="156"/>
      <c r="D5" s="156"/>
      <c r="E5" s="156"/>
      <c r="F5" s="157"/>
      <c r="G5" s="157"/>
    </row>
    <row r="6" spans="1:7">
      <c r="A6" s="158"/>
      <c r="B6" s="158"/>
      <c r="C6" s="161" t="s">
        <v>3</v>
      </c>
      <c r="D6" s="162" t="s">
        <v>1295</v>
      </c>
      <c r="E6" s="163" t="s">
        <v>1296</v>
      </c>
      <c r="F6" s="162" t="s">
        <v>1297</v>
      </c>
      <c r="G6" s="162" t="s">
        <v>446</v>
      </c>
    </row>
    <row r="7" spans="1:7">
      <c r="A7" s="159" t="s">
        <v>1222</v>
      </c>
      <c r="B7" s="164" t="s">
        <v>1223</v>
      </c>
      <c r="C7" s="104" t="s">
        <v>1224</v>
      </c>
      <c r="D7" s="104">
        <f>+[7]MAPA_IV_8!G7</f>
        <v>219040704</v>
      </c>
      <c r="E7" s="158"/>
      <c r="F7" s="158"/>
      <c r="G7" s="104">
        <f>SUM(D7:F7)</f>
        <v>219040704</v>
      </c>
    </row>
    <row r="8" spans="1:7">
      <c r="A8" s="159" t="s">
        <v>1225</v>
      </c>
      <c r="B8" s="164" t="s">
        <v>830</v>
      </c>
      <c r="C8" s="104" t="s">
        <v>1226</v>
      </c>
      <c r="D8" s="104">
        <f>+[7]MAPA_IV_8!G8</f>
        <v>790530688.42999995</v>
      </c>
      <c r="E8" s="158"/>
      <c r="F8" s="158"/>
      <c r="G8" s="104">
        <f t="shared" ref="G8:G35" si="0">SUM(D8:F8)</f>
        <v>790530688.42999995</v>
      </c>
    </row>
    <row r="9" spans="1:7">
      <c r="A9" s="159" t="s">
        <v>1227</v>
      </c>
      <c r="B9" s="164" t="s">
        <v>1142</v>
      </c>
      <c r="C9" s="104" t="s">
        <v>1229</v>
      </c>
      <c r="D9" s="104">
        <f>+[7]MAPA_IV_8!G9</f>
        <v>43390069</v>
      </c>
      <c r="E9" s="158"/>
      <c r="F9" s="158"/>
      <c r="G9" s="104">
        <f t="shared" si="0"/>
        <v>43390069</v>
      </c>
    </row>
    <row r="10" spans="1:7">
      <c r="A10" s="159" t="s">
        <v>1230</v>
      </c>
      <c r="B10" s="164" t="s">
        <v>1228</v>
      </c>
      <c r="C10" s="104" t="s">
        <v>1232</v>
      </c>
      <c r="D10" s="104">
        <f>+[7]MAPA_IV_8!G10</f>
        <v>44573214</v>
      </c>
      <c r="E10" s="158"/>
      <c r="F10" s="158"/>
      <c r="G10" s="104">
        <f t="shared" si="0"/>
        <v>44573214</v>
      </c>
    </row>
    <row r="11" spans="1:7">
      <c r="A11" s="159" t="s">
        <v>1233</v>
      </c>
      <c r="B11" s="164" t="s">
        <v>1231</v>
      </c>
      <c r="C11" s="104" t="s">
        <v>1235</v>
      </c>
      <c r="D11" s="104">
        <f>+[7]MAPA_IV_8!G11</f>
        <v>73287196</v>
      </c>
      <c r="E11" s="158"/>
      <c r="F11" s="158"/>
      <c r="G11" s="104">
        <f t="shared" si="0"/>
        <v>73287196</v>
      </c>
    </row>
    <row r="12" spans="1:7">
      <c r="A12" s="159" t="s">
        <v>1298</v>
      </c>
      <c r="B12" s="164" t="s">
        <v>1299</v>
      </c>
      <c r="C12" s="104" t="s">
        <v>1300</v>
      </c>
      <c r="D12" s="104">
        <f>+[7]MAPA_IV_8!G12</f>
        <v>129958817</v>
      </c>
      <c r="E12" s="158"/>
      <c r="F12" s="158"/>
      <c r="G12" s="104">
        <f t="shared" si="0"/>
        <v>129958817</v>
      </c>
    </row>
    <row r="13" spans="1:7">
      <c r="A13" s="159" t="s">
        <v>1236</v>
      </c>
      <c r="B13" s="164" t="s">
        <v>1234</v>
      </c>
      <c r="C13" s="104" t="s">
        <v>1238</v>
      </c>
      <c r="D13" s="104">
        <f>+[7]MAPA_IV_8!G13</f>
        <v>446453306</v>
      </c>
      <c r="E13" s="158"/>
      <c r="F13" s="158"/>
      <c r="G13" s="104">
        <f t="shared" si="0"/>
        <v>446453306</v>
      </c>
    </row>
    <row r="14" spans="1:7">
      <c r="A14" s="159" t="s">
        <v>1239</v>
      </c>
      <c r="B14" s="164" t="s">
        <v>1237</v>
      </c>
      <c r="C14" s="104" t="s">
        <v>1240</v>
      </c>
      <c r="D14" s="104">
        <f>+[7]MAPA_IV_8!G14</f>
        <v>352858066</v>
      </c>
      <c r="E14" s="158"/>
      <c r="F14" s="158"/>
      <c r="G14" s="104">
        <f>SUM(D14:F14)</f>
        <v>352858066</v>
      </c>
    </row>
    <row r="15" spans="1:7">
      <c r="A15" s="159" t="s">
        <v>1241</v>
      </c>
      <c r="B15" s="164" t="s">
        <v>1242</v>
      </c>
      <c r="C15" s="104" t="s">
        <v>1243</v>
      </c>
      <c r="D15" s="104">
        <f>+[7]MAPA_IV_8!G15</f>
        <v>114494087</v>
      </c>
      <c r="E15" s="158"/>
      <c r="F15" s="158"/>
      <c r="G15" s="104">
        <f t="shared" si="0"/>
        <v>114494087</v>
      </c>
    </row>
    <row r="16" spans="1:7">
      <c r="A16" s="159"/>
      <c r="B16" s="164"/>
      <c r="C16" s="104" t="s">
        <v>1244</v>
      </c>
      <c r="D16" s="104">
        <f>+[7]MAPA_IV_8!G16</f>
        <v>9344854</v>
      </c>
      <c r="E16" s="158"/>
      <c r="F16" s="158"/>
      <c r="G16" s="104">
        <f t="shared" si="0"/>
        <v>9344854</v>
      </c>
    </row>
    <row r="17" spans="1:7">
      <c r="A17" s="159" t="s">
        <v>1245</v>
      </c>
      <c r="B17" s="164" t="s">
        <v>1246</v>
      </c>
      <c r="C17" s="104" t="s">
        <v>1247</v>
      </c>
      <c r="D17" s="104">
        <f>+[7]MAPA_IV_8!G17</f>
        <v>143616378</v>
      </c>
      <c r="E17" s="158"/>
      <c r="F17" s="158"/>
      <c r="G17" s="104">
        <f t="shared" si="0"/>
        <v>143616378</v>
      </c>
    </row>
    <row r="18" spans="1:7">
      <c r="A18" s="159" t="s">
        <v>1249</v>
      </c>
      <c r="B18" s="164" t="s">
        <v>1250</v>
      </c>
      <c r="C18" s="104" t="s">
        <v>1248</v>
      </c>
      <c r="D18" s="104">
        <f>+[7]MAPA_IV_8!G18</f>
        <v>19255515</v>
      </c>
      <c r="E18" s="104">
        <f>+[7]Enc_Comuns!C75</f>
        <v>0</v>
      </c>
      <c r="F18" s="158"/>
      <c r="G18" s="104">
        <f t="shared" si="0"/>
        <v>19255515</v>
      </c>
    </row>
    <row r="19" spans="1:7">
      <c r="A19" s="159" t="s">
        <v>1301</v>
      </c>
      <c r="B19" s="164" t="s">
        <v>1302</v>
      </c>
      <c r="C19" s="104" t="s">
        <v>1251</v>
      </c>
      <c r="D19" s="104">
        <f>+[7]MAPA_IV_8!G19</f>
        <v>17979964693</v>
      </c>
      <c r="E19" s="158"/>
      <c r="F19" s="158"/>
      <c r="G19" s="104">
        <f t="shared" si="0"/>
        <v>17979964693</v>
      </c>
    </row>
    <row r="20" spans="1:7">
      <c r="A20" s="159" t="s">
        <v>1261</v>
      </c>
      <c r="B20" s="164" t="s">
        <v>1262</v>
      </c>
      <c r="C20" s="104" t="s">
        <v>1254</v>
      </c>
      <c r="D20" s="104">
        <f>+[7]MAPA_IV_8!G20</f>
        <v>1296649796</v>
      </c>
      <c r="E20" s="158"/>
      <c r="F20" s="158"/>
      <c r="G20" s="104">
        <f t="shared" si="0"/>
        <v>1296649796</v>
      </c>
    </row>
    <row r="21" spans="1:7">
      <c r="A21" s="159" t="s">
        <v>1252</v>
      </c>
      <c r="B21" s="164" t="s">
        <v>1253</v>
      </c>
      <c r="C21" s="104" t="s">
        <v>1257</v>
      </c>
      <c r="D21" s="104">
        <f>+[7]MAPA_IV_8!G21</f>
        <v>1014806508</v>
      </c>
      <c r="E21" s="158"/>
      <c r="F21" s="158"/>
      <c r="G21" s="104">
        <f t="shared" si="0"/>
        <v>1014806508</v>
      </c>
    </row>
    <row r="22" spans="1:7">
      <c r="A22" s="159"/>
      <c r="B22" s="164"/>
      <c r="C22" s="104" t="s">
        <v>1260</v>
      </c>
      <c r="D22" s="104">
        <f>+[7]MAPA_IV_8!G22</f>
        <v>1269775076</v>
      </c>
      <c r="E22" s="158"/>
      <c r="F22" s="158"/>
      <c r="G22" s="104">
        <f t="shared" si="0"/>
        <v>1269775076</v>
      </c>
    </row>
    <row r="23" spans="1:7">
      <c r="A23" s="159"/>
      <c r="B23" s="164"/>
      <c r="C23" s="104" t="s">
        <v>1263</v>
      </c>
      <c r="D23" s="104">
        <f>+[7]MAPA_IV_8!G23</f>
        <v>2974141306</v>
      </c>
      <c r="E23" s="158"/>
      <c r="F23" s="158"/>
      <c r="G23" s="104">
        <f t="shared" si="0"/>
        <v>2974141306</v>
      </c>
    </row>
    <row r="24" spans="1:7">
      <c r="A24" s="159"/>
      <c r="B24" s="164"/>
      <c r="C24" s="104" t="s">
        <v>1264</v>
      </c>
      <c r="D24" s="104">
        <f>+[7]MAPA_IV_8!G24</f>
        <v>56558060</v>
      </c>
      <c r="E24" s="158"/>
      <c r="F24" s="158"/>
      <c r="G24" s="104">
        <f t="shared" si="0"/>
        <v>56558060</v>
      </c>
    </row>
    <row r="25" spans="1:7">
      <c r="A25" s="159" t="s">
        <v>1255</v>
      </c>
      <c r="B25" s="164" t="s">
        <v>1256</v>
      </c>
      <c r="C25" s="104" t="s">
        <v>1265</v>
      </c>
      <c r="D25" s="104">
        <f>+[7]MAPA_IV_8!G25</f>
        <v>853082923</v>
      </c>
      <c r="E25" s="158"/>
      <c r="F25" s="158"/>
      <c r="G25" s="104">
        <f t="shared" si="0"/>
        <v>853082923</v>
      </c>
    </row>
    <row r="26" spans="1:7">
      <c r="A26" s="159" t="s">
        <v>1273</v>
      </c>
      <c r="B26" s="164" t="s">
        <v>1274</v>
      </c>
      <c r="C26" s="104" t="s">
        <v>1266</v>
      </c>
      <c r="D26" s="104">
        <f>+[7]MAPA_IV_8!G26</f>
        <v>89197138</v>
      </c>
      <c r="E26" s="158"/>
      <c r="F26" s="158"/>
      <c r="G26" s="104">
        <f t="shared" si="0"/>
        <v>89197138</v>
      </c>
    </row>
    <row r="27" spans="1:7">
      <c r="A27" s="159" t="s">
        <v>1258</v>
      </c>
      <c r="B27" s="164" t="s">
        <v>1259</v>
      </c>
      <c r="C27" s="104" t="s">
        <v>1269</v>
      </c>
      <c r="D27" s="104">
        <f>+[7]MAPA_IV_8!G27</f>
        <v>512367018</v>
      </c>
      <c r="E27" s="158"/>
      <c r="F27" s="158"/>
      <c r="G27" s="104">
        <f t="shared" si="0"/>
        <v>512367018</v>
      </c>
    </row>
    <row r="28" spans="1:7">
      <c r="A28" s="159" t="s">
        <v>1270</v>
      </c>
      <c r="B28" s="164" t="s">
        <v>1271</v>
      </c>
      <c r="C28" s="104" t="s">
        <v>1272</v>
      </c>
      <c r="D28" s="104">
        <f>+[7]MAPA_IV_8!G28</f>
        <v>9001952972</v>
      </c>
      <c r="E28" s="158"/>
      <c r="F28" s="158"/>
      <c r="G28" s="104">
        <f t="shared" si="0"/>
        <v>9001952972</v>
      </c>
    </row>
    <row r="29" spans="1:7">
      <c r="A29" s="159" t="s">
        <v>1276</v>
      </c>
      <c r="B29" s="164" t="s">
        <v>1277</v>
      </c>
      <c r="C29" s="104" t="s">
        <v>1275</v>
      </c>
      <c r="D29" s="104">
        <f>+[7]MAPA_IV_8!G29</f>
        <v>133860921</v>
      </c>
      <c r="E29" s="158"/>
      <c r="F29" s="158"/>
      <c r="G29" s="104">
        <f t="shared" si="0"/>
        <v>133860921</v>
      </c>
    </row>
    <row r="30" spans="1:7">
      <c r="A30" s="159" t="s">
        <v>1279</v>
      </c>
      <c r="B30" s="164" t="s">
        <v>1280</v>
      </c>
      <c r="C30" s="104" t="s">
        <v>1278</v>
      </c>
      <c r="D30" s="104">
        <f>+[7]MAPA_IV_8!G30</f>
        <v>2255313461</v>
      </c>
      <c r="E30" s="158"/>
      <c r="F30" s="158"/>
      <c r="G30" s="104">
        <f t="shared" si="0"/>
        <v>2255313461</v>
      </c>
    </row>
    <row r="31" spans="1:7">
      <c r="A31" s="159" t="s">
        <v>1282</v>
      </c>
      <c r="B31" s="164" t="s">
        <v>1283</v>
      </c>
      <c r="C31" s="104" t="s">
        <v>1281</v>
      </c>
      <c r="D31" s="104">
        <f>+[7]MAPA_IV_8!G31</f>
        <v>265872882</v>
      </c>
      <c r="E31" s="104"/>
      <c r="F31" s="104"/>
      <c r="G31" s="104">
        <f t="shared" si="0"/>
        <v>265872882</v>
      </c>
    </row>
    <row r="32" spans="1:7">
      <c r="A32" s="159" t="s">
        <v>1267</v>
      </c>
      <c r="B32" s="164" t="s">
        <v>1268</v>
      </c>
      <c r="C32" s="104" t="s">
        <v>1284</v>
      </c>
      <c r="D32" s="104">
        <f>+[7]MAPA_IV_8!G32</f>
        <v>5350604484</v>
      </c>
      <c r="E32" s="104"/>
      <c r="F32" s="104"/>
      <c r="G32" s="104">
        <f t="shared" si="0"/>
        <v>5350604484</v>
      </c>
    </row>
    <row r="33" spans="1:7">
      <c r="A33" s="159" t="s">
        <v>1285</v>
      </c>
      <c r="B33" s="164" t="s">
        <v>1286</v>
      </c>
      <c r="C33" s="104" t="s">
        <v>1287</v>
      </c>
      <c r="D33" s="104">
        <f>+[7]MAPA_IV_8!G33</f>
        <v>114668783</v>
      </c>
      <c r="E33" s="158"/>
      <c r="F33" s="158"/>
      <c r="G33" s="104">
        <f t="shared" si="0"/>
        <v>114668783</v>
      </c>
    </row>
    <row r="34" spans="1:7">
      <c r="A34" s="159" t="s">
        <v>1288</v>
      </c>
      <c r="B34" s="164" t="s">
        <v>1289</v>
      </c>
      <c r="C34" s="104" t="s">
        <v>1290</v>
      </c>
      <c r="D34" s="104">
        <f>+[7]MAPA_IV_8!G34</f>
        <v>55831222</v>
      </c>
      <c r="E34" s="158"/>
      <c r="F34" s="158"/>
      <c r="G34" s="104">
        <f t="shared" si="0"/>
        <v>55831222</v>
      </c>
    </row>
    <row r="35" spans="1:7">
      <c r="C35" s="104" t="s">
        <v>1291</v>
      </c>
      <c r="D35" s="104"/>
      <c r="E35" s="158"/>
      <c r="F35" s="104">
        <f>+[7]MAPA_IV_8!G35</f>
        <v>15542073457</v>
      </c>
      <c r="G35" s="104">
        <f t="shared" si="0"/>
        <v>15542073457</v>
      </c>
    </row>
    <row r="36" spans="1:7">
      <c r="C36" s="161" t="s">
        <v>1292</v>
      </c>
      <c r="D36" s="160">
        <f>SUM(D7:D35)</f>
        <v>45611450137.43</v>
      </c>
      <c r="E36" s="160">
        <f>SUM(E7:E35)</f>
        <v>0</v>
      </c>
      <c r="F36" s="160">
        <f>SUM(F7:F35)</f>
        <v>15542073457</v>
      </c>
      <c r="G36" s="160">
        <f>SUM(G7:G35)</f>
        <v>61153523594.43</v>
      </c>
    </row>
  </sheetData>
  <mergeCells count="4">
    <mergeCell ref="C1:G1"/>
    <mergeCell ref="C2:G2"/>
    <mergeCell ref="C3:G3"/>
    <mergeCell ref="C4:G4"/>
  </mergeCells>
  <printOptions horizontalCentered="1"/>
  <pageMargins left="0" right="0" top="1.3779527559055118" bottom="0.98425196850393704" header="0.78740157480314965" footer="0"/>
  <pageSetup paperSize="9" scale="85" orientation="portrait" r:id="rId1"/>
  <headerFooter alignWithMargins="0">
    <oddHeader xml:space="preserve">&amp;C&amp;"-,Negrito"CONTA GERAL DO ESTADO/2020 
MAPA_IV_8.1&amp;"-,Normal"
Despesas do Estado, segundo classificação orgânica  
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O199"/>
  <sheetViews>
    <sheetView tabSelected="1" topLeftCell="D1" zoomScaleNormal="100" workbookViewId="0">
      <pane xSplit="1" ySplit="6" topLeftCell="E7" activePane="bottomRight" state="frozen"/>
      <selection activeCell="D1" sqref="D1"/>
      <selection pane="topRight" activeCell="E1" sqref="E1"/>
      <selection pane="bottomLeft" activeCell="D7" sqref="D7"/>
      <selection pane="bottomRight" activeCell="N5" sqref="N5"/>
    </sheetView>
  </sheetViews>
  <sheetFormatPr baseColWidth="10" defaultColWidth="8.83203125" defaultRowHeight="15" outlineLevelRow="4"/>
  <cols>
    <col min="1" max="1" width="22.6640625" hidden="1" customWidth="1"/>
    <col min="2" max="2" width="54" hidden="1" customWidth="1"/>
    <col min="3" max="3" width="100.33203125" hidden="1" customWidth="1"/>
    <col min="4" max="4" width="74.5" customWidth="1"/>
    <col min="5" max="5" width="13.83203125" customWidth="1"/>
    <col min="6" max="7" width="14" customWidth="1"/>
    <col min="8" max="8" width="13.83203125" bestFit="1" customWidth="1"/>
    <col min="9" max="9" width="14" customWidth="1"/>
    <col min="10" max="11" width="14.1640625" bestFit="1" customWidth="1"/>
    <col min="12" max="12" width="7" bestFit="1" customWidth="1"/>
    <col min="13" max="13" width="7.33203125" bestFit="1" customWidth="1"/>
    <col min="14" max="15" width="13.6640625" bestFit="1" customWidth="1"/>
    <col min="194" max="194" width="16.33203125" bestFit="1" customWidth="1"/>
    <col min="195" max="195" width="44.33203125" bestFit="1" customWidth="1"/>
    <col min="196" max="196" width="60.6640625" customWidth="1"/>
    <col min="197" max="197" width="67.33203125" bestFit="1" customWidth="1"/>
    <col min="198" max="198" width="12.33203125" bestFit="1" customWidth="1"/>
    <col min="199" max="199" width="14.33203125" bestFit="1" customWidth="1"/>
    <col min="450" max="450" width="16.33203125" bestFit="1" customWidth="1"/>
    <col min="451" max="451" width="44.33203125" bestFit="1" customWidth="1"/>
    <col min="452" max="452" width="60.6640625" customWidth="1"/>
    <col min="453" max="453" width="67.33203125" bestFit="1" customWidth="1"/>
    <col min="454" max="454" width="12.33203125" bestFit="1" customWidth="1"/>
    <col min="455" max="455" width="14.33203125" bestFit="1" customWidth="1"/>
    <col min="706" max="706" width="16.33203125" bestFit="1" customWidth="1"/>
    <col min="707" max="707" width="44.33203125" bestFit="1" customWidth="1"/>
    <col min="708" max="708" width="60.6640625" customWidth="1"/>
    <col min="709" max="709" width="67.33203125" bestFit="1" customWidth="1"/>
    <col min="710" max="710" width="12.33203125" bestFit="1" customWidth="1"/>
    <col min="711" max="711" width="14.33203125" bestFit="1" customWidth="1"/>
    <col min="962" max="962" width="16.33203125" bestFit="1" customWidth="1"/>
    <col min="963" max="963" width="44.33203125" bestFit="1" customWidth="1"/>
    <col min="964" max="964" width="60.6640625" customWidth="1"/>
    <col min="965" max="965" width="67.33203125" bestFit="1" customWidth="1"/>
    <col min="966" max="966" width="12.33203125" bestFit="1" customWidth="1"/>
    <col min="967" max="967" width="14.33203125" bestFit="1" customWidth="1"/>
    <col min="1218" max="1218" width="16.33203125" bestFit="1" customWidth="1"/>
    <col min="1219" max="1219" width="44.33203125" bestFit="1" customWidth="1"/>
    <col min="1220" max="1220" width="60.6640625" customWidth="1"/>
    <col min="1221" max="1221" width="67.33203125" bestFit="1" customWidth="1"/>
    <col min="1222" max="1222" width="12.33203125" bestFit="1" customWidth="1"/>
    <col min="1223" max="1223" width="14.33203125" bestFit="1" customWidth="1"/>
    <col min="1474" max="1474" width="16.33203125" bestFit="1" customWidth="1"/>
    <col min="1475" max="1475" width="44.33203125" bestFit="1" customWidth="1"/>
    <col min="1476" max="1476" width="60.6640625" customWidth="1"/>
    <col min="1477" max="1477" width="67.33203125" bestFit="1" customWidth="1"/>
    <col min="1478" max="1478" width="12.33203125" bestFit="1" customWidth="1"/>
    <col min="1479" max="1479" width="14.33203125" bestFit="1" customWidth="1"/>
    <col min="1730" max="1730" width="16.33203125" bestFit="1" customWidth="1"/>
    <col min="1731" max="1731" width="44.33203125" bestFit="1" customWidth="1"/>
    <col min="1732" max="1732" width="60.6640625" customWidth="1"/>
    <col min="1733" max="1733" width="67.33203125" bestFit="1" customWidth="1"/>
    <col min="1734" max="1734" width="12.33203125" bestFit="1" customWidth="1"/>
    <col min="1735" max="1735" width="14.33203125" bestFit="1" customWidth="1"/>
    <col min="1986" max="1986" width="16.33203125" bestFit="1" customWidth="1"/>
    <col min="1987" max="1987" width="44.33203125" bestFit="1" customWidth="1"/>
    <col min="1988" max="1988" width="60.6640625" customWidth="1"/>
    <col min="1989" max="1989" width="67.33203125" bestFit="1" customWidth="1"/>
    <col min="1990" max="1990" width="12.33203125" bestFit="1" customWidth="1"/>
    <col min="1991" max="1991" width="14.33203125" bestFit="1" customWidth="1"/>
    <col min="2242" max="2242" width="16.33203125" bestFit="1" customWidth="1"/>
    <col min="2243" max="2243" width="44.33203125" bestFit="1" customWidth="1"/>
    <col min="2244" max="2244" width="60.6640625" customWidth="1"/>
    <col min="2245" max="2245" width="67.33203125" bestFit="1" customWidth="1"/>
    <col min="2246" max="2246" width="12.33203125" bestFit="1" customWidth="1"/>
    <col min="2247" max="2247" width="14.33203125" bestFit="1" customWidth="1"/>
    <col min="2498" max="2498" width="16.33203125" bestFit="1" customWidth="1"/>
    <col min="2499" max="2499" width="44.33203125" bestFit="1" customWidth="1"/>
    <col min="2500" max="2500" width="60.6640625" customWidth="1"/>
    <col min="2501" max="2501" width="67.33203125" bestFit="1" customWidth="1"/>
    <col min="2502" max="2502" width="12.33203125" bestFit="1" customWidth="1"/>
    <col min="2503" max="2503" width="14.33203125" bestFit="1" customWidth="1"/>
    <col min="2754" max="2754" width="16.33203125" bestFit="1" customWidth="1"/>
    <col min="2755" max="2755" width="44.33203125" bestFit="1" customWidth="1"/>
    <col min="2756" max="2756" width="60.6640625" customWidth="1"/>
    <col min="2757" max="2757" width="67.33203125" bestFit="1" customWidth="1"/>
    <col min="2758" max="2758" width="12.33203125" bestFit="1" customWidth="1"/>
    <col min="2759" max="2759" width="14.33203125" bestFit="1" customWidth="1"/>
    <col min="3010" max="3010" width="16.33203125" bestFit="1" customWidth="1"/>
    <col min="3011" max="3011" width="44.33203125" bestFit="1" customWidth="1"/>
    <col min="3012" max="3012" width="60.6640625" customWidth="1"/>
    <col min="3013" max="3013" width="67.33203125" bestFit="1" customWidth="1"/>
    <col min="3014" max="3014" width="12.33203125" bestFit="1" customWidth="1"/>
    <col min="3015" max="3015" width="14.33203125" bestFit="1" customWidth="1"/>
    <col min="3266" max="3266" width="16.33203125" bestFit="1" customWidth="1"/>
    <col min="3267" max="3267" width="44.33203125" bestFit="1" customWidth="1"/>
    <col min="3268" max="3268" width="60.6640625" customWidth="1"/>
    <col min="3269" max="3269" width="67.33203125" bestFit="1" customWidth="1"/>
    <col min="3270" max="3270" width="12.33203125" bestFit="1" customWidth="1"/>
    <col min="3271" max="3271" width="14.33203125" bestFit="1" customWidth="1"/>
    <col min="3522" max="3522" width="16.33203125" bestFit="1" customWidth="1"/>
    <col min="3523" max="3523" width="44.33203125" bestFit="1" customWidth="1"/>
    <col min="3524" max="3524" width="60.6640625" customWidth="1"/>
    <col min="3525" max="3525" width="67.33203125" bestFit="1" customWidth="1"/>
    <col min="3526" max="3526" width="12.33203125" bestFit="1" customWidth="1"/>
    <col min="3527" max="3527" width="14.33203125" bestFit="1" customWidth="1"/>
    <col min="3778" max="3778" width="16.33203125" bestFit="1" customWidth="1"/>
    <col min="3779" max="3779" width="44.33203125" bestFit="1" customWidth="1"/>
    <col min="3780" max="3780" width="60.6640625" customWidth="1"/>
    <col min="3781" max="3781" width="67.33203125" bestFit="1" customWidth="1"/>
    <col min="3782" max="3782" width="12.33203125" bestFit="1" customWidth="1"/>
    <col min="3783" max="3783" width="14.33203125" bestFit="1" customWidth="1"/>
    <col min="4034" max="4034" width="16.33203125" bestFit="1" customWidth="1"/>
    <col min="4035" max="4035" width="44.33203125" bestFit="1" customWidth="1"/>
    <col min="4036" max="4036" width="60.6640625" customWidth="1"/>
    <col min="4037" max="4037" width="67.33203125" bestFit="1" customWidth="1"/>
    <col min="4038" max="4038" width="12.33203125" bestFit="1" customWidth="1"/>
    <col min="4039" max="4039" width="14.33203125" bestFit="1" customWidth="1"/>
    <col min="4290" max="4290" width="16.33203125" bestFit="1" customWidth="1"/>
    <col min="4291" max="4291" width="44.33203125" bestFit="1" customWidth="1"/>
    <col min="4292" max="4292" width="60.6640625" customWidth="1"/>
    <col min="4293" max="4293" width="67.33203125" bestFit="1" customWidth="1"/>
    <col min="4294" max="4294" width="12.33203125" bestFit="1" customWidth="1"/>
    <col min="4295" max="4295" width="14.33203125" bestFit="1" customWidth="1"/>
    <col min="4546" max="4546" width="16.33203125" bestFit="1" customWidth="1"/>
    <col min="4547" max="4547" width="44.33203125" bestFit="1" customWidth="1"/>
    <col min="4548" max="4548" width="60.6640625" customWidth="1"/>
    <col min="4549" max="4549" width="67.33203125" bestFit="1" customWidth="1"/>
    <col min="4550" max="4550" width="12.33203125" bestFit="1" customWidth="1"/>
    <col min="4551" max="4551" width="14.33203125" bestFit="1" customWidth="1"/>
    <col min="4802" max="4802" width="16.33203125" bestFit="1" customWidth="1"/>
    <col min="4803" max="4803" width="44.33203125" bestFit="1" customWidth="1"/>
    <col min="4804" max="4804" width="60.6640625" customWidth="1"/>
    <col min="4805" max="4805" width="67.33203125" bestFit="1" customWidth="1"/>
    <col min="4806" max="4806" width="12.33203125" bestFit="1" customWidth="1"/>
    <col min="4807" max="4807" width="14.33203125" bestFit="1" customWidth="1"/>
    <col min="5058" max="5058" width="16.33203125" bestFit="1" customWidth="1"/>
    <col min="5059" max="5059" width="44.33203125" bestFit="1" customWidth="1"/>
    <col min="5060" max="5060" width="60.6640625" customWidth="1"/>
    <col min="5061" max="5061" width="67.33203125" bestFit="1" customWidth="1"/>
    <col min="5062" max="5062" width="12.33203125" bestFit="1" customWidth="1"/>
    <col min="5063" max="5063" width="14.33203125" bestFit="1" customWidth="1"/>
    <col min="5314" max="5314" width="16.33203125" bestFit="1" customWidth="1"/>
    <col min="5315" max="5315" width="44.33203125" bestFit="1" customWidth="1"/>
    <col min="5316" max="5316" width="60.6640625" customWidth="1"/>
    <col min="5317" max="5317" width="67.33203125" bestFit="1" customWidth="1"/>
    <col min="5318" max="5318" width="12.33203125" bestFit="1" customWidth="1"/>
    <col min="5319" max="5319" width="14.33203125" bestFit="1" customWidth="1"/>
    <col min="5570" max="5570" width="16.33203125" bestFit="1" customWidth="1"/>
    <col min="5571" max="5571" width="44.33203125" bestFit="1" customWidth="1"/>
    <col min="5572" max="5572" width="60.6640625" customWidth="1"/>
    <col min="5573" max="5573" width="67.33203125" bestFit="1" customWidth="1"/>
    <col min="5574" max="5574" width="12.33203125" bestFit="1" customWidth="1"/>
    <col min="5575" max="5575" width="14.33203125" bestFit="1" customWidth="1"/>
    <col min="5826" max="5826" width="16.33203125" bestFit="1" customWidth="1"/>
    <col min="5827" max="5827" width="44.33203125" bestFit="1" customWidth="1"/>
    <col min="5828" max="5828" width="60.6640625" customWidth="1"/>
    <col min="5829" max="5829" width="67.33203125" bestFit="1" customWidth="1"/>
    <col min="5830" max="5830" width="12.33203125" bestFit="1" customWidth="1"/>
    <col min="5831" max="5831" width="14.33203125" bestFit="1" customWidth="1"/>
    <col min="6082" max="6082" width="16.33203125" bestFit="1" customWidth="1"/>
    <col min="6083" max="6083" width="44.33203125" bestFit="1" customWidth="1"/>
    <col min="6084" max="6084" width="60.6640625" customWidth="1"/>
    <col min="6085" max="6085" width="67.33203125" bestFit="1" customWidth="1"/>
    <col min="6086" max="6086" width="12.33203125" bestFit="1" customWidth="1"/>
    <col min="6087" max="6087" width="14.33203125" bestFit="1" customWidth="1"/>
    <col min="6338" max="6338" width="16.33203125" bestFit="1" customWidth="1"/>
    <col min="6339" max="6339" width="44.33203125" bestFit="1" customWidth="1"/>
    <col min="6340" max="6340" width="60.6640625" customWidth="1"/>
    <col min="6341" max="6341" width="67.33203125" bestFit="1" customWidth="1"/>
    <col min="6342" max="6342" width="12.33203125" bestFit="1" customWidth="1"/>
    <col min="6343" max="6343" width="14.33203125" bestFit="1" customWidth="1"/>
    <col min="6594" max="6594" width="16.33203125" bestFit="1" customWidth="1"/>
    <col min="6595" max="6595" width="44.33203125" bestFit="1" customWidth="1"/>
    <col min="6596" max="6596" width="60.6640625" customWidth="1"/>
    <col min="6597" max="6597" width="67.33203125" bestFit="1" customWidth="1"/>
    <col min="6598" max="6598" width="12.33203125" bestFit="1" customWidth="1"/>
    <col min="6599" max="6599" width="14.33203125" bestFit="1" customWidth="1"/>
    <col min="6850" max="6850" width="16.33203125" bestFit="1" customWidth="1"/>
    <col min="6851" max="6851" width="44.33203125" bestFit="1" customWidth="1"/>
    <col min="6852" max="6852" width="60.6640625" customWidth="1"/>
    <col min="6853" max="6853" width="67.33203125" bestFit="1" customWidth="1"/>
    <col min="6854" max="6854" width="12.33203125" bestFit="1" customWidth="1"/>
    <col min="6855" max="6855" width="14.33203125" bestFit="1" customWidth="1"/>
    <col min="7106" max="7106" width="16.33203125" bestFit="1" customWidth="1"/>
    <col min="7107" max="7107" width="44.33203125" bestFit="1" customWidth="1"/>
    <col min="7108" max="7108" width="60.6640625" customWidth="1"/>
    <col min="7109" max="7109" width="67.33203125" bestFit="1" customWidth="1"/>
    <col min="7110" max="7110" width="12.33203125" bestFit="1" customWidth="1"/>
    <col min="7111" max="7111" width="14.33203125" bestFit="1" customWidth="1"/>
    <col min="7362" max="7362" width="16.33203125" bestFit="1" customWidth="1"/>
    <col min="7363" max="7363" width="44.33203125" bestFit="1" customWidth="1"/>
    <col min="7364" max="7364" width="60.6640625" customWidth="1"/>
    <col min="7365" max="7365" width="67.33203125" bestFit="1" customWidth="1"/>
    <col min="7366" max="7366" width="12.33203125" bestFit="1" customWidth="1"/>
    <col min="7367" max="7367" width="14.33203125" bestFit="1" customWidth="1"/>
    <col min="7618" max="7618" width="16.33203125" bestFit="1" customWidth="1"/>
    <col min="7619" max="7619" width="44.33203125" bestFit="1" customWidth="1"/>
    <col min="7620" max="7620" width="60.6640625" customWidth="1"/>
    <col min="7621" max="7621" width="67.33203125" bestFit="1" customWidth="1"/>
    <col min="7622" max="7622" width="12.33203125" bestFit="1" customWidth="1"/>
    <col min="7623" max="7623" width="14.33203125" bestFit="1" customWidth="1"/>
    <col min="7874" max="7874" width="16.33203125" bestFit="1" customWidth="1"/>
    <col min="7875" max="7875" width="44.33203125" bestFit="1" customWidth="1"/>
    <col min="7876" max="7876" width="60.6640625" customWidth="1"/>
    <col min="7877" max="7877" width="67.33203125" bestFit="1" customWidth="1"/>
    <col min="7878" max="7878" width="12.33203125" bestFit="1" customWidth="1"/>
    <col min="7879" max="7879" width="14.33203125" bestFit="1" customWidth="1"/>
    <col min="8130" max="8130" width="16.33203125" bestFit="1" customWidth="1"/>
    <col min="8131" max="8131" width="44.33203125" bestFit="1" customWidth="1"/>
    <col min="8132" max="8132" width="60.6640625" customWidth="1"/>
    <col min="8133" max="8133" width="67.33203125" bestFit="1" customWidth="1"/>
    <col min="8134" max="8134" width="12.33203125" bestFit="1" customWidth="1"/>
    <col min="8135" max="8135" width="14.33203125" bestFit="1" customWidth="1"/>
    <col min="8386" max="8386" width="16.33203125" bestFit="1" customWidth="1"/>
    <col min="8387" max="8387" width="44.33203125" bestFit="1" customWidth="1"/>
    <col min="8388" max="8388" width="60.6640625" customWidth="1"/>
    <col min="8389" max="8389" width="67.33203125" bestFit="1" customWidth="1"/>
    <col min="8390" max="8390" width="12.33203125" bestFit="1" customWidth="1"/>
    <col min="8391" max="8391" width="14.33203125" bestFit="1" customWidth="1"/>
    <col min="8642" max="8642" width="16.33203125" bestFit="1" customWidth="1"/>
    <col min="8643" max="8643" width="44.33203125" bestFit="1" customWidth="1"/>
    <col min="8644" max="8644" width="60.6640625" customWidth="1"/>
    <col min="8645" max="8645" width="67.33203125" bestFit="1" customWidth="1"/>
    <col min="8646" max="8646" width="12.33203125" bestFit="1" customWidth="1"/>
    <col min="8647" max="8647" width="14.33203125" bestFit="1" customWidth="1"/>
    <col min="8898" max="8898" width="16.33203125" bestFit="1" customWidth="1"/>
    <col min="8899" max="8899" width="44.33203125" bestFit="1" customWidth="1"/>
    <col min="8900" max="8900" width="60.6640625" customWidth="1"/>
    <col min="8901" max="8901" width="67.33203125" bestFit="1" customWidth="1"/>
    <col min="8902" max="8902" width="12.33203125" bestFit="1" customWidth="1"/>
    <col min="8903" max="8903" width="14.33203125" bestFit="1" customWidth="1"/>
    <col min="9154" max="9154" width="16.33203125" bestFit="1" customWidth="1"/>
    <col min="9155" max="9155" width="44.33203125" bestFit="1" customWidth="1"/>
    <col min="9156" max="9156" width="60.6640625" customWidth="1"/>
    <col min="9157" max="9157" width="67.33203125" bestFit="1" customWidth="1"/>
    <col min="9158" max="9158" width="12.33203125" bestFit="1" customWidth="1"/>
    <col min="9159" max="9159" width="14.33203125" bestFit="1" customWidth="1"/>
    <col min="9410" max="9410" width="16.33203125" bestFit="1" customWidth="1"/>
    <col min="9411" max="9411" width="44.33203125" bestFit="1" customWidth="1"/>
    <col min="9412" max="9412" width="60.6640625" customWidth="1"/>
    <col min="9413" max="9413" width="67.33203125" bestFit="1" customWidth="1"/>
    <col min="9414" max="9414" width="12.33203125" bestFit="1" customWidth="1"/>
    <col min="9415" max="9415" width="14.33203125" bestFit="1" customWidth="1"/>
    <col min="9666" max="9666" width="16.33203125" bestFit="1" customWidth="1"/>
    <col min="9667" max="9667" width="44.33203125" bestFit="1" customWidth="1"/>
    <col min="9668" max="9668" width="60.6640625" customWidth="1"/>
    <col min="9669" max="9669" width="67.33203125" bestFit="1" customWidth="1"/>
    <col min="9670" max="9670" width="12.33203125" bestFit="1" customWidth="1"/>
    <col min="9671" max="9671" width="14.33203125" bestFit="1" customWidth="1"/>
    <col min="9922" max="9922" width="16.33203125" bestFit="1" customWidth="1"/>
    <col min="9923" max="9923" width="44.33203125" bestFit="1" customWidth="1"/>
    <col min="9924" max="9924" width="60.6640625" customWidth="1"/>
    <col min="9925" max="9925" width="67.33203125" bestFit="1" customWidth="1"/>
    <col min="9926" max="9926" width="12.33203125" bestFit="1" customWidth="1"/>
    <col min="9927" max="9927" width="14.33203125" bestFit="1" customWidth="1"/>
    <col min="10178" max="10178" width="16.33203125" bestFit="1" customWidth="1"/>
    <col min="10179" max="10179" width="44.33203125" bestFit="1" customWidth="1"/>
    <col min="10180" max="10180" width="60.6640625" customWidth="1"/>
    <col min="10181" max="10181" width="67.33203125" bestFit="1" customWidth="1"/>
    <col min="10182" max="10182" width="12.33203125" bestFit="1" customWidth="1"/>
    <col min="10183" max="10183" width="14.33203125" bestFit="1" customWidth="1"/>
    <col min="10434" max="10434" width="16.33203125" bestFit="1" customWidth="1"/>
    <col min="10435" max="10435" width="44.33203125" bestFit="1" customWidth="1"/>
    <col min="10436" max="10436" width="60.6640625" customWidth="1"/>
    <col min="10437" max="10437" width="67.33203125" bestFit="1" customWidth="1"/>
    <col min="10438" max="10438" width="12.33203125" bestFit="1" customWidth="1"/>
    <col min="10439" max="10439" width="14.33203125" bestFit="1" customWidth="1"/>
    <col min="10690" max="10690" width="16.33203125" bestFit="1" customWidth="1"/>
    <col min="10691" max="10691" width="44.33203125" bestFit="1" customWidth="1"/>
    <col min="10692" max="10692" width="60.6640625" customWidth="1"/>
    <col min="10693" max="10693" width="67.33203125" bestFit="1" customWidth="1"/>
    <col min="10694" max="10694" width="12.33203125" bestFit="1" customWidth="1"/>
    <col min="10695" max="10695" width="14.33203125" bestFit="1" customWidth="1"/>
    <col min="10946" max="10946" width="16.33203125" bestFit="1" customWidth="1"/>
    <col min="10947" max="10947" width="44.33203125" bestFit="1" customWidth="1"/>
    <col min="10948" max="10948" width="60.6640625" customWidth="1"/>
    <col min="10949" max="10949" width="67.33203125" bestFit="1" customWidth="1"/>
    <col min="10950" max="10950" width="12.33203125" bestFit="1" customWidth="1"/>
    <col min="10951" max="10951" width="14.33203125" bestFit="1" customWidth="1"/>
    <col min="11202" max="11202" width="16.33203125" bestFit="1" customWidth="1"/>
    <col min="11203" max="11203" width="44.33203125" bestFit="1" customWidth="1"/>
    <col min="11204" max="11204" width="60.6640625" customWidth="1"/>
    <col min="11205" max="11205" width="67.33203125" bestFit="1" customWidth="1"/>
    <col min="11206" max="11206" width="12.33203125" bestFit="1" customWidth="1"/>
    <col min="11207" max="11207" width="14.33203125" bestFit="1" customWidth="1"/>
    <col min="11458" max="11458" width="16.33203125" bestFit="1" customWidth="1"/>
    <col min="11459" max="11459" width="44.33203125" bestFit="1" customWidth="1"/>
    <col min="11460" max="11460" width="60.6640625" customWidth="1"/>
    <col min="11461" max="11461" width="67.33203125" bestFit="1" customWidth="1"/>
    <col min="11462" max="11462" width="12.33203125" bestFit="1" customWidth="1"/>
    <col min="11463" max="11463" width="14.33203125" bestFit="1" customWidth="1"/>
    <col min="11714" max="11714" width="16.33203125" bestFit="1" customWidth="1"/>
    <col min="11715" max="11715" width="44.33203125" bestFit="1" customWidth="1"/>
    <col min="11716" max="11716" width="60.6640625" customWidth="1"/>
    <col min="11717" max="11717" width="67.33203125" bestFit="1" customWidth="1"/>
    <col min="11718" max="11718" width="12.33203125" bestFit="1" customWidth="1"/>
    <col min="11719" max="11719" width="14.33203125" bestFit="1" customWidth="1"/>
    <col min="11970" max="11970" width="16.33203125" bestFit="1" customWidth="1"/>
    <col min="11971" max="11971" width="44.33203125" bestFit="1" customWidth="1"/>
    <col min="11972" max="11972" width="60.6640625" customWidth="1"/>
    <col min="11973" max="11973" width="67.33203125" bestFit="1" customWidth="1"/>
    <col min="11974" max="11974" width="12.33203125" bestFit="1" customWidth="1"/>
    <col min="11975" max="11975" width="14.33203125" bestFit="1" customWidth="1"/>
    <col min="12226" max="12226" width="16.33203125" bestFit="1" customWidth="1"/>
    <col min="12227" max="12227" width="44.33203125" bestFit="1" customWidth="1"/>
    <col min="12228" max="12228" width="60.6640625" customWidth="1"/>
    <col min="12229" max="12229" width="67.33203125" bestFit="1" customWidth="1"/>
    <col min="12230" max="12230" width="12.33203125" bestFit="1" customWidth="1"/>
    <col min="12231" max="12231" width="14.33203125" bestFit="1" customWidth="1"/>
    <col min="12482" max="12482" width="16.33203125" bestFit="1" customWidth="1"/>
    <col min="12483" max="12483" width="44.33203125" bestFit="1" customWidth="1"/>
    <col min="12484" max="12484" width="60.6640625" customWidth="1"/>
    <col min="12485" max="12485" width="67.33203125" bestFit="1" customWidth="1"/>
    <col min="12486" max="12486" width="12.33203125" bestFit="1" customWidth="1"/>
    <col min="12487" max="12487" width="14.33203125" bestFit="1" customWidth="1"/>
    <col min="12738" max="12738" width="16.33203125" bestFit="1" customWidth="1"/>
    <col min="12739" max="12739" width="44.33203125" bestFit="1" customWidth="1"/>
    <col min="12740" max="12740" width="60.6640625" customWidth="1"/>
    <col min="12741" max="12741" width="67.33203125" bestFit="1" customWidth="1"/>
    <col min="12742" max="12742" width="12.33203125" bestFit="1" customWidth="1"/>
    <col min="12743" max="12743" width="14.33203125" bestFit="1" customWidth="1"/>
    <col min="12994" max="12994" width="16.33203125" bestFit="1" customWidth="1"/>
    <col min="12995" max="12995" width="44.33203125" bestFit="1" customWidth="1"/>
    <col min="12996" max="12996" width="60.6640625" customWidth="1"/>
    <col min="12997" max="12997" width="67.33203125" bestFit="1" customWidth="1"/>
    <col min="12998" max="12998" width="12.33203125" bestFit="1" customWidth="1"/>
    <col min="12999" max="12999" width="14.33203125" bestFit="1" customWidth="1"/>
    <col min="13250" max="13250" width="16.33203125" bestFit="1" customWidth="1"/>
    <col min="13251" max="13251" width="44.33203125" bestFit="1" customWidth="1"/>
    <col min="13252" max="13252" width="60.6640625" customWidth="1"/>
    <col min="13253" max="13253" width="67.33203125" bestFit="1" customWidth="1"/>
    <col min="13254" max="13254" width="12.33203125" bestFit="1" customWidth="1"/>
    <col min="13255" max="13255" width="14.33203125" bestFit="1" customWidth="1"/>
    <col min="13506" max="13506" width="16.33203125" bestFit="1" customWidth="1"/>
    <col min="13507" max="13507" width="44.33203125" bestFit="1" customWidth="1"/>
    <col min="13508" max="13508" width="60.6640625" customWidth="1"/>
    <col min="13509" max="13509" width="67.33203125" bestFit="1" customWidth="1"/>
    <col min="13510" max="13510" width="12.33203125" bestFit="1" customWidth="1"/>
    <col min="13511" max="13511" width="14.33203125" bestFit="1" customWidth="1"/>
    <col min="13762" max="13762" width="16.33203125" bestFit="1" customWidth="1"/>
    <col min="13763" max="13763" width="44.33203125" bestFit="1" customWidth="1"/>
    <col min="13764" max="13764" width="60.6640625" customWidth="1"/>
    <col min="13765" max="13765" width="67.33203125" bestFit="1" customWidth="1"/>
    <col min="13766" max="13766" width="12.33203125" bestFit="1" customWidth="1"/>
    <col min="13767" max="13767" width="14.33203125" bestFit="1" customWidth="1"/>
    <col min="14018" max="14018" width="16.33203125" bestFit="1" customWidth="1"/>
    <col min="14019" max="14019" width="44.33203125" bestFit="1" customWidth="1"/>
    <col min="14020" max="14020" width="60.6640625" customWidth="1"/>
    <col min="14021" max="14021" width="67.33203125" bestFit="1" customWidth="1"/>
    <col min="14022" max="14022" width="12.33203125" bestFit="1" customWidth="1"/>
    <col min="14023" max="14023" width="14.33203125" bestFit="1" customWidth="1"/>
    <col min="14274" max="14274" width="16.33203125" bestFit="1" customWidth="1"/>
    <col min="14275" max="14275" width="44.33203125" bestFit="1" customWidth="1"/>
    <col min="14276" max="14276" width="60.6640625" customWidth="1"/>
    <col min="14277" max="14277" width="67.33203125" bestFit="1" customWidth="1"/>
    <col min="14278" max="14278" width="12.33203125" bestFit="1" customWidth="1"/>
    <col min="14279" max="14279" width="14.33203125" bestFit="1" customWidth="1"/>
    <col min="14530" max="14530" width="16.33203125" bestFit="1" customWidth="1"/>
    <col min="14531" max="14531" width="44.33203125" bestFit="1" customWidth="1"/>
    <col min="14532" max="14532" width="60.6640625" customWidth="1"/>
    <col min="14533" max="14533" width="67.33203125" bestFit="1" customWidth="1"/>
    <col min="14534" max="14534" width="12.33203125" bestFit="1" customWidth="1"/>
    <col min="14535" max="14535" width="14.33203125" bestFit="1" customWidth="1"/>
    <col min="14786" max="14786" width="16.33203125" bestFit="1" customWidth="1"/>
    <col min="14787" max="14787" width="44.33203125" bestFit="1" customWidth="1"/>
    <col min="14788" max="14788" width="60.6640625" customWidth="1"/>
    <col min="14789" max="14789" width="67.33203125" bestFit="1" customWidth="1"/>
    <col min="14790" max="14790" width="12.33203125" bestFit="1" customWidth="1"/>
    <col min="14791" max="14791" width="14.33203125" bestFit="1" customWidth="1"/>
    <col min="15042" max="15042" width="16.33203125" bestFit="1" customWidth="1"/>
    <col min="15043" max="15043" width="44.33203125" bestFit="1" customWidth="1"/>
    <col min="15044" max="15044" width="60.6640625" customWidth="1"/>
    <col min="15045" max="15045" width="67.33203125" bestFit="1" customWidth="1"/>
    <col min="15046" max="15046" width="12.33203125" bestFit="1" customWidth="1"/>
    <col min="15047" max="15047" width="14.33203125" bestFit="1" customWidth="1"/>
    <col min="15298" max="15298" width="16.33203125" bestFit="1" customWidth="1"/>
    <col min="15299" max="15299" width="44.33203125" bestFit="1" customWidth="1"/>
    <col min="15300" max="15300" width="60.6640625" customWidth="1"/>
    <col min="15301" max="15301" width="67.33203125" bestFit="1" customWidth="1"/>
    <col min="15302" max="15302" width="12.33203125" bestFit="1" customWidth="1"/>
    <col min="15303" max="15303" width="14.33203125" bestFit="1" customWidth="1"/>
    <col min="15554" max="15554" width="16.33203125" bestFit="1" customWidth="1"/>
    <col min="15555" max="15555" width="44.33203125" bestFit="1" customWidth="1"/>
    <col min="15556" max="15556" width="60.6640625" customWidth="1"/>
    <col min="15557" max="15557" width="67.33203125" bestFit="1" customWidth="1"/>
    <col min="15558" max="15558" width="12.33203125" bestFit="1" customWidth="1"/>
    <col min="15559" max="15559" width="14.33203125" bestFit="1" customWidth="1"/>
    <col min="15810" max="15810" width="16.33203125" bestFit="1" customWidth="1"/>
    <col min="15811" max="15811" width="44.33203125" bestFit="1" customWidth="1"/>
    <col min="15812" max="15812" width="60.6640625" customWidth="1"/>
    <col min="15813" max="15813" width="67.33203125" bestFit="1" customWidth="1"/>
    <col min="15814" max="15814" width="12.33203125" bestFit="1" customWidth="1"/>
    <col min="15815" max="15815" width="14.33203125" bestFit="1" customWidth="1"/>
    <col min="16066" max="16066" width="16.33203125" bestFit="1" customWidth="1"/>
    <col min="16067" max="16067" width="44.33203125" bestFit="1" customWidth="1"/>
    <col min="16068" max="16068" width="60.6640625" customWidth="1"/>
    <col min="16069" max="16069" width="67.33203125" bestFit="1" customWidth="1"/>
    <col min="16070" max="16070" width="12.33203125" bestFit="1" customWidth="1"/>
    <col min="16071" max="16071" width="14.33203125" bestFit="1" customWidth="1"/>
  </cols>
  <sheetData>
    <row r="1" spans="1:15" ht="20" thickTop="1" thickBot="1">
      <c r="A1" s="70"/>
      <c r="B1" s="70"/>
      <c r="C1" s="70"/>
      <c r="D1" s="71" t="s">
        <v>448</v>
      </c>
      <c r="E1" s="72" t="s">
        <v>449</v>
      </c>
      <c r="F1" s="73"/>
      <c r="G1" s="73"/>
      <c r="H1" s="73"/>
      <c r="I1" s="74"/>
      <c r="J1" s="74"/>
      <c r="K1" s="74"/>
      <c r="L1" s="74"/>
      <c r="M1" s="75"/>
    </row>
    <row r="2" spans="1:15" ht="18" thickTop="1" thickBot="1">
      <c r="A2" s="70"/>
      <c r="B2" s="70"/>
      <c r="C2" s="70"/>
      <c r="D2" s="76"/>
      <c r="E2" s="77" t="s">
        <v>1220</v>
      </c>
      <c r="F2" s="78"/>
      <c r="G2" s="79"/>
      <c r="H2" s="79"/>
      <c r="I2" s="79"/>
      <c r="J2" s="79"/>
      <c r="K2" s="79"/>
      <c r="L2" s="79"/>
      <c r="M2" s="80"/>
    </row>
    <row r="3" spans="1:15" ht="16" thickTop="1">
      <c r="A3" s="70"/>
      <c r="B3" s="70"/>
      <c r="C3" s="70"/>
      <c r="D3" s="81" t="s">
        <v>451</v>
      </c>
      <c r="E3" s="82" t="s">
        <v>452</v>
      </c>
      <c r="F3" s="83" t="s">
        <v>453</v>
      </c>
      <c r="G3" s="82" t="s">
        <v>454</v>
      </c>
      <c r="H3" s="84" t="s">
        <v>455</v>
      </c>
      <c r="I3" s="84" t="s">
        <v>456</v>
      </c>
      <c r="J3" s="84" t="s">
        <v>457</v>
      </c>
      <c r="K3" s="84" t="s">
        <v>458</v>
      </c>
      <c r="L3" s="85"/>
      <c r="M3" s="86" t="s">
        <v>459</v>
      </c>
    </row>
    <row r="4" spans="1:15" ht="16" thickBot="1">
      <c r="A4" s="70"/>
      <c r="B4" s="70"/>
      <c r="C4" s="70"/>
      <c r="D4" s="87" t="s">
        <v>460</v>
      </c>
      <c r="E4" s="88" t="s">
        <v>461</v>
      </c>
      <c r="F4" s="89" t="s">
        <v>462</v>
      </c>
      <c r="G4" s="88" t="s">
        <v>463</v>
      </c>
      <c r="H4" s="90"/>
      <c r="I4" s="90" t="s">
        <v>464</v>
      </c>
      <c r="J4" s="90" t="s">
        <v>464</v>
      </c>
      <c r="K4" s="90" t="s">
        <v>464</v>
      </c>
      <c r="L4" s="91" t="s">
        <v>465</v>
      </c>
      <c r="M4" s="92" t="s">
        <v>466</v>
      </c>
      <c r="O4" s="167">
        <f>O6+G5</f>
        <v>77664706346.149994</v>
      </c>
    </row>
    <row r="5" spans="1:15" ht="16" thickTop="1">
      <c r="A5" s="93" t="s">
        <v>8</v>
      </c>
      <c r="B5" s="70"/>
      <c r="C5" s="70"/>
      <c r="D5" s="94" t="s">
        <v>8</v>
      </c>
      <c r="E5" s="95">
        <f>SUBTOTAL(9,E9:E198)</f>
        <v>25305926671.055</v>
      </c>
      <c r="F5" s="95">
        <f t="shared" ref="F5:K5" si="0">SUBTOTAL(9,F9:F198)</f>
        <v>2389727837.0949998</v>
      </c>
      <c r="G5" s="95">
        <f t="shared" si="0"/>
        <v>27695654508.150002</v>
      </c>
      <c r="H5" s="95">
        <f t="shared" si="0"/>
        <v>15542073457</v>
      </c>
      <c r="I5" s="95">
        <f t="shared" si="0"/>
        <v>15542073457</v>
      </c>
      <c r="J5" s="95">
        <f t="shared" si="0"/>
        <v>15542073457</v>
      </c>
      <c r="K5" s="95">
        <f t="shared" si="0"/>
        <v>0</v>
      </c>
      <c r="L5" s="96">
        <f t="shared" ref="L5:L68" si="1">J5/$J$5</f>
        <v>1</v>
      </c>
      <c r="M5" s="97">
        <f t="shared" ref="M5:M68" si="2">IF(G5&lt;&gt;0,J5/G5,0)</f>
        <v>0.56117371959656825</v>
      </c>
      <c r="N5" s="167">
        <f>+O5+H5</f>
        <v>61153523594</v>
      </c>
      <c r="O5">
        <v>45611450137</v>
      </c>
    </row>
    <row r="6" spans="1:15" outlineLevel="1">
      <c r="A6" s="93" t="s">
        <v>467</v>
      </c>
      <c r="B6" s="70"/>
      <c r="C6" s="70"/>
      <c r="D6" s="98" t="s">
        <v>468</v>
      </c>
      <c r="E6" s="99">
        <f>SUBTOTAL(9,E9:E198)</f>
        <v>25305926671.055</v>
      </c>
      <c r="F6" s="99">
        <f t="shared" ref="F6:K6" si="3">SUBTOTAL(9,F9:F198)</f>
        <v>2389727837.0949998</v>
      </c>
      <c r="G6" s="99">
        <f t="shared" si="3"/>
        <v>27695654508.150002</v>
      </c>
      <c r="H6" s="99">
        <f t="shared" si="3"/>
        <v>15542073457</v>
      </c>
      <c r="I6" s="99">
        <f t="shared" si="3"/>
        <v>15542073457</v>
      </c>
      <c r="J6" s="99">
        <f t="shared" si="3"/>
        <v>15542073457</v>
      </c>
      <c r="K6" s="99">
        <f t="shared" si="3"/>
        <v>0</v>
      </c>
      <c r="L6" s="100">
        <f t="shared" si="1"/>
        <v>1</v>
      </c>
      <c r="M6" s="101">
        <f t="shared" si="2"/>
        <v>0.56117371959656825</v>
      </c>
      <c r="O6" s="167">
        <v>49969051838</v>
      </c>
    </row>
    <row r="7" spans="1:15" outlineLevel="2">
      <c r="A7" s="70"/>
      <c r="B7" s="93" t="s">
        <v>469</v>
      </c>
      <c r="C7" s="70"/>
      <c r="D7" s="98" t="s">
        <v>470</v>
      </c>
      <c r="E7" s="99">
        <f>SUBTOTAL(9,E9:E28)</f>
        <v>3292663641</v>
      </c>
      <c r="F7" s="99">
        <f t="shared" ref="F7:K7" si="4">SUBTOTAL(9,F9:F28)</f>
        <v>-16833806</v>
      </c>
      <c r="G7" s="99">
        <f t="shared" si="4"/>
        <v>3275829835</v>
      </c>
      <c r="H7" s="99">
        <f t="shared" si="4"/>
        <v>2393901067</v>
      </c>
      <c r="I7" s="99">
        <f t="shared" si="4"/>
        <v>2393901067</v>
      </c>
      <c r="J7" s="99">
        <f t="shared" si="4"/>
        <v>2393901067</v>
      </c>
      <c r="K7" s="99">
        <f t="shared" si="4"/>
        <v>0</v>
      </c>
      <c r="L7" s="100">
        <f t="shared" si="1"/>
        <v>0.15402713631634588</v>
      </c>
      <c r="M7" s="101">
        <f t="shared" si="2"/>
        <v>0.73077699013019704</v>
      </c>
    </row>
    <row r="8" spans="1:15" outlineLevel="3">
      <c r="A8" s="70"/>
      <c r="B8" s="70"/>
      <c r="C8" s="93" t="s">
        <v>471</v>
      </c>
      <c r="D8" s="98" t="s">
        <v>472</v>
      </c>
      <c r="E8" s="99">
        <f>SUBTOTAL(9,E9:E11)</f>
        <v>2063066659</v>
      </c>
      <c r="F8" s="99">
        <f t="shared" ref="F8:K8" si="5">SUBTOTAL(9,F9:F11)</f>
        <v>-63029461</v>
      </c>
      <c r="G8" s="99">
        <f t="shared" si="5"/>
        <v>2000037198</v>
      </c>
      <c r="H8" s="99">
        <f t="shared" si="5"/>
        <v>1703058458</v>
      </c>
      <c r="I8" s="99">
        <f t="shared" si="5"/>
        <v>1703058458</v>
      </c>
      <c r="J8" s="99">
        <f t="shared" si="5"/>
        <v>1703058458</v>
      </c>
      <c r="K8" s="99">
        <f t="shared" si="5"/>
        <v>0</v>
      </c>
      <c r="L8" s="100">
        <f t="shared" si="1"/>
        <v>0.10957730078369685</v>
      </c>
      <c r="M8" s="101">
        <f t="shared" si="2"/>
        <v>0.85151339170242768</v>
      </c>
    </row>
    <row r="9" spans="1:15" outlineLevel="4">
      <c r="A9" s="70" t="s">
        <v>473</v>
      </c>
      <c r="B9" s="70" t="s">
        <v>474</v>
      </c>
      <c r="C9" s="70" t="s">
        <v>475</v>
      </c>
      <c r="D9" s="153" t="s">
        <v>476</v>
      </c>
      <c r="E9" s="103">
        <f>IF(ISNA(VLOOKUP($D9,[7]ppipfun!$A$14:$H$87,2,0)),0,VLOOKUP($D9,[7]ppipfun!$A$14:$H$87,2,0))</f>
        <v>465473342</v>
      </c>
      <c r="F9" s="104">
        <f>+G9-E9</f>
        <v>2374671</v>
      </c>
      <c r="G9" s="103">
        <f>IF(ISNA(VLOOKUP($D9,[7]ppipfun!$A$14:$H$87,4,0)),0,VLOOKUP($D9,[7]ppipfun!$A$14:$H$87,4,0))</f>
        <v>467848013</v>
      </c>
      <c r="H9" s="103">
        <f>IF(ISNA(VLOOKUP($D9,[7]ppipfun!$A$14:$H$87,6,0)),0,VLOOKUP($D9,[7]ppipfun!$A$14:$H$87,6,0))</f>
        <v>400626136</v>
      </c>
      <c r="I9" s="103">
        <f>IF(ISNA(VLOOKUP($D9,[7]ppipfun!$A$14:$H$87,6,0)),0,VLOOKUP($D9,[7]ppipfun!$A$14:$H$87,6,0))</f>
        <v>400626136</v>
      </c>
      <c r="J9" s="103">
        <f>IF(ISNA(VLOOKUP($D9,[7]ppipfun!$A$14:$H$87,7,0)),0,VLOOKUP($D9,[7]ppipfun!$A$14:$H$87,7,0))</f>
        <v>400626136</v>
      </c>
      <c r="K9" s="103">
        <f>IF(ISNA(VLOOKUP($D9,[7]ppipfun!$A$14:$H$87,8,0)),0,VLOOKUP($D9,[7]ppipfun!$A$14:$H$87,8,0))</f>
        <v>0</v>
      </c>
      <c r="L9" s="105">
        <f t="shared" si="1"/>
        <v>2.5776878298021545E-2</v>
      </c>
      <c r="M9" s="106">
        <f t="shared" si="2"/>
        <v>0.8563168483522019</v>
      </c>
    </row>
    <row r="10" spans="1:15" outlineLevel="4">
      <c r="A10" s="70" t="s">
        <v>473</v>
      </c>
      <c r="B10" s="70" t="s">
        <v>474</v>
      </c>
      <c r="C10" s="70" t="s">
        <v>475</v>
      </c>
      <c r="D10" s="107" t="s">
        <v>477</v>
      </c>
      <c r="E10" s="103">
        <f>IF(ISNA(VLOOKUP($D10,[7]ppipfun!$A$14:$H$87,2,0)),0,VLOOKUP($D10,[7]ppipfun!$A$14:$H$87,2,0))</f>
        <v>1569832552</v>
      </c>
      <c r="F10" s="104">
        <f>+G10-E10</f>
        <v>-65404132</v>
      </c>
      <c r="G10" s="103">
        <f>IF(ISNA(VLOOKUP($D10,[7]ppipfun!$A$14:$H$87,4,0)),0,VLOOKUP($D10,[7]ppipfun!$A$14:$H$87,4,0))</f>
        <v>1504428420</v>
      </c>
      <c r="H10" s="103">
        <f>IF(ISNA(VLOOKUP($D10,[7]ppipfun!$A$14:$H$87,6,0)),0,VLOOKUP($D10,[7]ppipfun!$A$14:$H$87,6,0))</f>
        <v>1286340668</v>
      </c>
      <c r="I10" s="103">
        <f>IF(ISNA(VLOOKUP($D10,[7]ppipfun!$A$14:$H$87,6,0)),0,VLOOKUP($D10,[7]ppipfun!$A$14:$H$87,6,0))</f>
        <v>1286340668</v>
      </c>
      <c r="J10" s="103">
        <f>IF(ISNA(VLOOKUP($D10,[7]ppipfun!$A$14:$H$87,7,0)),0,VLOOKUP($D10,[7]ppipfun!$A$14:$H$87,7,0))</f>
        <v>1286340668</v>
      </c>
      <c r="K10" s="103">
        <f>IF(ISNA(VLOOKUP($D10,[7]ppipfun!$A$14:$H$87,8,0)),0,VLOOKUP($D10,[7]ppipfun!$A$14:$H$87,8,0))</f>
        <v>0</v>
      </c>
      <c r="L10" s="105">
        <f t="shared" si="1"/>
        <v>8.2765061660459757E-2</v>
      </c>
      <c r="M10" s="106">
        <f t="shared" si="2"/>
        <v>0.8550361392401773</v>
      </c>
    </row>
    <row r="11" spans="1:15" outlineLevel="4">
      <c r="A11" s="70" t="s">
        <v>473</v>
      </c>
      <c r="B11" s="70" t="s">
        <v>474</v>
      </c>
      <c r="C11" s="70" t="s">
        <v>475</v>
      </c>
      <c r="D11" s="107" t="s">
        <v>478</v>
      </c>
      <c r="E11" s="103">
        <f>IF(ISNA(VLOOKUP($D11,[7]ppipfun!$A$14:$H$87,2,0)),0,VLOOKUP($D11,[7]ppipfun!$A$14:$H$87,2,0))</f>
        <v>27760765</v>
      </c>
      <c r="F11" s="104">
        <f>+G11-E11</f>
        <v>0</v>
      </c>
      <c r="G11" s="103">
        <f>IF(ISNA(VLOOKUP($D11,[7]ppipfun!$A$14:$H$87,4,0)),0,VLOOKUP($D11,[7]ppipfun!$A$14:$H$87,4,0))</f>
        <v>27760765</v>
      </c>
      <c r="H11" s="103">
        <f>IF(ISNA(VLOOKUP($D11,[7]ppipfun!$A$14:$H$87,6,0)),0,VLOOKUP($D11,[7]ppipfun!$A$14:$H$87,6,0))</f>
        <v>16091654</v>
      </c>
      <c r="I11" s="103">
        <f>IF(ISNA(VLOOKUP($D11,[7]ppipfun!$A$14:$H$87,6,0)),0,VLOOKUP($D11,[7]ppipfun!$A$14:$H$87,6,0))</f>
        <v>16091654</v>
      </c>
      <c r="J11" s="103">
        <f>IF(ISNA(VLOOKUP($D11,[7]ppipfun!$A$14:$H$87,7,0)),0,VLOOKUP($D11,[7]ppipfun!$A$14:$H$87,7,0))</f>
        <v>16091654</v>
      </c>
      <c r="K11" s="103">
        <f>IF(ISNA(VLOOKUP($D11,[7]ppipfun!$A$14:$H$87,8,0)),0,VLOOKUP($D11,[7]ppipfun!$A$14:$H$87,8,0))</f>
        <v>0</v>
      </c>
      <c r="L11" s="105">
        <f t="shared" si="1"/>
        <v>1.035360825215536E-3</v>
      </c>
      <c r="M11" s="106">
        <f t="shared" si="2"/>
        <v>0.57965455923134679</v>
      </c>
    </row>
    <row r="12" spans="1:15" outlineLevel="3">
      <c r="A12" s="70"/>
      <c r="B12" s="70"/>
      <c r="C12" s="93" t="s">
        <v>479</v>
      </c>
      <c r="D12" s="98" t="s">
        <v>480</v>
      </c>
      <c r="E12" s="99">
        <f t="shared" ref="E12:K12" si="6">SUBTOTAL(9,E13:E14)</f>
        <v>158270900</v>
      </c>
      <c r="F12" s="99">
        <f t="shared" si="6"/>
        <v>726300</v>
      </c>
      <c r="G12" s="99">
        <f t="shared" si="6"/>
        <v>158997200</v>
      </c>
      <c r="H12" s="99">
        <f t="shared" si="6"/>
        <v>109650642</v>
      </c>
      <c r="I12" s="99">
        <f t="shared" si="6"/>
        <v>109650642</v>
      </c>
      <c r="J12" s="99">
        <f t="shared" si="6"/>
        <v>109650642</v>
      </c>
      <c r="K12" s="99">
        <f t="shared" si="6"/>
        <v>0</v>
      </c>
      <c r="L12" s="100">
        <f t="shared" si="1"/>
        <v>7.0550845293177022E-3</v>
      </c>
      <c r="M12" s="101">
        <f t="shared" si="2"/>
        <v>0.68963882382834418</v>
      </c>
    </row>
    <row r="13" spans="1:15" outlineLevel="4">
      <c r="A13" s="70" t="s">
        <v>473</v>
      </c>
      <c r="B13" s="70" t="s">
        <v>474</v>
      </c>
      <c r="C13" s="70" t="s">
        <v>481</v>
      </c>
      <c r="D13" s="107" t="s">
        <v>482</v>
      </c>
      <c r="E13" s="103">
        <f>IF(ISNA(VLOOKUP($D13,[7]ppipfun!$A$14:$H$87,2,0)),0,VLOOKUP($D13,[7]ppipfun!$A$14:$H$87,2,0))</f>
        <v>0</v>
      </c>
      <c r="F13" s="104">
        <f>+G13-E13</f>
        <v>0</v>
      </c>
      <c r="G13" s="103">
        <f>IF(ISNA(VLOOKUP($D13,[7]ppipfun!$A$14:$H$87,4,0)),0,VLOOKUP($D13,[7]ppipfun!$A$14:$H$87,4,0))</f>
        <v>0</v>
      </c>
      <c r="H13" s="103">
        <f>IF(ISNA(VLOOKUP($D13,[7]ppipfun!$A$14:$H$87,6,0)),0,VLOOKUP($D13,[7]ppipfun!$A$14:$H$87,6,0))</f>
        <v>0</v>
      </c>
      <c r="I13" s="103">
        <f>IF(ISNA(VLOOKUP($D13,[7]ppipfun!$A$14:$H$87,6,0)),0,VLOOKUP($D13,[7]ppipfun!$A$14:$H$87,6,0))</f>
        <v>0</v>
      </c>
      <c r="J13" s="103">
        <f>IF(ISNA(VLOOKUP($D13,[7]ppipfun!$A$14:$H$87,7,0)),0,VLOOKUP($D13,[7]ppipfun!$A$14:$H$87,7,0))</f>
        <v>0</v>
      </c>
      <c r="K13" s="103">
        <f>IF(ISNA(VLOOKUP($D13,[7]ppipfun!$A$14:$H$87,8,0)),0,VLOOKUP($D13,[7]ppipfun!$A$14:$H$87,8,0))</f>
        <v>0</v>
      </c>
      <c r="L13" s="105">
        <f t="shared" si="1"/>
        <v>0</v>
      </c>
      <c r="M13" s="106">
        <f t="shared" si="2"/>
        <v>0</v>
      </c>
    </row>
    <row r="14" spans="1:15" outlineLevel="4">
      <c r="A14" s="70" t="s">
        <v>473</v>
      </c>
      <c r="B14" s="70" t="s">
        <v>474</v>
      </c>
      <c r="C14" s="70" t="s">
        <v>481</v>
      </c>
      <c r="D14" s="107" t="s">
        <v>483</v>
      </c>
      <c r="E14" s="103">
        <f>IF(ISNA(VLOOKUP($D14,[7]ppipfun!$A$14:$H$87,2,0)),0,VLOOKUP($D14,[7]ppipfun!$A$14:$H$87,2,0))</f>
        <v>158270900</v>
      </c>
      <c r="F14" s="104">
        <f>+G14-E14</f>
        <v>726300</v>
      </c>
      <c r="G14" s="103">
        <f>IF(ISNA(VLOOKUP($D14,[7]ppipfun!$A$14:$H$87,4,0)),0,VLOOKUP($D14,[7]ppipfun!$A$14:$H$87,4,0))</f>
        <v>158997200</v>
      </c>
      <c r="H14" s="103">
        <f>IF(ISNA(VLOOKUP($D14,[7]ppipfun!$A$14:$H$87,6,0)),0,VLOOKUP($D14,[7]ppipfun!$A$14:$H$87,6,0))</f>
        <v>109650642</v>
      </c>
      <c r="I14" s="103">
        <f>IF(ISNA(VLOOKUP($D14,[7]ppipfun!$A$14:$H$87,6,0)),0,VLOOKUP($D14,[7]ppipfun!$A$14:$H$87,6,0))</f>
        <v>109650642</v>
      </c>
      <c r="J14" s="103">
        <f>IF(ISNA(VLOOKUP($D14,[7]ppipfun!$A$14:$H$87,7,0)),0,VLOOKUP($D14,[7]ppipfun!$A$14:$H$87,7,0))</f>
        <v>109650642</v>
      </c>
      <c r="K14" s="103">
        <f>IF(ISNA(VLOOKUP($D14,[7]ppipfun!$A$14:$H$87,8,0)),0,VLOOKUP($D14,[7]ppipfun!$A$14:$H$87,8,0))</f>
        <v>0</v>
      </c>
      <c r="L14" s="105">
        <f t="shared" si="1"/>
        <v>7.0550845293177022E-3</v>
      </c>
      <c r="M14" s="106">
        <f t="shared" si="2"/>
        <v>0.68963882382834418</v>
      </c>
    </row>
    <row r="15" spans="1:15" outlineLevel="3">
      <c r="A15" s="70"/>
      <c r="B15" s="70"/>
      <c r="C15" s="93" t="s">
        <v>484</v>
      </c>
      <c r="D15" s="98" t="s">
        <v>485</v>
      </c>
      <c r="E15" s="99">
        <f t="shared" ref="E15:K15" si="7">SUBTOTAL(9,E16:E18)</f>
        <v>532528356</v>
      </c>
      <c r="F15" s="99">
        <f t="shared" si="7"/>
        <v>21236534</v>
      </c>
      <c r="G15" s="99">
        <f t="shared" si="7"/>
        <v>553764890</v>
      </c>
      <c r="H15" s="99">
        <f t="shared" si="7"/>
        <v>171836844</v>
      </c>
      <c r="I15" s="99">
        <f t="shared" si="7"/>
        <v>171836844</v>
      </c>
      <c r="J15" s="99">
        <f t="shared" si="7"/>
        <v>171836844</v>
      </c>
      <c r="K15" s="99">
        <f t="shared" si="7"/>
        <v>0</v>
      </c>
      <c r="L15" s="100">
        <f t="shared" si="1"/>
        <v>1.1056236767598492E-2</v>
      </c>
      <c r="M15" s="101">
        <f t="shared" si="2"/>
        <v>0.31030649848530484</v>
      </c>
    </row>
    <row r="16" spans="1:15" outlineLevel="4">
      <c r="A16" s="70" t="s">
        <v>473</v>
      </c>
      <c r="B16" s="70" t="s">
        <v>474</v>
      </c>
      <c r="C16" s="70" t="s">
        <v>486</v>
      </c>
      <c r="D16" s="107" t="s">
        <v>487</v>
      </c>
      <c r="E16" s="103">
        <f>IF(ISNA(VLOOKUP($D16,[7]ppipfun!$A$14:$H$87,2,0)),0,VLOOKUP($D16,[7]ppipfun!$A$14:$H$87,2,0))</f>
        <v>58472900</v>
      </c>
      <c r="F16" s="104">
        <f>+G16-E16</f>
        <v>-1272862</v>
      </c>
      <c r="G16" s="103">
        <f>IF(ISNA(VLOOKUP($D16,[7]ppipfun!$A$14:$H$87,4,0)),0,VLOOKUP($D16,[7]ppipfun!$A$14:$H$87,4,0))</f>
        <v>57200038</v>
      </c>
      <c r="H16" s="103">
        <f>IF(ISNA(VLOOKUP($D16,[7]ppipfun!$A$14:$H$87,6,0)),0,VLOOKUP($D16,[7]ppipfun!$A$14:$H$87,6,0))</f>
        <v>8562806</v>
      </c>
      <c r="I16" s="103">
        <f>IF(ISNA(VLOOKUP($D16,[7]ppipfun!$A$14:$H$87,6,0)),0,VLOOKUP($D16,[7]ppipfun!$A$14:$H$87,6,0))</f>
        <v>8562806</v>
      </c>
      <c r="J16" s="103">
        <f>IF(ISNA(VLOOKUP($D16,[7]ppipfun!$A$14:$H$87,7,0)),0,VLOOKUP($D16,[7]ppipfun!$A$14:$H$87,7,0))</f>
        <v>8562806</v>
      </c>
      <c r="K16" s="103">
        <f>IF(ISNA(VLOOKUP($D16,[7]ppipfun!$A$14:$H$87,8,0)),0,VLOOKUP($D16,[7]ppipfun!$A$14:$H$87,8,0))</f>
        <v>0</v>
      </c>
      <c r="L16" s="105">
        <f t="shared" si="1"/>
        <v>5.5094360631421382E-4</v>
      </c>
      <c r="M16" s="106">
        <f t="shared" si="2"/>
        <v>0.1496993061438176</v>
      </c>
    </row>
    <row r="17" spans="1:13" outlineLevel="4">
      <c r="A17" s="70" t="s">
        <v>473</v>
      </c>
      <c r="B17" s="70" t="s">
        <v>474</v>
      </c>
      <c r="C17" s="70" t="s">
        <v>486</v>
      </c>
      <c r="D17" s="107" t="s">
        <v>488</v>
      </c>
      <c r="E17" s="103">
        <f>IF(ISNA(VLOOKUP($D17,[7]ppipfun!$A$14:$H$87,2,0)),0,VLOOKUP($D17,[7]ppipfun!$A$14:$H$87,2,0))</f>
        <v>295615735</v>
      </c>
      <c r="F17" s="104">
        <f>+G17-E17</f>
        <v>24456726</v>
      </c>
      <c r="G17" s="103">
        <f>IF(ISNA(VLOOKUP($D17,[7]ppipfun!$A$14:$H$87,4,0)),0,VLOOKUP($D17,[7]ppipfun!$A$14:$H$87,4,0))</f>
        <v>320072461</v>
      </c>
      <c r="H17" s="103">
        <f>IF(ISNA(VLOOKUP($D17,[7]ppipfun!$A$14:$H$87,6,0)),0,VLOOKUP($D17,[7]ppipfun!$A$14:$H$87,6,0))</f>
        <v>79723137</v>
      </c>
      <c r="I17" s="103">
        <f>IF(ISNA(VLOOKUP($D17,[7]ppipfun!$A$14:$H$87,6,0)),0,VLOOKUP($D17,[7]ppipfun!$A$14:$H$87,6,0))</f>
        <v>79723137</v>
      </c>
      <c r="J17" s="103">
        <f>IF(ISNA(VLOOKUP($D17,[7]ppipfun!$A$14:$H$87,7,0)),0,VLOOKUP($D17,[7]ppipfun!$A$14:$H$87,7,0))</f>
        <v>79723137</v>
      </c>
      <c r="K17" s="103">
        <f>IF(ISNA(VLOOKUP($D17,[7]ppipfun!$A$14:$H$87,8,0)),0,VLOOKUP($D17,[7]ppipfun!$A$14:$H$87,8,0))</f>
        <v>0</v>
      </c>
      <c r="L17" s="105">
        <f t="shared" si="1"/>
        <v>5.129504581262513E-3</v>
      </c>
      <c r="M17" s="106">
        <f t="shared" si="2"/>
        <v>0.24907840165605499</v>
      </c>
    </row>
    <row r="18" spans="1:13" outlineLevel="4">
      <c r="A18" s="70" t="s">
        <v>473</v>
      </c>
      <c r="B18" s="70" t="s">
        <v>474</v>
      </c>
      <c r="C18" s="70" t="s">
        <v>486</v>
      </c>
      <c r="D18" s="107" t="s">
        <v>489</v>
      </c>
      <c r="E18" s="103">
        <f>IF(ISNA(VLOOKUP($D18,[7]ppipfun!$A$14:$H$87,2,0)),0,VLOOKUP($D18,[7]ppipfun!$A$14:$H$87,2,0))</f>
        <v>178439721</v>
      </c>
      <c r="F18" s="104">
        <f>+G18-E18</f>
        <v>-1947330</v>
      </c>
      <c r="G18" s="103">
        <f>IF(ISNA(VLOOKUP($D18,[7]ppipfun!$A$14:$H$87,4,0)),0,VLOOKUP($D18,[7]ppipfun!$A$14:$H$87,4,0))</f>
        <v>176492391</v>
      </c>
      <c r="H18" s="103">
        <f>IF(ISNA(VLOOKUP($D18,[7]ppipfun!$A$14:$H$87,6,0)),0,VLOOKUP($D18,[7]ppipfun!$A$14:$H$87,6,0))</f>
        <v>83550901</v>
      </c>
      <c r="I18" s="103">
        <f>IF(ISNA(VLOOKUP($D18,[7]ppipfun!$A$14:$H$87,6,0)),0,VLOOKUP($D18,[7]ppipfun!$A$14:$H$87,6,0))</f>
        <v>83550901</v>
      </c>
      <c r="J18" s="103">
        <f>IF(ISNA(VLOOKUP($D18,[7]ppipfun!$A$14:$H$87,7,0)),0,VLOOKUP($D18,[7]ppipfun!$A$14:$H$87,7,0))</f>
        <v>83550901</v>
      </c>
      <c r="K18" s="103">
        <f>IF(ISNA(VLOOKUP($D18,[7]ppipfun!$A$14:$H$87,8,0)),0,VLOOKUP($D18,[7]ppipfun!$A$14:$H$87,8,0))</f>
        <v>0</v>
      </c>
      <c r="L18" s="105">
        <f t="shared" si="1"/>
        <v>5.3757885800217653E-3</v>
      </c>
      <c r="M18" s="106">
        <f t="shared" si="2"/>
        <v>0.47339661798791088</v>
      </c>
    </row>
    <row r="19" spans="1:13" outlineLevel="3">
      <c r="A19" s="70"/>
      <c r="B19" s="70"/>
      <c r="C19" s="93" t="s">
        <v>490</v>
      </c>
      <c r="D19" s="98" t="s">
        <v>491</v>
      </c>
      <c r="E19" s="99">
        <f t="shared" ref="E19:K19" si="8">SUBTOTAL(9,E20:E20)</f>
        <v>0</v>
      </c>
      <c r="F19" s="99">
        <f t="shared" si="8"/>
        <v>0</v>
      </c>
      <c r="G19" s="99">
        <f t="shared" si="8"/>
        <v>0</v>
      </c>
      <c r="H19" s="99">
        <f t="shared" si="8"/>
        <v>0</v>
      </c>
      <c r="I19" s="99">
        <f t="shared" si="8"/>
        <v>0</v>
      </c>
      <c r="J19" s="99">
        <f t="shared" si="8"/>
        <v>0</v>
      </c>
      <c r="K19" s="99">
        <f t="shared" si="8"/>
        <v>0</v>
      </c>
      <c r="L19" s="100">
        <f t="shared" si="1"/>
        <v>0</v>
      </c>
      <c r="M19" s="101">
        <f t="shared" si="2"/>
        <v>0</v>
      </c>
    </row>
    <row r="20" spans="1:13" outlineLevel="4">
      <c r="A20" s="70" t="s">
        <v>473</v>
      </c>
      <c r="B20" s="70" t="s">
        <v>474</v>
      </c>
      <c r="C20" s="70" t="s">
        <v>492</v>
      </c>
      <c r="D20" s="107" t="s">
        <v>493</v>
      </c>
      <c r="E20" s="103">
        <f>IF(ISNA(VLOOKUP($D20,[7]ppipfun!$A$14:$H$87,2,0)),0,VLOOKUP($D20,[7]ppipfun!$A$14:$H$87,2,0))</f>
        <v>0</v>
      </c>
      <c r="F20" s="104">
        <f>+G20-E20</f>
        <v>0</v>
      </c>
      <c r="G20" s="103">
        <f>IF(ISNA(VLOOKUP($D20,[7]ppipfun!$A$14:$H$87,4,0)),0,VLOOKUP($D20,[7]ppipfun!$A$14:$H$87,4,0))</f>
        <v>0</v>
      </c>
      <c r="H20" s="103">
        <f>IF(ISNA(VLOOKUP($D20,[7]ppipfun!$A$14:$H$87,6,0)),0,VLOOKUP($D20,[7]ppipfun!$A$14:$H$87,6,0))</f>
        <v>0</v>
      </c>
      <c r="I20" s="103">
        <f>IF(ISNA(VLOOKUP($D20,[7]ppipfun!$A$14:$H$87,6,0)),0,VLOOKUP($D20,[7]ppipfun!$A$14:$H$87,6,0))</f>
        <v>0</v>
      </c>
      <c r="J20" s="103">
        <f>IF(ISNA(VLOOKUP($D20,[7]ppipfun!$A$14:$H$87,7,0)),0,VLOOKUP($D20,[7]ppipfun!$A$14:$H$87,7,0))</f>
        <v>0</v>
      </c>
      <c r="K20" s="103">
        <f>IF(ISNA(VLOOKUP($D20,[7]ppipfun!$A$14:$H$87,8,0)),0,VLOOKUP($D20,[7]ppipfun!$A$14:$H$87,8,0))</f>
        <v>0</v>
      </c>
      <c r="L20" s="105">
        <f t="shared" si="1"/>
        <v>0</v>
      </c>
      <c r="M20" s="106">
        <f t="shared" si="2"/>
        <v>0</v>
      </c>
    </row>
    <row r="21" spans="1:13" outlineLevel="3">
      <c r="A21" s="70"/>
      <c r="B21" s="70"/>
      <c r="C21" s="93" t="s">
        <v>494</v>
      </c>
      <c r="D21" s="98" t="s">
        <v>495</v>
      </c>
      <c r="E21" s="99">
        <f t="shared" ref="E21:K21" si="9">SUBTOTAL(9,E22:E22)</f>
        <v>46485730</v>
      </c>
      <c r="F21" s="99">
        <f t="shared" si="9"/>
        <v>4605257</v>
      </c>
      <c r="G21" s="99">
        <f t="shared" si="9"/>
        <v>51090987</v>
      </c>
      <c r="H21" s="99">
        <f t="shared" si="9"/>
        <v>38729169</v>
      </c>
      <c r="I21" s="99">
        <f t="shared" si="9"/>
        <v>38729169</v>
      </c>
      <c r="J21" s="99">
        <f t="shared" si="9"/>
        <v>38729169</v>
      </c>
      <c r="K21" s="99">
        <f t="shared" si="9"/>
        <v>0</v>
      </c>
      <c r="L21" s="100">
        <f t="shared" si="1"/>
        <v>2.4918920314687329E-3</v>
      </c>
      <c r="M21" s="101">
        <f t="shared" si="2"/>
        <v>0.75804307714783437</v>
      </c>
    </row>
    <row r="22" spans="1:13" outlineLevel="4">
      <c r="A22" s="70" t="s">
        <v>473</v>
      </c>
      <c r="B22" s="70" t="s">
        <v>474</v>
      </c>
      <c r="C22" s="70" t="s">
        <v>496</v>
      </c>
      <c r="D22" s="107" t="s">
        <v>497</v>
      </c>
      <c r="E22" s="103">
        <f>IF(ISNA(VLOOKUP($D22,[7]ppipfun!$A$14:$H$87,2,0)),0,VLOOKUP($D22,[7]ppipfun!$A$14:$H$87,2,0))</f>
        <v>46485730</v>
      </c>
      <c r="F22" s="104">
        <f>+G22-E22</f>
        <v>4605257</v>
      </c>
      <c r="G22" s="103">
        <f>IF(ISNA(VLOOKUP($D22,[7]ppipfun!$A$14:$H$87,4,0)),0,VLOOKUP($D22,[7]ppipfun!$A$14:$H$87,4,0))</f>
        <v>51090987</v>
      </c>
      <c r="H22" s="103">
        <f>IF(ISNA(VLOOKUP($D22,[7]ppipfun!$A$14:$H$87,6,0)),0,VLOOKUP($D22,[7]ppipfun!$A$14:$H$87,6,0))</f>
        <v>38729169</v>
      </c>
      <c r="I22" s="103">
        <f>IF(ISNA(VLOOKUP($D22,[7]ppipfun!$A$14:$H$87,6,0)),0,VLOOKUP($D22,[7]ppipfun!$A$14:$H$87,6,0))</f>
        <v>38729169</v>
      </c>
      <c r="J22" s="103">
        <f>IF(ISNA(VLOOKUP($D22,[7]ppipfun!$A$14:$H$87,7,0)),0,VLOOKUP($D22,[7]ppipfun!$A$14:$H$87,7,0))</f>
        <v>38729169</v>
      </c>
      <c r="K22" s="103">
        <f>IF(ISNA(VLOOKUP($D22,[7]ppipfun!$A$14:$H$87,8,0)),0,VLOOKUP($D22,[7]ppipfun!$A$14:$H$87,8,0))</f>
        <v>0</v>
      </c>
      <c r="L22" s="105">
        <f t="shared" si="1"/>
        <v>2.4918920314687329E-3</v>
      </c>
      <c r="M22" s="106">
        <f t="shared" si="2"/>
        <v>0.75804307714783437</v>
      </c>
    </row>
    <row r="23" spans="1:13" outlineLevel="3">
      <c r="A23" s="70"/>
      <c r="B23" s="70"/>
      <c r="C23" s="93" t="s">
        <v>498</v>
      </c>
      <c r="D23" s="98" t="s">
        <v>499</v>
      </c>
      <c r="E23" s="99">
        <f t="shared" ref="E23:K23" si="10">SUBTOTAL(9,E24:E24)</f>
        <v>457758088</v>
      </c>
      <c r="F23" s="99">
        <f t="shared" si="10"/>
        <v>20015109</v>
      </c>
      <c r="G23" s="99">
        <f t="shared" si="10"/>
        <v>477773197</v>
      </c>
      <c r="H23" s="99">
        <f t="shared" si="10"/>
        <v>352333901</v>
      </c>
      <c r="I23" s="99">
        <f t="shared" si="10"/>
        <v>352333901</v>
      </c>
      <c r="J23" s="99">
        <f t="shared" si="10"/>
        <v>352333901</v>
      </c>
      <c r="K23" s="99">
        <f t="shared" si="10"/>
        <v>0</v>
      </c>
      <c r="L23" s="100">
        <f t="shared" si="1"/>
        <v>2.2669684452000335E-2</v>
      </c>
      <c r="M23" s="101">
        <f t="shared" si="2"/>
        <v>0.73745011903629243</v>
      </c>
    </row>
    <row r="24" spans="1:13" outlineLevel="4">
      <c r="A24" s="70" t="s">
        <v>473</v>
      </c>
      <c r="B24" s="70" t="s">
        <v>474</v>
      </c>
      <c r="C24" s="70" t="s">
        <v>500</v>
      </c>
      <c r="D24" s="107" t="s">
        <v>501</v>
      </c>
      <c r="E24" s="103">
        <f>IF(ISNA(VLOOKUP($D24,[7]ppipfun!$A$14:$H$87,2,0)),0,VLOOKUP($D24,[7]ppipfun!$A$14:$H$87,2,0))</f>
        <v>457758088</v>
      </c>
      <c r="F24" s="104">
        <f>+G24-E24</f>
        <v>20015109</v>
      </c>
      <c r="G24" s="103">
        <f>IF(ISNA(VLOOKUP($D24,[7]ppipfun!$A$14:$H$87,4,0)),0,VLOOKUP($D24,[7]ppipfun!$A$14:$H$87,4,0))</f>
        <v>477773197</v>
      </c>
      <c r="H24" s="103">
        <f>IF(ISNA(VLOOKUP($D24,[7]ppipfun!$A$14:$H$87,6,0)),0,VLOOKUP($D24,[7]ppipfun!$A$14:$H$87,6,0))</f>
        <v>352333901</v>
      </c>
      <c r="I24" s="103">
        <f>IF(ISNA(VLOOKUP($D24,[7]ppipfun!$A$14:$H$87,6,0)),0,VLOOKUP($D24,[7]ppipfun!$A$14:$H$87,6,0))</f>
        <v>352333901</v>
      </c>
      <c r="J24" s="103">
        <f>IF(ISNA(VLOOKUP($D24,[7]ppipfun!$A$14:$H$87,7,0)),0,VLOOKUP($D24,[7]ppipfun!$A$14:$H$87,7,0))</f>
        <v>352333901</v>
      </c>
      <c r="K24" s="103">
        <f>IF(ISNA(VLOOKUP($D24,[7]ppipfun!$A$14:$H$87,8,0)),0,VLOOKUP($D24,[7]ppipfun!$A$14:$H$87,8,0))</f>
        <v>0</v>
      </c>
      <c r="L24" s="105">
        <f t="shared" si="1"/>
        <v>2.2669684452000335E-2</v>
      </c>
      <c r="M24" s="106">
        <f t="shared" si="2"/>
        <v>0.73745011903629243</v>
      </c>
    </row>
    <row r="25" spans="1:13" outlineLevel="3">
      <c r="A25" s="70"/>
      <c r="B25" s="70"/>
      <c r="C25" s="93" t="s">
        <v>502</v>
      </c>
      <c r="D25" s="98" t="s">
        <v>503</v>
      </c>
      <c r="E25" s="99">
        <f>SUBTOTAL(9,E26:E26)</f>
        <v>0</v>
      </c>
      <c r="F25" s="99">
        <f t="shared" ref="F25:K25" si="11">SUBTOTAL(9,F26:F26)</f>
        <v>0</v>
      </c>
      <c r="G25" s="99">
        <f t="shared" si="11"/>
        <v>0</v>
      </c>
      <c r="H25" s="99">
        <f t="shared" si="11"/>
        <v>0</v>
      </c>
      <c r="I25" s="99">
        <f t="shared" si="11"/>
        <v>0</v>
      </c>
      <c r="J25" s="99">
        <f t="shared" si="11"/>
        <v>0</v>
      </c>
      <c r="K25" s="99">
        <f t="shared" si="11"/>
        <v>0</v>
      </c>
      <c r="L25" s="100">
        <f t="shared" si="1"/>
        <v>0</v>
      </c>
      <c r="M25" s="101">
        <f t="shared" si="2"/>
        <v>0</v>
      </c>
    </row>
    <row r="26" spans="1:13" outlineLevel="4">
      <c r="A26" s="70" t="s">
        <v>473</v>
      </c>
      <c r="B26" s="70" t="s">
        <v>474</v>
      </c>
      <c r="C26" s="70" t="s">
        <v>504</v>
      </c>
      <c r="D26" s="107" t="s">
        <v>505</v>
      </c>
      <c r="E26" s="103">
        <f>IF(ISNA(VLOOKUP($D26,[7]ppipfun!$A$14:$H$87,2,0)),0,VLOOKUP($D26,[7]ppipfun!$A$14:$H$87,2,0))</f>
        <v>0</v>
      </c>
      <c r="F26" s="104">
        <f>+G26-E26</f>
        <v>0</v>
      </c>
      <c r="G26" s="103">
        <f>IF(ISNA(VLOOKUP($D26,[7]ppipfun!$A$14:$H$87,4,0)),0,VLOOKUP($D26,[7]ppipfun!$A$14:$H$87,4,0))</f>
        <v>0</v>
      </c>
      <c r="H26" s="103">
        <f>IF(ISNA(VLOOKUP($D26,[7]ppipfun!$A$14:$H$87,6,0)),0,VLOOKUP($D26,[7]ppipfun!$A$14:$H$87,6,0))</f>
        <v>0</v>
      </c>
      <c r="I26" s="103">
        <f>IF(ISNA(VLOOKUP($D26,[7]ppipfun!$A$14:$H$87,6,0)),0,VLOOKUP($D26,[7]ppipfun!$A$14:$H$87,6,0))</f>
        <v>0</v>
      </c>
      <c r="J26" s="103">
        <f>IF(ISNA(VLOOKUP($D26,[7]ppipfun!$A$14:$H$87,7,0)),0,VLOOKUP($D26,[7]ppipfun!$A$14:$H$87,7,0))</f>
        <v>0</v>
      </c>
      <c r="K26" s="103">
        <f>IF(ISNA(VLOOKUP($D26,[7]ppipfun!$A$14:$H$87,8,0)),0,VLOOKUP($D26,[7]ppipfun!$A$14:$H$87,8,0))</f>
        <v>0</v>
      </c>
      <c r="L26" s="105">
        <f t="shared" si="1"/>
        <v>0</v>
      </c>
      <c r="M26" s="106">
        <f t="shared" si="2"/>
        <v>0</v>
      </c>
    </row>
    <row r="27" spans="1:13" outlineLevel="3">
      <c r="A27" s="70"/>
      <c r="B27" s="70"/>
      <c r="C27" s="93" t="s">
        <v>506</v>
      </c>
      <c r="D27" s="98" t="s">
        <v>507</v>
      </c>
      <c r="E27" s="99">
        <f>SUBTOTAL(9,E28:E28)</f>
        <v>34553908</v>
      </c>
      <c r="F27" s="99">
        <f t="shared" ref="F27:K27" si="12">SUBTOTAL(9,F28:F28)</f>
        <v>-387545</v>
      </c>
      <c r="G27" s="99">
        <f t="shared" si="12"/>
        <v>34166363</v>
      </c>
      <c r="H27" s="99">
        <f t="shared" si="12"/>
        <v>18292053</v>
      </c>
      <c r="I27" s="99">
        <f t="shared" si="12"/>
        <v>18292053</v>
      </c>
      <c r="J27" s="99">
        <f t="shared" si="12"/>
        <v>18292053</v>
      </c>
      <c r="K27" s="99">
        <f t="shared" si="12"/>
        <v>0</v>
      </c>
      <c r="L27" s="100">
        <f t="shared" si="1"/>
        <v>1.1769377522637711E-3</v>
      </c>
      <c r="M27" s="101">
        <f t="shared" si="2"/>
        <v>0.53538191934564416</v>
      </c>
    </row>
    <row r="28" spans="1:13" outlineLevel="4">
      <c r="A28" s="70" t="s">
        <v>473</v>
      </c>
      <c r="B28" s="70" t="s">
        <v>474</v>
      </c>
      <c r="C28" s="70" t="s">
        <v>508</v>
      </c>
      <c r="D28" s="107" t="s">
        <v>509</v>
      </c>
      <c r="E28" s="103">
        <f>IF(ISNA(VLOOKUP($D28,[7]ppipfun!$A$14:$H$87,2,0)),0,VLOOKUP($D28,[7]ppipfun!$A$14:$H$87,2,0))</f>
        <v>34553908</v>
      </c>
      <c r="F28" s="104">
        <f>+G28-E28</f>
        <v>-387545</v>
      </c>
      <c r="G28" s="103">
        <f>IF(ISNA(VLOOKUP($D28,[7]ppipfun!$A$14:$H$87,4,0)),0,VLOOKUP($D28,[7]ppipfun!$A$14:$H$87,4,0))</f>
        <v>34166363</v>
      </c>
      <c r="H28" s="103">
        <f>IF(ISNA(VLOOKUP($D28,[7]ppipfun!$A$14:$H$87,6,0)),0,VLOOKUP($D28,[7]ppipfun!$A$14:$H$87,6,0))</f>
        <v>18292053</v>
      </c>
      <c r="I28" s="103">
        <f>IF(ISNA(VLOOKUP($D28,[7]ppipfun!$A$14:$H$87,6,0)),0,VLOOKUP($D28,[7]ppipfun!$A$14:$H$87,6,0))</f>
        <v>18292053</v>
      </c>
      <c r="J28" s="103">
        <f>IF(ISNA(VLOOKUP($D28,[7]ppipfun!$A$14:$H$87,7,0)),0,VLOOKUP($D28,[7]ppipfun!$A$14:$H$87,7,0))</f>
        <v>18292053</v>
      </c>
      <c r="K28" s="103">
        <f>IF(ISNA(VLOOKUP($D28,[7]ppipfun!$A$14:$H$87,8,0)),0,VLOOKUP($D28,[7]ppipfun!$A$14:$H$87,8,0))</f>
        <v>0</v>
      </c>
      <c r="L28" s="105">
        <f t="shared" si="1"/>
        <v>1.1769377522637711E-3</v>
      </c>
      <c r="M28" s="106">
        <f t="shared" si="2"/>
        <v>0.53538191934564416</v>
      </c>
    </row>
    <row r="29" spans="1:13" outlineLevel="2">
      <c r="A29" s="70"/>
      <c r="B29" s="93" t="s">
        <v>510</v>
      </c>
      <c r="C29" s="70"/>
      <c r="D29" s="98" t="s">
        <v>511</v>
      </c>
      <c r="E29" s="99">
        <f>SUBTOTAL(9,E31:E39)</f>
        <v>136010581</v>
      </c>
      <c r="F29" s="99">
        <f t="shared" ref="F29:K29" si="13">SUBTOTAL(9,F31:F39)</f>
        <v>0</v>
      </c>
      <c r="G29" s="99">
        <f t="shared" si="13"/>
        <v>136010581</v>
      </c>
      <c r="H29" s="99">
        <f t="shared" si="13"/>
        <v>43275563</v>
      </c>
      <c r="I29" s="99">
        <f t="shared" si="13"/>
        <v>43275563</v>
      </c>
      <c r="J29" s="99">
        <f t="shared" si="13"/>
        <v>43275563</v>
      </c>
      <c r="K29" s="99">
        <f t="shared" si="13"/>
        <v>0</v>
      </c>
      <c r="L29" s="100">
        <f t="shared" si="1"/>
        <v>2.78441374760773E-3</v>
      </c>
      <c r="M29" s="101">
        <f t="shared" si="2"/>
        <v>0.31817791440799742</v>
      </c>
    </row>
    <row r="30" spans="1:13" outlineLevel="3">
      <c r="A30" s="70"/>
      <c r="B30" s="70"/>
      <c r="C30" s="93" t="s">
        <v>512</v>
      </c>
      <c r="D30" s="98" t="s">
        <v>513</v>
      </c>
      <c r="E30" s="99">
        <f>SUBTOTAL(9,E31:E31)</f>
        <v>30646192</v>
      </c>
      <c r="F30" s="99">
        <f t="shared" ref="F30:K30" si="14">SUBTOTAL(9,F31:F31)</f>
        <v>22149651</v>
      </c>
      <c r="G30" s="99">
        <f t="shared" si="14"/>
        <v>52795843</v>
      </c>
      <c r="H30" s="99">
        <f t="shared" si="14"/>
        <v>39412697</v>
      </c>
      <c r="I30" s="99">
        <f t="shared" si="14"/>
        <v>39412697</v>
      </c>
      <c r="J30" s="99">
        <f t="shared" si="14"/>
        <v>39412697</v>
      </c>
      <c r="K30" s="99">
        <f t="shared" si="14"/>
        <v>0</v>
      </c>
      <c r="L30" s="100">
        <f t="shared" si="1"/>
        <v>2.5358712342366972E-3</v>
      </c>
      <c r="M30" s="101">
        <f t="shared" si="2"/>
        <v>0.74651136832875276</v>
      </c>
    </row>
    <row r="31" spans="1:13" outlineLevel="4">
      <c r="A31" s="70" t="s">
        <v>473</v>
      </c>
      <c r="B31" s="70" t="s">
        <v>514</v>
      </c>
      <c r="C31" s="70" t="s">
        <v>515</v>
      </c>
      <c r="D31" s="107" t="s">
        <v>516</v>
      </c>
      <c r="E31" s="103">
        <f>IF(ISNA(VLOOKUP($D31,[7]ppipfun!$A$14:$H$87,2,0)),0,VLOOKUP($D31,[7]ppipfun!$A$14:$H$87,2,0))</f>
        <v>30646192</v>
      </c>
      <c r="F31" s="104">
        <f>+G31-E31</f>
        <v>22149651</v>
      </c>
      <c r="G31" s="103">
        <f>IF(ISNA(VLOOKUP($D31,[7]ppipfun!$A$14:$H$87,4,0)),0,VLOOKUP($D31,[7]ppipfun!$A$14:$H$87,4,0))</f>
        <v>52795843</v>
      </c>
      <c r="H31" s="103">
        <f>IF(ISNA(VLOOKUP($D31,[7]ppipfun!$A$14:$H$87,6,0)),0,VLOOKUP($D31,[7]ppipfun!$A$14:$H$87,6,0))</f>
        <v>39412697</v>
      </c>
      <c r="I31" s="103">
        <f>IF(ISNA(VLOOKUP($D31,[7]ppipfun!$A$14:$H$87,6,0)),0,VLOOKUP($D31,[7]ppipfun!$A$14:$H$87,6,0))</f>
        <v>39412697</v>
      </c>
      <c r="J31" s="103">
        <f>IF(ISNA(VLOOKUP($D31,[7]ppipfun!$A$14:$H$87,7,0)),0,VLOOKUP($D31,[7]ppipfun!$A$14:$H$87,7,0))</f>
        <v>39412697</v>
      </c>
      <c r="K31" s="103">
        <f>IF(ISNA(VLOOKUP($D31,[7]ppipfun!$A$14:$H$87,8,0)),0,VLOOKUP($D31,[7]ppipfun!$A$14:$H$87,8,0))</f>
        <v>0</v>
      </c>
      <c r="L31" s="105">
        <f t="shared" si="1"/>
        <v>2.5358712342366972E-3</v>
      </c>
      <c r="M31" s="106">
        <f t="shared" si="2"/>
        <v>0.74651136832875276</v>
      </c>
    </row>
    <row r="32" spans="1:13" outlineLevel="3">
      <c r="A32" s="70"/>
      <c r="B32" s="70"/>
      <c r="C32" s="93" t="s">
        <v>517</v>
      </c>
      <c r="D32" s="98" t="s">
        <v>518</v>
      </c>
      <c r="E32" s="99">
        <f>SUBTOTAL(9,E33:E33)</f>
        <v>2818710</v>
      </c>
      <c r="F32" s="99">
        <f t="shared" ref="F32:K32" si="15">SUBTOTAL(9,F33:F33)</f>
        <v>0</v>
      </c>
      <c r="G32" s="99">
        <f t="shared" si="15"/>
        <v>2818710</v>
      </c>
      <c r="H32" s="99">
        <f t="shared" si="15"/>
        <v>2818388</v>
      </c>
      <c r="I32" s="99">
        <f t="shared" si="15"/>
        <v>2818388</v>
      </c>
      <c r="J32" s="99">
        <f t="shared" si="15"/>
        <v>2818388</v>
      </c>
      <c r="K32" s="99">
        <f t="shared" si="15"/>
        <v>0</v>
      </c>
      <c r="L32" s="100">
        <f t="shared" si="1"/>
        <v>1.8133925359428959E-4</v>
      </c>
      <c r="M32" s="101">
        <f t="shared" si="2"/>
        <v>0.99988576334564394</v>
      </c>
    </row>
    <row r="33" spans="1:13" outlineLevel="4">
      <c r="A33" s="70" t="s">
        <v>473</v>
      </c>
      <c r="B33" s="70" t="s">
        <v>514</v>
      </c>
      <c r="C33" s="70" t="s">
        <v>519</v>
      </c>
      <c r="D33" s="107" t="s">
        <v>520</v>
      </c>
      <c r="E33" s="103">
        <f>IF(ISNA(VLOOKUP($D33,[7]ppipfun!$A$14:$H$87,2,0)),0,VLOOKUP($D33,[7]ppipfun!$A$14:$H$87,2,0))</f>
        <v>2818710</v>
      </c>
      <c r="F33" s="104">
        <f>+G33-E33</f>
        <v>0</v>
      </c>
      <c r="G33" s="103">
        <f>IF(ISNA(VLOOKUP($D33,[7]ppipfun!$A$14:$H$87,4,0)),0,VLOOKUP($D33,[7]ppipfun!$A$14:$H$87,4,0))</f>
        <v>2818710</v>
      </c>
      <c r="H33" s="103">
        <f>IF(ISNA(VLOOKUP($D33,[7]ppipfun!$A$14:$H$87,6,0)),0,VLOOKUP($D33,[7]ppipfun!$A$14:$H$87,6,0))</f>
        <v>2818388</v>
      </c>
      <c r="I33" s="103">
        <f>IF(ISNA(VLOOKUP($D33,[7]ppipfun!$A$14:$H$87,6,0)),0,VLOOKUP($D33,[7]ppipfun!$A$14:$H$87,6,0))</f>
        <v>2818388</v>
      </c>
      <c r="J33" s="103">
        <f>IF(ISNA(VLOOKUP($D33,[7]ppipfun!$A$14:$H$87,7,0)),0,VLOOKUP($D33,[7]ppipfun!$A$14:$H$87,7,0))</f>
        <v>2818388</v>
      </c>
      <c r="K33" s="103">
        <f>IF(ISNA(VLOOKUP($D33,[7]ppipfun!$A$14:$H$87,8,0)),0,VLOOKUP($D33,[7]ppipfun!$A$14:$H$87,8,0))</f>
        <v>0</v>
      </c>
      <c r="L33" s="105">
        <f t="shared" si="1"/>
        <v>1.8133925359428959E-4</v>
      </c>
      <c r="M33" s="106">
        <f t="shared" si="2"/>
        <v>0.99988576334564394</v>
      </c>
    </row>
    <row r="34" spans="1:13" outlineLevel="3">
      <c r="A34" s="70"/>
      <c r="B34" s="70"/>
      <c r="C34" s="93" t="s">
        <v>521</v>
      </c>
      <c r="D34" s="98" t="s">
        <v>522</v>
      </c>
      <c r="E34" s="99">
        <f>SUBTOTAL(9,E35:E35)</f>
        <v>0</v>
      </c>
      <c r="F34" s="99">
        <f t="shared" ref="F34:K34" si="16">SUBTOTAL(9,F35:F35)</f>
        <v>0</v>
      </c>
      <c r="G34" s="99">
        <f t="shared" si="16"/>
        <v>0</v>
      </c>
      <c r="H34" s="99">
        <f t="shared" si="16"/>
        <v>0</v>
      </c>
      <c r="I34" s="99">
        <f t="shared" si="16"/>
        <v>0</v>
      </c>
      <c r="J34" s="99">
        <f t="shared" si="16"/>
        <v>0</v>
      </c>
      <c r="K34" s="99">
        <f t="shared" si="16"/>
        <v>0</v>
      </c>
      <c r="L34" s="100">
        <f t="shared" si="1"/>
        <v>0</v>
      </c>
      <c r="M34" s="101">
        <f t="shared" si="2"/>
        <v>0</v>
      </c>
    </row>
    <row r="35" spans="1:13" outlineLevel="4">
      <c r="A35" s="70" t="s">
        <v>473</v>
      </c>
      <c r="B35" s="70" t="s">
        <v>514</v>
      </c>
      <c r="C35" s="70" t="s">
        <v>523</v>
      </c>
      <c r="D35" s="107" t="s">
        <v>524</v>
      </c>
      <c r="E35" s="103">
        <f>IF(ISNA(VLOOKUP($D35,[7]ppipfun!$A$14:$H$87,2,0)),0,VLOOKUP($D35,[7]ppipfun!$A$14:$H$87,2,0))</f>
        <v>0</v>
      </c>
      <c r="F35" s="104">
        <f>+G35-E35</f>
        <v>0</v>
      </c>
      <c r="G35" s="103">
        <f>IF(ISNA(VLOOKUP($D35,[7]ppipfun!$A$14:$H$87,4,0)),0,VLOOKUP($D35,[7]ppipfun!$A$14:$H$87,4,0))</f>
        <v>0</v>
      </c>
      <c r="H35" s="103">
        <f>IF(ISNA(VLOOKUP($D35,[7]ppipfun!$A$14:$H$87,6,0)),0,VLOOKUP($D35,[7]ppipfun!$A$14:$H$87,6,0))</f>
        <v>0</v>
      </c>
      <c r="I35" s="103">
        <f>IF(ISNA(VLOOKUP($D35,[7]ppipfun!$A$14:$H$87,6,0)),0,VLOOKUP($D35,[7]ppipfun!$A$14:$H$87,6,0))</f>
        <v>0</v>
      </c>
      <c r="J35" s="103">
        <f>IF(ISNA(VLOOKUP($D35,[7]ppipfun!$A$14:$H$87,7,0)),0,VLOOKUP($D35,[7]ppipfun!$A$14:$H$87,7,0))</f>
        <v>0</v>
      </c>
      <c r="K35" s="103">
        <f>IF(ISNA(VLOOKUP($D35,[7]ppipfun!$A$14:$H$87,8,0)),0,VLOOKUP($D35,[7]ppipfun!$A$14:$H$87,8,0))</f>
        <v>0</v>
      </c>
      <c r="L35" s="105">
        <f t="shared" si="1"/>
        <v>0</v>
      </c>
      <c r="M35" s="106">
        <f t="shared" si="2"/>
        <v>0</v>
      </c>
    </row>
    <row r="36" spans="1:13" outlineLevel="3">
      <c r="A36" s="70"/>
      <c r="B36" s="70"/>
      <c r="C36" s="93" t="s">
        <v>525</v>
      </c>
      <c r="D36" s="98" t="s">
        <v>526</v>
      </c>
      <c r="E36" s="99">
        <f>SUBTOTAL(9,E37:E37)</f>
        <v>0</v>
      </c>
      <c r="F36" s="99">
        <f t="shared" ref="F36:K36" si="17">SUBTOTAL(9,F37:F37)</f>
        <v>0</v>
      </c>
      <c r="G36" s="99">
        <f t="shared" si="17"/>
        <v>0</v>
      </c>
      <c r="H36" s="99">
        <f t="shared" si="17"/>
        <v>0</v>
      </c>
      <c r="I36" s="99">
        <f t="shared" si="17"/>
        <v>0</v>
      </c>
      <c r="J36" s="99">
        <f t="shared" si="17"/>
        <v>0</v>
      </c>
      <c r="K36" s="99">
        <f t="shared" si="17"/>
        <v>0</v>
      </c>
      <c r="L36" s="100">
        <f t="shared" si="1"/>
        <v>0</v>
      </c>
      <c r="M36" s="101">
        <f t="shared" si="2"/>
        <v>0</v>
      </c>
    </row>
    <row r="37" spans="1:13" outlineLevel="4">
      <c r="A37" s="70" t="s">
        <v>473</v>
      </c>
      <c r="B37" s="70" t="s">
        <v>514</v>
      </c>
      <c r="C37" s="70" t="s">
        <v>527</v>
      </c>
      <c r="D37" s="107" t="s">
        <v>528</v>
      </c>
      <c r="E37" s="103">
        <f>IF(ISNA(VLOOKUP($D37,[7]ppipfun!$A$14:$H$87,2,0)),0,VLOOKUP($D37,[7]ppipfun!$A$14:$H$87,2,0))</f>
        <v>0</v>
      </c>
      <c r="F37" s="104">
        <f>+G37-E37</f>
        <v>0</v>
      </c>
      <c r="G37" s="103">
        <f>IF(ISNA(VLOOKUP($D37,[7]ppipfun!$A$14:$H$87,4,0)),0,VLOOKUP($D37,[7]ppipfun!$A$14:$H$87,4,0))</f>
        <v>0</v>
      </c>
      <c r="H37" s="103">
        <f>IF(ISNA(VLOOKUP($D37,[7]ppipfun!$A$14:$H$87,6,0)),0,VLOOKUP($D37,[7]ppipfun!$A$14:$H$87,6,0))</f>
        <v>0</v>
      </c>
      <c r="I37" s="103">
        <f>IF(ISNA(VLOOKUP($D37,[7]ppipfun!$A$14:$H$87,6,0)),0,VLOOKUP($D37,[7]ppipfun!$A$14:$H$87,6,0))</f>
        <v>0</v>
      </c>
      <c r="J37" s="103">
        <f>IF(ISNA(VLOOKUP($D37,[7]ppipfun!$A$14:$H$87,7,0)),0,VLOOKUP($D37,[7]ppipfun!$A$14:$H$87,7,0))</f>
        <v>0</v>
      </c>
      <c r="K37" s="103">
        <f>IF(ISNA(VLOOKUP($D37,[7]ppipfun!$A$14:$H$87,8,0)),0,VLOOKUP($D37,[7]ppipfun!$A$14:$H$87,8,0))</f>
        <v>0</v>
      </c>
      <c r="L37" s="105">
        <f t="shared" si="1"/>
        <v>0</v>
      </c>
      <c r="M37" s="106">
        <f t="shared" si="2"/>
        <v>0</v>
      </c>
    </row>
    <row r="38" spans="1:13" outlineLevel="3">
      <c r="A38" s="70"/>
      <c r="B38" s="70"/>
      <c r="C38" s="93" t="s">
        <v>529</v>
      </c>
      <c r="D38" s="98" t="s">
        <v>530</v>
      </c>
      <c r="E38" s="99">
        <f>SUBTOTAL(9,E39:E39)</f>
        <v>102545679</v>
      </c>
      <c r="F38" s="99">
        <f t="shared" ref="F38:K38" si="18">SUBTOTAL(9,F39:F39)</f>
        <v>-22149651</v>
      </c>
      <c r="G38" s="99">
        <f t="shared" si="18"/>
        <v>80396028</v>
      </c>
      <c r="H38" s="99">
        <f t="shared" si="18"/>
        <v>1044478</v>
      </c>
      <c r="I38" s="99">
        <f t="shared" si="18"/>
        <v>1044478</v>
      </c>
      <c r="J38" s="99">
        <f t="shared" si="18"/>
        <v>1044478</v>
      </c>
      <c r="K38" s="99">
        <f t="shared" si="18"/>
        <v>0</v>
      </c>
      <c r="L38" s="100">
        <f t="shared" si="1"/>
        <v>6.7203259776743438E-5</v>
      </c>
      <c r="M38" s="101">
        <f t="shared" si="2"/>
        <v>1.2991661727367924E-2</v>
      </c>
    </row>
    <row r="39" spans="1:13" outlineLevel="4">
      <c r="A39" s="70" t="s">
        <v>473</v>
      </c>
      <c r="B39" s="70" t="s">
        <v>514</v>
      </c>
      <c r="C39" s="70" t="s">
        <v>531</v>
      </c>
      <c r="D39" s="107" t="s">
        <v>532</v>
      </c>
      <c r="E39" s="103">
        <f>IF(ISNA(VLOOKUP($D39,[7]ppipfun!$A$14:$H$87,2,0)),0,VLOOKUP($D39,[7]ppipfun!$A$14:$H$87,2,0))</f>
        <v>102545679</v>
      </c>
      <c r="F39" s="104">
        <f>+G39-E39</f>
        <v>-22149651</v>
      </c>
      <c r="G39" s="103">
        <f>IF(ISNA(VLOOKUP($D39,[7]ppipfun!$A$14:$H$87,4,0)),0,VLOOKUP($D39,[7]ppipfun!$A$14:$H$87,4,0))</f>
        <v>80396028</v>
      </c>
      <c r="H39" s="103">
        <f>IF(ISNA(VLOOKUP($D39,[7]ppipfun!$A$14:$H$87,6,0)),0,VLOOKUP($D39,[7]ppipfun!$A$14:$H$87,6,0))</f>
        <v>1044478</v>
      </c>
      <c r="I39" s="103">
        <f>IF(ISNA(VLOOKUP($D39,[7]ppipfun!$A$14:$H$87,6,0)),0,VLOOKUP($D39,[7]ppipfun!$A$14:$H$87,6,0))</f>
        <v>1044478</v>
      </c>
      <c r="J39" s="103">
        <f>IF(ISNA(VLOOKUP($D39,[7]ppipfun!$A$14:$H$87,7,0)),0,VLOOKUP($D39,[7]ppipfun!$A$14:$H$87,7,0))</f>
        <v>1044478</v>
      </c>
      <c r="K39" s="103">
        <f>IF(ISNA(VLOOKUP($D39,[7]ppipfun!$A$14:$H$87,8,0)),0,VLOOKUP($D39,[7]ppipfun!$A$14:$H$87,8,0))</f>
        <v>0</v>
      </c>
      <c r="L39" s="105">
        <f t="shared" si="1"/>
        <v>6.7203259776743438E-5</v>
      </c>
      <c r="M39" s="106">
        <f t="shared" si="2"/>
        <v>1.2991661727367924E-2</v>
      </c>
    </row>
    <row r="40" spans="1:13" outlineLevel="2">
      <c r="A40" s="70"/>
      <c r="B40" s="93" t="s">
        <v>533</v>
      </c>
      <c r="C40" s="70"/>
      <c r="D40" s="98" t="s">
        <v>534</v>
      </c>
      <c r="E40" s="99">
        <f>SUBTOTAL(9,E42:E52)</f>
        <v>1080114457</v>
      </c>
      <c r="F40" s="99">
        <f t="shared" ref="F40:K40" si="19">SUBTOTAL(9,F42:F52)</f>
        <v>126658568</v>
      </c>
      <c r="G40" s="99">
        <f t="shared" si="19"/>
        <v>1206773025</v>
      </c>
      <c r="H40" s="99">
        <f t="shared" si="19"/>
        <v>1123999303</v>
      </c>
      <c r="I40" s="99">
        <f t="shared" si="19"/>
        <v>1123999303</v>
      </c>
      <c r="J40" s="99">
        <f t="shared" si="19"/>
        <v>1123999303</v>
      </c>
      <c r="K40" s="99">
        <f t="shared" si="19"/>
        <v>0</v>
      </c>
      <c r="L40" s="100">
        <f t="shared" si="1"/>
        <v>7.231977805984191E-2</v>
      </c>
      <c r="M40" s="101">
        <f t="shared" si="2"/>
        <v>0.93140903858039092</v>
      </c>
    </row>
    <row r="41" spans="1:13" outlineLevel="3">
      <c r="A41" s="70"/>
      <c r="B41" s="70"/>
      <c r="C41" s="93" t="s">
        <v>535</v>
      </c>
      <c r="D41" s="98" t="s">
        <v>536</v>
      </c>
      <c r="E41" s="99">
        <f>SUBTOTAL(9,E42:E42)</f>
        <v>31218592</v>
      </c>
      <c r="F41" s="99">
        <f t="shared" ref="F41:K41" si="20">SUBTOTAL(9,F42:F42)</f>
        <v>-3976543</v>
      </c>
      <c r="G41" s="99">
        <f t="shared" si="20"/>
        <v>27242049</v>
      </c>
      <c r="H41" s="99">
        <f t="shared" si="20"/>
        <v>191849</v>
      </c>
      <c r="I41" s="99">
        <f t="shared" si="20"/>
        <v>191849</v>
      </c>
      <c r="J41" s="99">
        <f t="shared" si="20"/>
        <v>191849</v>
      </c>
      <c r="K41" s="99">
        <f t="shared" si="20"/>
        <v>0</v>
      </c>
      <c r="L41" s="100">
        <f t="shared" si="1"/>
        <v>1.2343848491694848E-5</v>
      </c>
      <c r="M41" s="101">
        <f t="shared" si="2"/>
        <v>7.0423851010619652E-3</v>
      </c>
    </row>
    <row r="42" spans="1:13" outlineLevel="4">
      <c r="A42" s="70" t="s">
        <v>473</v>
      </c>
      <c r="B42" s="70" t="s">
        <v>537</v>
      </c>
      <c r="C42" s="70" t="s">
        <v>538</v>
      </c>
      <c r="D42" s="107" t="s">
        <v>539</v>
      </c>
      <c r="E42" s="103">
        <f>IF(ISNA(VLOOKUP($D42,[7]ppipfun!$A$14:$H$87,2,0)),0,VLOOKUP($D42,[7]ppipfun!$A$14:$H$87,2,0))</f>
        <v>31218592</v>
      </c>
      <c r="F42" s="104">
        <f>+G42-E42</f>
        <v>-3976543</v>
      </c>
      <c r="G42" s="103">
        <f>IF(ISNA(VLOOKUP($D42,[7]ppipfun!$A$14:$H$87,4,0)),0,VLOOKUP($D42,[7]ppipfun!$A$14:$H$87,4,0))</f>
        <v>27242049</v>
      </c>
      <c r="H42" s="103">
        <f>IF(ISNA(VLOOKUP($D42,[7]ppipfun!$A$14:$H$87,6,0)),0,VLOOKUP($D42,[7]ppipfun!$A$14:$H$87,6,0))</f>
        <v>191849</v>
      </c>
      <c r="I42" s="103">
        <f>IF(ISNA(VLOOKUP($D42,[7]ppipfun!$A$14:$H$87,6,0)),0,VLOOKUP($D42,[7]ppipfun!$A$14:$H$87,6,0))</f>
        <v>191849</v>
      </c>
      <c r="J42" s="103">
        <f>IF(ISNA(VLOOKUP($D42,[7]ppipfun!$A$14:$H$87,7,0)),0,VLOOKUP($D42,[7]ppipfun!$A$14:$H$87,7,0))</f>
        <v>191849</v>
      </c>
      <c r="K42" s="103">
        <f>IF(ISNA(VLOOKUP($D42,[7]ppipfun!$A$14:$H$87,8,0)),0,VLOOKUP($D42,[7]ppipfun!$A$14:$H$87,8,0))</f>
        <v>0</v>
      </c>
      <c r="L42" s="105">
        <f t="shared" si="1"/>
        <v>1.2343848491694848E-5</v>
      </c>
      <c r="M42" s="106">
        <f t="shared" si="2"/>
        <v>7.0423851010619652E-3</v>
      </c>
    </row>
    <row r="43" spans="1:13" outlineLevel="3">
      <c r="A43" s="70"/>
      <c r="B43" s="70"/>
      <c r="C43" s="93" t="s">
        <v>540</v>
      </c>
      <c r="D43" s="98" t="s">
        <v>541</v>
      </c>
      <c r="E43" s="99">
        <f>SUBTOTAL(9,E44:E44)</f>
        <v>0</v>
      </c>
      <c r="F43" s="99">
        <f t="shared" ref="F43:K43" si="21">SUBTOTAL(9,F44:F44)</f>
        <v>0</v>
      </c>
      <c r="G43" s="99">
        <f t="shared" si="21"/>
        <v>0</v>
      </c>
      <c r="H43" s="99">
        <f t="shared" si="21"/>
        <v>0</v>
      </c>
      <c r="I43" s="99">
        <f t="shared" si="21"/>
        <v>0</v>
      </c>
      <c r="J43" s="99">
        <f t="shared" si="21"/>
        <v>0</v>
      </c>
      <c r="K43" s="99">
        <f t="shared" si="21"/>
        <v>0</v>
      </c>
      <c r="L43" s="100">
        <f t="shared" si="1"/>
        <v>0</v>
      </c>
      <c r="M43" s="101">
        <f t="shared" si="2"/>
        <v>0</v>
      </c>
    </row>
    <row r="44" spans="1:13" outlineLevel="4">
      <c r="A44" s="70" t="s">
        <v>473</v>
      </c>
      <c r="B44" s="70" t="s">
        <v>537</v>
      </c>
      <c r="C44" s="70" t="s">
        <v>542</v>
      </c>
      <c r="D44" s="107" t="s">
        <v>543</v>
      </c>
      <c r="E44" s="103">
        <f>IF(ISNA(VLOOKUP($D44,[7]ppipfun!$A$14:$H$87,2,0)),0,VLOOKUP($D44,[7]ppipfun!$A$14:$H$87,2,0))</f>
        <v>0</v>
      </c>
      <c r="F44" s="104">
        <f>+G44-E44</f>
        <v>0</v>
      </c>
      <c r="G44" s="103">
        <f>IF(ISNA(VLOOKUP($D44,[7]ppipfun!$A$14:$H$87,4,0)),0,VLOOKUP($D44,[7]ppipfun!$A$14:$H$87,4,0))</f>
        <v>0</v>
      </c>
      <c r="H44" s="103">
        <f>IF(ISNA(VLOOKUP($D44,[7]ppipfun!$A$14:$H$87,6,0)),0,VLOOKUP($D44,[7]ppipfun!$A$14:$H$87,6,0))</f>
        <v>0</v>
      </c>
      <c r="I44" s="103">
        <f>IF(ISNA(VLOOKUP($D44,[7]ppipfun!$A$14:$H$87,6,0)),0,VLOOKUP($D44,[7]ppipfun!$A$14:$H$87,6,0))</f>
        <v>0</v>
      </c>
      <c r="J44" s="103">
        <f>IF(ISNA(VLOOKUP($D44,[7]ppipfun!$A$14:$H$87,7,0)),0,VLOOKUP($D44,[7]ppipfun!$A$14:$H$87,7,0))</f>
        <v>0</v>
      </c>
      <c r="K44" s="103">
        <f>IF(ISNA(VLOOKUP($D44,[7]ppipfun!$A$14:$H$87,8,0)),0,VLOOKUP($D44,[7]ppipfun!$A$14:$H$87,8,0))</f>
        <v>0</v>
      </c>
      <c r="L44" s="105">
        <f t="shared" si="1"/>
        <v>0</v>
      </c>
      <c r="M44" s="106">
        <f t="shared" si="2"/>
        <v>0</v>
      </c>
    </row>
    <row r="45" spans="1:13" outlineLevel="3">
      <c r="A45" s="70"/>
      <c r="B45" s="70"/>
      <c r="C45" s="93" t="s">
        <v>544</v>
      </c>
      <c r="D45" s="98" t="s">
        <v>545</v>
      </c>
      <c r="E45" s="99">
        <f>SUBTOTAL(9,E46:E46)</f>
        <v>77517068</v>
      </c>
      <c r="F45" s="99">
        <f t="shared" ref="F45:K45" si="22">SUBTOTAL(9,F46:F46)</f>
        <v>9561374</v>
      </c>
      <c r="G45" s="99">
        <f t="shared" si="22"/>
        <v>87078442</v>
      </c>
      <c r="H45" s="99">
        <f t="shared" si="22"/>
        <v>83715007</v>
      </c>
      <c r="I45" s="99">
        <f t="shared" si="22"/>
        <v>83715007</v>
      </c>
      <c r="J45" s="99">
        <f t="shared" si="22"/>
        <v>83715007</v>
      </c>
      <c r="K45" s="99">
        <f t="shared" si="22"/>
        <v>0</v>
      </c>
      <c r="L45" s="100">
        <f t="shared" si="1"/>
        <v>5.3863474028489787E-3</v>
      </c>
      <c r="M45" s="101">
        <f t="shared" si="2"/>
        <v>0.96137465344177842</v>
      </c>
    </row>
    <row r="46" spans="1:13" outlineLevel="4">
      <c r="A46" s="70" t="s">
        <v>473</v>
      </c>
      <c r="B46" s="70" t="s">
        <v>537</v>
      </c>
      <c r="C46" s="70" t="s">
        <v>546</v>
      </c>
      <c r="D46" s="107" t="s">
        <v>547</v>
      </c>
      <c r="E46" s="103">
        <f>IF(ISNA(VLOOKUP($D46,[7]ppipfun!$A$14:$H$87,2,0)),0,VLOOKUP($D46,[7]ppipfun!$A$14:$H$87,2,0))</f>
        <v>77517068</v>
      </c>
      <c r="F46" s="104">
        <f>+G46-E46</f>
        <v>9561374</v>
      </c>
      <c r="G46" s="103">
        <f>IF(ISNA(VLOOKUP($D46,[7]ppipfun!$A$14:$H$87,4,0)),0,VLOOKUP($D46,[7]ppipfun!$A$14:$H$87,4,0))</f>
        <v>87078442</v>
      </c>
      <c r="H46" s="103">
        <f>IF(ISNA(VLOOKUP($D46,[7]ppipfun!$A$14:$H$87,6,0)),0,VLOOKUP($D46,[7]ppipfun!$A$14:$H$87,6,0))</f>
        <v>83715007</v>
      </c>
      <c r="I46" s="103">
        <f>IF(ISNA(VLOOKUP($D46,[7]ppipfun!$A$14:$H$87,6,0)),0,VLOOKUP($D46,[7]ppipfun!$A$14:$H$87,6,0))</f>
        <v>83715007</v>
      </c>
      <c r="J46" s="103">
        <f>IF(ISNA(VLOOKUP($D46,[7]ppipfun!$A$14:$H$87,7,0)),0,VLOOKUP($D46,[7]ppipfun!$A$14:$H$87,7,0))</f>
        <v>83715007</v>
      </c>
      <c r="K46" s="103">
        <f>IF(ISNA(VLOOKUP($D46,[7]ppipfun!$A$14:$H$87,8,0)),0,VLOOKUP($D46,[7]ppipfun!$A$14:$H$87,8,0))</f>
        <v>0</v>
      </c>
      <c r="L46" s="105">
        <f t="shared" si="1"/>
        <v>5.3863474028489787E-3</v>
      </c>
      <c r="M46" s="106">
        <f t="shared" si="2"/>
        <v>0.96137465344177842</v>
      </c>
    </row>
    <row r="47" spans="1:13" outlineLevel="3">
      <c r="A47" s="70"/>
      <c r="B47" s="70"/>
      <c r="C47" s="93" t="s">
        <v>548</v>
      </c>
      <c r="D47" s="98" t="s">
        <v>549</v>
      </c>
      <c r="E47" s="99">
        <f>SUBTOTAL(9,E48:E48)</f>
        <v>76107768</v>
      </c>
      <c r="F47" s="99">
        <f t="shared" ref="F47:K47" si="23">SUBTOTAL(9,F48:F48)</f>
        <v>-2454344</v>
      </c>
      <c r="G47" s="99">
        <f t="shared" si="23"/>
        <v>73653424</v>
      </c>
      <c r="H47" s="99">
        <f t="shared" si="23"/>
        <v>71928186</v>
      </c>
      <c r="I47" s="99">
        <f t="shared" si="23"/>
        <v>71928186</v>
      </c>
      <c r="J47" s="99">
        <f t="shared" si="23"/>
        <v>71928186</v>
      </c>
      <c r="K47" s="99">
        <f t="shared" si="23"/>
        <v>0</v>
      </c>
      <c r="L47" s="100">
        <f t="shared" si="1"/>
        <v>4.6279659016541476E-3</v>
      </c>
      <c r="M47" s="101">
        <f t="shared" si="2"/>
        <v>0.97657626887787319</v>
      </c>
    </row>
    <row r="48" spans="1:13" outlineLevel="4">
      <c r="A48" s="70" t="s">
        <v>473</v>
      </c>
      <c r="B48" s="70" t="s">
        <v>537</v>
      </c>
      <c r="C48" s="70" t="s">
        <v>550</v>
      </c>
      <c r="D48" s="107" t="s">
        <v>551</v>
      </c>
      <c r="E48" s="103">
        <f>IF(ISNA(VLOOKUP($D48,[7]ppipfun!$A$14:$H$87,2,0)),0,VLOOKUP($D48,[7]ppipfun!$A$14:$H$87,2,0))</f>
        <v>76107768</v>
      </c>
      <c r="F48" s="104">
        <f>+G48-E48</f>
        <v>-2454344</v>
      </c>
      <c r="G48" s="103">
        <f>IF(ISNA(VLOOKUP($D48,[7]ppipfun!$A$14:$H$87,4,0)),0,VLOOKUP($D48,[7]ppipfun!$A$14:$H$87,4,0))</f>
        <v>73653424</v>
      </c>
      <c r="H48" s="103">
        <f>IF(ISNA(VLOOKUP($D48,[7]ppipfun!$A$14:$H$87,6,0)),0,VLOOKUP($D48,[7]ppipfun!$A$14:$H$87,6,0))</f>
        <v>71928186</v>
      </c>
      <c r="I48" s="103">
        <f>IF(ISNA(VLOOKUP($D48,[7]ppipfun!$A$14:$H$87,6,0)),0,VLOOKUP($D48,[7]ppipfun!$A$14:$H$87,6,0))</f>
        <v>71928186</v>
      </c>
      <c r="J48" s="103">
        <f>IF(ISNA(VLOOKUP($D48,[7]ppipfun!$A$14:$H$87,7,0)),0,VLOOKUP($D48,[7]ppipfun!$A$14:$H$87,7,0))</f>
        <v>71928186</v>
      </c>
      <c r="K48" s="103">
        <f>IF(ISNA(VLOOKUP($D48,[7]ppipfun!$A$14:$H$87,8,0)),0,VLOOKUP($D48,[7]ppipfun!$A$14:$H$87,8,0))</f>
        <v>0</v>
      </c>
      <c r="L48" s="105">
        <f t="shared" si="1"/>
        <v>4.6279659016541476E-3</v>
      </c>
      <c r="M48" s="106">
        <f t="shared" si="2"/>
        <v>0.97657626887787319</v>
      </c>
    </row>
    <row r="49" spans="1:13" outlineLevel="3">
      <c r="A49" s="70"/>
      <c r="B49" s="70"/>
      <c r="C49" s="93" t="s">
        <v>552</v>
      </c>
      <c r="D49" s="98" t="s">
        <v>553</v>
      </c>
      <c r="E49" s="99">
        <f>SUBTOTAL(9,E50:E50)</f>
        <v>736199519</v>
      </c>
      <c r="F49" s="99">
        <f t="shared" ref="F49:K49" si="24">SUBTOTAL(9,F50:F50)</f>
        <v>167806339</v>
      </c>
      <c r="G49" s="99">
        <f t="shared" si="24"/>
        <v>904005858</v>
      </c>
      <c r="H49" s="99">
        <f t="shared" si="24"/>
        <v>892920946</v>
      </c>
      <c r="I49" s="99">
        <f t="shared" si="24"/>
        <v>892920946</v>
      </c>
      <c r="J49" s="99">
        <f t="shared" si="24"/>
        <v>892920946</v>
      </c>
      <c r="K49" s="99">
        <f t="shared" si="24"/>
        <v>0</v>
      </c>
      <c r="L49" s="100">
        <f t="shared" si="1"/>
        <v>5.7451854700753396E-2</v>
      </c>
      <c r="M49" s="101">
        <f t="shared" si="2"/>
        <v>0.98773800866232886</v>
      </c>
    </row>
    <row r="50" spans="1:13" outlineLevel="4">
      <c r="A50" s="70" t="s">
        <v>473</v>
      </c>
      <c r="B50" s="70" t="s">
        <v>537</v>
      </c>
      <c r="C50" s="70" t="s">
        <v>554</v>
      </c>
      <c r="D50" s="107" t="s">
        <v>555</v>
      </c>
      <c r="E50" s="103">
        <f>IF(ISNA(VLOOKUP($D50,[7]ppipfun!$A$14:$H$87,2,0)),0,VLOOKUP($D50,[7]ppipfun!$A$14:$H$87,2,0))</f>
        <v>736199519</v>
      </c>
      <c r="F50" s="104">
        <f>+G50-E50</f>
        <v>167806339</v>
      </c>
      <c r="G50" s="103">
        <f>IF(ISNA(VLOOKUP($D50,[7]ppipfun!$A$14:$H$87,4,0)),0,VLOOKUP($D50,[7]ppipfun!$A$14:$H$87,4,0))</f>
        <v>904005858</v>
      </c>
      <c r="H50" s="103">
        <f>IF(ISNA(VLOOKUP($D50,[7]ppipfun!$A$14:$H$87,6,0)),0,VLOOKUP($D50,[7]ppipfun!$A$14:$H$87,6,0))</f>
        <v>892920946</v>
      </c>
      <c r="I50" s="103">
        <f>IF(ISNA(VLOOKUP($D50,[7]ppipfun!$A$14:$H$87,6,0)),0,VLOOKUP($D50,[7]ppipfun!$A$14:$H$87,6,0))</f>
        <v>892920946</v>
      </c>
      <c r="J50" s="103">
        <f>IF(ISNA(VLOOKUP($D50,[7]ppipfun!$A$14:$H$87,7,0)),0,VLOOKUP($D50,[7]ppipfun!$A$14:$H$87,7,0))</f>
        <v>892920946</v>
      </c>
      <c r="K50" s="103">
        <f>IF(ISNA(VLOOKUP($D50,[7]ppipfun!$A$14:$H$87,8,0)),0,VLOOKUP($D50,[7]ppipfun!$A$14:$H$87,8,0))</f>
        <v>0</v>
      </c>
      <c r="L50" s="105">
        <f t="shared" si="1"/>
        <v>5.7451854700753396E-2</v>
      </c>
      <c r="M50" s="106">
        <f t="shared" si="2"/>
        <v>0.98773800866232886</v>
      </c>
    </row>
    <row r="51" spans="1:13" outlineLevel="3">
      <c r="A51" s="70"/>
      <c r="B51" s="70"/>
      <c r="C51" s="93" t="s">
        <v>556</v>
      </c>
      <c r="D51" s="98" t="s">
        <v>557</v>
      </c>
      <c r="E51" s="99">
        <f>SUBTOTAL(9,E52:E52)</f>
        <v>159071510</v>
      </c>
      <c r="F51" s="99">
        <f t="shared" ref="F51:K51" si="25">SUBTOTAL(9,F52:F52)</f>
        <v>-44278258</v>
      </c>
      <c r="G51" s="99">
        <f t="shared" si="25"/>
        <v>114793252</v>
      </c>
      <c r="H51" s="99">
        <f t="shared" si="25"/>
        <v>75243315</v>
      </c>
      <c r="I51" s="99">
        <f t="shared" si="25"/>
        <v>75243315</v>
      </c>
      <c r="J51" s="99">
        <f t="shared" si="25"/>
        <v>75243315</v>
      </c>
      <c r="K51" s="99">
        <f t="shared" si="25"/>
        <v>0</v>
      </c>
      <c r="L51" s="100">
        <f t="shared" si="1"/>
        <v>4.8412662060937006E-3</v>
      </c>
      <c r="M51" s="101">
        <f t="shared" si="2"/>
        <v>0.6554681019055022</v>
      </c>
    </row>
    <row r="52" spans="1:13" outlineLevel="4">
      <c r="A52" s="70" t="s">
        <v>473</v>
      </c>
      <c r="B52" s="70" t="s">
        <v>537</v>
      </c>
      <c r="C52" s="70" t="s">
        <v>558</v>
      </c>
      <c r="D52" s="107" t="s">
        <v>559</v>
      </c>
      <c r="E52" s="103">
        <f>IF(ISNA(VLOOKUP($D52,[7]ppipfun!$A$14:$H$87,2,0)),0,VLOOKUP($D52,[7]ppipfun!$A$14:$H$87,2,0))</f>
        <v>159071510</v>
      </c>
      <c r="F52" s="104">
        <f>+G52-E52</f>
        <v>-44278258</v>
      </c>
      <c r="G52" s="103">
        <f>IF(ISNA(VLOOKUP($D52,[7]ppipfun!$A$14:$H$87,4,0)),0,VLOOKUP($D52,[7]ppipfun!$A$14:$H$87,4,0))</f>
        <v>114793252</v>
      </c>
      <c r="H52" s="103">
        <f>IF(ISNA(VLOOKUP($D52,[7]ppipfun!$A$14:$H$87,6,0)),0,VLOOKUP($D52,[7]ppipfun!$A$14:$H$87,6,0))</f>
        <v>75243315</v>
      </c>
      <c r="I52" s="103">
        <f>IF(ISNA(VLOOKUP($D52,[7]ppipfun!$A$14:$H$87,6,0)),0,VLOOKUP($D52,[7]ppipfun!$A$14:$H$87,6,0))</f>
        <v>75243315</v>
      </c>
      <c r="J52" s="103">
        <f>IF(ISNA(VLOOKUP($D52,[7]ppipfun!$A$14:$H$87,7,0)),0,VLOOKUP($D52,[7]ppipfun!$A$14:$H$87,7,0))</f>
        <v>75243315</v>
      </c>
      <c r="K52" s="103">
        <f>IF(ISNA(VLOOKUP($D52,[7]ppipfun!$A$14:$H$87,8,0)),0,VLOOKUP($D52,[7]ppipfun!$A$14:$H$87,8,0))</f>
        <v>0</v>
      </c>
      <c r="L52" s="105">
        <f t="shared" si="1"/>
        <v>4.8412662060937006E-3</v>
      </c>
      <c r="M52" s="106">
        <f t="shared" si="2"/>
        <v>0.6554681019055022</v>
      </c>
    </row>
    <row r="53" spans="1:13" outlineLevel="2">
      <c r="A53" s="70"/>
      <c r="B53" s="93" t="s">
        <v>560</v>
      </c>
      <c r="C53" s="70"/>
      <c r="D53" s="98" t="s">
        <v>561</v>
      </c>
      <c r="E53" s="99">
        <f>SUBTOTAL(9,E55:E96)</f>
        <v>7269608422.4850006</v>
      </c>
      <c r="F53" s="99">
        <f t="shared" ref="F53:K53" si="26">SUBTOTAL(9,F55:F96)</f>
        <v>1421890021.9100001</v>
      </c>
      <c r="G53" s="99">
        <f t="shared" si="26"/>
        <v>8691498444.3950005</v>
      </c>
      <c r="H53" s="99">
        <f t="shared" si="26"/>
        <v>4747436193</v>
      </c>
      <c r="I53" s="99">
        <f t="shared" si="26"/>
        <v>4747436193</v>
      </c>
      <c r="J53" s="99">
        <f t="shared" si="26"/>
        <v>4747436193</v>
      </c>
      <c r="K53" s="99">
        <f t="shared" si="26"/>
        <v>0</v>
      </c>
      <c r="L53" s="100">
        <f t="shared" si="1"/>
        <v>0.30545706826921476</v>
      </c>
      <c r="M53" s="101">
        <f t="shared" si="2"/>
        <v>0.54621607808737982</v>
      </c>
    </row>
    <row r="54" spans="1:13" outlineLevel="3">
      <c r="A54" s="70"/>
      <c r="B54" s="70"/>
      <c r="C54" s="93" t="s">
        <v>562</v>
      </c>
      <c r="D54" s="98" t="s">
        <v>563</v>
      </c>
      <c r="E54" s="99">
        <f>SUBTOTAL(9,E55:E56)</f>
        <v>539452207.48500001</v>
      </c>
      <c r="F54" s="99">
        <f t="shared" ref="F54:K54" si="27">SUBTOTAL(9,F55:F56)</f>
        <v>-33182633.00000006</v>
      </c>
      <c r="G54" s="99">
        <f t="shared" si="27"/>
        <v>506269574.48499995</v>
      </c>
      <c r="H54" s="99">
        <f t="shared" si="27"/>
        <v>272491222</v>
      </c>
      <c r="I54" s="99">
        <f t="shared" si="27"/>
        <v>272491222</v>
      </c>
      <c r="J54" s="99">
        <f t="shared" si="27"/>
        <v>272491222</v>
      </c>
      <c r="K54" s="99">
        <f t="shared" si="27"/>
        <v>0</v>
      </c>
      <c r="L54" s="100">
        <f t="shared" si="1"/>
        <v>1.7532488361600981E-2</v>
      </c>
      <c r="M54" s="101">
        <f t="shared" si="2"/>
        <v>0.53823345453297333</v>
      </c>
    </row>
    <row r="55" spans="1:13" outlineLevel="4">
      <c r="A55" s="70" t="s">
        <v>473</v>
      </c>
      <c r="B55" s="70" t="s">
        <v>564</v>
      </c>
      <c r="C55" s="70" t="s">
        <v>565</v>
      </c>
      <c r="D55" s="107" t="s">
        <v>566</v>
      </c>
      <c r="E55" s="103">
        <f>IF(ISNA(VLOOKUP($D55,[7]ppipfun!$A$14:$H$87,2,0)),0,VLOOKUP($D55,[7]ppipfun!$A$14:$H$87,2,0))</f>
        <v>54712642</v>
      </c>
      <c r="F55" s="104">
        <f>+G55-E55</f>
        <v>1260709</v>
      </c>
      <c r="G55" s="103">
        <f>IF(ISNA(VLOOKUP($D55,[7]ppipfun!$A$14:$H$87,4,0)),0,VLOOKUP($D55,[7]ppipfun!$A$14:$H$87,4,0))</f>
        <v>55973351</v>
      </c>
      <c r="H55" s="103">
        <f>IF(ISNA(VLOOKUP($D55,[7]ppipfun!$A$14:$H$87,6,0)),0,VLOOKUP($D55,[7]ppipfun!$A$14:$H$87,6,0))</f>
        <v>45047900</v>
      </c>
      <c r="I55" s="103">
        <f>IF(ISNA(VLOOKUP($D55,[7]ppipfun!$A$14:$H$87,6,0)),0,VLOOKUP($D55,[7]ppipfun!$A$14:$H$87,6,0))</f>
        <v>45047900</v>
      </c>
      <c r="J55" s="103">
        <f>IF(ISNA(VLOOKUP($D55,[7]ppipfun!$A$14:$H$87,7,0)),0,VLOOKUP($D55,[7]ppipfun!$A$14:$H$87,7,0))</f>
        <v>45047900</v>
      </c>
      <c r="K55" s="103">
        <f>IF(ISNA(VLOOKUP($D55,[7]ppipfun!$A$14:$H$87,8,0)),0,VLOOKUP($D55,[7]ppipfun!$A$14:$H$87,8,0))</f>
        <v>0</v>
      </c>
      <c r="L55" s="105">
        <f t="shared" si="1"/>
        <v>2.8984485322780958E-3</v>
      </c>
      <c r="M55" s="106">
        <f t="shared" si="2"/>
        <v>0.8048097745657572</v>
      </c>
    </row>
    <row r="56" spans="1:13" outlineLevel="4">
      <c r="A56" s="70" t="s">
        <v>473</v>
      </c>
      <c r="B56" s="70" t="s">
        <v>564</v>
      </c>
      <c r="C56" s="70" t="s">
        <v>565</v>
      </c>
      <c r="D56" s="107" t="s">
        <v>567</v>
      </c>
      <c r="E56" s="103">
        <f>IF(ISNA(VLOOKUP($D56,[7]ppipfun!$A$14:$H$87,2,0)),0,VLOOKUP($D56,[7]ppipfun!$A$14:$H$87,2,0))</f>
        <v>484739565.48500001</v>
      </c>
      <c r="F56" s="104">
        <f>+G56-E56</f>
        <v>-34443342.00000006</v>
      </c>
      <c r="G56" s="103">
        <f>IF(ISNA(VLOOKUP($D56,[7]ppipfun!$A$14:$H$87,4,0)),0,VLOOKUP($D56,[7]ppipfun!$A$14:$H$87,4,0))</f>
        <v>450296223.48499995</v>
      </c>
      <c r="H56" s="103">
        <f>IF(ISNA(VLOOKUP($D56,[7]ppipfun!$A$14:$H$87,6,0)),0,VLOOKUP($D56,[7]ppipfun!$A$14:$H$87,6,0))</f>
        <v>227443322</v>
      </c>
      <c r="I56" s="103">
        <f>IF(ISNA(VLOOKUP($D56,[7]ppipfun!$A$14:$H$87,6,0)),0,VLOOKUP($D56,[7]ppipfun!$A$14:$H$87,6,0))</f>
        <v>227443322</v>
      </c>
      <c r="J56" s="103">
        <f>IF(ISNA(VLOOKUP($D56,[7]ppipfun!$A$14:$H$87,7,0)),0,VLOOKUP($D56,[7]ppipfun!$A$14:$H$87,7,0))</f>
        <v>227443322</v>
      </c>
      <c r="K56" s="103">
        <f>IF(ISNA(VLOOKUP($D56,[7]ppipfun!$A$14:$H$87,8,0)),0,VLOOKUP($D56,[7]ppipfun!$A$14:$H$87,8,0))</f>
        <v>0</v>
      </c>
      <c r="L56" s="105">
        <f t="shared" si="1"/>
        <v>1.4634039829322884E-2</v>
      </c>
      <c r="M56" s="106">
        <f t="shared" si="2"/>
        <v>0.50509711194052798</v>
      </c>
    </row>
    <row r="57" spans="1:13" outlineLevel="3">
      <c r="A57" s="70"/>
      <c r="B57" s="70"/>
      <c r="C57" s="93" t="s">
        <v>568</v>
      </c>
      <c r="D57" s="98" t="s">
        <v>569</v>
      </c>
      <c r="E57" s="99">
        <f>SUBTOTAL(9,E58:E62)</f>
        <v>1223243183</v>
      </c>
      <c r="F57" s="99">
        <f t="shared" ref="F57:K57" si="28">SUBTOTAL(9,F58:F62)</f>
        <v>445505489.91000009</v>
      </c>
      <c r="G57" s="99">
        <f t="shared" si="28"/>
        <v>1668748672.9100001</v>
      </c>
      <c r="H57" s="99">
        <f t="shared" si="28"/>
        <v>1273548515</v>
      </c>
      <c r="I57" s="99">
        <f t="shared" si="28"/>
        <v>1273548515</v>
      </c>
      <c r="J57" s="99">
        <f t="shared" si="28"/>
        <v>1273548515</v>
      </c>
      <c r="K57" s="99">
        <f t="shared" si="28"/>
        <v>0</v>
      </c>
      <c r="L57" s="100">
        <f t="shared" si="1"/>
        <v>8.1941995611042873E-2</v>
      </c>
      <c r="M57" s="101">
        <f t="shared" si="2"/>
        <v>0.76317574699799373</v>
      </c>
    </row>
    <row r="58" spans="1:13" outlineLevel="4">
      <c r="A58" s="70" t="s">
        <v>473</v>
      </c>
      <c r="B58" s="70" t="s">
        <v>564</v>
      </c>
      <c r="C58" s="70" t="s">
        <v>570</v>
      </c>
      <c r="D58" s="107" t="s">
        <v>571</v>
      </c>
      <c r="E58" s="103">
        <f>IF(ISNA(VLOOKUP($D58,[7]ppipfun!$A$14:$H$87,2,0)),0,VLOOKUP($D58,[7]ppipfun!$A$14:$H$87,2,0))</f>
        <v>966327887</v>
      </c>
      <c r="F58" s="104">
        <f>+G58-E58</f>
        <v>452072029.91000009</v>
      </c>
      <c r="G58" s="103">
        <f>IF(ISNA(VLOOKUP($D58,[7]ppipfun!$A$14:$H$87,4,0)),0,VLOOKUP($D58,[7]ppipfun!$A$14:$H$87,4,0))</f>
        <v>1418399916.9100001</v>
      </c>
      <c r="H58" s="103">
        <f>IF(ISNA(VLOOKUP($D58,[7]ppipfun!$A$14:$H$87,6,0)),0,VLOOKUP($D58,[7]ppipfun!$A$14:$H$87,6,0))</f>
        <v>1111159286</v>
      </c>
      <c r="I58" s="103">
        <f>IF(ISNA(VLOOKUP($D58,[7]ppipfun!$A$14:$H$87,6,0)),0,VLOOKUP($D58,[7]ppipfun!$A$14:$H$87,6,0))</f>
        <v>1111159286</v>
      </c>
      <c r="J58" s="103">
        <f>IF(ISNA(VLOOKUP($D58,[7]ppipfun!$A$14:$H$87,7,0)),0,VLOOKUP($D58,[7]ppipfun!$A$14:$H$87,7,0))</f>
        <v>1111159286</v>
      </c>
      <c r="K58" s="103">
        <f>IF(ISNA(VLOOKUP($D58,[7]ppipfun!$A$14:$H$87,8,0)),0,VLOOKUP($D58,[7]ppipfun!$A$14:$H$87,8,0))</f>
        <v>0</v>
      </c>
      <c r="L58" s="105">
        <f t="shared" si="1"/>
        <v>7.1493632369852469E-2</v>
      </c>
      <c r="M58" s="106">
        <f t="shared" si="2"/>
        <v>0.78338927741949727</v>
      </c>
    </row>
    <row r="59" spans="1:13" outlineLevel="4">
      <c r="A59" s="70" t="s">
        <v>473</v>
      </c>
      <c r="B59" s="70" t="s">
        <v>564</v>
      </c>
      <c r="C59" s="70" t="s">
        <v>570</v>
      </c>
      <c r="D59" s="107" t="s">
        <v>572</v>
      </c>
      <c r="E59" s="103">
        <f>IF(ISNA(VLOOKUP($D59,[7]ppipfun!$A$14:$H$87,2,0)),0,VLOOKUP($D59,[7]ppipfun!$A$14:$H$87,2,0))</f>
        <v>25497468</v>
      </c>
      <c r="F59" s="104">
        <f>+G59-E59</f>
        <v>-7355803</v>
      </c>
      <c r="G59" s="103">
        <f>IF(ISNA(VLOOKUP($D59,[7]ppipfun!$A$14:$H$87,4,0)),0,VLOOKUP($D59,[7]ppipfun!$A$14:$H$87,4,0))</f>
        <v>18141665</v>
      </c>
      <c r="H59" s="103">
        <f>IF(ISNA(VLOOKUP($D59,[7]ppipfun!$A$14:$H$87,6,0)),0,VLOOKUP($D59,[7]ppipfun!$A$14:$H$87,6,0))</f>
        <v>15068448</v>
      </c>
      <c r="I59" s="103">
        <f>IF(ISNA(VLOOKUP($D59,[7]ppipfun!$A$14:$H$87,6,0)),0,VLOOKUP($D59,[7]ppipfun!$A$14:$H$87,6,0))</f>
        <v>15068448</v>
      </c>
      <c r="J59" s="103">
        <f>IF(ISNA(VLOOKUP($D59,[7]ppipfun!$A$14:$H$87,7,0)),0,VLOOKUP($D59,[7]ppipfun!$A$14:$H$87,7,0))</f>
        <v>15068448</v>
      </c>
      <c r="K59" s="103">
        <f>IF(ISNA(VLOOKUP($D59,[7]ppipfun!$A$14:$H$87,8,0)),0,VLOOKUP($D59,[7]ppipfun!$A$14:$H$87,8,0))</f>
        <v>0</v>
      </c>
      <c r="L59" s="105">
        <f t="shared" si="1"/>
        <v>9.695262373897298E-4</v>
      </c>
      <c r="M59" s="106">
        <f t="shared" si="2"/>
        <v>0.83059895549829632</v>
      </c>
    </row>
    <row r="60" spans="1:13" outlineLevel="4">
      <c r="A60" s="70" t="s">
        <v>473</v>
      </c>
      <c r="B60" s="70" t="s">
        <v>564</v>
      </c>
      <c r="C60" s="70" t="s">
        <v>570</v>
      </c>
      <c r="D60" s="107" t="s">
        <v>573</v>
      </c>
      <c r="E60" s="103">
        <f>IF(ISNA(VLOOKUP($D60,[7]ppipfun!$A$14:$H$87,2,0)),0,VLOOKUP($D60,[7]ppipfun!$A$14:$H$87,2,0))</f>
        <v>0</v>
      </c>
      <c r="F60" s="104">
        <f>+G60-E60</f>
        <v>0</v>
      </c>
      <c r="G60" s="103">
        <f>IF(ISNA(VLOOKUP($D60,[7]ppipfun!$A$14:$H$87,4,0)),0,VLOOKUP($D60,[7]ppipfun!$A$14:$H$87,4,0))</f>
        <v>0</v>
      </c>
      <c r="H60" s="103">
        <f>IF(ISNA(VLOOKUP($D60,[7]ppipfun!$A$14:$H$87,6,0)),0,VLOOKUP($D60,[7]ppipfun!$A$14:$H$87,6,0))</f>
        <v>0</v>
      </c>
      <c r="I60" s="103">
        <f>IF(ISNA(VLOOKUP($D60,[7]ppipfun!$A$14:$H$87,6,0)),0,VLOOKUP($D60,[7]ppipfun!$A$14:$H$87,6,0))</f>
        <v>0</v>
      </c>
      <c r="J60" s="103">
        <f>IF(ISNA(VLOOKUP($D60,[7]ppipfun!$A$14:$H$87,7,0)),0,VLOOKUP($D60,[7]ppipfun!$A$14:$H$87,7,0))</f>
        <v>0</v>
      </c>
      <c r="K60" s="103">
        <f>IF(ISNA(VLOOKUP($D60,[7]ppipfun!$A$14:$H$87,8,0)),0,VLOOKUP($D60,[7]ppipfun!$A$14:$H$87,8,0))</f>
        <v>0</v>
      </c>
      <c r="L60" s="105">
        <f t="shared" si="1"/>
        <v>0</v>
      </c>
      <c r="M60" s="106">
        <f t="shared" si="2"/>
        <v>0</v>
      </c>
    </row>
    <row r="61" spans="1:13" outlineLevel="4">
      <c r="A61" s="70" t="s">
        <v>473</v>
      </c>
      <c r="B61" s="70" t="s">
        <v>564</v>
      </c>
      <c r="C61" s="70" t="s">
        <v>570</v>
      </c>
      <c r="D61" s="107" t="s">
        <v>574</v>
      </c>
      <c r="E61" s="103">
        <f>IF(ISNA(VLOOKUP($D61,[7]ppipfun!$A$14:$H$87,2,0)),0,VLOOKUP($D61,[7]ppipfun!$A$14:$H$87,2,0))</f>
        <v>215945242</v>
      </c>
      <c r="F61" s="104">
        <f>+G61-E61</f>
        <v>789263</v>
      </c>
      <c r="G61" s="103">
        <f>IF(ISNA(VLOOKUP($D61,[7]ppipfun!$A$14:$H$87,4,0)),0,VLOOKUP($D61,[7]ppipfun!$A$14:$H$87,4,0))</f>
        <v>216734505</v>
      </c>
      <c r="H61" s="103">
        <f>IF(ISNA(VLOOKUP($D61,[7]ppipfun!$A$14:$H$87,6,0)),0,VLOOKUP($D61,[7]ppipfun!$A$14:$H$87,6,0))</f>
        <v>140821395</v>
      </c>
      <c r="I61" s="103">
        <f>IF(ISNA(VLOOKUP($D61,[7]ppipfun!$A$14:$H$87,6,0)),0,VLOOKUP($D61,[7]ppipfun!$A$14:$H$87,6,0))</f>
        <v>140821395</v>
      </c>
      <c r="J61" s="103">
        <f>IF(ISNA(VLOOKUP($D61,[7]ppipfun!$A$14:$H$87,7,0)),0,VLOOKUP($D61,[7]ppipfun!$A$14:$H$87,7,0))</f>
        <v>140821395</v>
      </c>
      <c r="K61" s="103">
        <f>IF(ISNA(VLOOKUP($D61,[7]ppipfun!$A$14:$H$87,8,0)),0,VLOOKUP($D61,[7]ppipfun!$A$14:$H$87,8,0))</f>
        <v>0</v>
      </c>
      <c r="L61" s="105">
        <f t="shared" si="1"/>
        <v>9.0606568930206282E-3</v>
      </c>
      <c r="M61" s="106">
        <f t="shared" si="2"/>
        <v>0.64974146594701199</v>
      </c>
    </row>
    <row r="62" spans="1:13" outlineLevel="4">
      <c r="A62" s="70" t="s">
        <v>473</v>
      </c>
      <c r="B62" s="70" t="s">
        <v>564</v>
      </c>
      <c r="C62" s="70" t="s">
        <v>570</v>
      </c>
      <c r="D62" s="107" t="s">
        <v>575</v>
      </c>
      <c r="E62" s="103">
        <f>IF(ISNA(VLOOKUP($D62,[7]ppipfun!$A$14:$H$87,2,0)),0,VLOOKUP($D62,[7]ppipfun!$A$14:$H$87,2,0))</f>
        <v>15472586</v>
      </c>
      <c r="F62" s="104">
        <f>+G62-E62</f>
        <v>0</v>
      </c>
      <c r="G62" s="103">
        <f>IF(ISNA(VLOOKUP($D62,[7]ppipfun!$A$14:$H$87,4,0)),0,VLOOKUP($D62,[7]ppipfun!$A$14:$H$87,4,0))</f>
        <v>15472586</v>
      </c>
      <c r="H62" s="103">
        <f>IF(ISNA(VLOOKUP($D62,[7]ppipfun!$A$14:$H$87,6,0)),0,VLOOKUP($D62,[7]ppipfun!$A$14:$H$87,6,0))</f>
        <v>6499386</v>
      </c>
      <c r="I62" s="103">
        <f>IF(ISNA(VLOOKUP($D62,[7]ppipfun!$A$14:$H$87,6,0)),0,VLOOKUP($D62,[7]ppipfun!$A$14:$H$87,6,0))</f>
        <v>6499386</v>
      </c>
      <c r="J62" s="103">
        <f>IF(ISNA(VLOOKUP($D62,[7]ppipfun!$A$14:$H$87,7,0)),0,VLOOKUP($D62,[7]ppipfun!$A$14:$H$87,7,0))</f>
        <v>6499386</v>
      </c>
      <c r="K62" s="103">
        <f>IF(ISNA(VLOOKUP($D62,[7]ppipfun!$A$14:$H$87,8,0)),0,VLOOKUP($D62,[7]ppipfun!$A$14:$H$87,8,0))</f>
        <v>0</v>
      </c>
      <c r="L62" s="105">
        <f t="shared" si="1"/>
        <v>4.1818011078005422E-4</v>
      </c>
      <c r="M62" s="106">
        <f t="shared" si="2"/>
        <v>0.42005815963795579</v>
      </c>
    </row>
    <row r="63" spans="1:13" outlineLevel="3">
      <c r="A63" s="70"/>
      <c r="B63" s="70"/>
      <c r="C63" s="93" t="s">
        <v>576</v>
      </c>
      <c r="D63" s="98" t="s">
        <v>577</v>
      </c>
      <c r="E63" s="99">
        <f>SUBTOTAL(9,E64:E69)</f>
        <v>147843922</v>
      </c>
      <c r="F63" s="99">
        <f t="shared" ref="F63:K63" si="29">SUBTOTAL(9,F64:F69)</f>
        <v>164371793</v>
      </c>
      <c r="G63" s="99">
        <f t="shared" si="29"/>
        <v>312215715</v>
      </c>
      <c r="H63" s="99">
        <f t="shared" si="29"/>
        <v>285784133</v>
      </c>
      <c r="I63" s="99">
        <f t="shared" si="29"/>
        <v>285784133</v>
      </c>
      <c r="J63" s="99">
        <f t="shared" si="29"/>
        <v>285784133</v>
      </c>
      <c r="K63" s="99">
        <f t="shared" si="29"/>
        <v>0</v>
      </c>
      <c r="L63" s="100">
        <f t="shared" si="1"/>
        <v>1.8387773921586092E-2</v>
      </c>
      <c r="M63" s="101">
        <f t="shared" si="2"/>
        <v>0.91534192313157592</v>
      </c>
    </row>
    <row r="64" spans="1:13" outlineLevel="4">
      <c r="A64" s="70" t="s">
        <v>473</v>
      </c>
      <c r="B64" s="70" t="s">
        <v>564</v>
      </c>
      <c r="C64" s="70" t="s">
        <v>578</v>
      </c>
      <c r="D64" s="107" t="s">
        <v>579</v>
      </c>
      <c r="E64" s="103">
        <f>IF(ISNA(VLOOKUP($D64,[7]ppipfun!$A$14:$H$87,2,0)),0,VLOOKUP($D64,[7]ppipfun!$A$14:$H$87,2,0))</f>
        <v>0</v>
      </c>
      <c r="F64" s="104">
        <f t="shared" ref="F64:F69" si="30">+G64-E64</f>
        <v>0</v>
      </c>
      <c r="G64" s="103">
        <f>IF(ISNA(VLOOKUP($D64,[7]ppipfun!$A$14:$H$87,4,0)),0,VLOOKUP($D64,[7]ppipfun!$A$14:$H$87,4,0))</f>
        <v>0</v>
      </c>
      <c r="H64" s="103">
        <f>IF(ISNA(VLOOKUP($D64,[7]ppipfun!$A$14:$H$87,6,0)),0,VLOOKUP($D64,[7]ppipfun!$A$14:$H$87,6,0))</f>
        <v>0</v>
      </c>
      <c r="I64" s="103">
        <f>IF(ISNA(VLOOKUP($D64,[7]ppipfun!$A$14:$H$87,6,0)),0,VLOOKUP($D64,[7]ppipfun!$A$14:$H$87,6,0))</f>
        <v>0</v>
      </c>
      <c r="J64" s="103">
        <f>IF(ISNA(VLOOKUP($D64,[7]ppipfun!$A$14:$H$87,7,0)),0,VLOOKUP($D64,[7]ppipfun!$A$14:$H$87,7,0))</f>
        <v>0</v>
      </c>
      <c r="K64" s="103">
        <f>IF(ISNA(VLOOKUP($D64,[7]ppipfun!$A$14:$H$87,8,0)),0,VLOOKUP($D64,[7]ppipfun!$A$14:$H$87,8,0))</f>
        <v>0</v>
      </c>
      <c r="L64" s="105">
        <f t="shared" si="1"/>
        <v>0</v>
      </c>
      <c r="M64" s="106">
        <f t="shared" si="2"/>
        <v>0</v>
      </c>
    </row>
    <row r="65" spans="1:13" outlineLevel="4">
      <c r="A65" s="70" t="s">
        <v>473</v>
      </c>
      <c r="B65" s="70" t="s">
        <v>564</v>
      </c>
      <c r="C65" s="70" t="s">
        <v>578</v>
      </c>
      <c r="D65" s="107" t="s">
        <v>580</v>
      </c>
      <c r="E65" s="103">
        <f>IF(ISNA(VLOOKUP($D65,[7]ppipfun!$A$14:$H$87,2,0)),0,VLOOKUP($D65,[7]ppipfun!$A$14:$H$87,2,0))</f>
        <v>0</v>
      </c>
      <c r="F65" s="104">
        <f t="shared" si="30"/>
        <v>0</v>
      </c>
      <c r="G65" s="103">
        <f>IF(ISNA(VLOOKUP($D65,[7]ppipfun!$A$14:$H$87,4,0)),0,VLOOKUP($D65,[7]ppipfun!$A$14:$H$87,4,0))</f>
        <v>0</v>
      </c>
      <c r="H65" s="103">
        <f>IF(ISNA(VLOOKUP($D65,[7]ppipfun!$A$14:$H$87,6,0)),0,VLOOKUP($D65,[7]ppipfun!$A$14:$H$87,6,0))</f>
        <v>0</v>
      </c>
      <c r="I65" s="103">
        <f>IF(ISNA(VLOOKUP($D65,[7]ppipfun!$A$14:$H$87,6,0)),0,VLOOKUP($D65,[7]ppipfun!$A$14:$H$87,6,0))</f>
        <v>0</v>
      </c>
      <c r="J65" s="103">
        <f>IF(ISNA(VLOOKUP($D65,[7]ppipfun!$A$14:$H$87,7,0)),0,VLOOKUP($D65,[7]ppipfun!$A$14:$H$87,7,0))</f>
        <v>0</v>
      </c>
      <c r="K65" s="103">
        <f>IF(ISNA(VLOOKUP($D65,[7]ppipfun!$A$14:$H$87,8,0)),0,VLOOKUP($D65,[7]ppipfun!$A$14:$H$87,8,0))</f>
        <v>0</v>
      </c>
      <c r="L65" s="105">
        <f t="shared" si="1"/>
        <v>0</v>
      </c>
      <c r="M65" s="106">
        <f t="shared" si="2"/>
        <v>0</v>
      </c>
    </row>
    <row r="66" spans="1:13" outlineLevel="4">
      <c r="A66" s="70" t="s">
        <v>473</v>
      </c>
      <c r="B66" s="70" t="s">
        <v>564</v>
      </c>
      <c r="C66" s="70" t="s">
        <v>578</v>
      </c>
      <c r="D66" s="107" t="s">
        <v>581</v>
      </c>
      <c r="E66" s="103">
        <f>IF(ISNA(VLOOKUP($D66,[7]ppipfun!$A$14:$H$87,2,0)),0,VLOOKUP($D66,[7]ppipfun!$A$14:$H$87,2,0))</f>
        <v>0</v>
      </c>
      <c r="F66" s="104">
        <f t="shared" si="30"/>
        <v>0</v>
      </c>
      <c r="G66" s="103">
        <f>IF(ISNA(VLOOKUP($D66,[7]ppipfun!$A$14:$H$87,4,0)),0,VLOOKUP($D66,[7]ppipfun!$A$14:$H$87,4,0))</f>
        <v>0</v>
      </c>
      <c r="H66" s="103">
        <f>IF(ISNA(VLOOKUP($D66,[7]ppipfun!$A$14:$H$87,6,0)),0,VLOOKUP($D66,[7]ppipfun!$A$14:$H$87,6,0))</f>
        <v>0</v>
      </c>
      <c r="I66" s="103">
        <f>IF(ISNA(VLOOKUP($D66,[7]ppipfun!$A$14:$H$87,6,0)),0,VLOOKUP($D66,[7]ppipfun!$A$14:$H$87,6,0))</f>
        <v>0</v>
      </c>
      <c r="J66" s="103">
        <f>IF(ISNA(VLOOKUP($D66,[7]ppipfun!$A$14:$H$87,7,0)),0,VLOOKUP($D66,[7]ppipfun!$A$14:$H$87,7,0))</f>
        <v>0</v>
      </c>
      <c r="K66" s="103">
        <f>IF(ISNA(VLOOKUP($D66,[7]ppipfun!$A$14:$H$87,8,0)),0,VLOOKUP($D66,[7]ppipfun!$A$14:$H$87,8,0))</f>
        <v>0</v>
      </c>
      <c r="L66" s="105">
        <f t="shared" si="1"/>
        <v>0</v>
      </c>
      <c r="M66" s="106">
        <f t="shared" si="2"/>
        <v>0</v>
      </c>
    </row>
    <row r="67" spans="1:13" outlineLevel="4">
      <c r="A67" s="70" t="s">
        <v>473</v>
      </c>
      <c r="B67" s="70" t="s">
        <v>564</v>
      </c>
      <c r="C67" s="70" t="s">
        <v>578</v>
      </c>
      <c r="D67" s="107" t="s">
        <v>582</v>
      </c>
      <c r="E67" s="103">
        <f>IF(ISNA(VLOOKUP($D67,[7]ppipfun!$A$14:$H$87,2,0)),0,VLOOKUP($D67,[7]ppipfun!$A$14:$H$87,2,0))</f>
        <v>0</v>
      </c>
      <c r="F67" s="104">
        <f t="shared" si="30"/>
        <v>0</v>
      </c>
      <c r="G67" s="103">
        <f>IF(ISNA(VLOOKUP($D67,[7]ppipfun!$A$14:$H$87,4,0)),0,VLOOKUP($D67,[7]ppipfun!$A$14:$H$87,4,0))</f>
        <v>0</v>
      </c>
      <c r="H67" s="103">
        <f>IF(ISNA(VLOOKUP($D67,[7]ppipfun!$A$14:$H$87,6,0)),0,VLOOKUP($D67,[7]ppipfun!$A$14:$H$87,6,0))</f>
        <v>0</v>
      </c>
      <c r="I67" s="103">
        <f>IF(ISNA(VLOOKUP($D67,[7]ppipfun!$A$14:$H$87,6,0)),0,VLOOKUP($D67,[7]ppipfun!$A$14:$H$87,6,0))</f>
        <v>0</v>
      </c>
      <c r="J67" s="103">
        <f>IF(ISNA(VLOOKUP($D67,[7]ppipfun!$A$14:$H$87,7,0)),0,VLOOKUP($D67,[7]ppipfun!$A$14:$H$87,7,0))</f>
        <v>0</v>
      </c>
      <c r="K67" s="103">
        <f>IF(ISNA(VLOOKUP($D67,[7]ppipfun!$A$14:$H$87,8,0)),0,VLOOKUP($D67,[7]ppipfun!$A$14:$H$87,8,0))</f>
        <v>0</v>
      </c>
      <c r="L67" s="105">
        <f t="shared" si="1"/>
        <v>0</v>
      </c>
      <c r="M67" s="106">
        <f t="shared" si="2"/>
        <v>0</v>
      </c>
    </row>
    <row r="68" spans="1:13" outlineLevel="4">
      <c r="A68" s="70" t="s">
        <v>473</v>
      </c>
      <c r="B68" s="70" t="s">
        <v>564</v>
      </c>
      <c r="C68" s="70" t="s">
        <v>578</v>
      </c>
      <c r="D68" s="107" t="s">
        <v>583</v>
      </c>
      <c r="E68" s="103">
        <f>IF(ISNA(VLOOKUP($D68,[7]ppipfun!$A$14:$H$87,2,0)),0,VLOOKUP($D68,[7]ppipfun!$A$14:$H$87,2,0))</f>
        <v>130343922</v>
      </c>
      <c r="F68" s="104">
        <f t="shared" si="30"/>
        <v>894173</v>
      </c>
      <c r="G68" s="103">
        <f>IF(ISNA(VLOOKUP($D68,[7]ppipfun!$A$14:$H$87,4,0)),0,VLOOKUP($D68,[7]ppipfun!$A$14:$H$87,4,0))</f>
        <v>131238095</v>
      </c>
      <c r="H68" s="103">
        <f>IF(ISNA(VLOOKUP($D68,[7]ppipfun!$A$14:$H$87,6,0)),0,VLOOKUP($D68,[7]ppipfun!$A$14:$H$87,6,0))</f>
        <v>104991649</v>
      </c>
      <c r="I68" s="103">
        <f>IF(ISNA(VLOOKUP($D68,[7]ppipfun!$A$14:$H$87,6,0)),0,VLOOKUP($D68,[7]ppipfun!$A$14:$H$87,6,0))</f>
        <v>104991649</v>
      </c>
      <c r="J68" s="103">
        <f>IF(ISNA(VLOOKUP($D68,[7]ppipfun!$A$14:$H$87,7,0)),0,VLOOKUP($D68,[7]ppipfun!$A$14:$H$87,7,0))</f>
        <v>104991649</v>
      </c>
      <c r="K68" s="103">
        <f>IF(ISNA(VLOOKUP($D68,[7]ppipfun!$A$14:$H$87,8,0)),0,VLOOKUP($D68,[7]ppipfun!$A$14:$H$87,8,0))</f>
        <v>0</v>
      </c>
      <c r="L68" s="105">
        <f t="shared" si="1"/>
        <v>6.7553180269337085E-3</v>
      </c>
      <c r="M68" s="106">
        <f t="shared" si="2"/>
        <v>0.80000893795357209</v>
      </c>
    </row>
    <row r="69" spans="1:13" outlineLevel="4">
      <c r="A69" s="70" t="s">
        <v>473</v>
      </c>
      <c r="B69" s="70" t="s">
        <v>564</v>
      </c>
      <c r="C69" s="70" t="s">
        <v>578</v>
      </c>
      <c r="D69" s="107" t="s">
        <v>584</v>
      </c>
      <c r="E69" s="103">
        <f>IF(ISNA(VLOOKUP($D69,[7]ppipfun!$A$14:$H$87,2,0)),0,VLOOKUP($D69,[7]ppipfun!$A$14:$H$87,2,0))</f>
        <v>17500000</v>
      </c>
      <c r="F69" s="104">
        <f t="shared" si="30"/>
        <v>163477620</v>
      </c>
      <c r="G69" s="103">
        <f>IF(ISNA(VLOOKUP($D69,[7]ppipfun!$A$14:$H$87,4,0)),0,VLOOKUP($D69,[7]ppipfun!$A$14:$H$87,4,0))</f>
        <v>180977620</v>
      </c>
      <c r="H69" s="103">
        <f>IF(ISNA(VLOOKUP($D69,[7]ppipfun!$A$14:$H$87,6,0)),0,VLOOKUP($D69,[7]ppipfun!$A$14:$H$87,6,0))</f>
        <v>180792484</v>
      </c>
      <c r="I69" s="103">
        <f>IF(ISNA(VLOOKUP($D69,[7]ppipfun!$A$14:$H$87,6,0)),0,VLOOKUP($D69,[7]ppipfun!$A$14:$H$87,6,0))</f>
        <v>180792484</v>
      </c>
      <c r="J69" s="103">
        <f>IF(ISNA(VLOOKUP($D69,[7]ppipfun!$A$14:$H$87,7,0)),0,VLOOKUP($D69,[7]ppipfun!$A$14:$H$87,7,0))</f>
        <v>180792484</v>
      </c>
      <c r="K69" s="103">
        <f>IF(ISNA(VLOOKUP($D69,[7]ppipfun!$A$14:$H$87,8,0)),0,VLOOKUP($D69,[7]ppipfun!$A$14:$H$87,8,0))</f>
        <v>0</v>
      </c>
      <c r="L69" s="105">
        <f t="shared" ref="L69:L132" si="31">J69/$J$5</f>
        <v>1.1632455894652383E-2</v>
      </c>
      <c r="M69" s="106">
        <f t="shared" ref="M69:M132" si="32">IF(G69&lt;&gt;0,J69/G69,0)</f>
        <v>0.99897702268379929</v>
      </c>
    </row>
    <row r="70" spans="1:13" outlineLevel="3">
      <c r="A70" s="70"/>
      <c r="B70" s="70"/>
      <c r="C70" s="93" t="s">
        <v>585</v>
      </c>
      <c r="D70" s="98" t="s">
        <v>586</v>
      </c>
      <c r="E70" s="99">
        <f>SUBTOTAL(9,E71:E73)</f>
        <v>2846187</v>
      </c>
      <c r="F70" s="99">
        <f t="shared" ref="F70:K70" si="33">SUBTOTAL(9,F71:F73)</f>
        <v>250652515</v>
      </c>
      <c r="G70" s="99">
        <f t="shared" si="33"/>
        <v>253498702</v>
      </c>
      <c r="H70" s="99">
        <f t="shared" si="33"/>
        <v>253497994</v>
      </c>
      <c r="I70" s="99">
        <f t="shared" si="33"/>
        <v>253497994</v>
      </c>
      <c r="J70" s="99">
        <f t="shared" si="33"/>
        <v>253497994</v>
      </c>
      <c r="K70" s="99">
        <f t="shared" si="33"/>
        <v>0</v>
      </c>
      <c r="L70" s="100">
        <f t="shared" si="31"/>
        <v>1.6310435972481326E-2</v>
      </c>
      <c r="M70" s="101">
        <f t="shared" si="32"/>
        <v>0.99999720708629114</v>
      </c>
    </row>
    <row r="71" spans="1:13" outlineLevel="4">
      <c r="A71" s="70" t="s">
        <v>473</v>
      </c>
      <c r="B71" s="70" t="s">
        <v>564</v>
      </c>
      <c r="C71" s="70" t="s">
        <v>587</v>
      </c>
      <c r="D71" s="107" t="s">
        <v>588</v>
      </c>
      <c r="E71" s="103">
        <f>IF(ISNA(VLOOKUP($D71,[7]ppipfun!$A$14:$H$87,2,0)),0,VLOOKUP($D71,[7]ppipfun!$A$14:$H$87,2,0))</f>
        <v>0</v>
      </c>
      <c r="F71" s="104">
        <f>+G71-E71</f>
        <v>0</v>
      </c>
      <c r="G71" s="103">
        <f>IF(ISNA(VLOOKUP($D71,[7]ppipfun!$A$14:$H$87,4,0)),0,VLOOKUP($D71,[7]ppipfun!$A$14:$H$87,4,0))</f>
        <v>0</v>
      </c>
      <c r="H71" s="103">
        <f>IF(ISNA(VLOOKUP($D71,[7]ppipfun!$A$14:$H$87,6,0)),0,VLOOKUP($D71,[7]ppipfun!$A$14:$H$87,6,0))</f>
        <v>0</v>
      </c>
      <c r="I71" s="103">
        <f>IF(ISNA(VLOOKUP($D71,[7]ppipfun!$A$14:$H$87,6,0)),0,VLOOKUP($D71,[7]ppipfun!$A$14:$H$87,6,0))</f>
        <v>0</v>
      </c>
      <c r="J71" s="103">
        <f>IF(ISNA(VLOOKUP($D71,[7]ppipfun!$A$14:$H$87,7,0)),0,VLOOKUP($D71,[7]ppipfun!$A$14:$H$87,7,0))</f>
        <v>0</v>
      </c>
      <c r="K71" s="103">
        <f>IF(ISNA(VLOOKUP($D71,[7]ppipfun!$A$14:$H$87,8,0)),0,VLOOKUP($D71,[7]ppipfun!$A$14:$H$87,8,0))</f>
        <v>0</v>
      </c>
      <c r="L71" s="105">
        <f t="shared" si="31"/>
        <v>0</v>
      </c>
      <c r="M71" s="106">
        <f t="shared" si="32"/>
        <v>0</v>
      </c>
    </row>
    <row r="72" spans="1:13" outlineLevel="4">
      <c r="A72" s="70" t="s">
        <v>473</v>
      </c>
      <c r="B72" s="70" t="s">
        <v>564</v>
      </c>
      <c r="C72" s="70" t="s">
        <v>587</v>
      </c>
      <c r="D72" s="107" t="s">
        <v>589</v>
      </c>
      <c r="E72" s="103">
        <f>IF(ISNA(VLOOKUP($D72,[7]ppipfun!$A$14:$H$87,2,0)),0,VLOOKUP($D72,[7]ppipfun!$A$14:$H$87,2,0))</f>
        <v>2846187</v>
      </c>
      <c r="F72" s="104">
        <f>+G72-E72</f>
        <v>-2434709</v>
      </c>
      <c r="G72" s="103">
        <f>IF(ISNA(VLOOKUP($D72,[7]ppipfun!$A$14:$H$87,4,0)),0,VLOOKUP($D72,[7]ppipfun!$A$14:$H$87,4,0))</f>
        <v>411478</v>
      </c>
      <c r="H72" s="103">
        <f>IF(ISNA(VLOOKUP($D72,[7]ppipfun!$A$14:$H$87,6,0)),0,VLOOKUP($D72,[7]ppipfun!$A$14:$H$87,6,0))</f>
        <v>410786</v>
      </c>
      <c r="I72" s="103">
        <f>IF(ISNA(VLOOKUP($D72,[7]ppipfun!$A$14:$H$87,6,0)),0,VLOOKUP($D72,[7]ppipfun!$A$14:$H$87,6,0))</f>
        <v>410786</v>
      </c>
      <c r="J72" s="103">
        <f>IF(ISNA(VLOOKUP($D72,[7]ppipfun!$A$14:$H$87,7,0)),0,VLOOKUP($D72,[7]ppipfun!$A$14:$H$87,7,0))</f>
        <v>410786</v>
      </c>
      <c r="K72" s="103">
        <f>IF(ISNA(VLOOKUP($D72,[7]ppipfun!$A$14:$H$87,8,0)),0,VLOOKUP($D72,[7]ppipfun!$A$14:$H$87,8,0))</f>
        <v>0</v>
      </c>
      <c r="L72" s="105">
        <f t="shared" si="31"/>
        <v>2.6430578978828977E-5</v>
      </c>
      <c r="M72" s="106">
        <f t="shared" si="32"/>
        <v>0.99831825759821913</v>
      </c>
    </row>
    <row r="73" spans="1:13" outlineLevel="4">
      <c r="A73" s="70" t="s">
        <v>473</v>
      </c>
      <c r="B73" s="70" t="s">
        <v>564</v>
      </c>
      <c r="C73" s="70" t="s">
        <v>587</v>
      </c>
      <c r="D73" s="107" t="s">
        <v>590</v>
      </c>
      <c r="E73" s="103">
        <f>IF(ISNA(VLOOKUP($D73,[7]ppipfun!$A$14:$H$87,2,0)),0,VLOOKUP($D73,[7]ppipfun!$A$14:$H$87,2,0))</f>
        <v>0</v>
      </c>
      <c r="F73" s="104">
        <f>+G73-E73</f>
        <v>253087224</v>
      </c>
      <c r="G73" s="103">
        <f>IF(ISNA(VLOOKUP($D73,[7]ppipfun!$A$14:$H$87,4,0)),0,VLOOKUP($D73,[7]ppipfun!$A$14:$H$87,4,0))</f>
        <v>253087224</v>
      </c>
      <c r="H73" s="103">
        <f>IF(ISNA(VLOOKUP($D73,[7]ppipfun!$A$14:$H$87,6,0)),0,VLOOKUP($D73,[7]ppipfun!$A$14:$H$87,6,0))</f>
        <v>253087208</v>
      </c>
      <c r="I73" s="103">
        <f>IF(ISNA(VLOOKUP($D73,[7]ppipfun!$A$14:$H$87,6,0)),0,VLOOKUP($D73,[7]ppipfun!$A$14:$H$87,6,0))</f>
        <v>253087208</v>
      </c>
      <c r="J73" s="103">
        <f>IF(ISNA(VLOOKUP($D73,[7]ppipfun!$A$14:$H$87,7,0)),0,VLOOKUP($D73,[7]ppipfun!$A$14:$H$87,7,0))</f>
        <v>253087208</v>
      </c>
      <c r="K73" s="103">
        <f>IF(ISNA(VLOOKUP($D73,[7]ppipfun!$A$14:$H$87,8,0)),0,VLOOKUP($D73,[7]ppipfun!$A$14:$H$87,8,0))</f>
        <v>0</v>
      </c>
      <c r="L73" s="105">
        <f t="shared" si="31"/>
        <v>1.6284005393502499E-2</v>
      </c>
      <c r="M73" s="106">
        <f t="shared" si="32"/>
        <v>0.99999993678068866</v>
      </c>
    </row>
    <row r="74" spans="1:13" outlineLevel="3">
      <c r="A74" s="70"/>
      <c r="B74" s="70"/>
      <c r="C74" s="93" t="s">
        <v>591</v>
      </c>
      <c r="D74" s="98" t="s">
        <v>592</v>
      </c>
      <c r="E74" s="99">
        <f>SUBTOTAL(9,E75:E79)</f>
        <v>2136379529</v>
      </c>
      <c r="F74" s="99">
        <f t="shared" ref="F74:K74" si="34">SUBTOTAL(9,F75:F79)</f>
        <v>3404217</v>
      </c>
      <c r="G74" s="99">
        <f t="shared" si="34"/>
        <v>2139783746</v>
      </c>
      <c r="H74" s="99">
        <f t="shared" si="34"/>
        <v>869052425</v>
      </c>
      <c r="I74" s="99">
        <f t="shared" si="34"/>
        <v>869052425</v>
      </c>
      <c r="J74" s="99">
        <f t="shared" si="34"/>
        <v>869052425</v>
      </c>
      <c r="K74" s="99">
        <f t="shared" si="34"/>
        <v>0</v>
      </c>
      <c r="L74" s="100">
        <f t="shared" si="31"/>
        <v>5.5916118747243934E-2</v>
      </c>
      <c r="M74" s="101">
        <f t="shared" si="32"/>
        <v>0.40614030582509153</v>
      </c>
    </row>
    <row r="75" spans="1:13" outlineLevel="4">
      <c r="A75" s="70" t="s">
        <v>473</v>
      </c>
      <c r="B75" s="70" t="s">
        <v>564</v>
      </c>
      <c r="C75" s="70" t="s">
        <v>593</v>
      </c>
      <c r="D75" s="107" t="s">
        <v>594</v>
      </c>
      <c r="E75" s="103">
        <f>IF(ISNA(VLOOKUP($D75,[7]ppipfun!$A$14:$H$87,2,0)),0,VLOOKUP($D75,[7]ppipfun!$A$14:$H$87,2,0))</f>
        <v>1398922377</v>
      </c>
      <c r="F75" s="104">
        <f>+G75-E75</f>
        <v>-2512357</v>
      </c>
      <c r="G75" s="103">
        <f>IF(ISNA(VLOOKUP($D75,[7]ppipfun!$A$14:$H$87,4,0)),0,VLOOKUP($D75,[7]ppipfun!$A$14:$H$87,4,0))</f>
        <v>1396410020</v>
      </c>
      <c r="H75" s="103">
        <f>IF(ISNA(VLOOKUP($D75,[7]ppipfun!$A$14:$H$87,6,0)),0,VLOOKUP($D75,[7]ppipfun!$A$14:$H$87,6,0))</f>
        <v>846889510</v>
      </c>
      <c r="I75" s="103">
        <f>IF(ISNA(VLOOKUP($D75,[7]ppipfun!$A$14:$H$87,6,0)),0,VLOOKUP($D75,[7]ppipfun!$A$14:$H$87,6,0))</f>
        <v>846889510</v>
      </c>
      <c r="J75" s="103">
        <f>IF(ISNA(VLOOKUP($D75,[7]ppipfun!$A$14:$H$87,7,0)),0,VLOOKUP($D75,[7]ppipfun!$A$14:$H$87,7,0))</f>
        <v>846889510</v>
      </c>
      <c r="K75" s="103">
        <f>IF(ISNA(VLOOKUP($D75,[7]ppipfun!$A$14:$H$87,8,0)),0,VLOOKUP($D75,[7]ppipfun!$A$14:$H$87,8,0))</f>
        <v>0</v>
      </c>
      <c r="L75" s="105">
        <f t="shared" si="31"/>
        <v>5.4490124007139415E-2</v>
      </c>
      <c r="M75" s="106">
        <f t="shared" si="32"/>
        <v>0.60647624828701818</v>
      </c>
    </row>
    <row r="76" spans="1:13" outlineLevel="4">
      <c r="A76" s="70" t="s">
        <v>473</v>
      </c>
      <c r="B76" s="70" t="s">
        <v>564</v>
      </c>
      <c r="C76" s="70" t="s">
        <v>593</v>
      </c>
      <c r="D76" s="107" t="s">
        <v>595</v>
      </c>
      <c r="E76" s="103">
        <f>IF(ISNA(VLOOKUP($D76,[7]ppipfun!$A$14:$H$87,2,0)),0,VLOOKUP($D76,[7]ppipfun!$A$14:$H$87,2,0))</f>
        <v>735413394</v>
      </c>
      <c r="F76" s="104">
        <f>+G76-E76</f>
        <v>6844045</v>
      </c>
      <c r="G76" s="103">
        <f>IF(ISNA(VLOOKUP($D76,[7]ppipfun!$A$14:$H$87,4,0)),0,VLOOKUP($D76,[7]ppipfun!$A$14:$H$87,4,0))</f>
        <v>742257439</v>
      </c>
      <c r="H76" s="103">
        <f>IF(ISNA(VLOOKUP($D76,[7]ppipfun!$A$14:$H$87,6,0)),0,VLOOKUP($D76,[7]ppipfun!$A$14:$H$87,6,0))</f>
        <v>21046628</v>
      </c>
      <c r="I76" s="103">
        <f>IF(ISNA(VLOOKUP($D76,[7]ppipfun!$A$14:$H$87,6,0)),0,VLOOKUP($D76,[7]ppipfun!$A$14:$H$87,6,0))</f>
        <v>21046628</v>
      </c>
      <c r="J76" s="103">
        <f>IF(ISNA(VLOOKUP($D76,[7]ppipfun!$A$14:$H$87,7,0)),0,VLOOKUP($D76,[7]ppipfun!$A$14:$H$87,7,0))</f>
        <v>21046628</v>
      </c>
      <c r="K76" s="103">
        <f>IF(ISNA(VLOOKUP($D76,[7]ppipfun!$A$14:$H$87,8,0)),0,VLOOKUP($D76,[7]ppipfun!$A$14:$H$87,8,0))</f>
        <v>0</v>
      </c>
      <c r="L76" s="105">
        <f t="shared" si="31"/>
        <v>1.3541711830296879E-3</v>
      </c>
      <c r="M76" s="106">
        <f t="shared" si="32"/>
        <v>2.8354889953484185E-2</v>
      </c>
    </row>
    <row r="77" spans="1:13" outlineLevel="4">
      <c r="A77" s="70" t="s">
        <v>473</v>
      </c>
      <c r="B77" s="70" t="s">
        <v>564</v>
      </c>
      <c r="C77" s="70" t="s">
        <v>593</v>
      </c>
      <c r="D77" s="107" t="s">
        <v>596</v>
      </c>
      <c r="E77" s="103">
        <f>IF(ISNA(VLOOKUP($D77,[7]ppipfun!$A$14:$H$87,2,0)),0,VLOOKUP($D77,[7]ppipfun!$A$14:$H$87,2,0))</f>
        <v>0</v>
      </c>
      <c r="F77" s="104">
        <f>+G77-E77</f>
        <v>0</v>
      </c>
      <c r="G77" s="103">
        <f>IF(ISNA(VLOOKUP($D77,[7]ppipfun!$A$14:$H$87,4,0)),0,VLOOKUP($D77,[7]ppipfun!$A$14:$H$87,4,0))</f>
        <v>0</v>
      </c>
      <c r="H77" s="103">
        <f>IF(ISNA(VLOOKUP($D77,[7]ppipfun!$A$14:$H$87,6,0)),0,VLOOKUP($D77,[7]ppipfun!$A$14:$H$87,6,0))</f>
        <v>0</v>
      </c>
      <c r="I77" s="103">
        <f>IF(ISNA(VLOOKUP($D77,[7]ppipfun!$A$14:$H$87,6,0)),0,VLOOKUP($D77,[7]ppipfun!$A$14:$H$87,6,0))</f>
        <v>0</v>
      </c>
      <c r="J77" s="103">
        <f>IF(ISNA(VLOOKUP($D77,[7]ppipfun!$A$14:$H$87,7,0)),0,VLOOKUP($D77,[7]ppipfun!$A$14:$H$87,7,0))</f>
        <v>0</v>
      </c>
      <c r="K77" s="103">
        <f>IF(ISNA(VLOOKUP($D77,[7]ppipfun!$A$14:$H$87,8,0)),0,VLOOKUP($D77,[7]ppipfun!$A$14:$H$87,8,0))</f>
        <v>0</v>
      </c>
      <c r="L77" s="105">
        <f t="shared" si="31"/>
        <v>0</v>
      </c>
      <c r="M77" s="106">
        <f t="shared" si="32"/>
        <v>0</v>
      </c>
    </row>
    <row r="78" spans="1:13" outlineLevel="4">
      <c r="A78" s="70" t="s">
        <v>473</v>
      </c>
      <c r="B78" s="70" t="s">
        <v>564</v>
      </c>
      <c r="C78" s="70" t="s">
        <v>593</v>
      </c>
      <c r="D78" s="107" t="s">
        <v>597</v>
      </c>
      <c r="E78" s="103">
        <f>IF(ISNA(VLOOKUP($D78,[7]ppipfun!$A$14:$H$87,2,0)),0,VLOOKUP($D78,[7]ppipfun!$A$14:$H$87,2,0))</f>
        <v>2043758</v>
      </c>
      <c r="F78" s="104">
        <f>+G78-E78</f>
        <v>-927471</v>
      </c>
      <c r="G78" s="103">
        <f>IF(ISNA(VLOOKUP($D78,[7]ppipfun!$A$14:$H$87,4,0)),0,VLOOKUP($D78,[7]ppipfun!$A$14:$H$87,4,0))</f>
        <v>1116287</v>
      </c>
      <c r="H78" s="103">
        <f>IF(ISNA(VLOOKUP($D78,[7]ppipfun!$A$14:$H$87,6,0)),0,VLOOKUP($D78,[7]ppipfun!$A$14:$H$87,6,0))</f>
        <v>1116287</v>
      </c>
      <c r="I78" s="103">
        <f>IF(ISNA(VLOOKUP($D78,[7]ppipfun!$A$14:$H$87,6,0)),0,VLOOKUP($D78,[7]ppipfun!$A$14:$H$87,6,0))</f>
        <v>1116287</v>
      </c>
      <c r="J78" s="103">
        <f>IF(ISNA(VLOOKUP($D78,[7]ppipfun!$A$14:$H$87,7,0)),0,VLOOKUP($D78,[7]ppipfun!$A$14:$H$87,7,0))</f>
        <v>1116287</v>
      </c>
      <c r="K78" s="103">
        <f>IF(ISNA(VLOOKUP($D78,[7]ppipfun!$A$14:$H$87,8,0)),0,VLOOKUP($D78,[7]ppipfun!$A$14:$H$87,8,0))</f>
        <v>0</v>
      </c>
      <c r="L78" s="105">
        <f t="shared" si="31"/>
        <v>7.1823557074827436E-5</v>
      </c>
      <c r="M78" s="106">
        <f t="shared" si="32"/>
        <v>1</v>
      </c>
    </row>
    <row r="79" spans="1:13" outlineLevel="4">
      <c r="A79" s="70" t="s">
        <v>473</v>
      </c>
      <c r="B79" s="70" t="s">
        <v>564</v>
      </c>
      <c r="C79" s="70" t="s">
        <v>593</v>
      </c>
      <c r="D79" s="107" t="s">
        <v>598</v>
      </c>
      <c r="E79" s="103">
        <f>IF(ISNA(VLOOKUP($D79,[7]ppipfun!$A$14:$H$87,2,0)),0,VLOOKUP($D79,[7]ppipfun!$A$14:$H$87,2,0))</f>
        <v>0</v>
      </c>
      <c r="F79" s="104">
        <f>+G79-E79</f>
        <v>0</v>
      </c>
      <c r="G79" s="103">
        <f>IF(ISNA(VLOOKUP($D79,[7]ppipfun!$A$14:$H$87,4,0)),0,VLOOKUP($D79,[7]ppipfun!$A$14:$H$87,4,0))</f>
        <v>0</v>
      </c>
      <c r="H79" s="103">
        <f>IF(ISNA(VLOOKUP($D79,[7]ppipfun!$A$14:$H$87,6,0)),0,VLOOKUP($D79,[7]ppipfun!$A$14:$H$87,6,0))</f>
        <v>0</v>
      </c>
      <c r="I79" s="103">
        <f>IF(ISNA(VLOOKUP($D79,[7]ppipfun!$A$14:$H$87,6,0)),0,VLOOKUP($D79,[7]ppipfun!$A$14:$H$87,6,0))</f>
        <v>0</v>
      </c>
      <c r="J79" s="103">
        <f>IF(ISNA(VLOOKUP($D79,[7]ppipfun!$A$14:$H$87,7,0)),0,VLOOKUP($D79,[7]ppipfun!$A$14:$H$87,7,0))</f>
        <v>0</v>
      </c>
      <c r="K79" s="103">
        <f>IF(ISNA(VLOOKUP($D79,[7]ppipfun!$A$14:$H$87,8,0)),0,VLOOKUP($D79,[7]ppipfun!$A$14:$H$87,8,0))</f>
        <v>0</v>
      </c>
      <c r="L79" s="105">
        <f t="shared" si="31"/>
        <v>0</v>
      </c>
      <c r="M79" s="106">
        <f t="shared" si="32"/>
        <v>0</v>
      </c>
    </row>
    <row r="80" spans="1:13" outlineLevel="3">
      <c r="A80" s="70"/>
      <c r="B80" s="70"/>
      <c r="C80" s="93" t="s">
        <v>599</v>
      </c>
      <c r="D80" s="98" t="s">
        <v>600</v>
      </c>
      <c r="E80" s="99">
        <f>SUBTOTAL(9,E81:E81)</f>
        <v>310073633</v>
      </c>
      <c r="F80" s="99">
        <f t="shared" ref="F80:K80" si="35">SUBTOTAL(9,F81:F81)</f>
        <v>-547752</v>
      </c>
      <c r="G80" s="99">
        <f t="shared" si="35"/>
        <v>309525881</v>
      </c>
      <c r="H80" s="99">
        <f t="shared" si="35"/>
        <v>69063517</v>
      </c>
      <c r="I80" s="99">
        <f t="shared" si="35"/>
        <v>69063517</v>
      </c>
      <c r="J80" s="99">
        <f t="shared" si="35"/>
        <v>69063517</v>
      </c>
      <c r="K80" s="99">
        <f t="shared" si="35"/>
        <v>0</v>
      </c>
      <c r="L80" s="100">
        <f t="shared" si="31"/>
        <v>4.4436488600492659E-3</v>
      </c>
      <c r="M80" s="101">
        <f t="shared" si="32"/>
        <v>0.22312679242483119</v>
      </c>
    </row>
    <row r="81" spans="1:13" outlineLevel="4">
      <c r="A81" s="70" t="s">
        <v>473</v>
      </c>
      <c r="B81" s="70" t="s">
        <v>564</v>
      </c>
      <c r="C81" s="70" t="s">
        <v>601</v>
      </c>
      <c r="D81" s="107" t="s">
        <v>602</v>
      </c>
      <c r="E81" s="103">
        <f>IF(ISNA(VLOOKUP($D81,[7]ppipfun!$A$14:$H$87,2,0)),0,VLOOKUP($D81,[7]ppipfun!$A$14:$H$87,2,0))</f>
        <v>310073633</v>
      </c>
      <c r="F81" s="104">
        <f>+G81-E81</f>
        <v>-547752</v>
      </c>
      <c r="G81" s="103">
        <f>IF(ISNA(VLOOKUP($D81,[7]ppipfun!$A$14:$H$87,4,0)),0,VLOOKUP($D81,[7]ppipfun!$A$14:$H$87,4,0))</f>
        <v>309525881</v>
      </c>
      <c r="H81" s="103">
        <f>IF(ISNA(VLOOKUP($D81,[7]ppipfun!$A$14:$H$87,6,0)),0,VLOOKUP($D81,[7]ppipfun!$A$14:$H$87,6,0))</f>
        <v>69063517</v>
      </c>
      <c r="I81" s="103">
        <f>IF(ISNA(VLOOKUP($D81,[7]ppipfun!$A$14:$H$87,6,0)),0,VLOOKUP($D81,[7]ppipfun!$A$14:$H$87,6,0))</f>
        <v>69063517</v>
      </c>
      <c r="J81" s="103">
        <f>IF(ISNA(VLOOKUP($D81,[7]ppipfun!$A$14:$H$87,7,0)),0,VLOOKUP($D81,[7]ppipfun!$A$14:$H$87,7,0))</f>
        <v>69063517</v>
      </c>
      <c r="K81" s="103">
        <f>IF(ISNA(VLOOKUP($D81,[7]ppipfun!$A$14:$H$87,8,0)),0,VLOOKUP($D81,[7]ppipfun!$A$14:$H$87,8,0))</f>
        <v>0</v>
      </c>
      <c r="L81" s="105">
        <f t="shared" si="31"/>
        <v>4.4436488600492659E-3</v>
      </c>
      <c r="M81" s="106">
        <f t="shared" si="32"/>
        <v>0.22312679242483119</v>
      </c>
    </row>
    <row r="82" spans="1:13" outlineLevel="3">
      <c r="A82" s="70"/>
      <c r="B82" s="70"/>
      <c r="C82" s="93" t="s">
        <v>603</v>
      </c>
      <c r="D82" s="98" t="s">
        <v>604</v>
      </c>
      <c r="E82" s="99">
        <f>SUBTOTAL(9,E83:E86)</f>
        <v>775775044</v>
      </c>
      <c r="F82" s="99">
        <f t="shared" ref="F82:K82" si="36">SUBTOTAL(9,F83:F86)</f>
        <v>709352</v>
      </c>
      <c r="G82" s="99">
        <f t="shared" si="36"/>
        <v>776484396</v>
      </c>
      <c r="H82" s="99">
        <f t="shared" si="36"/>
        <v>561516015</v>
      </c>
      <c r="I82" s="99">
        <f t="shared" si="36"/>
        <v>561516015</v>
      </c>
      <c r="J82" s="99">
        <f t="shared" si="36"/>
        <v>561516015</v>
      </c>
      <c r="K82" s="99">
        <f t="shared" si="36"/>
        <v>0</v>
      </c>
      <c r="L82" s="100">
        <f t="shared" si="31"/>
        <v>3.6128771141993192E-2</v>
      </c>
      <c r="M82" s="101">
        <f t="shared" si="32"/>
        <v>0.72315170516317751</v>
      </c>
    </row>
    <row r="83" spans="1:13" outlineLevel="4">
      <c r="A83" s="70" t="s">
        <v>473</v>
      </c>
      <c r="B83" s="70" t="s">
        <v>564</v>
      </c>
      <c r="C83" s="70" t="s">
        <v>605</v>
      </c>
      <c r="D83" s="107" t="s">
        <v>606</v>
      </c>
      <c r="E83" s="103">
        <f>IF(ISNA(VLOOKUP($D83,[7]ppipfun!$A$14:$H$87,2,0)),0,VLOOKUP($D83,[7]ppipfun!$A$14:$H$87,2,0))</f>
        <v>0</v>
      </c>
      <c r="F83" s="104">
        <f>+G83-E83</f>
        <v>0</v>
      </c>
      <c r="G83" s="103">
        <f>IF(ISNA(VLOOKUP($D83,[7]ppipfun!$A$14:$H$87,4,0)),0,VLOOKUP($D83,[7]ppipfun!$A$14:$H$87,4,0))</f>
        <v>0</v>
      </c>
      <c r="H83" s="103">
        <f>IF(ISNA(VLOOKUP($D83,[7]ppipfun!$A$14:$H$87,6,0)),0,VLOOKUP($D83,[7]ppipfun!$A$14:$H$87,6,0))</f>
        <v>0</v>
      </c>
      <c r="I83" s="103">
        <f>IF(ISNA(VLOOKUP($D83,[7]ppipfun!$A$14:$H$87,6,0)),0,VLOOKUP($D83,[7]ppipfun!$A$14:$H$87,6,0))</f>
        <v>0</v>
      </c>
      <c r="J83" s="103">
        <f>IF(ISNA(VLOOKUP($D83,[7]ppipfun!$A$14:$H$87,7,0)),0,VLOOKUP($D83,[7]ppipfun!$A$14:$H$87,7,0))</f>
        <v>0</v>
      </c>
      <c r="K83" s="103">
        <f>IF(ISNA(VLOOKUP($D83,[7]ppipfun!$A$14:$H$87,8,0)),0,VLOOKUP($D83,[7]ppipfun!$A$14:$H$87,8,0))</f>
        <v>0</v>
      </c>
      <c r="L83" s="105">
        <f t="shared" si="31"/>
        <v>0</v>
      </c>
      <c r="M83" s="106">
        <f t="shared" si="32"/>
        <v>0</v>
      </c>
    </row>
    <row r="84" spans="1:13" outlineLevel="4">
      <c r="A84" s="70" t="s">
        <v>473</v>
      </c>
      <c r="B84" s="70" t="s">
        <v>564</v>
      </c>
      <c r="C84" s="70" t="s">
        <v>605</v>
      </c>
      <c r="D84" s="107" t="s">
        <v>607</v>
      </c>
      <c r="E84" s="103">
        <f>IF(ISNA(VLOOKUP($D84,[7]ppipfun!$A$14:$H$87,2,0)),0,VLOOKUP($D84,[7]ppipfun!$A$14:$H$87,2,0))</f>
        <v>0</v>
      </c>
      <c r="F84" s="104">
        <f>+G84-E84</f>
        <v>0</v>
      </c>
      <c r="G84" s="103">
        <f>IF(ISNA(VLOOKUP($D84,[7]ppipfun!$A$14:$H$87,4,0)),0,VLOOKUP($D84,[7]ppipfun!$A$14:$H$87,4,0))</f>
        <v>0</v>
      </c>
      <c r="H84" s="103">
        <f>IF(ISNA(VLOOKUP($D84,[7]ppipfun!$A$14:$H$87,6,0)),0,VLOOKUP($D84,[7]ppipfun!$A$14:$H$87,6,0))</f>
        <v>0</v>
      </c>
      <c r="I84" s="103">
        <f>IF(ISNA(VLOOKUP($D84,[7]ppipfun!$A$14:$H$87,6,0)),0,VLOOKUP($D84,[7]ppipfun!$A$14:$H$87,6,0))</f>
        <v>0</v>
      </c>
      <c r="J84" s="103">
        <f>IF(ISNA(VLOOKUP($D84,[7]ppipfun!$A$14:$H$87,7,0)),0,VLOOKUP($D84,[7]ppipfun!$A$14:$H$87,7,0))</f>
        <v>0</v>
      </c>
      <c r="K84" s="103">
        <f>IF(ISNA(VLOOKUP($D84,[7]ppipfun!$A$14:$H$87,8,0)),0,VLOOKUP($D84,[7]ppipfun!$A$14:$H$87,8,0))</f>
        <v>0</v>
      </c>
      <c r="L84" s="105">
        <f t="shared" si="31"/>
        <v>0</v>
      </c>
      <c r="M84" s="106">
        <f t="shared" si="32"/>
        <v>0</v>
      </c>
    </row>
    <row r="85" spans="1:13" outlineLevel="4">
      <c r="A85" s="70" t="s">
        <v>473</v>
      </c>
      <c r="B85" s="70" t="s">
        <v>564</v>
      </c>
      <c r="C85" s="70" t="s">
        <v>605</v>
      </c>
      <c r="D85" s="107" t="s">
        <v>608</v>
      </c>
      <c r="E85" s="103">
        <f>IF(ISNA(VLOOKUP($D85,[7]ppipfun!$A$14:$H$87,2,0)),0,VLOOKUP($D85,[7]ppipfun!$A$14:$H$87,2,0))</f>
        <v>775775044</v>
      </c>
      <c r="F85" s="104">
        <f>+G85-E85</f>
        <v>709352</v>
      </c>
      <c r="G85" s="103">
        <f>IF(ISNA(VLOOKUP($D85,[7]ppipfun!$A$14:$H$87,4,0)),0,VLOOKUP($D85,[7]ppipfun!$A$14:$H$87,4,0))</f>
        <v>776484396</v>
      </c>
      <c r="H85" s="103">
        <f>IF(ISNA(VLOOKUP($D85,[7]ppipfun!$A$14:$H$87,6,0)),0,VLOOKUP($D85,[7]ppipfun!$A$14:$H$87,6,0))</f>
        <v>561516015</v>
      </c>
      <c r="I85" s="103">
        <f>IF(ISNA(VLOOKUP($D85,[7]ppipfun!$A$14:$H$87,6,0)),0,VLOOKUP($D85,[7]ppipfun!$A$14:$H$87,6,0))</f>
        <v>561516015</v>
      </c>
      <c r="J85" s="103">
        <f>IF(ISNA(VLOOKUP($D85,[7]ppipfun!$A$14:$H$87,7,0)),0,VLOOKUP($D85,[7]ppipfun!$A$14:$H$87,7,0))</f>
        <v>561516015</v>
      </c>
      <c r="K85" s="103">
        <f>IF(ISNA(VLOOKUP($D85,[7]ppipfun!$A$14:$H$87,8,0)),0,VLOOKUP($D85,[7]ppipfun!$A$14:$H$87,8,0))</f>
        <v>0</v>
      </c>
      <c r="L85" s="105">
        <f t="shared" si="31"/>
        <v>3.6128771141993192E-2</v>
      </c>
      <c r="M85" s="106">
        <f t="shared" si="32"/>
        <v>0.72315170516317751</v>
      </c>
    </row>
    <row r="86" spans="1:13" outlineLevel="4">
      <c r="A86" s="70" t="s">
        <v>473</v>
      </c>
      <c r="B86" s="70" t="s">
        <v>564</v>
      </c>
      <c r="C86" s="70" t="s">
        <v>605</v>
      </c>
      <c r="D86" s="107" t="s">
        <v>609</v>
      </c>
      <c r="E86" s="103">
        <f>IF(ISNA(VLOOKUP($D86,[7]ppipfun!$A$14:$H$87,2,0)),0,VLOOKUP($D86,[7]ppipfun!$A$14:$H$87,2,0))</f>
        <v>0</v>
      </c>
      <c r="F86" s="104">
        <f>+G86-E86</f>
        <v>0</v>
      </c>
      <c r="G86" s="103">
        <f>IF(ISNA(VLOOKUP($D86,[7]ppipfun!$A$14:$H$87,4,0)),0,VLOOKUP($D86,[7]ppipfun!$A$14:$H$87,4,0))</f>
        <v>0</v>
      </c>
      <c r="H86" s="103">
        <f>IF(ISNA(VLOOKUP($D86,[7]ppipfun!$A$14:$H$87,6,0)),0,VLOOKUP($D86,[7]ppipfun!$A$14:$H$87,6,0))</f>
        <v>0</v>
      </c>
      <c r="I86" s="103">
        <f>IF(ISNA(VLOOKUP($D86,[7]ppipfun!$A$14:$H$87,6,0)),0,VLOOKUP($D86,[7]ppipfun!$A$14:$H$87,6,0))</f>
        <v>0</v>
      </c>
      <c r="J86" s="103">
        <f>IF(ISNA(VLOOKUP($D86,[7]ppipfun!$A$14:$H$87,7,0)),0,VLOOKUP($D86,[7]ppipfun!$A$14:$H$87,7,0))</f>
        <v>0</v>
      </c>
      <c r="K86" s="103">
        <f>IF(ISNA(VLOOKUP($D86,[7]ppipfun!$A$14:$H$87,8,0)),0,VLOOKUP($D86,[7]ppipfun!$A$14:$H$87,8,0))</f>
        <v>0</v>
      </c>
      <c r="L86" s="105">
        <f t="shared" si="31"/>
        <v>0</v>
      </c>
      <c r="M86" s="106">
        <f t="shared" si="32"/>
        <v>0</v>
      </c>
    </row>
    <row r="87" spans="1:13" outlineLevel="3">
      <c r="A87" s="70"/>
      <c r="B87" s="70"/>
      <c r="C87" s="93" t="s">
        <v>610</v>
      </c>
      <c r="D87" s="98" t="s">
        <v>611</v>
      </c>
      <c r="E87" s="99">
        <f>SUBTOTAL(9,E88:E94)</f>
        <v>811831027</v>
      </c>
      <c r="F87" s="99">
        <f t="shared" ref="F87:K87" si="37">SUBTOTAL(9,F88:F94)</f>
        <v>568050578</v>
      </c>
      <c r="G87" s="99">
        <f t="shared" si="37"/>
        <v>1379881605</v>
      </c>
      <c r="H87" s="99">
        <f t="shared" si="37"/>
        <v>654332553</v>
      </c>
      <c r="I87" s="99">
        <f t="shared" si="37"/>
        <v>654332553</v>
      </c>
      <c r="J87" s="99">
        <f t="shared" si="37"/>
        <v>654332553</v>
      </c>
      <c r="K87" s="99">
        <f t="shared" si="37"/>
        <v>0</v>
      </c>
      <c r="L87" s="100">
        <f t="shared" si="31"/>
        <v>4.2100724514675031E-2</v>
      </c>
      <c r="M87" s="101">
        <f t="shared" si="32"/>
        <v>0.47419470672630643</v>
      </c>
    </row>
    <row r="88" spans="1:13" outlineLevel="4">
      <c r="A88" s="70" t="s">
        <v>473</v>
      </c>
      <c r="B88" s="70" t="s">
        <v>564</v>
      </c>
      <c r="C88" s="70" t="s">
        <v>612</v>
      </c>
      <c r="D88" s="107" t="s">
        <v>613</v>
      </c>
      <c r="E88" s="103">
        <f>IF(ISNA(VLOOKUP($D88,[7]ppipfun!$A$14:$H$87,2,0)),0,VLOOKUP($D88,[7]ppipfun!$A$14:$H$87,2,0))</f>
        <v>805684876</v>
      </c>
      <c r="F88" s="104">
        <f t="shared" ref="F88:F94" si="38">+G88-E88</f>
        <v>551196703</v>
      </c>
      <c r="G88" s="103">
        <f>IF(ISNA(VLOOKUP($D88,[7]ppipfun!$A$14:$H$87,4,0)),0,VLOOKUP($D88,[7]ppipfun!$A$14:$H$87,4,0))</f>
        <v>1356881579</v>
      </c>
      <c r="H88" s="103">
        <f>IF(ISNA(VLOOKUP($D88,[7]ppipfun!$A$14:$H$87,6,0)),0,VLOOKUP($D88,[7]ppipfun!$A$14:$H$87,6,0))</f>
        <v>632584063</v>
      </c>
      <c r="I88" s="103">
        <f>IF(ISNA(VLOOKUP($D88,[7]ppipfun!$A$14:$H$87,6,0)),0,VLOOKUP($D88,[7]ppipfun!$A$14:$H$87,6,0))</f>
        <v>632584063</v>
      </c>
      <c r="J88" s="103">
        <f>IF(ISNA(VLOOKUP($D88,[7]ppipfun!$A$14:$H$87,7,0)),0,VLOOKUP($D88,[7]ppipfun!$A$14:$H$87,7,0))</f>
        <v>632584063</v>
      </c>
      <c r="K88" s="103">
        <f>IF(ISNA(VLOOKUP($D88,[7]ppipfun!$A$14:$H$87,8,0)),0,VLOOKUP($D88,[7]ppipfun!$A$14:$H$87,8,0))</f>
        <v>0</v>
      </c>
      <c r="L88" s="105">
        <f t="shared" si="31"/>
        <v>4.0701394492193073E-2</v>
      </c>
      <c r="M88" s="106">
        <f t="shared" si="32"/>
        <v>0.46620432673734458</v>
      </c>
    </row>
    <row r="89" spans="1:13" outlineLevel="4">
      <c r="A89" s="70" t="s">
        <v>473</v>
      </c>
      <c r="B89" s="70" t="s">
        <v>564</v>
      </c>
      <c r="C89" s="70" t="s">
        <v>612</v>
      </c>
      <c r="D89" s="107" t="s">
        <v>614</v>
      </c>
      <c r="E89" s="103">
        <f>IF(ISNA(VLOOKUP($D89,[7]ppipfun!$A$14:$H$87,2,0)),0,VLOOKUP($D89,[7]ppipfun!$A$14:$H$87,2,0))</f>
        <v>6146151</v>
      </c>
      <c r="F89" s="104">
        <f t="shared" si="38"/>
        <v>4033445</v>
      </c>
      <c r="G89" s="103">
        <f>IF(ISNA(VLOOKUP($D89,[7]ppipfun!$A$14:$H$87,4,0)),0,VLOOKUP($D89,[7]ppipfun!$A$14:$H$87,4,0))</f>
        <v>10179596</v>
      </c>
      <c r="H89" s="103">
        <f>IF(ISNA(VLOOKUP($D89,[7]ppipfun!$A$14:$H$87,6,0)),0,VLOOKUP($D89,[7]ppipfun!$A$14:$H$87,6,0))</f>
        <v>10159703</v>
      </c>
      <c r="I89" s="103">
        <f>IF(ISNA(VLOOKUP($D89,[7]ppipfun!$A$14:$H$87,6,0)),0,VLOOKUP($D89,[7]ppipfun!$A$14:$H$87,6,0))</f>
        <v>10159703</v>
      </c>
      <c r="J89" s="103">
        <f>IF(ISNA(VLOOKUP($D89,[7]ppipfun!$A$14:$H$87,7,0)),0,VLOOKUP($D89,[7]ppipfun!$A$14:$H$87,7,0))</f>
        <v>10159703</v>
      </c>
      <c r="K89" s="103">
        <f>IF(ISNA(VLOOKUP($D89,[7]ppipfun!$A$14:$H$87,8,0)),0,VLOOKUP($D89,[7]ppipfun!$A$14:$H$87,8,0))</f>
        <v>0</v>
      </c>
      <c r="L89" s="105">
        <f t="shared" si="31"/>
        <v>6.5369032182923878E-4</v>
      </c>
      <c r="M89" s="106">
        <f t="shared" si="32"/>
        <v>0.99804579670941751</v>
      </c>
    </row>
    <row r="90" spans="1:13" outlineLevel="4">
      <c r="A90" s="70" t="s">
        <v>473</v>
      </c>
      <c r="B90" s="70" t="s">
        <v>564</v>
      </c>
      <c r="C90" s="70" t="s">
        <v>612</v>
      </c>
      <c r="D90" s="107" t="s">
        <v>615</v>
      </c>
      <c r="E90" s="103">
        <f>IF(ISNA(VLOOKUP($D90,[7]ppipfun!$A$14:$H$87,2,0)),0,VLOOKUP($D90,[7]ppipfun!$A$14:$H$87,2,0))</f>
        <v>0</v>
      </c>
      <c r="F90" s="104">
        <f t="shared" si="38"/>
        <v>12820430</v>
      </c>
      <c r="G90" s="103">
        <f>IF(ISNA(VLOOKUP($D90,[7]ppipfun!$A$14:$H$87,4,0)),0,VLOOKUP($D90,[7]ppipfun!$A$14:$H$87,4,0))</f>
        <v>12820430</v>
      </c>
      <c r="H90" s="103">
        <f>IF(ISNA(VLOOKUP($D90,[7]ppipfun!$A$14:$H$87,6,0)),0,VLOOKUP($D90,[7]ppipfun!$A$14:$H$87,6,0))</f>
        <v>11588787</v>
      </c>
      <c r="I90" s="103">
        <f>IF(ISNA(VLOOKUP($D90,[7]ppipfun!$A$14:$H$87,6,0)),0,VLOOKUP($D90,[7]ppipfun!$A$14:$H$87,6,0))</f>
        <v>11588787</v>
      </c>
      <c r="J90" s="103">
        <f>IF(ISNA(VLOOKUP($D90,[7]ppipfun!$A$14:$H$87,7,0)),0,VLOOKUP($D90,[7]ppipfun!$A$14:$H$87,7,0))</f>
        <v>11588787</v>
      </c>
      <c r="K90" s="103">
        <f>IF(ISNA(VLOOKUP($D90,[7]ppipfun!$A$14:$H$87,8,0)),0,VLOOKUP($D90,[7]ppipfun!$A$14:$H$87,8,0))</f>
        <v>0</v>
      </c>
      <c r="L90" s="105">
        <f t="shared" si="31"/>
        <v>7.4563970065271584E-4</v>
      </c>
      <c r="M90" s="106">
        <f t="shared" si="32"/>
        <v>0.90393122539571602</v>
      </c>
    </row>
    <row r="91" spans="1:13" outlineLevel="4">
      <c r="A91" s="70" t="s">
        <v>473</v>
      </c>
      <c r="B91" s="70" t="s">
        <v>564</v>
      </c>
      <c r="C91" s="70" t="s">
        <v>612</v>
      </c>
      <c r="D91" s="107" t="s">
        <v>616</v>
      </c>
      <c r="E91" s="103">
        <f>IF(ISNA(VLOOKUP($D91,[7]ppipfun!$A$14:$H$87,2,0)),0,VLOOKUP($D91,[7]ppipfun!$A$14:$H$87,2,0))</f>
        <v>0</v>
      </c>
      <c r="F91" s="104">
        <f t="shared" si="38"/>
        <v>0</v>
      </c>
      <c r="G91" s="103">
        <f>IF(ISNA(VLOOKUP($D91,[7]ppipfun!$A$14:$H$87,4,0)),0,VLOOKUP($D91,[7]ppipfun!$A$14:$H$87,4,0))</f>
        <v>0</v>
      </c>
      <c r="H91" s="103">
        <f>IF(ISNA(VLOOKUP($D91,[7]ppipfun!$A$14:$H$87,6,0)),0,VLOOKUP($D91,[7]ppipfun!$A$14:$H$87,6,0))</f>
        <v>0</v>
      </c>
      <c r="I91" s="103">
        <f>IF(ISNA(VLOOKUP($D91,[7]ppipfun!$A$14:$H$87,6,0)),0,VLOOKUP($D91,[7]ppipfun!$A$14:$H$87,6,0))</f>
        <v>0</v>
      </c>
      <c r="J91" s="103">
        <f>IF(ISNA(VLOOKUP($D91,[7]ppipfun!$A$14:$H$87,7,0)),0,VLOOKUP($D91,[7]ppipfun!$A$14:$H$87,7,0))</f>
        <v>0</v>
      </c>
      <c r="K91" s="103">
        <f>IF(ISNA(VLOOKUP($D91,[7]ppipfun!$A$14:$H$87,8,0)),0,VLOOKUP($D91,[7]ppipfun!$A$14:$H$87,8,0))</f>
        <v>0</v>
      </c>
      <c r="L91" s="105">
        <f t="shared" si="31"/>
        <v>0</v>
      </c>
      <c r="M91" s="106">
        <f t="shared" si="32"/>
        <v>0</v>
      </c>
    </row>
    <row r="92" spans="1:13" outlineLevel="4">
      <c r="A92" s="70" t="s">
        <v>473</v>
      </c>
      <c r="B92" s="70" t="s">
        <v>564</v>
      </c>
      <c r="C92" s="70" t="s">
        <v>612</v>
      </c>
      <c r="D92" s="107" t="s">
        <v>617</v>
      </c>
      <c r="E92" s="103">
        <f>IF(ISNA(VLOOKUP($D92,[7]ppipfun!$A$14:$H$87,2,0)),0,VLOOKUP($D92,[7]ppipfun!$A$14:$H$87,2,0))</f>
        <v>0</v>
      </c>
      <c r="F92" s="104">
        <f t="shared" si="38"/>
        <v>0</v>
      </c>
      <c r="G92" s="103">
        <f>IF(ISNA(VLOOKUP($D92,[7]ppipfun!$A$14:$H$87,4,0)),0,VLOOKUP($D92,[7]ppipfun!$A$14:$H$87,4,0))</f>
        <v>0</v>
      </c>
      <c r="H92" s="103">
        <f>IF(ISNA(VLOOKUP($D92,[7]ppipfun!$A$14:$H$87,6,0)),0,VLOOKUP($D92,[7]ppipfun!$A$14:$H$87,6,0))</f>
        <v>0</v>
      </c>
      <c r="I92" s="103">
        <f>IF(ISNA(VLOOKUP($D92,[7]ppipfun!$A$14:$H$87,6,0)),0,VLOOKUP($D92,[7]ppipfun!$A$14:$H$87,6,0))</f>
        <v>0</v>
      </c>
      <c r="J92" s="103">
        <f>IF(ISNA(VLOOKUP($D92,[7]ppipfun!$A$14:$H$87,7,0)),0,VLOOKUP($D92,[7]ppipfun!$A$14:$H$87,7,0))</f>
        <v>0</v>
      </c>
      <c r="K92" s="103">
        <f>IF(ISNA(VLOOKUP($D92,[7]ppipfun!$A$14:$H$87,8,0)),0,VLOOKUP($D92,[7]ppipfun!$A$14:$H$87,8,0))</f>
        <v>0</v>
      </c>
      <c r="L92" s="105">
        <f t="shared" si="31"/>
        <v>0</v>
      </c>
      <c r="M92" s="106">
        <f t="shared" si="32"/>
        <v>0</v>
      </c>
    </row>
    <row r="93" spans="1:13" outlineLevel="4">
      <c r="A93" s="70" t="s">
        <v>473</v>
      </c>
      <c r="B93" s="70" t="s">
        <v>564</v>
      </c>
      <c r="C93" s="70" t="s">
        <v>612</v>
      </c>
      <c r="D93" s="107" t="s">
        <v>618</v>
      </c>
      <c r="E93" s="103">
        <f>IF(ISNA(VLOOKUP($D93,[7]ppipfun!$A$14:$H$87,2,0)),0,VLOOKUP($D93,[7]ppipfun!$A$14:$H$87,2,0))</f>
        <v>0</v>
      </c>
      <c r="F93" s="104">
        <f t="shared" si="38"/>
        <v>0</v>
      </c>
      <c r="G93" s="103">
        <f>IF(ISNA(VLOOKUP($D93,[7]ppipfun!$A$14:$H$87,4,0)),0,VLOOKUP($D93,[7]ppipfun!$A$14:$H$87,4,0))</f>
        <v>0</v>
      </c>
      <c r="H93" s="103">
        <f>IF(ISNA(VLOOKUP($D93,[7]ppipfun!$A$14:$H$87,6,0)),0,VLOOKUP($D93,[7]ppipfun!$A$14:$H$87,6,0))</f>
        <v>0</v>
      </c>
      <c r="I93" s="103">
        <f>IF(ISNA(VLOOKUP($D93,[7]ppipfun!$A$14:$H$87,6,0)),0,VLOOKUP($D93,[7]ppipfun!$A$14:$H$87,6,0))</f>
        <v>0</v>
      </c>
      <c r="J93" s="103">
        <f>IF(ISNA(VLOOKUP($D93,[7]ppipfun!$A$14:$H$87,7,0)),0,VLOOKUP($D93,[7]ppipfun!$A$14:$H$87,7,0))</f>
        <v>0</v>
      </c>
      <c r="K93" s="103">
        <f>IF(ISNA(VLOOKUP($D93,[7]ppipfun!$A$14:$H$87,8,0)),0,VLOOKUP($D93,[7]ppipfun!$A$14:$H$87,8,0))</f>
        <v>0</v>
      </c>
      <c r="L93" s="105">
        <f t="shared" si="31"/>
        <v>0</v>
      </c>
      <c r="M93" s="106">
        <f t="shared" si="32"/>
        <v>0</v>
      </c>
    </row>
    <row r="94" spans="1:13" outlineLevel="4">
      <c r="A94" s="70" t="s">
        <v>473</v>
      </c>
      <c r="B94" s="70" t="s">
        <v>564</v>
      </c>
      <c r="C94" s="70" t="s">
        <v>612</v>
      </c>
      <c r="D94" s="107" t="s">
        <v>619</v>
      </c>
      <c r="E94" s="103">
        <f>IF(ISNA(VLOOKUP($D94,[7]ppipfun!$A$14:$H$87,2,0)),0,VLOOKUP($D94,[7]ppipfun!$A$14:$H$87,2,0))</f>
        <v>0</v>
      </c>
      <c r="F94" s="104">
        <f t="shared" si="38"/>
        <v>0</v>
      </c>
      <c r="G94" s="103">
        <f>IF(ISNA(VLOOKUP($D94,[7]ppipfun!$A$14:$H$87,4,0)),0,VLOOKUP($D94,[7]ppipfun!$A$14:$H$87,4,0))</f>
        <v>0</v>
      </c>
      <c r="H94" s="103">
        <f>IF(ISNA(VLOOKUP($D94,[7]ppipfun!$A$14:$H$87,6,0)),0,VLOOKUP($D94,[7]ppipfun!$A$14:$H$87,6,0))</f>
        <v>0</v>
      </c>
      <c r="I94" s="103">
        <f>IF(ISNA(VLOOKUP($D94,[7]ppipfun!$A$14:$H$87,6,0)),0,VLOOKUP($D94,[7]ppipfun!$A$14:$H$87,6,0))</f>
        <v>0</v>
      </c>
      <c r="J94" s="103">
        <f>IF(ISNA(VLOOKUP($D94,[7]ppipfun!$A$14:$H$87,7,0)),0,VLOOKUP($D94,[7]ppipfun!$A$14:$H$87,7,0))</f>
        <v>0</v>
      </c>
      <c r="K94" s="103">
        <f>IF(ISNA(VLOOKUP($D94,[7]ppipfun!$A$14:$H$87,8,0)),0,VLOOKUP($D94,[7]ppipfun!$A$14:$H$87,8,0))</f>
        <v>0</v>
      </c>
      <c r="L94" s="105">
        <f t="shared" si="31"/>
        <v>0</v>
      </c>
      <c r="M94" s="106">
        <f t="shared" si="32"/>
        <v>0</v>
      </c>
    </row>
    <row r="95" spans="1:13" outlineLevel="3">
      <c r="A95" s="70"/>
      <c r="B95" s="70"/>
      <c r="C95" s="93" t="s">
        <v>620</v>
      </c>
      <c r="D95" s="98" t="s">
        <v>621</v>
      </c>
      <c r="E95" s="99">
        <f>SUBTOTAL(9,E96:E96)</f>
        <v>1322163690</v>
      </c>
      <c r="F95" s="99">
        <f t="shared" ref="F95:K95" si="39">SUBTOTAL(9,F96:F96)</f>
        <v>22926462</v>
      </c>
      <c r="G95" s="99">
        <f t="shared" si="39"/>
        <v>1345090152</v>
      </c>
      <c r="H95" s="99">
        <f t="shared" si="39"/>
        <v>508149819</v>
      </c>
      <c r="I95" s="99">
        <f t="shared" si="39"/>
        <v>508149819</v>
      </c>
      <c r="J95" s="99">
        <f t="shared" si="39"/>
        <v>508149819</v>
      </c>
      <c r="K95" s="99">
        <f t="shared" si="39"/>
        <v>0</v>
      </c>
      <c r="L95" s="100">
        <f t="shared" si="31"/>
        <v>3.2695111138542086E-2</v>
      </c>
      <c r="M95" s="101">
        <f t="shared" si="32"/>
        <v>0.37778123514207396</v>
      </c>
    </row>
    <row r="96" spans="1:13" outlineLevel="4">
      <c r="A96" s="70" t="s">
        <v>473</v>
      </c>
      <c r="B96" s="70" t="s">
        <v>564</v>
      </c>
      <c r="C96" s="70" t="s">
        <v>622</v>
      </c>
      <c r="D96" s="107" t="s">
        <v>623</v>
      </c>
      <c r="E96" s="103">
        <f>IF(ISNA(VLOOKUP($D96,[7]ppipfun!$A$14:$H$87,2,0)),0,VLOOKUP($D96,[7]ppipfun!$A$14:$H$87,2,0))</f>
        <v>1322163690</v>
      </c>
      <c r="F96" s="104">
        <f>+G96-E96</f>
        <v>22926462</v>
      </c>
      <c r="G96" s="103">
        <f>IF(ISNA(VLOOKUP($D96,[7]ppipfun!$A$14:$H$87,4,0)),0,VLOOKUP($D96,[7]ppipfun!$A$14:$H$87,4,0))</f>
        <v>1345090152</v>
      </c>
      <c r="H96" s="103">
        <f>IF(ISNA(VLOOKUP($D96,[7]ppipfun!$A$14:$H$87,6,0)),0,VLOOKUP($D96,[7]ppipfun!$A$14:$H$87,6,0))</f>
        <v>508149819</v>
      </c>
      <c r="I96" s="103">
        <f>IF(ISNA(VLOOKUP($D96,[7]ppipfun!$A$14:$H$87,6,0)),0,VLOOKUP($D96,[7]ppipfun!$A$14:$H$87,6,0))</f>
        <v>508149819</v>
      </c>
      <c r="J96" s="103">
        <f>IF(ISNA(VLOOKUP($D96,[7]ppipfun!$A$14:$H$87,7,0)),0,VLOOKUP($D96,[7]ppipfun!$A$14:$H$87,7,0))</f>
        <v>508149819</v>
      </c>
      <c r="K96" s="103">
        <f>IF(ISNA(VLOOKUP($D96,[7]ppipfun!$A$14:$H$87,8,0)),0,VLOOKUP($D96,[7]ppipfun!$A$14:$H$87,8,0))</f>
        <v>0</v>
      </c>
      <c r="L96" s="105">
        <f t="shared" si="31"/>
        <v>3.2695111138542086E-2</v>
      </c>
      <c r="M96" s="106">
        <f t="shared" si="32"/>
        <v>0.37778123514207396</v>
      </c>
    </row>
    <row r="97" spans="1:13" outlineLevel="2">
      <c r="A97" s="70"/>
      <c r="B97" s="93" t="s">
        <v>624</v>
      </c>
      <c r="C97" s="70"/>
      <c r="D97" s="98" t="s">
        <v>625</v>
      </c>
      <c r="E97" s="99">
        <f>SUBTOTAL(9,E99:E109)</f>
        <v>2216919961</v>
      </c>
      <c r="F97" s="99">
        <f t="shared" ref="F97:K97" si="40">SUBTOTAL(9,F99:F109)</f>
        <v>5417178.6299999952</v>
      </c>
      <c r="G97" s="99">
        <f t="shared" si="40"/>
        <v>2222337139.6300001</v>
      </c>
      <c r="H97" s="99">
        <f t="shared" si="40"/>
        <v>784922252</v>
      </c>
      <c r="I97" s="99">
        <f t="shared" si="40"/>
        <v>784922252</v>
      </c>
      <c r="J97" s="99">
        <f t="shared" si="40"/>
        <v>784922252</v>
      </c>
      <c r="K97" s="99">
        <f t="shared" si="40"/>
        <v>0</v>
      </c>
      <c r="L97" s="100">
        <f t="shared" si="31"/>
        <v>5.050305894973612E-2</v>
      </c>
      <c r="M97" s="101">
        <f t="shared" si="32"/>
        <v>0.35319674859534711</v>
      </c>
    </row>
    <row r="98" spans="1:13" outlineLevel="3">
      <c r="A98" s="70"/>
      <c r="B98" s="70"/>
      <c r="C98" s="93" t="s">
        <v>626</v>
      </c>
      <c r="D98" s="98" t="s">
        <v>627</v>
      </c>
      <c r="E98" s="99">
        <f>SUBTOTAL(9,E99:E99)</f>
        <v>42089137</v>
      </c>
      <c r="F98" s="99">
        <f t="shared" ref="F98:K98" si="41">SUBTOTAL(9,F99:F99)</f>
        <v>0</v>
      </c>
      <c r="G98" s="99">
        <f t="shared" si="41"/>
        <v>42089137</v>
      </c>
      <c r="H98" s="99">
        <f t="shared" si="41"/>
        <v>27005598</v>
      </c>
      <c r="I98" s="99">
        <f t="shared" si="41"/>
        <v>27005598</v>
      </c>
      <c r="J98" s="99">
        <f t="shared" si="41"/>
        <v>27005598</v>
      </c>
      <c r="K98" s="99">
        <f t="shared" si="41"/>
        <v>0</v>
      </c>
      <c r="L98" s="100">
        <f t="shared" si="31"/>
        <v>1.7375801288493421E-3</v>
      </c>
      <c r="M98" s="101">
        <f t="shared" si="32"/>
        <v>0.64162869388364985</v>
      </c>
    </row>
    <row r="99" spans="1:13" outlineLevel="4">
      <c r="A99" s="70" t="s">
        <v>473</v>
      </c>
      <c r="B99" s="70" t="s">
        <v>628</v>
      </c>
      <c r="C99" s="70" t="s">
        <v>629</v>
      </c>
      <c r="D99" s="107" t="s">
        <v>630</v>
      </c>
      <c r="E99" s="103">
        <f>IF(ISNA(VLOOKUP($D99,[7]ppipfun!$A$14:$H$87,2,0)),0,VLOOKUP($D99,[7]ppipfun!$A$14:$H$87,2,0))</f>
        <v>42089137</v>
      </c>
      <c r="F99" s="104">
        <f>+G99-E99</f>
        <v>0</v>
      </c>
      <c r="G99" s="103">
        <f>IF(ISNA(VLOOKUP($D99,[7]ppipfun!$A$14:$H$87,4,0)),0,VLOOKUP($D99,[7]ppipfun!$A$14:$H$87,4,0))</f>
        <v>42089137</v>
      </c>
      <c r="H99" s="103">
        <f>IF(ISNA(VLOOKUP($D99,[7]ppipfun!$A$14:$H$87,6,0)),0,VLOOKUP($D99,[7]ppipfun!$A$14:$H$87,6,0))</f>
        <v>27005598</v>
      </c>
      <c r="I99" s="103">
        <f>IF(ISNA(VLOOKUP($D99,[7]ppipfun!$A$14:$H$87,6,0)),0,VLOOKUP($D99,[7]ppipfun!$A$14:$H$87,6,0))</f>
        <v>27005598</v>
      </c>
      <c r="J99" s="103">
        <f>IF(ISNA(VLOOKUP($D99,[7]ppipfun!$A$14:$H$87,7,0)),0,VLOOKUP($D99,[7]ppipfun!$A$14:$H$87,7,0))</f>
        <v>27005598</v>
      </c>
      <c r="K99" s="103">
        <f>IF(ISNA(VLOOKUP($D99,[7]ppipfun!$A$14:$H$87,8,0)),0,VLOOKUP($D99,[7]ppipfun!$A$14:$H$87,8,0))</f>
        <v>0</v>
      </c>
      <c r="L99" s="105">
        <f t="shared" si="31"/>
        <v>1.7375801288493421E-3</v>
      </c>
      <c r="M99" s="106">
        <f t="shared" si="32"/>
        <v>0.64162869388364985</v>
      </c>
    </row>
    <row r="100" spans="1:13" outlineLevel="3">
      <c r="A100" s="70"/>
      <c r="B100" s="70"/>
      <c r="C100" s="93" t="s">
        <v>631</v>
      </c>
      <c r="D100" s="98" t="s">
        <v>632</v>
      </c>
      <c r="E100" s="99">
        <f>SUBTOTAL(9,E101:E101)</f>
        <v>1094253818</v>
      </c>
      <c r="F100" s="99">
        <f t="shared" ref="F100:K100" si="42">SUBTOTAL(9,F101:F101)</f>
        <v>-1144551</v>
      </c>
      <c r="G100" s="99">
        <f t="shared" si="42"/>
        <v>1093109267</v>
      </c>
      <c r="H100" s="99">
        <f t="shared" si="42"/>
        <v>132632391</v>
      </c>
      <c r="I100" s="99">
        <f t="shared" si="42"/>
        <v>132632391</v>
      </c>
      <c r="J100" s="99">
        <f t="shared" si="42"/>
        <v>132632391</v>
      </c>
      <c r="K100" s="99">
        <f t="shared" si="42"/>
        <v>0</v>
      </c>
      <c r="L100" s="100">
        <f t="shared" si="31"/>
        <v>8.533764260409131E-3</v>
      </c>
      <c r="M100" s="101">
        <f t="shared" si="32"/>
        <v>0.1213349799549362</v>
      </c>
    </row>
    <row r="101" spans="1:13" outlineLevel="4">
      <c r="A101" s="70" t="s">
        <v>473</v>
      </c>
      <c r="B101" s="70" t="s">
        <v>628</v>
      </c>
      <c r="C101" s="70" t="s">
        <v>633</v>
      </c>
      <c r="D101" s="107" t="s">
        <v>634</v>
      </c>
      <c r="E101" s="103">
        <f>IF(ISNA(VLOOKUP($D101,[7]ppipfun!$A$14:$H$87,2,0)),0,VLOOKUP($D101,[7]ppipfun!$A$14:$H$87,2,0))</f>
        <v>1094253818</v>
      </c>
      <c r="F101" s="104">
        <f>+G101-E101</f>
        <v>-1144551</v>
      </c>
      <c r="G101" s="103">
        <f>IF(ISNA(VLOOKUP($D101,[7]ppipfun!$A$14:$H$87,4,0)),0,VLOOKUP($D101,[7]ppipfun!$A$14:$H$87,4,0))</f>
        <v>1093109267</v>
      </c>
      <c r="H101" s="103">
        <f>IF(ISNA(VLOOKUP($D101,[7]ppipfun!$A$14:$H$87,6,0)),0,VLOOKUP($D101,[7]ppipfun!$A$14:$H$87,6,0))</f>
        <v>132632391</v>
      </c>
      <c r="I101" s="103">
        <f>IF(ISNA(VLOOKUP($D101,[7]ppipfun!$A$14:$H$87,6,0)),0,VLOOKUP($D101,[7]ppipfun!$A$14:$H$87,6,0))</f>
        <v>132632391</v>
      </c>
      <c r="J101" s="103">
        <f>IF(ISNA(VLOOKUP($D101,[7]ppipfun!$A$14:$H$87,7,0)),0,VLOOKUP($D101,[7]ppipfun!$A$14:$H$87,7,0))</f>
        <v>132632391</v>
      </c>
      <c r="K101" s="103">
        <f>IF(ISNA(VLOOKUP($D101,[7]ppipfun!$A$14:$H$87,8,0)),0,VLOOKUP($D101,[7]ppipfun!$A$14:$H$87,8,0))</f>
        <v>0</v>
      </c>
      <c r="L101" s="105">
        <f t="shared" si="31"/>
        <v>8.533764260409131E-3</v>
      </c>
      <c r="M101" s="106">
        <f t="shared" si="32"/>
        <v>0.1213349799549362</v>
      </c>
    </row>
    <row r="102" spans="1:13" outlineLevel="3">
      <c r="A102" s="70"/>
      <c r="B102" s="70"/>
      <c r="C102" s="93" t="s">
        <v>635</v>
      </c>
      <c r="D102" s="98" t="s">
        <v>636</v>
      </c>
      <c r="E102" s="99">
        <f>SUBTOTAL(9,E103:E103)</f>
        <v>0</v>
      </c>
      <c r="F102" s="99">
        <f t="shared" ref="F102:K102" si="43">SUBTOTAL(9,F103:F103)</f>
        <v>0</v>
      </c>
      <c r="G102" s="99">
        <f t="shared" si="43"/>
        <v>0</v>
      </c>
      <c r="H102" s="99">
        <f t="shared" si="43"/>
        <v>0</v>
      </c>
      <c r="I102" s="99">
        <f t="shared" si="43"/>
        <v>0</v>
      </c>
      <c r="J102" s="99">
        <f t="shared" si="43"/>
        <v>0</v>
      </c>
      <c r="K102" s="99">
        <f t="shared" si="43"/>
        <v>0</v>
      </c>
      <c r="L102" s="100">
        <f t="shared" si="31"/>
        <v>0</v>
      </c>
      <c r="M102" s="101">
        <f t="shared" si="32"/>
        <v>0</v>
      </c>
    </row>
    <row r="103" spans="1:13" outlineLevel="4">
      <c r="A103" s="70" t="s">
        <v>473</v>
      </c>
      <c r="B103" s="70" t="s">
        <v>628</v>
      </c>
      <c r="C103" s="70" t="s">
        <v>637</v>
      </c>
      <c r="D103" s="107" t="s">
        <v>638</v>
      </c>
      <c r="E103" s="103">
        <f>IF(ISNA(VLOOKUP($D103,[7]ppipfun!$A$14:$H$87,2,0)),0,VLOOKUP($D103,[7]ppipfun!$A$14:$H$87,2,0))</f>
        <v>0</v>
      </c>
      <c r="F103" s="104">
        <f>+G103-E103</f>
        <v>0</v>
      </c>
      <c r="G103" s="103">
        <f>IF(ISNA(VLOOKUP($D103,[7]ppipfun!$A$14:$H$87,4,0)),0,VLOOKUP($D103,[7]ppipfun!$A$14:$H$87,4,0))</f>
        <v>0</v>
      </c>
      <c r="H103" s="103">
        <f>IF(ISNA(VLOOKUP($D103,[7]ppipfun!$A$14:$H$87,6,0)),0,VLOOKUP($D103,[7]ppipfun!$A$14:$H$87,6,0))</f>
        <v>0</v>
      </c>
      <c r="I103" s="103">
        <f>IF(ISNA(VLOOKUP($D103,[7]ppipfun!$A$14:$H$87,6,0)),0,VLOOKUP($D103,[7]ppipfun!$A$14:$H$87,6,0))</f>
        <v>0</v>
      </c>
      <c r="J103" s="103">
        <f>IF(ISNA(VLOOKUP($D103,[7]ppipfun!$A$14:$H$87,7,0)),0,VLOOKUP($D103,[7]ppipfun!$A$14:$H$87,7,0))</f>
        <v>0</v>
      </c>
      <c r="K103" s="103">
        <f>IF(ISNA(VLOOKUP($D103,[7]ppipfun!$A$14:$H$87,8,0)),0,VLOOKUP($D103,[7]ppipfun!$A$14:$H$87,8,0))</f>
        <v>0</v>
      </c>
      <c r="L103" s="105">
        <f t="shared" si="31"/>
        <v>0</v>
      </c>
      <c r="M103" s="106">
        <f t="shared" si="32"/>
        <v>0</v>
      </c>
    </row>
    <row r="104" spans="1:13" outlineLevel="3">
      <c r="A104" s="70"/>
      <c r="B104" s="70"/>
      <c r="C104" s="93" t="s">
        <v>639</v>
      </c>
      <c r="D104" s="98" t="s">
        <v>640</v>
      </c>
      <c r="E104" s="99">
        <f>SUBTOTAL(9,E105:E105)</f>
        <v>26714684</v>
      </c>
      <c r="F104" s="99">
        <f t="shared" ref="F104:K104" si="44">SUBTOTAL(9,F105:F105)</f>
        <v>314878</v>
      </c>
      <c r="G104" s="99">
        <f t="shared" si="44"/>
        <v>27029562</v>
      </c>
      <c r="H104" s="99">
        <f t="shared" si="44"/>
        <v>12038290</v>
      </c>
      <c r="I104" s="99">
        <f t="shared" si="44"/>
        <v>12038290</v>
      </c>
      <c r="J104" s="99">
        <f t="shared" si="44"/>
        <v>12038290</v>
      </c>
      <c r="K104" s="99">
        <f t="shared" si="44"/>
        <v>0</v>
      </c>
      <c r="L104" s="100">
        <f t="shared" si="31"/>
        <v>7.7456138869155008E-4</v>
      </c>
      <c r="M104" s="101">
        <f t="shared" si="32"/>
        <v>0.44537495650132991</v>
      </c>
    </row>
    <row r="105" spans="1:13" outlineLevel="4">
      <c r="A105" s="70" t="s">
        <v>473</v>
      </c>
      <c r="B105" s="70" t="s">
        <v>628</v>
      </c>
      <c r="C105" s="70" t="s">
        <v>641</v>
      </c>
      <c r="D105" s="107" t="s">
        <v>642</v>
      </c>
      <c r="E105" s="103">
        <f>IF(ISNA(VLOOKUP($D105,[7]ppipfun!$A$14:$H$87,2,0)),0,VLOOKUP($D105,[7]ppipfun!$A$14:$H$87,2,0))</f>
        <v>26714684</v>
      </c>
      <c r="F105" s="104">
        <f>+G105-E105</f>
        <v>314878</v>
      </c>
      <c r="G105" s="103">
        <f>IF(ISNA(VLOOKUP($D105,[7]ppipfun!$A$14:$H$87,4,0)),0,VLOOKUP($D105,[7]ppipfun!$A$14:$H$87,4,0))</f>
        <v>27029562</v>
      </c>
      <c r="H105" s="103">
        <f>IF(ISNA(VLOOKUP($D105,[7]ppipfun!$A$14:$H$87,6,0)),0,VLOOKUP($D105,[7]ppipfun!$A$14:$H$87,6,0))</f>
        <v>12038290</v>
      </c>
      <c r="I105" s="103">
        <f>IF(ISNA(VLOOKUP($D105,[7]ppipfun!$A$14:$H$87,6,0)),0,VLOOKUP($D105,[7]ppipfun!$A$14:$H$87,6,0))</f>
        <v>12038290</v>
      </c>
      <c r="J105" s="103">
        <f>IF(ISNA(VLOOKUP($D105,[7]ppipfun!$A$14:$H$87,7,0)),0,VLOOKUP($D105,[7]ppipfun!$A$14:$H$87,7,0))</f>
        <v>12038290</v>
      </c>
      <c r="K105" s="103">
        <f>IF(ISNA(VLOOKUP($D105,[7]ppipfun!$A$14:$H$87,8,0)),0,VLOOKUP($D105,[7]ppipfun!$A$14:$H$87,8,0))</f>
        <v>0</v>
      </c>
      <c r="L105" s="105">
        <f t="shared" si="31"/>
        <v>7.7456138869155008E-4</v>
      </c>
      <c r="M105" s="106">
        <f t="shared" si="32"/>
        <v>0.44537495650132991</v>
      </c>
    </row>
    <row r="106" spans="1:13" outlineLevel="3">
      <c r="A106" s="70"/>
      <c r="B106" s="70"/>
      <c r="C106" s="93" t="s">
        <v>643</v>
      </c>
      <c r="D106" s="98" t="s">
        <v>644</v>
      </c>
      <c r="E106" s="99">
        <f>SUBTOTAL(9,E107:E107)</f>
        <v>234832709</v>
      </c>
      <c r="F106" s="99">
        <f t="shared" ref="F106:K106" si="45">SUBTOTAL(9,F107:F107)</f>
        <v>1624809.6299999952</v>
      </c>
      <c r="G106" s="99">
        <f t="shared" si="45"/>
        <v>236457518.63</v>
      </c>
      <c r="H106" s="99">
        <f t="shared" si="45"/>
        <v>98836202</v>
      </c>
      <c r="I106" s="99">
        <f t="shared" si="45"/>
        <v>98836202</v>
      </c>
      <c r="J106" s="99">
        <f t="shared" si="45"/>
        <v>98836202</v>
      </c>
      <c r="K106" s="99">
        <f t="shared" si="45"/>
        <v>0</v>
      </c>
      <c r="L106" s="100">
        <f t="shared" si="31"/>
        <v>6.3592674602554484E-3</v>
      </c>
      <c r="M106" s="101">
        <f t="shared" si="32"/>
        <v>0.41798714023830741</v>
      </c>
    </row>
    <row r="107" spans="1:13" outlineLevel="4">
      <c r="A107" s="70" t="s">
        <v>473</v>
      </c>
      <c r="B107" s="70" t="s">
        <v>628</v>
      </c>
      <c r="C107" s="70" t="s">
        <v>645</v>
      </c>
      <c r="D107" s="107" t="s">
        <v>646</v>
      </c>
      <c r="E107" s="103">
        <f>IF(ISNA(VLOOKUP($D107,[7]ppipfun!$A$14:$H$87,2,0)),0,VLOOKUP($D107,[7]ppipfun!$A$14:$H$87,2,0))</f>
        <v>234832709</v>
      </c>
      <c r="F107" s="104">
        <f>+G107-E107</f>
        <v>1624809.6299999952</v>
      </c>
      <c r="G107" s="103">
        <f>IF(ISNA(VLOOKUP($D107,[7]ppipfun!$A$14:$H$87,4,0)),0,VLOOKUP($D107,[7]ppipfun!$A$14:$H$87,4,0))</f>
        <v>236457518.63</v>
      </c>
      <c r="H107" s="103">
        <f>IF(ISNA(VLOOKUP($D107,[7]ppipfun!$A$14:$H$87,6,0)),0,VLOOKUP($D107,[7]ppipfun!$A$14:$H$87,6,0))</f>
        <v>98836202</v>
      </c>
      <c r="I107" s="103">
        <f>IF(ISNA(VLOOKUP($D107,[7]ppipfun!$A$14:$H$87,6,0)),0,VLOOKUP($D107,[7]ppipfun!$A$14:$H$87,6,0))</f>
        <v>98836202</v>
      </c>
      <c r="J107" s="103">
        <f>IF(ISNA(VLOOKUP($D107,[7]ppipfun!$A$14:$H$87,7,0)),0,VLOOKUP($D107,[7]ppipfun!$A$14:$H$87,7,0))</f>
        <v>98836202</v>
      </c>
      <c r="K107" s="103">
        <f>IF(ISNA(VLOOKUP($D107,[7]ppipfun!$A$14:$H$87,8,0)),0,VLOOKUP($D107,[7]ppipfun!$A$14:$H$87,8,0))</f>
        <v>0</v>
      </c>
      <c r="L107" s="105">
        <f t="shared" si="31"/>
        <v>6.3592674602554484E-3</v>
      </c>
      <c r="M107" s="106">
        <f t="shared" si="32"/>
        <v>0.41798714023830741</v>
      </c>
    </row>
    <row r="108" spans="1:13" outlineLevel="3">
      <c r="A108" s="70"/>
      <c r="B108" s="70"/>
      <c r="C108" s="93" t="s">
        <v>647</v>
      </c>
      <c r="D108" s="98" t="s">
        <v>648</v>
      </c>
      <c r="E108" s="99">
        <f>SUBTOTAL(9,E109:E109)</f>
        <v>819029613</v>
      </c>
      <c r="F108" s="99">
        <f t="shared" ref="F108:K108" si="46">SUBTOTAL(9,F109:F109)</f>
        <v>4622042</v>
      </c>
      <c r="G108" s="99">
        <f t="shared" si="46"/>
        <v>823651655</v>
      </c>
      <c r="H108" s="99">
        <f t="shared" si="46"/>
        <v>514409771</v>
      </c>
      <c r="I108" s="99">
        <f t="shared" si="46"/>
        <v>514409771</v>
      </c>
      <c r="J108" s="99">
        <f t="shared" si="46"/>
        <v>514409771</v>
      </c>
      <c r="K108" s="99">
        <f t="shared" si="46"/>
        <v>0</v>
      </c>
      <c r="L108" s="100">
        <f t="shared" si="31"/>
        <v>3.3097885711530647E-2</v>
      </c>
      <c r="M108" s="101">
        <f t="shared" si="32"/>
        <v>0.62454772946458781</v>
      </c>
    </row>
    <row r="109" spans="1:13" outlineLevel="4">
      <c r="A109" s="70" t="s">
        <v>473</v>
      </c>
      <c r="B109" s="70" t="s">
        <v>628</v>
      </c>
      <c r="C109" s="70" t="s">
        <v>649</v>
      </c>
      <c r="D109" s="107" t="s">
        <v>650</v>
      </c>
      <c r="E109" s="103">
        <f>IF(ISNA(VLOOKUP($D109,[7]ppipfun!$A$14:$H$87,2,0)),0,VLOOKUP($D109,[7]ppipfun!$A$14:$H$87,2,0))</f>
        <v>819029613</v>
      </c>
      <c r="F109" s="104">
        <f>+G109-E109</f>
        <v>4622042</v>
      </c>
      <c r="G109" s="103">
        <f>IF(ISNA(VLOOKUP($D109,[7]ppipfun!$A$14:$H$87,4,0)),0,VLOOKUP($D109,[7]ppipfun!$A$14:$H$87,4,0))</f>
        <v>823651655</v>
      </c>
      <c r="H109" s="103">
        <f>IF(ISNA(VLOOKUP($D109,[7]ppipfun!$A$14:$H$87,6,0)),0,VLOOKUP($D109,[7]ppipfun!$A$14:$H$87,6,0))</f>
        <v>514409771</v>
      </c>
      <c r="I109" s="103">
        <f>IF(ISNA(VLOOKUP($D109,[7]ppipfun!$A$14:$H$87,6,0)),0,VLOOKUP($D109,[7]ppipfun!$A$14:$H$87,6,0))</f>
        <v>514409771</v>
      </c>
      <c r="J109" s="103">
        <f>IF(ISNA(VLOOKUP($D109,[7]ppipfun!$A$14:$H$87,7,0)),0,VLOOKUP($D109,[7]ppipfun!$A$14:$H$87,7,0))</f>
        <v>514409771</v>
      </c>
      <c r="K109" s="103">
        <f>IF(ISNA(VLOOKUP($D109,[7]ppipfun!$A$14:$H$87,8,0)),0,VLOOKUP($D109,[7]ppipfun!$A$14:$H$87,8,0))</f>
        <v>0</v>
      </c>
      <c r="L109" s="105">
        <f t="shared" si="31"/>
        <v>3.3097885711530647E-2</v>
      </c>
      <c r="M109" s="106">
        <f t="shared" si="32"/>
        <v>0.62454772946458781</v>
      </c>
    </row>
    <row r="110" spans="1:13" outlineLevel="2">
      <c r="A110" s="70"/>
      <c r="B110" s="93" t="s">
        <v>651</v>
      </c>
      <c r="C110" s="70"/>
      <c r="D110" s="98" t="s">
        <v>652</v>
      </c>
      <c r="E110" s="99">
        <f>SUBTOTAL(9,E112:E122)</f>
        <v>3855342193</v>
      </c>
      <c r="F110" s="99">
        <f t="shared" ref="F110:K110" si="47">SUBTOTAL(9,F112:F122)</f>
        <v>-481099885</v>
      </c>
      <c r="G110" s="99">
        <f t="shared" si="47"/>
        <v>3374242308</v>
      </c>
      <c r="H110" s="99">
        <f t="shared" si="47"/>
        <v>494191445</v>
      </c>
      <c r="I110" s="99">
        <f t="shared" si="47"/>
        <v>494191445</v>
      </c>
      <c r="J110" s="99">
        <f t="shared" si="47"/>
        <v>494191445</v>
      </c>
      <c r="K110" s="99">
        <f t="shared" si="47"/>
        <v>0</v>
      </c>
      <c r="L110" s="100">
        <f t="shared" si="31"/>
        <v>3.179700870461534E-2</v>
      </c>
      <c r="M110" s="101">
        <f t="shared" si="32"/>
        <v>0.14645997527454391</v>
      </c>
    </row>
    <row r="111" spans="1:13" outlineLevel="3">
      <c r="A111" s="70"/>
      <c r="B111" s="70"/>
      <c r="C111" s="93" t="s">
        <v>653</v>
      </c>
      <c r="D111" s="98" t="s">
        <v>654</v>
      </c>
      <c r="E111" s="99">
        <f>SUBTOTAL(9,E112:E112)</f>
        <v>0</v>
      </c>
      <c r="F111" s="99">
        <f t="shared" ref="F111:K111" si="48">SUBTOTAL(9,F112:F112)</f>
        <v>0</v>
      </c>
      <c r="G111" s="99">
        <f t="shared" si="48"/>
        <v>0</v>
      </c>
      <c r="H111" s="99">
        <f t="shared" si="48"/>
        <v>0</v>
      </c>
      <c r="I111" s="99">
        <f t="shared" si="48"/>
        <v>0</v>
      </c>
      <c r="J111" s="99">
        <f t="shared" si="48"/>
        <v>0</v>
      </c>
      <c r="K111" s="99">
        <f t="shared" si="48"/>
        <v>0</v>
      </c>
      <c r="L111" s="100">
        <f t="shared" si="31"/>
        <v>0</v>
      </c>
      <c r="M111" s="101">
        <f t="shared" si="32"/>
        <v>0</v>
      </c>
    </row>
    <row r="112" spans="1:13" outlineLevel="4">
      <c r="A112" s="70" t="s">
        <v>473</v>
      </c>
      <c r="B112" s="70" t="s">
        <v>655</v>
      </c>
      <c r="C112" s="70" t="s">
        <v>656</v>
      </c>
      <c r="D112" s="107" t="s">
        <v>657</v>
      </c>
      <c r="E112" s="103">
        <f>IF(ISNA(VLOOKUP($D112,[7]ppipfun!$A$14:$H$87,2,0)),0,VLOOKUP($D112,[7]ppipfun!$A$14:$H$87,2,0))</f>
        <v>0</v>
      </c>
      <c r="F112" s="104">
        <f>+G112-E112</f>
        <v>0</v>
      </c>
      <c r="G112" s="103">
        <f>IF(ISNA(VLOOKUP($D112,[7]ppipfun!$A$14:$H$87,4,0)),0,VLOOKUP($D112,[7]ppipfun!$A$14:$H$87,4,0))</f>
        <v>0</v>
      </c>
      <c r="H112" s="103">
        <f>IF(ISNA(VLOOKUP($D112,[7]ppipfun!$A$14:$H$87,6,0)),0,VLOOKUP($D112,[7]ppipfun!$A$14:$H$87,6,0))</f>
        <v>0</v>
      </c>
      <c r="I112" s="103">
        <f>IF(ISNA(VLOOKUP($D112,[7]ppipfun!$A$14:$H$87,6,0)),0,VLOOKUP($D112,[7]ppipfun!$A$14:$H$87,6,0))</f>
        <v>0</v>
      </c>
      <c r="J112" s="103">
        <f>IF(ISNA(VLOOKUP($D112,[7]ppipfun!$A$14:$H$87,7,0)),0,VLOOKUP($D112,[7]ppipfun!$A$14:$H$87,7,0))</f>
        <v>0</v>
      </c>
      <c r="K112" s="103">
        <f>IF(ISNA(VLOOKUP($D112,[7]ppipfun!$A$14:$H$87,8,0)),0,VLOOKUP($D112,[7]ppipfun!$A$14:$H$87,8,0))</f>
        <v>0</v>
      </c>
      <c r="L112" s="105">
        <f t="shared" si="31"/>
        <v>0</v>
      </c>
      <c r="M112" s="106">
        <f t="shared" si="32"/>
        <v>0</v>
      </c>
    </row>
    <row r="113" spans="1:13" outlineLevel="3">
      <c r="A113" s="70"/>
      <c r="B113" s="70"/>
      <c r="C113" s="93" t="s">
        <v>658</v>
      </c>
      <c r="D113" s="98" t="s">
        <v>659</v>
      </c>
      <c r="E113" s="99">
        <f>SUBTOTAL(9,E114:E114)</f>
        <v>28887152</v>
      </c>
      <c r="F113" s="99">
        <f t="shared" ref="F113:K113" si="49">SUBTOTAL(9,F114:F114)</f>
        <v>0</v>
      </c>
      <c r="G113" s="99">
        <f t="shared" si="49"/>
        <v>28887152</v>
      </c>
      <c r="H113" s="99">
        <f t="shared" si="49"/>
        <v>28519800</v>
      </c>
      <c r="I113" s="99">
        <f t="shared" si="49"/>
        <v>28519800</v>
      </c>
      <c r="J113" s="99">
        <f t="shared" si="49"/>
        <v>28519800</v>
      </c>
      <c r="K113" s="99">
        <f t="shared" si="49"/>
        <v>0</v>
      </c>
      <c r="L113" s="100">
        <f t="shared" si="31"/>
        <v>1.8350061257209511E-3</v>
      </c>
      <c r="M113" s="101">
        <f t="shared" si="32"/>
        <v>0.98728320465790464</v>
      </c>
    </row>
    <row r="114" spans="1:13" outlineLevel="4">
      <c r="A114" s="70" t="s">
        <v>473</v>
      </c>
      <c r="B114" s="70" t="s">
        <v>655</v>
      </c>
      <c r="C114" s="70" t="s">
        <v>660</v>
      </c>
      <c r="D114" s="107" t="s">
        <v>661</v>
      </c>
      <c r="E114" s="103">
        <f>IF(ISNA(VLOOKUP($D114,[7]ppipfun!$A$14:$H$87,2,0)),0,VLOOKUP($D114,[7]ppipfun!$A$14:$H$87,2,0))</f>
        <v>28887152</v>
      </c>
      <c r="F114" s="104">
        <f>+G114-E114</f>
        <v>0</v>
      </c>
      <c r="G114" s="103">
        <f>IF(ISNA(VLOOKUP($D114,[7]ppipfun!$A$14:$H$87,4,0)),0,VLOOKUP($D114,[7]ppipfun!$A$14:$H$87,4,0))</f>
        <v>28887152</v>
      </c>
      <c r="H114" s="103">
        <f>IF(ISNA(VLOOKUP($D114,[7]ppipfun!$A$14:$H$87,6,0)),0,VLOOKUP($D114,[7]ppipfun!$A$14:$H$87,6,0))</f>
        <v>28519800</v>
      </c>
      <c r="I114" s="103">
        <f>IF(ISNA(VLOOKUP($D114,[7]ppipfun!$A$14:$H$87,6,0)),0,VLOOKUP($D114,[7]ppipfun!$A$14:$H$87,6,0))</f>
        <v>28519800</v>
      </c>
      <c r="J114" s="103">
        <f>IF(ISNA(VLOOKUP($D114,[7]ppipfun!$A$14:$H$87,7,0)),0,VLOOKUP($D114,[7]ppipfun!$A$14:$H$87,7,0))</f>
        <v>28519800</v>
      </c>
      <c r="K114" s="103">
        <f>IF(ISNA(VLOOKUP($D114,[7]ppipfun!$A$14:$H$87,8,0)),0,VLOOKUP($D114,[7]ppipfun!$A$14:$H$87,8,0))</f>
        <v>0</v>
      </c>
      <c r="L114" s="105">
        <f t="shared" si="31"/>
        <v>1.8350061257209511E-3</v>
      </c>
      <c r="M114" s="106">
        <f t="shared" si="32"/>
        <v>0.98728320465790464</v>
      </c>
    </row>
    <row r="115" spans="1:13" outlineLevel="3">
      <c r="A115" s="70"/>
      <c r="B115" s="70"/>
      <c r="C115" s="93" t="s">
        <v>662</v>
      </c>
      <c r="D115" s="98" t="s">
        <v>663</v>
      </c>
      <c r="E115" s="99">
        <f>SUBTOTAL(9,E116:E116)</f>
        <v>3458810209</v>
      </c>
      <c r="F115" s="99">
        <f t="shared" ref="F115:K115" si="50">SUBTOTAL(9,F116:F116)</f>
        <v>-487362883</v>
      </c>
      <c r="G115" s="99">
        <f t="shared" si="50"/>
        <v>2971447326</v>
      </c>
      <c r="H115" s="99">
        <f t="shared" si="50"/>
        <v>114073272</v>
      </c>
      <c r="I115" s="99">
        <f t="shared" si="50"/>
        <v>114073272</v>
      </c>
      <c r="J115" s="99">
        <f t="shared" si="50"/>
        <v>114073272</v>
      </c>
      <c r="K115" s="99">
        <f t="shared" si="50"/>
        <v>0</v>
      </c>
      <c r="L115" s="100">
        <f t="shared" si="31"/>
        <v>7.3396430865936037E-3</v>
      </c>
      <c r="M115" s="101">
        <f t="shared" si="32"/>
        <v>3.8389801159140591E-2</v>
      </c>
    </row>
    <row r="116" spans="1:13" outlineLevel="4">
      <c r="A116" s="70" t="s">
        <v>473</v>
      </c>
      <c r="B116" s="70" t="s">
        <v>655</v>
      </c>
      <c r="C116" s="70" t="s">
        <v>664</v>
      </c>
      <c r="D116" s="107" t="s">
        <v>665</v>
      </c>
      <c r="E116" s="103">
        <f>IF(ISNA(VLOOKUP($D116,[7]ppipfun!$A$14:$H$87,2,0)),0,VLOOKUP($D116,[7]ppipfun!$A$14:$H$87,2,0))</f>
        <v>3458810209</v>
      </c>
      <c r="F116" s="104">
        <f>+G116-E116</f>
        <v>-487362883</v>
      </c>
      <c r="G116" s="103">
        <f>IF(ISNA(VLOOKUP($D116,[7]ppipfun!$A$14:$H$87,4,0)),0,VLOOKUP($D116,[7]ppipfun!$A$14:$H$87,4,0))</f>
        <v>2971447326</v>
      </c>
      <c r="H116" s="103">
        <f>IF(ISNA(VLOOKUP($D116,[7]ppipfun!$A$14:$H$87,6,0)),0,VLOOKUP($D116,[7]ppipfun!$A$14:$H$87,6,0))</f>
        <v>114073272</v>
      </c>
      <c r="I116" s="103">
        <f>IF(ISNA(VLOOKUP($D116,[7]ppipfun!$A$14:$H$87,6,0)),0,VLOOKUP($D116,[7]ppipfun!$A$14:$H$87,6,0))</f>
        <v>114073272</v>
      </c>
      <c r="J116" s="103">
        <f>IF(ISNA(VLOOKUP($D116,[7]ppipfun!$A$14:$H$87,7,0)),0,VLOOKUP($D116,[7]ppipfun!$A$14:$H$87,7,0))</f>
        <v>114073272</v>
      </c>
      <c r="K116" s="103">
        <f>IF(ISNA(VLOOKUP($D116,[7]ppipfun!$A$14:$H$87,8,0)),0,VLOOKUP($D116,[7]ppipfun!$A$14:$H$87,8,0))</f>
        <v>0</v>
      </c>
      <c r="L116" s="105">
        <f t="shared" si="31"/>
        <v>7.3396430865936037E-3</v>
      </c>
      <c r="M116" s="106">
        <f t="shared" si="32"/>
        <v>3.8389801159140591E-2</v>
      </c>
    </row>
    <row r="117" spans="1:13" outlineLevel="3">
      <c r="A117" s="70"/>
      <c r="B117" s="70"/>
      <c r="C117" s="93" t="s">
        <v>666</v>
      </c>
      <c r="D117" s="98" t="s">
        <v>667</v>
      </c>
      <c r="E117" s="99">
        <f>SUBTOTAL(9,E118:E118)</f>
        <v>0</v>
      </c>
      <c r="F117" s="99">
        <f t="shared" ref="F117:K117" si="51">SUBTOTAL(9,F118:F118)</f>
        <v>0</v>
      </c>
      <c r="G117" s="99">
        <f t="shared" si="51"/>
        <v>0</v>
      </c>
      <c r="H117" s="99">
        <f t="shared" si="51"/>
        <v>0</v>
      </c>
      <c r="I117" s="99">
        <f t="shared" si="51"/>
        <v>0</v>
      </c>
      <c r="J117" s="99">
        <f t="shared" si="51"/>
        <v>0</v>
      </c>
      <c r="K117" s="99">
        <f t="shared" si="51"/>
        <v>0</v>
      </c>
      <c r="L117" s="100">
        <f t="shared" si="31"/>
        <v>0</v>
      </c>
      <c r="M117" s="101">
        <f t="shared" si="32"/>
        <v>0</v>
      </c>
    </row>
    <row r="118" spans="1:13" outlineLevel="4">
      <c r="A118" s="70" t="s">
        <v>473</v>
      </c>
      <c r="B118" s="70" t="s">
        <v>655</v>
      </c>
      <c r="C118" s="70" t="s">
        <v>668</v>
      </c>
      <c r="D118" s="107" t="s">
        <v>669</v>
      </c>
      <c r="E118" s="103">
        <f>IF(ISNA(VLOOKUP($D118,[7]ppipfun!$A$14:$H$87,2,0)),0,VLOOKUP($D118,[7]ppipfun!$A$14:$H$87,2,0))</f>
        <v>0</v>
      </c>
      <c r="F118" s="104">
        <f>+G118-E118</f>
        <v>0</v>
      </c>
      <c r="G118" s="103">
        <f>IF(ISNA(VLOOKUP($D118,[7]ppipfun!$A$14:$H$87,4,0)),0,VLOOKUP($D118,[7]ppipfun!$A$14:$H$87,4,0))</f>
        <v>0</v>
      </c>
      <c r="H118" s="103">
        <f>IF(ISNA(VLOOKUP($D118,[7]ppipfun!$A$14:$H$87,6,0)),0,VLOOKUP($D118,[7]ppipfun!$A$14:$H$87,6,0))</f>
        <v>0</v>
      </c>
      <c r="I118" s="103">
        <f>IF(ISNA(VLOOKUP($D118,[7]ppipfun!$A$14:$H$87,6,0)),0,VLOOKUP($D118,[7]ppipfun!$A$14:$H$87,6,0))</f>
        <v>0</v>
      </c>
      <c r="J118" s="103">
        <f>IF(ISNA(VLOOKUP($D118,[7]ppipfun!$A$14:$H$87,7,0)),0,VLOOKUP($D118,[7]ppipfun!$A$14:$H$87,7,0))</f>
        <v>0</v>
      </c>
      <c r="K118" s="103">
        <f>IF(ISNA(VLOOKUP($D118,[7]ppipfun!$A$14:$H$87,8,0)),0,VLOOKUP($D118,[7]ppipfun!$A$14:$H$87,8,0))</f>
        <v>0</v>
      </c>
      <c r="L118" s="105">
        <f t="shared" si="31"/>
        <v>0</v>
      </c>
      <c r="M118" s="106">
        <f t="shared" si="32"/>
        <v>0</v>
      </c>
    </row>
    <row r="119" spans="1:13" outlineLevel="3">
      <c r="A119" s="70"/>
      <c r="B119" s="70"/>
      <c r="C119" s="93" t="s">
        <v>670</v>
      </c>
      <c r="D119" s="98" t="s">
        <v>671</v>
      </c>
      <c r="E119" s="99">
        <f>SUBTOTAL(9,E120:E120)</f>
        <v>90063567</v>
      </c>
      <c r="F119" s="99">
        <f t="shared" ref="F119:K119" si="52">SUBTOTAL(9,F120:F120)</f>
        <v>939148</v>
      </c>
      <c r="G119" s="99">
        <f t="shared" si="52"/>
        <v>91002715</v>
      </c>
      <c r="H119" s="99">
        <f t="shared" si="52"/>
        <v>76405641</v>
      </c>
      <c r="I119" s="99">
        <f t="shared" si="52"/>
        <v>76405641</v>
      </c>
      <c r="J119" s="99">
        <f t="shared" si="52"/>
        <v>76405641</v>
      </c>
      <c r="K119" s="99">
        <f t="shared" si="52"/>
        <v>0</v>
      </c>
      <c r="L119" s="100">
        <f t="shared" si="31"/>
        <v>4.916051980541093E-3</v>
      </c>
      <c r="M119" s="101">
        <f t="shared" si="32"/>
        <v>0.83959737904522957</v>
      </c>
    </row>
    <row r="120" spans="1:13" outlineLevel="4">
      <c r="A120" s="70" t="s">
        <v>473</v>
      </c>
      <c r="B120" s="70" t="s">
        <v>655</v>
      </c>
      <c r="C120" s="70" t="s">
        <v>672</v>
      </c>
      <c r="D120" s="107" t="s">
        <v>673</v>
      </c>
      <c r="E120" s="103">
        <f>IF(ISNA(VLOOKUP($D120,[7]ppipfun!$A$14:$H$87,2,0)),0,VLOOKUP($D120,[7]ppipfun!$A$14:$H$87,2,0))</f>
        <v>90063567</v>
      </c>
      <c r="F120" s="104">
        <f>+G120-E120</f>
        <v>939148</v>
      </c>
      <c r="G120" s="103">
        <f>IF(ISNA(VLOOKUP($D120,[7]ppipfun!$A$14:$H$87,4,0)),0,VLOOKUP($D120,[7]ppipfun!$A$14:$H$87,4,0))</f>
        <v>91002715</v>
      </c>
      <c r="H120" s="103">
        <f>IF(ISNA(VLOOKUP($D120,[7]ppipfun!$A$14:$H$87,6,0)),0,VLOOKUP($D120,[7]ppipfun!$A$14:$H$87,6,0))</f>
        <v>76405641</v>
      </c>
      <c r="I120" s="103">
        <f>IF(ISNA(VLOOKUP($D120,[7]ppipfun!$A$14:$H$87,6,0)),0,VLOOKUP($D120,[7]ppipfun!$A$14:$H$87,6,0))</f>
        <v>76405641</v>
      </c>
      <c r="J120" s="103">
        <f>IF(ISNA(VLOOKUP($D120,[7]ppipfun!$A$14:$H$87,7,0)),0,VLOOKUP($D120,[7]ppipfun!$A$14:$H$87,7,0))</f>
        <v>76405641</v>
      </c>
      <c r="K120" s="103">
        <f>IF(ISNA(VLOOKUP($D120,[7]ppipfun!$A$14:$H$87,8,0)),0,VLOOKUP($D120,[7]ppipfun!$A$14:$H$87,8,0))</f>
        <v>0</v>
      </c>
      <c r="L120" s="105">
        <f t="shared" si="31"/>
        <v>4.916051980541093E-3</v>
      </c>
      <c r="M120" s="106">
        <f t="shared" si="32"/>
        <v>0.83959737904522957</v>
      </c>
    </row>
    <row r="121" spans="1:13" outlineLevel="3">
      <c r="A121" s="70"/>
      <c r="B121" s="70"/>
      <c r="C121" s="93" t="s">
        <v>674</v>
      </c>
      <c r="D121" s="98" t="s">
        <v>675</v>
      </c>
      <c r="E121" s="99">
        <f>SUBTOTAL(9,E122:E122)</f>
        <v>277581265</v>
      </c>
      <c r="F121" s="99">
        <f t="shared" ref="F121:K121" si="53">SUBTOTAL(9,F122:F122)</f>
        <v>5323850</v>
      </c>
      <c r="G121" s="99">
        <f t="shared" si="53"/>
        <v>282905115</v>
      </c>
      <c r="H121" s="99">
        <f t="shared" si="53"/>
        <v>275192732</v>
      </c>
      <c r="I121" s="99">
        <f t="shared" si="53"/>
        <v>275192732</v>
      </c>
      <c r="J121" s="99">
        <f t="shared" si="53"/>
        <v>275192732</v>
      </c>
      <c r="K121" s="99">
        <f t="shared" si="53"/>
        <v>0</v>
      </c>
      <c r="L121" s="100">
        <f t="shared" si="31"/>
        <v>1.7706307511759691E-2</v>
      </c>
      <c r="M121" s="101">
        <f t="shared" si="32"/>
        <v>0.97273862298318647</v>
      </c>
    </row>
    <row r="122" spans="1:13" outlineLevel="4">
      <c r="A122" s="70" t="s">
        <v>473</v>
      </c>
      <c r="B122" s="70" t="s">
        <v>655</v>
      </c>
      <c r="C122" s="70" t="s">
        <v>676</v>
      </c>
      <c r="D122" s="107" t="s">
        <v>677</v>
      </c>
      <c r="E122" s="103">
        <f>IF(ISNA(VLOOKUP($D122,[7]ppipfun!$A$14:$H$87,2,0)),0,VLOOKUP($D122,[7]ppipfun!$A$14:$H$87,2,0))</f>
        <v>277581265</v>
      </c>
      <c r="F122" s="104">
        <f>+G122-E122</f>
        <v>5323850</v>
      </c>
      <c r="G122" s="103">
        <f>IF(ISNA(VLOOKUP($D122,[7]ppipfun!$A$14:$H$87,4,0)),0,VLOOKUP($D122,[7]ppipfun!$A$14:$H$87,4,0))</f>
        <v>282905115</v>
      </c>
      <c r="H122" s="103">
        <f>IF(ISNA(VLOOKUP($D122,[7]ppipfun!$A$14:$H$87,6,0)),0,VLOOKUP($D122,[7]ppipfun!$A$14:$H$87,6,0))</f>
        <v>275192732</v>
      </c>
      <c r="I122" s="103">
        <f>IF(ISNA(VLOOKUP($D122,[7]ppipfun!$A$14:$H$87,6,0)),0,VLOOKUP($D122,[7]ppipfun!$A$14:$H$87,6,0))</f>
        <v>275192732</v>
      </c>
      <c r="J122" s="103">
        <f>IF(ISNA(VLOOKUP($D122,[7]ppipfun!$A$14:$H$87,7,0)),0,VLOOKUP($D122,[7]ppipfun!$A$14:$H$87,7,0))</f>
        <v>275192732</v>
      </c>
      <c r="K122" s="103">
        <f>IF(ISNA(VLOOKUP($D122,[7]ppipfun!$A$14:$H$87,8,0)),0,VLOOKUP($D122,[7]ppipfun!$A$14:$H$87,8,0))</f>
        <v>0</v>
      </c>
      <c r="L122" s="105">
        <f t="shared" si="31"/>
        <v>1.7706307511759691E-2</v>
      </c>
      <c r="M122" s="106">
        <f t="shared" si="32"/>
        <v>0.97273862298318647</v>
      </c>
    </row>
    <row r="123" spans="1:13" outlineLevel="2">
      <c r="A123" s="70"/>
      <c r="B123" s="93" t="s">
        <v>678</v>
      </c>
      <c r="C123" s="70"/>
      <c r="D123" s="98" t="s">
        <v>679</v>
      </c>
      <c r="E123" s="99">
        <f>SUBTOTAL(9,E125:E143)</f>
        <v>2913948138.7249999</v>
      </c>
      <c r="F123" s="99">
        <f t="shared" ref="F123:K123" si="54">SUBTOTAL(9,F125:F143)</f>
        <v>446335331.30999994</v>
      </c>
      <c r="G123" s="99">
        <f t="shared" si="54"/>
        <v>3360283470.0349998</v>
      </c>
      <c r="H123" s="99">
        <f t="shared" si="54"/>
        <v>1752455182</v>
      </c>
      <c r="I123" s="99">
        <f t="shared" si="54"/>
        <v>1752455182</v>
      </c>
      <c r="J123" s="99">
        <f t="shared" si="54"/>
        <v>1752455182</v>
      </c>
      <c r="K123" s="99">
        <f t="shared" si="54"/>
        <v>0</v>
      </c>
      <c r="L123" s="100">
        <f t="shared" si="31"/>
        <v>0.11275555908601828</v>
      </c>
      <c r="M123" s="101">
        <f t="shared" si="32"/>
        <v>0.52152004365921745</v>
      </c>
    </row>
    <row r="124" spans="1:13" outlineLevel="3">
      <c r="A124" s="70"/>
      <c r="B124" s="70"/>
      <c r="C124" s="93" t="s">
        <v>680</v>
      </c>
      <c r="D124" s="98" t="s">
        <v>681</v>
      </c>
      <c r="E124" s="99">
        <f>SUBTOTAL(9,E125:E127)</f>
        <v>20000000</v>
      </c>
      <c r="F124" s="99">
        <f t="shared" ref="F124:K124" si="55">SUBTOTAL(9,F125:F127)</f>
        <v>0</v>
      </c>
      <c r="G124" s="99">
        <f t="shared" si="55"/>
        <v>20000000</v>
      </c>
      <c r="H124" s="99">
        <f t="shared" si="55"/>
        <v>19998279</v>
      </c>
      <c r="I124" s="99">
        <f t="shared" si="55"/>
        <v>19998279</v>
      </c>
      <c r="J124" s="99">
        <f t="shared" si="55"/>
        <v>19998279</v>
      </c>
      <c r="K124" s="99">
        <f t="shared" si="55"/>
        <v>0</v>
      </c>
      <c r="L124" s="100">
        <f t="shared" si="31"/>
        <v>1.2867188573859796E-3</v>
      </c>
      <c r="M124" s="101">
        <f t="shared" si="32"/>
        <v>0.99991395000000005</v>
      </c>
    </row>
    <row r="125" spans="1:13" outlineLevel="4">
      <c r="A125" s="70" t="s">
        <v>473</v>
      </c>
      <c r="B125" s="70" t="s">
        <v>682</v>
      </c>
      <c r="C125" s="70" t="s">
        <v>683</v>
      </c>
      <c r="D125" s="107" t="s">
        <v>684</v>
      </c>
      <c r="E125" s="103">
        <f>IF(ISNA(VLOOKUP($D125,[7]ppipfun!$A$14:$H$87,2,0)),0,VLOOKUP($D125,[7]ppipfun!$A$14:$H$87,2,0))</f>
        <v>20000000</v>
      </c>
      <c r="F125" s="104">
        <f>+G125-E125</f>
        <v>0</v>
      </c>
      <c r="G125" s="103">
        <f>IF(ISNA(VLOOKUP($D125,[7]ppipfun!$A$14:$H$87,4,0)),0,VLOOKUP($D125,[7]ppipfun!$A$14:$H$87,4,0))</f>
        <v>20000000</v>
      </c>
      <c r="H125" s="103">
        <f>IF(ISNA(VLOOKUP($D125,[7]ppipfun!$A$14:$H$87,6,0)),0,VLOOKUP($D125,[7]ppipfun!$A$14:$H$87,6,0))</f>
        <v>19998279</v>
      </c>
      <c r="I125" s="103">
        <f>IF(ISNA(VLOOKUP($D125,[7]ppipfun!$A$14:$H$87,6,0)),0,VLOOKUP($D125,[7]ppipfun!$A$14:$H$87,6,0))</f>
        <v>19998279</v>
      </c>
      <c r="J125" s="103">
        <f>IF(ISNA(VLOOKUP($D125,[7]ppipfun!$A$14:$H$87,7,0)),0,VLOOKUP($D125,[7]ppipfun!$A$14:$H$87,7,0))</f>
        <v>19998279</v>
      </c>
      <c r="K125" s="103">
        <f>IF(ISNA(VLOOKUP($D125,[7]ppipfun!$A$14:$H$87,8,0)),0,VLOOKUP($D125,[7]ppipfun!$A$14:$H$87,8,0))</f>
        <v>0</v>
      </c>
      <c r="L125" s="105">
        <f t="shared" si="31"/>
        <v>1.2867188573859796E-3</v>
      </c>
      <c r="M125" s="106">
        <f t="shared" si="32"/>
        <v>0.99991395000000005</v>
      </c>
    </row>
    <row r="126" spans="1:13" outlineLevel="4">
      <c r="A126" s="70" t="s">
        <v>473</v>
      </c>
      <c r="B126" s="70" t="s">
        <v>682</v>
      </c>
      <c r="C126" s="70" t="s">
        <v>683</v>
      </c>
      <c r="D126" s="107" t="s">
        <v>685</v>
      </c>
      <c r="E126" s="103">
        <f>IF(ISNA(VLOOKUP($D126,[7]ppipfun!$A$14:$H$87,2,0)),0,VLOOKUP($D126,[7]ppipfun!$A$14:$H$87,2,0))</f>
        <v>0</v>
      </c>
      <c r="F126" s="104">
        <f>+G126-E126</f>
        <v>0</v>
      </c>
      <c r="G126" s="103">
        <f>IF(ISNA(VLOOKUP($D126,[7]ppipfun!$A$14:$H$87,4,0)),0,VLOOKUP($D126,[7]ppipfun!$A$14:$H$87,4,0))</f>
        <v>0</v>
      </c>
      <c r="H126" s="103">
        <f>IF(ISNA(VLOOKUP($D126,[7]ppipfun!$A$14:$H$87,6,0)),0,VLOOKUP($D126,[7]ppipfun!$A$14:$H$87,6,0))</f>
        <v>0</v>
      </c>
      <c r="I126" s="103">
        <f>IF(ISNA(VLOOKUP($D126,[7]ppipfun!$A$14:$H$87,6,0)),0,VLOOKUP($D126,[7]ppipfun!$A$14:$H$87,6,0))</f>
        <v>0</v>
      </c>
      <c r="J126" s="103">
        <f>IF(ISNA(VLOOKUP($D126,[7]ppipfun!$A$14:$H$87,7,0)),0,VLOOKUP($D126,[7]ppipfun!$A$14:$H$87,7,0))</f>
        <v>0</v>
      </c>
      <c r="K126" s="103">
        <f>IF(ISNA(VLOOKUP($D126,[7]ppipfun!$A$14:$H$87,8,0)),0,VLOOKUP($D126,[7]ppipfun!$A$14:$H$87,8,0))</f>
        <v>0</v>
      </c>
      <c r="L126" s="105">
        <f t="shared" si="31"/>
        <v>0</v>
      </c>
      <c r="M126" s="106">
        <f t="shared" si="32"/>
        <v>0</v>
      </c>
    </row>
    <row r="127" spans="1:13" outlineLevel="4">
      <c r="A127" s="70" t="s">
        <v>473</v>
      </c>
      <c r="B127" s="70" t="s">
        <v>682</v>
      </c>
      <c r="C127" s="70" t="s">
        <v>683</v>
      </c>
      <c r="D127" s="107" t="s">
        <v>686</v>
      </c>
      <c r="E127" s="103">
        <f>IF(ISNA(VLOOKUP($D127,[7]ppipfun!$A$14:$H$87,2,0)),0,VLOOKUP($D127,[7]ppipfun!$A$14:$H$87,2,0))</f>
        <v>0</v>
      </c>
      <c r="F127" s="104">
        <f>+G127-E127</f>
        <v>0</v>
      </c>
      <c r="G127" s="103">
        <f>IF(ISNA(VLOOKUP($D127,[7]ppipfun!$A$14:$H$87,4,0)),0,VLOOKUP($D127,[7]ppipfun!$A$14:$H$87,4,0))</f>
        <v>0</v>
      </c>
      <c r="H127" s="103">
        <f>IF(ISNA(VLOOKUP($D127,[7]ppipfun!$A$14:$H$87,6,0)),0,VLOOKUP($D127,[7]ppipfun!$A$14:$H$87,6,0))</f>
        <v>0</v>
      </c>
      <c r="I127" s="103">
        <f>IF(ISNA(VLOOKUP($D127,[7]ppipfun!$A$14:$H$87,6,0)),0,VLOOKUP($D127,[7]ppipfun!$A$14:$H$87,6,0))</f>
        <v>0</v>
      </c>
      <c r="J127" s="103">
        <f>IF(ISNA(VLOOKUP($D127,[7]ppipfun!$A$14:$H$87,7,0)),0,VLOOKUP($D127,[7]ppipfun!$A$14:$H$87,7,0))</f>
        <v>0</v>
      </c>
      <c r="K127" s="103">
        <f>IF(ISNA(VLOOKUP($D127,[7]ppipfun!$A$14:$H$87,8,0)),0,VLOOKUP($D127,[7]ppipfun!$A$14:$H$87,8,0))</f>
        <v>0</v>
      </c>
      <c r="L127" s="105">
        <f t="shared" si="31"/>
        <v>0</v>
      </c>
      <c r="M127" s="106">
        <f t="shared" si="32"/>
        <v>0</v>
      </c>
    </row>
    <row r="128" spans="1:13" outlineLevel="3">
      <c r="A128" s="70"/>
      <c r="B128" s="70"/>
      <c r="C128" s="93" t="s">
        <v>687</v>
      </c>
      <c r="D128" s="98" t="s">
        <v>688</v>
      </c>
      <c r="E128" s="99">
        <f>SUBTOTAL(9,E129:E132)</f>
        <v>28860000</v>
      </c>
      <c r="F128" s="99">
        <f t="shared" ref="F128:K128" si="56">SUBTOTAL(9,F129:F132)</f>
        <v>0</v>
      </c>
      <c r="G128" s="99">
        <f t="shared" si="56"/>
        <v>28860000</v>
      </c>
      <c r="H128" s="99">
        <f t="shared" si="56"/>
        <v>26579217</v>
      </c>
      <c r="I128" s="99">
        <f t="shared" si="56"/>
        <v>26579217</v>
      </c>
      <c r="J128" s="99">
        <f t="shared" si="56"/>
        <v>26579217</v>
      </c>
      <c r="K128" s="99">
        <f t="shared" si="56"/>
        <v>0</v>
      </c>
      <c r="L128" s="100">
        <f t="shared" si="31"/>
        <v>1.7101461444984341E-3</v>
      </c>
      <c r="M128" s="101">
        <f t="shared" si="32"/>
        <v>0.92097079002079008</v>
      </c>
    </row>
    <row r="129" spans="1:13" outlineLevel="4">
      <c r="A129" s="70" t="s">
        <v>473</v>
      </c>
      <c r="B129" s="70" t="s">
        <v>682</v>
      </c>
      <c r="C129" s="70" t="s">
        <v>689</v>
      </c>
      <c r="D129" s="107" t="s">
        <v>690</v>
      </c>
      <c r="E129" s="103">
        <f>IF(ISNA(VLOOKUP($D129,[7]ppipfun!$A$14:$H$87,2,0)),0,VLOOKUP($D129,[7]ppipfun!$A$14:$H$87,2,0))</f>
        <v>8860000</v>
      </c>
      <c r="F129" s="104">
        <f>+G129-E129</f>
        <v>0</v>
      </c>
      <c r="G129" s="103">
        <f>IF(ISNA(VLOOKUP($D129,[7]ppipfun!$A$14:$H$87,4,0)),0,VLOOKUP($D129,[7]ppipfun!$A$14:$H$87,4,0))</f>
        <v>8860000</v>
      </c>
      <c r="H129" s="103">
        <f>IF(ISNA(VLOOKUP($D129,[7]ppipfun!$A$14:$H$87,6,0)),0,VLOOKUP($D129,[7]ppipfun!$A$14:$H$87,6,0))</f>
        <v>7245734</v>
      </c>
      <c r="I129" s="103">
        <f>IF(ISNA(VLOOKUP($D129,[7]ppipfun!$A$14:$H$87,6,0)),0,VLOOKUP($D129,[7]ppipfun!$A$14:$H$87,6,0))</f>
        <v>7245734</v>
      </c>
      <c r="J129" s="103">
        <f>IF(ISNA(VLOOKUP($D129,[7]ppipfun!$A$14:$H$87,7,0)),0,VLOOKUP($D129,[7]ppipfun!$A$14:$H$87,7,0))</f>
        <v>7245734</v>
      </c>
      <c r="K129" s="103">
        <f>IF(ISNA(VLOOKUP($D129,[7]ppipfun!$A$14:$H$87,8,0)),0,VLOOKUP($D129,[7]ppipfun!$A$14:$H$87,8,0))</f>
        <v>0</v>
      </c>
      <c r="L129" s="105">
        <f t="shared" si="31"/>
        <v>4.6620124528729413E-4</v>
      </c>
      <c r="M129" s="106">
        <f t="shared" si="32"/>
        <v>0.81780293453724606</v>
      </c>
    </row>
    <row r="130" spans="1:13" outlineLevel="4">
      <c r="A130" s="70" t="s">
        <v>473</v>
      </c>
      <c r="B130" s="70" t="s">
        <v>682</v>
      </c>
      <c r="C130" s="70" t="s">
        <v>689</v>
      </c>
      <c r="D130" s="107" t="s">
        <v>691</v>
      </c>
      <c r="E130" s="103">
        <f>IF(ISNA(VLOOKUP($D130,[7]ppipfun!$A$14:$H$87,2,0)),0,VLOOKUP($D130,[7]ppipfun!$A$14:$H$87,2,0))</f>
        <v>20000000</v>
      </c>
      <c r="F130" s="104">
        <f>+G130-E130</f>
        <v>0</v>
      </c>
      <c r="G130" s="103">
        <f>IF(ISNA(VLOOKUP($D130,[7]ppipfun!$A$14:$H$87,4,0)),0,VLOOKUP($D130,[7]ppipfun!$A$14:$H$87,4,0))</f>
        <v>20000000</v>
      </c>
      <c r="H130" s="103">
        <f>IF(ISNA(VLOOKUP($D130,[7]ppipfun!$A$14:$H$87,6,0)),0,VLOOKUP($D130,[7]ppipfun!$A$14:$H$87,6,0))</f>
        <v>19333483</v>
      </c>
      <c r="I130" s="103">
        <f>IF(ISNA(VLOOKUP($D130,[7]ppipfun!$A$14:$H$87,6,0)),0,VLOOKUP($D130,[7]ppipfun!$A$14:$H$87,6,0))</f>
        <v>19333483</v>
      </c>
      <c r="J130" s="103">
        <f>IF(ISNA(VLOOKUP($D130,[7]ppipfun!$A$14:$H$87,7,0)),0,VLOOKUP($D130,[7]ppipfun!$A$14:$H$87,7,0))</f>
        <v>19333483</v>
      </c>
      <c r="K130" s="103">
        <f>IF(ISNA(VLOOKUP($D130,[7]ppipfun!$A$14:$H$87,8,0)),0,VLOOKUP($D130,[7]ppipfun!$A$14:$H$87,8,0))</f>
        <v>0</v>
      </c>
      <c r="L130" s="105">
        <f t="shared" si="31"/>
        <v>1.2439448992111401E-3</v>
      </c>
      <c r="M130" s="106">
        <f t="shared" si="32"/>
        <v>0.96667415000000001</v>
      </c>
    </row>
    <row r="131" spans="1:13" outlineLevel="4">
      <c r="A131" s="70" t="s">
        <v>473</v>
      </c>
      <c r="B131" s="70" t="s">
        <v>682</v>
      </c>
      <c r="C131" s="70" t="s">
        <v>689</v>
      </c>
      <c r="D131" s="107" t="s">
        <v>692</v>
      </c>
      <c r="E131" s="103">
        <f>IF(ISNA(VLOOKUP($D131,[7]ppipfun!$A$14:$H$87,2,0)),0,VLOOKUP($D131,[7]ppipfun!$A$14:$H$87,2,0))</f>
        <v>0</v>
      </c>
      <c r="F131" s="104">
        <f>+G131-E131</f>
        <v>0</v>
      </c>
      <c r="G131" s="103">
        <f>IF(ISNA(VLOOKUP($D131,[7]ppipfun!$A$14:$H$87,4,0)),0,VLOOKUP($D131,[7]ppipfun!$A$14:$H$87,4,0))</f>
        <v>0</v>
      </c>
      <c r="H131" s="103">
        <f>IF(ISNA(VLOOKUP($D131,[7]ppipfun!$A$14:$H$87,6,0)),0,VLOOKUP($D131,[7]ppipfun!$A$14:$H$87,6,0))</f>
        <v>0</v>
      </c>
      <c r="I131" s="103">
        <f>IF(ISNA(VLOOKUP($D131,[7]ppipfun!$A$14:$H$87,6,0)),0,VLOOKUP($D131,[7]ppipfun!$A$14:$H$87,6,0))</f>
        <v>0</v>
      </c>
      <c r="J131" s="103">
        <f>IF(ISNA(VLOOKUP($D131,[7]ppipfun!$A$14:$H$87,7,0)),0,VLOOKUP($D131,[7]ppipfun!$A$14:$H$87,7,0))</f>
        <v>0</v>
      </c>
      <c r="K131" s="103">
        <f>IF(ISNA(VLOOKUP($D131,[7]ppipfun!$A$14:$H$87,8,0)),0,VLOOKUP($D131,[7]ppipfun!$A$14:$H$87,8,0))</f>
        <v>0</v>
      </c>
      <c r="L131" s="105">
        <f t="shared" si="31"/>
        <v>0</v>
      </c>
      <c r="M131" s="106">
        <f t="shared" si="32"/>
        <v>0</v>
      </c>
    </row>
    <row r="132" spans="1:13" outlineLevel="4">
      <c r="A132" s="70" t="s">
        <v>473</v>
      </c>
      <c r="B132" s="70" t="s">
        <v>682</v>
      </c>
      <c r="C132" s="70" t="s">
        <v>689</v>
      </c>
      <c r="D132" s="107" t="s">
        <v>693</v>
      </c>
      <c r="E132" s="103">
        <f>IF(ISNA(VLOOKUP($D132,[7]ppipfun!$A$14:$H$87,2,0)),0,VLOOKUP($D132,[7]ppipfun!$A$14:$H$87,2,0))</f>
        <v>0</v>
      </c>
      <c r="F132" s="104">
        <f>+G132-E132</f>
        <v>0</v>
      </c>
      <c r="G132" s="103">
        <f>IF(ISNA(VLOOKUP($D132,[7]ppipfun!$A$14:$H$87,4,0)),0,VLOOKUP($D132,[7]ppipfun!$A$14:$H$87,4,0))</f>
        <v>0</v>
      </c>
      <c r="H132" s="103">
        <f>IF(ISNA(VLOOKUP($D132,[7]ppipfun!$A$14:$H$87,6,0)),0,VLOOKUP($D132,[7]ppipfun!$A$14:$H$87,6,0))</f>
        <v>0</v>
      </c>
      <c r="I132" s="103">
        <f>IF(ISNA(VLOOKUP($D132,[7]ppipfun!$A$14:$H$87,6,0)),0,VLOOKUP($D132,[7]ppipfun!$A$14:$H$87,6,0))</f>
        <v>0</v>
      </c>
      <c r="J132" s="103">
        <f>IF(ISNA(VLOOKUP($D132,[7]ppipfun!$A$14:$H$87,7,0)),0,VLOOKUP($D132,[7]ppipfun!$A$14:$H$87,7,0))</f>
        <v>0</v>
      </c>
      <c r="K132" s="103">
        <f>IF(ISNA(VLOOKUP($D132,[7]ppipfun!$A$14:$H$87,8,0)),0,VLOOKUP($D132,[7]ppipfun!$A$14:$H$87,8,0))</f>
        <v>0</v>
      </c>
      <c r="L132" s="105">
        <f t="shared" si="31"/>
        <v>0</v>
      </c>
      <c r="M132" s="106">
        <f t="shared" si="32"/>
        <v>0</v>
      </c>
    </row>
    <row r="133" spans="1:13" outlineLevel="3">
      <c r="A133" s="70"/>
      <c r="B133" s="70"/>
      <c r="C133" s="93" t="s">
        <v>694</v>
      </c>
      <c r="D133" s="98" t="s">
        <v>695</v>
      </c>
      <c r="E133" s="99">
        <f>SUBTOTAL(9,E134:E137)</f>
        <v>939837797</v>
      </c>
      <c r="F133" s="99">
        <f t="shared" ref="F133:K133" si="57">SUBTOTAL(9,F134:F137)</f>
        <v>-2961826</v>
      </c>
      <c r="G133" s="99">
        <f t="shared" si="57"/>
        <v>936875971</v>
      </c>
      <c r="H133" s="99">
        <f t="shared" si="57"/>
        <v>253615161</v>
      </c>
      <c r="I133" s="99">
        <f t="shared" si="57"/>
        <v>253615161</v>
      </c>
      <c r="J133" s="99">
        <f t="shared" si="57"/>
        <v>253615161</v>
      </c>
      <c r="K133" s="99">
        <f t="shared" si="57"/>
        <v>0</v>
      </c>
      <c r="L133" s="100">
        <f t="shared" ref="L133:L196" si="58">J133/$J$5</f>
        <v>1.6317974670604467E-2</v>
      </c>
      <c r="M133" s="101">
        <f t="shared" ref="M133:M196" si="59">IF(G133&lt;&gt;0,J133/G133,0)</f>
        <v>0.27070302670832402</v>
      </c>
    </row>
    <row r="134" spans="1:13" outlineLevel="4">
      <c r="A134" s="70" t="s">
        <v>473</v>
      </c>
      <c r="B134" s="70" t="s">
        <v>682</v>
      </c>
      <c r="C134" s="70" t="s">
        <v>696</v>
      </c>
      <c r="D134" s="107" t="s">
        <v>697</v>
      </c>
      <c r="E134" s="103">
        <f>IF(ISNA(VLOOKUP($D134,[7]ppipfun!$A$14:$H$87,2,0)),0,VLOOKUP($D134,[7]ppipfun!$A$14:$H$87,2,0))</f>
        <v>939075971</v>
      </c>
      <c r="F134" s="104">
        <f>+G134-E134</f>
        <v>-2200000</v>
      </c>
      <c r="G134" s="103">
        <f>IF(ISNA(VLOOKUP($D134,[7]ppipfun!$A$14:$H$87,4,0)),0,VLOOKUP($D134,[7]ppipfun!$A$14:$H$87,4,0))</f>
        <v>936875971</v>
      </c>
      <c r="H134" s="103">
        <f>IF(ISNA(VLOOKUP($D134,[7]ppipfun!$A$14:$H$87,6,0)),0,VLOOKUP($D134,[7]ppipfun!$A$14:$H$87,6,0))</f>
        <v>253615161</v>
      </c>
      <c r="I134" s="103">
        <f>IF(ISNA(VLOOKUP($D134,[7]ppipfun!$A$14:$H$87,6,0)),0,VLOOKUP($D134,[7]ppipfun!$A$14:$H$87,6,0))</f>
        <v>253615161</v>
      </c>
      <c r="J134" s="103">
        <f>IF(ISNA(VLOOKUP($D134,[7]ppipfun!$A$14:$H$87,7,0)),0,VLOOKUP($D134,[7]ppipfun!$A$14:$H$87,7,0))</f>
        <v>253615161</v>
      </c>
      <c r="K134" s="103">
        <f>IF(ISNA(VLOOKUP($D134,[7]ppipfun!$A$14:$H$87,8,0)),0,VLOOKUP($D134,[7]ppipfun!$A$14:$H$87,8,0))</f>
        <v>0</v>
      </c>
      <c r="L134" s="105">
        <f t="shared" si="58"/>
        <v>1.6317974670604467E-2</v>
      </c>
      <c r="M134" s="106">
        <f t="shared" si="59"/>
        <v>0.27070302670832402</v>
      </c>
    </row>
    <row r="135" spans="1:13" outlineLevel="4">
      <c r="A135" s="70" t="s">
        <v>473</v>
      </c>
      <c r="B135" s="70" t="s">
        <v>682</v>
      </c>
      <c r="C135" s="70" t="s">
        <v>696</v>
      </c>
      <c r="D135" s="107" t="s">
        <v>698</v>
      </c>
      <c r="E135" s="103">
        <f>IF(ISNA(VLOOKUP($D135,[7]ppipfun!$A$14:$H$87,2,0)),0,VLOOKUP($D135,[7]ppipfun!$A$14:$H$87,2,0))</f>
        <v>761826</v>
      </c>
      <c r="F135" s="104">
        <f>+G135-E135</f>
        <v>-761826</v>
      </c>
      <c r="G135" s="103">
        <f>IF(ISNA(VLOOKUP($D135,[7]ppipfun!$A$14:$H$87,4,0)),0,VLOOKUP($D135,[7]ppipfun!$A$14:$H$87,4,0))</f>
        <v>0</v>
      </c>
      <c r="H135" s="103">
        <f>IF(ISNA(VLOOKUP($D135,[7]ppipfun!$A$14:$H$87,6,0)),0,VLOOKUP($D135,[7]ppipfun!$A$14:$H$87,6,0))</f>
        <v>0</v>
      </c>
      <c r="I135" s="103">
        <f>IF(ISNA(VLOOKUP($D135,[7]ppipfun!$A$14:$H$87,6,0)),0,VLOOKUP($D135,[7]ppipfun!$A$14:$H$87,6,0))</f>
        <v>0</v>
      </c>
      <c r="J135" s="103">
        <f>IF(ISNA(VLOOKUP($D135,[7]ppipfun!$A$14:$H$87,7,0)),0,VLOOKUP($D135,[7]ppipfun!$A$14:$H$87,7,0))</f>
        <v>0</v>
      </c>
      <c r="K135" s="103">
        <f>IF(ISNA(VLOOKUP($D135,[7]ppipfun!$A$14:$H$87,8,0)),0,VLOOKUP($D135,[7]ppipfun!$A$14:$H$87,8,0))</f>
        <v>0</v>
      </c>
      <c r="L135" s="105">
        <f t="shared" si="58"/>
        <v>0</v>
      </c>
      <c r="M135" s="106">
        <f t="shared" si="59"/>
        <v>0</v>
      </c>
    </row>
    <row r="136" spans="1:13" outlineLevel="4">
      <c r="A136" s="70" t="s">
        <v>473</v>
      </c>
      <c r="B136" s="70" t="s">
        <v>682</v>
      </c>
      <c r="C136" s="70" t="s">
        <v>696</v>
      </c>
      <c r="D136" s="107" t="s">
        <v>699</v>
      </c>
      <c r="E136" s="103">
        <f>IF(ISNA(VLOOKUP($D136,[7]ppipfun!$A$14:$H$87,2,0)),0,VLOOKUP($D136,[7]ppipfun!$A$14:$H$87,2,0))</f>
        <v>0</v>
      </c>
      <c r="F136" s="104">
        <f>+G136-E136</f>
        <v>0</v>
      </c>
      <c r="G136" s="103">
        <f>IF(ISNA(VLOOKUP($D136,[7]ppipfun!$A$14:$H$87,4,0)),0,VLOOKUP($D136,[7]ppipfun!$A$14:$H$87,4,0))</f>
        <v>0</v>
      </c>
      <c r="H136" s="103">
        <f>IF(ISNA(VLOOKUP($D136,[7]ppipfun!$A$14:$H$87,6,0)),0,VLOOKUP($D136,[7]ppipfun!$A$14:$H$87,6,0))</f>
        <v>0</v>
      </c>
      <c r="I136" s="103">
        <f>IF(ISNA(VLOOKUP($D136,[7]ppipfun!$A$14:$H$87,6,0)),0,VLOOKUP($D136,[7]ppipfun!$A$14:$H$87,6,0))</f>
        <v>0</v>
      </c>
      <c r="J136" s="103">
        <f>IF(ISNA(VLOOKUP($D136,[7]ppipfun!$A$14:$H$87,7,0)),0,VLOOKUP($D136,[7]ppipfun!$A$14:$H$87,7,0))</f>
        <v>0</v>
      </c>
      <c r="K136" s="103">
        <f>IF(ISNA(VLOOKUP($D136,[7]ppipfun!$A$14:$H$87,8,0)),0,VLOOKUP($D136,[7]ppipfun!$A$14:$H$87,8,0))</f>
        <v>0</v>
      </c>
      <c r="L136" s="105">
        <f t="shared" si="58"/>
        <v>0</v>
      </c>
      <c r="M136" s="106">
        <f t="shared" si="59"/>
        <v>0</v>
      </c>
    </row>
    <row r="137" spans="1:13" outlineLevel="4">
      <c r="A137" s="70" t="s">
        <v>473</v>
      </c>
      <c r="B137" s="70" t="s">
        <v>682</v>
      </c>
      <c r="C137" s="70" t="s">
        <v>696</v>
      </c>
      <c r="D137" s="108" t="s">
        <v>700</v>
      </c>
      <c r="E137" s="103">
        <f>IF(ISNA(VLOOKUP($D137,[7]ppipfun!$A$14:$H$87,2,0)),0,VLOOKUP($D137,[7]ppipfun!$A$14:$H$87,2,0))</f>
        <v>0</v>
      </c>
      <c r="F137" s="104">
        <f>+G137-E137</f>
        <v>0</v>
      </c>
      <c r="G137" s="103">
        <f>IF(ISNA(VLOOKUP($D137,[7]ppipfun!$A$14:$H$87,4,0)),0,VLOOKUP($D137,[7]ppipfun!$A$14:$H$87,4,0))</f>
        <v>0</v>
      </c>
      <c r="H137" s="103">
        <f>IF(ISNA(VLOOKUP($D137,[7]ppipfun!$A$14:$H$87,6,0)),0,VLOOKUP($D137,[7]ppipfun!$A$14:$H$87,6,0))</f>
        <v>0</v>
      </c>
      <c r="I137" s="103">
        <f>IF(ISNA(VLOOKUP($D137,[7]ppipfun!$A$14:$H$87,6,0)),0,VLOOKUP($D137,[7]ppipfun!$A$14:$H$87,6,0))</f>
        <v>0</v>
      </c>
      <c r="J137" s="103">
        <f>IF(ISNA(VLOOKUP($D137,[7]ppipfun!$A$14:$H$87,7,0)),0,VLOOKUP($D137,[7]ppipfun!$A$14:$H$87,7,0))</f>
        <v>0</v>
      </c>
      <c r="K137" s="103">
        <f>IF(ISNA(VLOOKUP($D137,[7]ppipfun!$A$14:$H$87,8,0)),0,VLOOKUP($D137,[7]ppipfun!$A$14:$H$87,8,0))</f>
        <v>0</v>
      </c>
      <c r="L137" s="105">
        <f t="shared" si="58"/>
        <v>0</v>
      </c>
      <c r="M137" s="106">
        <f t="shared" si="59"/>
        <v>0</v>
      </c>
    </row>
    <row r="138" spans="1:13" outlineLevel="3">
      <c r="A138" s="70"/>
      <c r="B138" s="70"/>
      <c r="C138" s="93" t="s">
        <v>701</v>
      </c>
      <c r="D138" s="98" t="s">
        <v>702</v>
      </c>
      <c r="E138" s="99">
        <f>SUBTOTAL(9,E139:E139)</f>
        <v>1692573209.7249999</v>
      </c>
      <c r="F138" s="99">
        <f t="shared" ref="F138:K138" si="60">SUBTOTAL(9,F139:F139)</f>
        <v>415904384.30999994</v>
      </c>
      <c r="G138" s="99">
        <f t="shared" si="60"/>
        <v>2108477594.0349998</v>
      </c>
      <c r="H138" s="99">
        <f t="shared" si="60"/>
        <v>1255099320</v>
      </c>
      <c r="I138" s="99">
        <f t="shared" si="60"/>
        <v>1255099320</v>
      </c>
      <c r="J138" s="99">
        <f t="shared" si="60"/>
        <v>1255099320</v>
      </c>
      <c r="K138" s="99">
        <f t="shared" si="60"/>
        <v>0</v>
      </c>
      <c r="L138" s="100">
        <f t="shared" si="58"/>
        <v>8.075494711001481E-2</v>
      </c>
      <c r="M138" s="101">
        <f t="shared" si="59"/>
        <v>0.59526329497204322</v>
      </c>
    </row>
    <row r="139" spans="1:13" outlineLevel="4">
      <c r="A139" s="70" t="s">
        <v>473</v>
      </c>
      <c r="B139" s="70" t="s">
        <v>682</v>
      </c>
      <c r="C139" s="70" t="s">
        <v>703</v>
      </c>
      <c r="D139" s="107" t="s">
        <v>704</v>
      </c>
      <c r="E139" s="103">
        <f>IF(ISNA(VLOOKUP($D139,[7]ppipfun!$A$14:$H$87,2,0)),0,VLOOKUP($D139,[7]ppipfun!$A$14:$H$87,2,0))</f>
        <v>1692573209.7249999</v>
      </c>
      <c r="F139" s="104">
        <f>+G139-E139</f>
        <v>415904384.30999994</v>
      </c>
      <c r="G139" s="103">
        <f>IF(ISNA(VLOOKUP($D139,[7]ppipfun!$A$14:$H$87,4,0)),0,VLOOKUP($D139,[7]ppipfun!$A$14:$H$87,4,0))</f>
        <v>2108477594.0349998</v>
      </c>
      <c r="H139" s="103">
        <f>IF(ISNA(VLOOKUP($D139,[7]ppipfun!$A$14:$H$87,6,0)),0,VLOOKUP($D139,[7]ppipfun!$A$14:$H$87,6,0))</f>
        <v>1255099320</v>
      </c>
      <c r="I139" s="103">
        <f>IF(ISNA(VLOOKUP($D139,[7]ppipfun!$A$14:$H$87,6,0)),0,VLOOKUP($D139,[7]ppipfun!$A$14:$H$87,6,0))</f>
        <v>1255099320</v>
      </c>
      <c r="J139" s="103">
        <f>IF(ISNA(VLOOKUP($D139,[7]ppipfun!$A$14:$H$87,7,0)),0,VLOOKUP($D139,[7]ppipfun!$A$14:$H$87,7,0))</f>
        <v>1255099320</v>
      </c>
      <c r="K139" s="103">
        <f>IF(ISNA(VLOOKUP($D139,[7]ppipfun!$A$14:$H$87,8,0)),0,VLOOKUP($D139,[7]ppipfun!$A$14:$H$87,8,0))</f>
        <v>0</v>
      </c>
      <c r="L139" s="105">
        <f t="shared" si="58"/>
        <v>8.075494711001481E-2</v>
      </c>
      <c r="M139" s="106">
        <f t="shared" si="59"/>
        <v>0.59526329497204322</v>
      </c>
    </row>
    <row r="140" spans="1:13" outlineLevel="3">
      <c r="A140" s="70"/>
      <c r="B140" s="70"/>
      <c r="C140" s="93" t="s">
        <v>705</v>
      </c>
      <c r="D140" s="98" t="s">
        <v>706</v>
      </c>
      <c r="E140" s="99">
        <f>SUBTOTAL(9,E141:E141)</f>
        <v>207670038</v>
      </c>
      <c r="F140" s="99">
        <f t="shared" ref="F140:K140" si="61">SUBTOTAL(9,F141:F141)</f>
        <v>27124216</v>
      </c>
      <c r="G140" s="99">
        <f t="shared" si="61"/>
        <v>234794254</v>
      </c>
      <c r="H140" s="99">
        <f t="shared" si="61"/>
        <v>182431984</v>
      </c>
      <c r="I140" s="99">
        <f t="shared" si="61"/>
        <v>182431984</v>
      </c>
      <c r="J140" s="99">
        <f t="shared" si="61"/>
        <v>182431984</v>
      </c>
      <c r="K140" s="99">
        <f t="shared" si="61"/>
        <v>0</v>
      </c>
      <c r="L140" s="100">
        <f t="shared" si="58"/>
        <v>1.173794375021657E-2</v>
      </c>
      <c r="M140" s="101">
        <f t="shared" si="59"/>
        <v>0.77698657821498474</v>
      </c>
    </row>
    <row r="141" spans="1:13" outlineLevel="4">
      <c r="A141" s="70" t="s">
        <v>473</v>
      </c>
      <c r="B141" s="70" t="s">
        <v>682</v>
      </c>
      <c r="C141" s="70" t="s">
        <v>707</v>
      </c>
      <c r="D141" s="107" t="s">
        <v>708</v>
      </c>
      <c r="E141" s="103">
        <f>IF(ISNA(VLOOKUP($D141,[7]ppipfun!$A$14:$H$87,2,0)),0,VLOOKUP($D141,[7]ppipfun!$A$14:$H$87,2,0))</f>
        <v>207670038</v>
      </c>
      <c r="F141" s="104">
        <f>+G141-E141</f>
        <v>27124216</v>
      </c>
      <c r="G141" s="103">
        <f>IF(ISNA(VLOOKUP($D141,[7]ppipfun!$A$14:$H$87,4,0)),0,VLOOKUP($D141,[7]ppipfun!$A$14:$H$87,4,0))</f>
        <v>234794254</v>
      </c>
      <c r="H141" s="103">
        <f>IF(ISNA(VLOOKUP($D141,[7]ppipfun!$A$14:$H$87,6,0)),0,VLOOKUP($D141,[7]ppipfun!$A$14:$H$87,6,0))</f>
        <v>182431984</v>
      </c>
      <c r="I141" s="103">
        <f>IF(ISNA(VLOOKUP($D141,[7]ppipfun!$A$14:$H$87,6,0)),0,VLOOKUP($D141,[7]ppipfun!$A$14:$H$87,6,0))</f>
        <v>182431984</v>
      </c>
      <c r="J141" s="103">
        <f>IF(ISNA(VLOOKUP($D141,[7]ppipfun!$A$14:$H$87,7,0)),0,VLOOKUP($D141,[7]ppipfun!$A$14:$H$87,7,0))</f>
        <v>182431984</v>
      </c>
      <c r="K141" s="103">
        <f>IF(ISNA(VLOOKUP($D141,[7]ppipfun!$A$14:$H$87,8,0)),0,VLOOKUP($D141,[7]ppipfun!$A$14:$H$87,8,0))</f>
        <v>0</v>
      </c>
      <c r="L141" s="105">
        <f t="shared" si="58"/>
        <v>1.173794375021657E-2</v>
      </c>
      <c r="M141" s="106">
        <f t="shared" si="59"/>
        <v>0.77698657821498474</v>
      </c>
    </row>
    <row r="142" spans="1:13" outlineLevel="3">
      <c r="A142" s="70"/>
      <c r="B142" s="70"/>
      <c r="C142" s="93" t="s">
        <v>709</v>
      </c>
      <c r="D142" s="98" t="s">
        <v>710</v>
      </c>
      <c r="E142" s="99">
        <f>SUBTOTAL(9,E143:E143)</f>
        <v>25007094</v>
      </c>
      <c r="F142" s="99">
        <f t="shared" ref="F142:K142" si="62">SUBTOTAL(9,F143:F143)</f>
        <v>6268557</v>
      </c>
      <c r="G142" s="99">
        <f t="shared" si="62"/>
        <v>31275651</v>
      </c>
      <c r="H142" s="99">
        <f t="shared" si="62"/>
        <v>14731221</v>
      </c>
      <c r="I142" s="99">
        <f t="shared" si="62"/>
        <v>14731221</v>
      </c>
      <c r="J142" s="99">
        <f t="shared" si="62"/>
        <v>14731221</v>
      </c>
      <c r="K142" s="99">
        <f t="shared" si="62"/>
        <v>0</v>
      </c>
      <c r="L142" s="100">
        <f t="shared" si="58"/>
        <v>9.4782855329802855E-4</v>
      </c>
      <c r="M142" s="101">
        <f t="shared" si="59"/>
        <v>0.47101244990871655</v>
      </c>
    </row>
    <row r="143" spans="1:13" outlineLevel="4">
      <c r="A143" s="70" t="s">
        <v>473</v>
      </c>
      <c r="B143" s="70" t="s">
        <v>682</v>
      </c>
      <c r="C143" s="70" t="s">
        <v>711</v>
      </c>
      <c r="D143" s="107" t="s">
        <v>712</v>
      </c>
      <c r="E143" s="103">
        <f>IF(ISNA(VLOOKUP($D143,[7]ppipfun!$A$14:$H$87,2,0)),0,VLOOKUP($D143,[7]ppipfun!$A$14:$H$87,2,0))</f>
        <v>25007094</v>
      </c>
      <c r="F143" s="104">
        <f>+G143-E143</f>
        <v>6268557</v>
      </c>
      <c r="G143" s="103">
        <f>IF(ISNA(VLOOKUP($D143,[7]ppipfun!$A$14:$H$87,4,0)),0,VLOOKUP($D143,[7]ppipfun!$A$14:$H$87,4,0))</f>
        <v>31275651</v>
      </c>
      <c r="H143" s="103">
        <f>IF(ISNA(VLOOKUP($D143,[7]ppipfun!$A$14:$H$87,6,0)),0,VLOOKUP($D143,[7]ppipfun!$A$14:$H$87,6,0))</f>
        <v>14731221</v>
      </c>
      <c r="I143" s="103">
        <f>IF(ISNA(VLOOKUP($D143,[7]ppipfun!$A$14:$H$87,6,0)),0,VLOOKUP($D143,[7]ppipfun!$A$14:$H$87,6,0))</f>
        <v>14731221</v>
      </c>
      <c r="J143" s="103">
        <f>IF(ISNA(VLOOKUP($D143,[7]ppipfun!$A$14:$H$87,7,0)),0,VLOOKUP($D143,[7]ppipfun!$A$14:$H$87,7,0))</f>
        <v>14731221</v>
      </c>
      <c r="K143" s="103">
        <f>IF(ISNA(VLOOKUP($D143,[7]ppipfun!$A$14:$H$87,8,0)),0,VLOOKUP($D143,[7]ppipfun!$A$14:$H$87,8,0))</f>
        <v>0</v>
      </c>
      <c r="L143" s="105">
        <f t="shared" si="58"/>
        <v>9.4782855329802855E-4</v>
      </c>
      <c r="M143" s="106">
        <f t="shared" si="59"/>
        <v>0.47101244990871655</v>
      </c>
    </row>
    <row r="144" spans="1:13" outlineLevel="2">
      <c r="A144" s="70"/>
      <c r="B144" s="93" t="s">
        <v>713</v>
      </c>
      <c r="C144" s="70"/>
      <c r="D144" s="98" t="s">
        <v>714</v>
      </c>
      <c r="E144" s="99">
        <f>SUBTOTAL(9,E146:E156)</f>
        <v>224721920</v>
      </c>
      <c r="F144" s="99">
        <f t="shared" ref="F144:K144" si="63">SUBTOTAL(9,F146:F156)</f>
        <v>2373633</v>
      </c>
      <c r="G144" s="99">
        <f t="shared" si="63"/>
        <v>227095553</v>
      </c>
      <c r="H144" s="99">
        <f t="shared" si="63"/>
        <v>202404334</v>
      </c>
      <c r="I144" s="99">
        <f t="shared" si="63"/>
        <v>202404334</v>
      </c>
      <c r="J144" s="99">
        <f t="shared" si="63"/>
        <v>202404334</v>
      </c>
      <c r="K144" s="99">
        <f t="shared" si="63"/>
        <v>0</v>
      </c>
      <c r="L144" s="100">
        <f t="shared" si="58"/>
        <v>1.3022994297381798E-2</v>
      </c>
      <c r="M144" s="101">
        <f t="shared" si="59"/>
        <v>0.89127387712431339</v>
      </c>
    </row>
    <row r="145" spans="1:13" outlineLevel="3">
      <c r="A145" s="70"/>
      <c r="B145" s="70"/>
      <c r="C145" s="93" t="s">
        <v>715</v>
      </c>
      <c r="D145" s="98" t="s">
        <v>716</v>
      </c>
      <c r="E145" s="99">
        <f>SUBTOTAL(9,E146:E146)</f>
        <v>99305084</v>
      </c>
      <c r="F145" s="99">
        <f t="shared" ref="F145:K145" si="64">SUBTOTAL(9,F146:F146)</f>
        <v>-3856269</v>
      </c>
      <c r="G145" s="99">
        <f t="shared" si="64"/>
        <v>95448815</v>
      </c>
      <c r="H145" s="99">
        <f t="shared" si="64"/>
        <v>80933057</v>
      </c>
      <c r="I145" s="99">
        <f t="shared" si="64"/>
        <v>80933057</v>
      </c>
      <c r="J145" s="99">
        <f t="shared" si="64"/>
        <v>80933057</v>
      </c>
      <c r="K145" s="99">
        <f t="shared" si="64"/>
        <v>0</v>
      </c>
      <c r="L145" s="100">
        <f t="shared" si="58"/>
        <v>5.2073526240830198E-3</v>
      </c>
      <c r="M145" s="101">
        <f t="shared" si="59"/>
        <v>0.84792102447788376</v>
      </c>
    </row>
    <row r="146" spans="1:13" outlineLevel="4">
      <c r="A146" s="70" t="s">
        <v>473</v>
      </c>
      <c r="B146" s="70" t="s">
        <v>717</v>
      </c>
      <c r="C146" s="70" t="s">
        <v>718</v>
      </c>
      <c r="D146" s="107" t="s">
        <v>719</v>
      </c>
      <c r="E146" s="103">
        <f>IF(ISNA(VLOOKUP($D146,[7]ppipfun!$A$14:$H$87,2,0)),0,VLOOKUP($D146,[7]ppipfun!$A$14:$H$87,2,0))</f>
        <v>99305084</v>
      </c>
      <c r="F146" s="104">
        <f>+G146-E146</f>
        <v>-3856269</v>
      </c>
      <c r="G146" s="103">
        <f>IF(ISNA(VLOOKUP($D146,[7]ppipfun!$A$14:$H$87,4,0)),0,VLOOKUP($D146,[7]ppipfun!$A$14:$H$87,4,0))</f>
        <v>95448815</v>
      </c>
      <c r="H146" s="103">
        <f>IF(ISNA(VLOOKUP($D146,[7]ppipfun!$A$14:$H$87,6,0)),0,VLOOKUP($D146,[7]ppipfun!$A$14:$H$87,6,0))</f>
        <v>80933057</v>
      </c>
      <c r="I146" s="103">
        <f>IF(ISNA(VLOOKUP($D146,[7]ppipfun!$A$14:$H$87,6,0)),0,VLOOKUP($D146,[7]ppipfun!$A$14:$H$87,6,0))</f>
        <v>80933057</v>
      </c>
      <c r="J146" s="103">
        <f>IF(ISNA(VLOOKUP($D146,[7]ppipfun!$A$14:$H$87,7,0)),0,VLOOKUP($D146,[7]ppipfun!$A$14:$H$87,7,0))</f>
        <v>80933057</v>
      </c>
      <c r="K146" s="103">
        <f>IF(ISNA(VLOOKUP($D146,[7]ppipfun!$A$14:$H$87,8,0)),0,VLOOKUP($D146,[7]ppipfun!$A$14:$H$87,8,0))</f>
        <v>0</v>
      </c>
      <c r="L146" s="105">
        <f t="shared" si="58"/>
        <v>5.2073526240830198E-3</v>
      </c>
      <c r="M146" s="106">
        <f t="shared" si="59"/>
        <v>0.84792102447788376</v>
      </c>
    </row>
    <row r="147" spans="1:13" outlineLevel="3">
      <c r="A147" s="70"/>
      <c r="B147" s="70"/>
      <c r="C147" s="93" t="s">
        <v>720</v>
      </c>
      <c r="D147" s="98" t="s">
        <v>721</v>
      </c>
      <c r="E147" s="99">
        <f>SUBTOTAL(9,E148:E148)</f>
        <v>64816834</v>
      </c>
      <c r="F147" s="99">
        <f t="shared" ref="F147:K147" si="65">SUBTOTAL(9,F148:F148)</f>
        <v>6602650</v>
      </c>
      <c r="G147" s="99">
        <f t="shared" si="65"/>
        <v>71419484</v>
      </c>
      <c r="H147" s="99">
        <f t="shared" si="65"/>
        <v>69575057</v>
      </c>
      <c r="I147" s="99">
        <f t="shared" si="65"/>
        <v>69575057</v>
      </c>
      <c r="J147" s="99">
        <f t="shared" si="65"/>
        <v>69575057</v>
      </c>
      <c r="K147" s="99">
        <f t="shared" si="65"/>
        <v>0</v>
      </c>
      <c r="L147" s="100">
        <f t="shared" si="58"/>
        <v>4.4765621004489633E-3</v>
      </c>
      <c r="M147" s="101">
        <f t="shared" si="59"/>
        <v>0.97417473640666463</v>
      </c>
    </row>
    <row r="148" spans="1:13" outlineLevel="4">
      <c r="A148" s="70" t="s">
        <v>473</v>
      </c>
      <c r="B148" s="70" t="s">
        <v>717</v>
      </c>
      <c r="C148" s="70" t="s">
        <v>722</v>
      </c>
      <c r="D148" s="107" t="s">
        <v>723</v>
      </c>
      <c r="E148" s="103">
        <f>IF(ISNA(VLOOKUP($D148,[7]ppipfun!$A$14:$H$87,2,0)),0,VLOOKUP($D148,[7]ppipfun!$A$14:$H$87,2,0))</f>
        <v>64816834</v>
      </c>
      <c r="F148" s="104">
        <f>+G148-E148</f>
        <v>6602650</v>
      </c>
      <c r="G148" s="103">
        <f>IF(ISNA(VLOOKUP($D148,[7]ppipfun!$A$14:$H$87,4,0)),0,VLOOKUP($D148,[7]ppipfun!$A$14:$H$87,4,0))</f>
        <v>71419484</v>
      </c>
      <c r="H148" s="103">
        <f>IF(ISNA(VLOOKUP($D148,[7]ppipfun!$A$14:$H$87,6,0)),0,VLOOKUP($D148,[7]ppipfun!$A$14:$H$87,6,0))</f>
        <v>69575057</v>
      </c>
      <c r="I148" s="103">
        <f>IF(ISNA(VLOOKUP($D148,[7]ppipfun!$A$14:$H$87,6,0)),0,VLOOKUP($D148,[7]ppipfun!$A$14:$H$87,6,0))</f>
        <v>69575057</v>
      </c>
      <c r="J148" s="103">
        <f>IF(ISNA(VLOOKUP($D148,[7]ppipfun!$A$14:$H$87,7,0)),0,VLOOKUP($D148,[7]ppipfun!$A$14:$H$87,7,0))</f>
        <v>69575057</v>
      </c>
      <c r="K148" s="103">
        <f>IF(ISNA(VLOOKUP($D148,[7]ppipfun!$A$14:$H$87,8,0)),0,VLOOKUP($D148,[7]ppipfun!$A$14:$H$87,8,0))</f>
        <v>0</v>
      </c>
      <c r="L148" s="105">
        <f t="shared" si="58"/>
        <v>4.4765621004489633E-3</v>
      </c>
      <c r="M148" s="106">
        <f t="shared" si="59"/>
        <v>0.97417473640666463</v>
      </c>
    </row>
    <row r="149" spans="1:13" outlineLevel="3">
      <c r="A149" s="70"/>
      <c r="B149" s="70"/>
      <c r="C149" s="93" t="s">
        <v>724</v>
      </c>
      <c r="D149" s="98" t="s">
        <v>725</v>
      </c>
      <c r="E149" s="99">
        <f>SUBTOTAL(9,E150:E150)</f>
        <v>0</v>
      </c>
      <c r="F149" s="99">
        <f t="shared" ref="F149:K149" si="66">SUBTOTAL(9,F150:F150)</f>
        <v>0</v>
      </c>
      <c r="G149" s="99">
        <f t="shared" si="66"/>
        <v>0</v>
      </c>
      <c r="H149" s="99">
        <f t="shared" si="66"/>
        <v>0</v>
      </c>
      <c r="I149" s="99">
        <f t="shared" si="66"/>
        <v>0</v>
      </c>
      <c r="J149" s="99">
        <f t="shared" si="66"/>
        <v>0</v>
      </c>
      <c r="K149" s="99">
        <f t="shared" si="66"/>
        <v>0</v>
      </c>
      <c r="L149" s="100">
        <f t="shared" si="58"/>
        <v>0</v>
      </c>
      <c r="M149" s="101">
        <f t="shared" si="59"/>
        <v>0</v>
      </c>
    </row>
    <row r="150" spans="1:13" outlineLevel="4">
      <c r="A150" s="70" t="s">
        <v>473</v>
      </c>
      <c r="B150" s="70" t="s">
        <v>717</v>
      </c>
      <c r="C150" s="70" t="s">
        <v>726</v>
      </c>
      <c r="D150" s="153" t="s">
        <v>727</v>
      </c>
      <c r="E150" s="103">
        <f>IF(ISNA(VLOOKUP($D150,[7]ppipfun!$A$14:$H$87,2,0)),0,VLOOKUP($D150,[7]ppipfun!$A$14:$H$87,2,0))</f>
        <v>0</v>
      </c>
      <c r="F150" s="104">
        <f>+G150-E150</f>
        <v>0</v>
      </c>
      <c r="G150" s="103">
        <f>IF(ISNA(VLOOKUP($D150,[7]ppipfun!$A$14:$H$87,4,0)),0,VLOOKUP($D150,[7]ppipfun!$A$14:$H$87,4,0))</f>
        <v>0</v>
      </c>
      <c r="H150" s="103">
        <f>IF(ISNA(VLOOKUP($D150,[7]ppipfun!$A$14:$H$87,6,0)),0,VLOOKUP($D150,[7]ppipfun!$A$14:$H$87,6,0))</f>
        <v>0</v>
      </c>
      <c r="I150" s="103">
        <f>IF(ISNA(VLOOKUP($D150,[7]ppipfun!$A$14:$H$87,6,0)),0,VLOOKUP($D150,[7]ppipfun!$A$14:$H$87,6,0))</f>
        <v>0</v>
      </c>
      <c r="J150" s="103">
        <f>IF(ISNA(VLOOKUP($D150,[7]ppipfun!$A$14:$H$87,7,0)),0,VLOOKUP($D150,[7]ppipfun!$A$14:$H$87,7,0))</f>
        <v>0</v>
      </c>
      <c r="K150" s="103">
        <f>IF(ISNA(VLOOKUP($D150,[7]ppipfun!$A$14:$H$87,8,0)),0,VLOOKUP($D150,[7]ppipfun!$A$14:$H$87,8,0))</f>
        <v>0</v>
      </c>
      <c r="L150" s="105">
        <f t="shared" si="58"/>
        <v>0</v>
      </c>
      <c r="M150" s="106">
        <f t="shared" si="59"/>
        <v>0</v>
      </c>
    </row>
    <row r="151" spans="1:13" outlineLevel="3">
      <c r="A151" s="70"/>
      <c r="B151" s="70"/>
      <c r="C151" s="93" t="s">
        <v>728</v>
      </c>
      <c r="D151" s="98" t="s">
        <v>729</v>
      </c>
      <c r="E151" s="99">
        <f>SUBTOTAL(9,E152:E152)</f>
        <v>0</v>
      </c>
      <c r="F151" s="99">
        <f t="shared" ref="F151:K151" si="67">SUBTOTAL(9,F152:F152)</f>
        <v>0</v>
      </c>
      <c r="G151" s="99">
        <f t="shared" si="67"/>
        <v>0</v>
      </c>
      <c r="H151" s="99">
        <f t="shared" si="67"/>
        <v>0</v>
      </c>
      <c r="I151" s="99">
        <f t="shared" si="67"/>
        <v>0</v>
      </c>
      <c r="J151" s="99">
        <f t="shared" si="67"/>
        <v>0</v>
      </c>
      <c r="K151" s="99">
        <f t="shared" si="67"/>
        <v>0</v>
      </c>
      <c r="L151" s="100">
        <f t="shared" si="58"/>
        <v>0</v>
      </c>
      <c r="M151" s="101">
        <f t="shared" si="59"/>
        <v>0</v>
      </c>
    </row>
    <row r="152" spans="1:13" outlineLevel="4">
      <c r="A152" s="70" t="s">
        <v>473</v>
      </c>
      <c r="B152" s="70" t="s">
        <v>717</v>
      </c>
      <c r="C152" s="70" t="s">
        <v>730</v>
      </c>
      <c r="D152" s="107" t="s">
        <v>731</v>
      </c>
      <c r="E152" s="103">
        <f>IF(ISNA(VLOOKUP($D152,[7]ppipfun!$A$14:$H$87,2,0)),0,VLOOKUP($D152,[7]ppipfun!$A$14:$H$87,2,0))</f>
        <v>0</v>
      </c>
      <c r="F152" s="104">
        <f>+G152-E152</f>
        <v>0</v>
      </c>
      <c r="G152" s="103">
        <f>IF(ISNA(VLOOKUP($D152,[7]ppipfun!$A$14:$H$87,4,0)),0,VLOOKUP($D152,[7]ppipfun!$A$14:$H$87,4,0))</f>
        <v>0</v>
      </c>
      <c r="H152" s="103">
        <f>IF(ISNA(VLOOKUP($D152,[7]ppipfun!$A$14:$H$87,6,0)),0,VLOOKUP($D152,[7]ppipfun!$A$14:$H$87,6,0))</f>
        <v>0</v>
      </c>
      <c r="I152" s="103">
        <f>IF(ISNA(VLOOKUP($D152,[7]ppipfun!$A$14:$H$87,6,0)),0,VLOOKUP($D152,[7]ppipfun!$A$14:$H$87,6,0))</f>
        <v>0</v>
      </c>
      <c r="J152" s="103">
        <f>IF(ISNA(VLOOKUP($D152,[7]ppipfun!$A$14:$H$87,7,0)),0,VLOOKUP($D152,[7]ppipfun!$A$14:$H$87,7,0))</f>
        <v>0</v>
      </c>
      <c r="K152" s="103">
        <f>IF(ISNA(VLOOKUP($D152,[7]ppipfun!$A$14:$H$87,8,0)),0,VLOOKUP($D152,[7]ppipfun!$A$14:$H$87,8,0))</f>
        <v>0</v>
      </c>
      <c r="L152" s="105">
        <f t="shared" si="58"/>
        <v>0</v>
      </c>
      <c r="M152" s="106">
        <f t="shared" si="59"/>
        <v>0</v>
      </c>
    </row>
    <row r="153" spans="1:13" outlineLevel="3">
      <c r="A153" s="70"/>
      <c r="B153" s="70"/>
      <c r="C153" s="93" t="s">
        <v>732</v>
      </c>
      <c r="D153" s="98" t="s">
        <v>733</v>
      </c>
      <c r="E153" s="99">
        <f>SUBTOTAL(9,E154:E154)</f>
        <v>3263491</v>
      </c>
      <c r="F153" s="99">
        <f t="shared" ref="F153:K153" si="68">SUBTOTAL(9,F154:F154)</f>
        <v>0</v>
      </c>
      <c r="G153" s="99">
        <f t="shared" si="68"/>
        <v>3263491</v>
      </c>
      <c r="H153" s="99">
        <f t="shared" si="68"/>
        <v>267343</v>
      </c>
      <c r="I153" s="99">
        <f t="shared" si="68"/>
        <v>267343</v>
      </c>
      <c r="J153" s="99">
        <f t="shared" si="68"/>
        <v>267343</v>
      </c>
      <c r="K153" s="99">
        <f t="shared" si="68"/>
        <v>0</v>
      </c>
      <c r="L153" s="100">
        <f t="shared" si="58"/>
        <v>1.7201244141565376E-5</v>
      </c>
      <c r="M153" s="101">
        <f t="shared" si="59"/>
        <v>8.1919331170210066E-2</v>
      </c>
    </row>
    <row r="154" spans="1:13" outlineLevel="4">
      <c r="A154" s="70" t="s">
        <v>473</v>
      </c>
      <c r="B154" s="70" t="s">
        <v>717</v>
      </c>
      <c r="C154" s="70" t="s">
        <v>734</v>
      </c>
      <c r="D154" s="107" t="s">
        <v>735</v>
      </c>
      <c r="E154" s="103">
        <f>IF(ISNA(VLOOKUP($D154,[7]ppipfun!$A$14:$H$87,2,0)),0,VLOOKUP($D154,[7]ppipfun!$A$14:$H$87,2,0))</f>
        <v>3263491</v>
      </c>
      <c r="F154" s="104">
        <f>+G154-E154</f>
        <v>0</v>
      </c>
      <c r="G154" s="103">
        <f>IF(ISNA(VLOOKUP($D154,[7]ppipfun!$A$14:$H$87,4,0)),0,VLOOKUP($D154,[7]ppipfun!$A$14:$H$87,4,0))</f>
        <v>3263491</v>
      </c>
      <c r="H154" s="103">
        <f>IF(ISNA(VLOOKUP($D154,[7]ppipfun!$A$14:$H$87,6,0)),0,VLOOKUP($D154,[7]ppipfun!$A$14:$H$87,6,0))</f>
        <v>267343</v>
      </c>
      <c r="I154" s="103">
        <f>IF(ISNA(VLOOKUP($D154,[7]ppipfun!$A$14:$H$87,6,0)),0,VLOOKUP($D154,[7]ppipfun!$A$14:$H$87,6,0))</f>
        <v>267343</v>
      </c>
      <c r="J154" s="103">
        <f>IF(ISNA(VLOOKUP($D154,[7]ppipfun!$A$14:$H$87,7,0)),0,VLOOKUP($D154,[7]ppipfun!$A$14:$H$87,7,0))</f>
        <v>267343</v>
      </c>
      <c r="K154" s="103">
        <f>IF(ISNA(VLOOKUP($D154,[7]ppipfun!$A$14:$H$87,8,0)),0,VLOOKUP($D154,[7]ppipfun!$A$14:$H$87,8,0))</f>
        <v>0</v>
      </c>
      <c r="L154" s="105">
        <f t="shared" si="58"/>
        <v>1.7201244141565376E-5</v>
      </c>
      <c r="M154" s="106">
        <f t="shared" si="59"/>
        <v>8.1919331170210066E-2</v>
      </c>
    </row>
    <row r="155" spans="1:13" outlineLevel="3">
      <c r="A155" s="70"/>
      <c r="B155" s="70"/>
      <c r="C155" s="93" t="s">
        <v>736</v>
      </c>
      <c r="D155" s="98" t="s">
        <v>737</v>
      </c>
      <c r="E155" s="99">
        <f>SUBTOTAL(9,E156:E156)</f>
        <v>57336511</v>
      </c>
      <c r="F155" s="99">
        <f t="shared" ref="F155:K155" si="69">SUBTOTAL(9,F156:F156)</f>
        <v>-372748</v>
      </c>
      <c r="G155" s="99">
        <f t="shared" si="69"/>
        <v>56963763</v>
      </c>
      <c r="H155" s="99">
        <f t="shared" si="69"/>
        <v>51628877</v>
      </c>
      <c r="I155" s="99">
        <f t="shared" si="69"/>
        <v>51628877</v>
      </c>
      <c r="J155" s="99">
        <f t="shared" si="69"/>
        <v>51628877</v>
      </c>
      <c r="K155" s="99">
        <f t="shared" si="69"/>
        <v>0</v>
      </c>
      <c r="L155" s="100">
        <f t="shared" si="58"/>
        <v>3.3218783287082493E-3</v>
      </c>
      <c r="M155" s="101">
        <f t="shared" si="59"/>
        <v>0.90634596945430024</v>
      </c>
    </row>
    <row r="156" spans="1:13" outlineLevel="4">
      <c r="A156" s="70" t="s">
        <v>473</v>
      </c>
      <c r="B156" s="70" t="s">
        <v>717</v>
      </c>
      <c r="C156" s="70" t="s">
        <v>738</v>
      </c>
      <c r="D156" s="153" t="s">
        <v>739</v>
      </c>
      <c r="E156" s="103">
        <f>IF(ISNA(VLOOKUP($D156,[7]ppipfun!$A$14:$H$87,2,0)),0,VLOOKUP($D156,[7]ppipfun!$A$14:$H$87,2,0))</f>
        <v>57336511</v>
      </c>
      <c r="F156" s="104">
        <f>+G156-E156</f>
        <v>-372748</v>
      </c>
      <c r="G156" s="103">
        <f>IF(ISNA(VLOOKUP($D156,[7]ppipfun!$A$14:$H$87,4,0)),0,VLOOKUP($D156,[7]ppipfun!$A$14:$H$87,4,0))</f>
        <v>56963763</v>
      </c>
      <c r="H156" s="103">
        <f>IF(ISNA(VLOOKUP($D156,[7]ppipfun!$A$14:$H$87,6,0)),0,VLOOKUP($D156,[7]ppipfun!$A$14:$H$87,6,0))</f>
        <v>51628877</v>
      </c>
      <c r="I156" s="103">
        <f>IF(ISNA(VLOOKUP($D156,[7]ppipfun!$A$14:$H$87,6,0)),0,VLOOKUP($D156,[7]ppipfun!$A$14:$H$87,6,0))</f>
        <v>51628877</v>
      </c>
      <c r="J156" s="103">
        <f>IF(ISNA(VLOOKUP($D156,[7]ppipfun!$A$14:$H$87,7,0)),0,VLOOKUP($D156,[7]ppipfun!$A$14:$H$87,7,0))</f>
        <v>51628877</v>
      </c>
      <c r="K156" s="103">
        <f>IF(ISNA(VLOOKUP($D156,[7]ppipfun!$A$14:$H$87,8,0)),0,VLOOKUP($D156,[7]ppipfun!$A$14:$H$87,8,0))</f>
        <v>0</v>
      </c>
      <c r="L156" s="105">
        <f t="shared" si="58"/>
        <v>3.3218783287082493E-3</v>
      </c>
      <c r="M156" s="106">
        <f t="shared" si="59"/>
        <v>0.90634596945430024</v>
      </c>
    </row>
    <row r="157" spans="1:13" outlineLevel="2">
      <c r="A157" s="70"/>
      <c r="B157" s="93" t="s">
        <v>740</v>
      </c>
      <c r="C157" s="70"/>
      <c r="D157" s="98" t="s">
        <v>741</v>
      </c>
      <c r="E157" s="99">
        <f>SUBTOTAL(9,E159:E177)</f>
        <v>2783134959</v>
      </c>
      <c r="F157" s="99">
        <f t="shared" ref="F157:K157" si="70">SUBTOTAL(9,F159:F177)</f>
        <v>241610811</v>
      </c>
      <c r="G157" s="99">
        <f t="shared" si="70"/>
        <v>3024745770</v>
      </c>
      <c r="H157" s="99">
        <f t="shared" si="70"/>
        <v>2381640472</v>
      </c>
      <c r="I157" s="99">
        <f t="shared" si="70"/>
        <v>2381640472</v>
      </c>
      <c r="J157" s="99">
        <f t="shared" si="70"/>
        <v>2381640472</v>
      </c>
      <c r="K157" s="99">
        <f t="shared" si="70"/>
        <v>0</v>
      </c>
      <c r="L157" s="100">
        <f t="shared" si="58"/>
        <v>0.15323827149506439</v>
      </c>
      <c r="M157" s="101">
        <f t="shared" si="59"/>
        <v>0.78738533850400261</v>
      </c>
    </row>
    <row r="158" spans="1:13" outlineLevel="3">
      <c r="A158" s="70"/>
      <c r="B158" s="70"/>
      <c r="C158" s="93" t="s">
        <v>742</v>
      </c>
      <c r="D158" s="98" t="s">
        <v>743</v>
      </c>
      <c r="E158" s="99">
        <f>SUBTOTAL(9,E159:E160)</f>
        <v>62086400</v>
      </c>
      <c r="F158" s="99">
        <f t="shared" ref="F158:K158" si="71">SUBTOTAL(9,F159:F160)</f>
        <v>-16931505</v>
      </c>
      <c r="G158" s="99">
        <f t="shared" si="71"/>
        <v>45154895</v>
      </c>
      <c r="H158" s="99">
        <f t="shared" si="71"/>
        <v>36009160</v>
      </c>
      <c r="I158" s="99">
        <f t="shared" si="71"/>
        <v>36009160</v>
      </c>
      <c r="J158" s="99">
        <f t="shared" si="71"/>
        <v>36009160</v>
      </c>
      <c r="K158" s="99">
        <f t="shared" si="71"/>
        <v>0</v>
      </c>
      <c r="L158" s="100">
        <f t="shared" si="58"/>
        <v>2.3168826282816096E-3</v>
      </c>
      <c r="M158" s="101">
        <f t="shared" si="59"/>
        <v>0.79745861439828392</v>
      </c>
    </row>
    <row r="159" spans="1:13" outlineLevel="4">
      <c r="A159" s="70" t="s">
        <v>473</v>
      </c>
      <c r="B159" s="70" t="s">
        <v>744</v>
      </c>
      <c r="C159" s="70" t="s">
        <v>745</v>
      </c>
      <c r="D159" s="107" t="s">
        <v>746</v>
      </c>
      <c r="E159" s="103">
        <f>IF(ISNA(VLOOKUP($D159,[7]ppipfun!$A$14:$H$87,2,0)),0,VLOOKUP($D159,[7]ppipfun!$A$14:$H$87,2,0))</f>
        <v>39086400</v>
      </c>
      <c r="F159" s="104">
        <f>+G159-E159</f>
        <v>-15931505</v>
      </c>
      <c r="G159" s="103">
        <f>IF(ISNA(VLOOKUP($D159,[7]ppipfun!$A$14:$H$87,4,0)),0,VLOOKUP($D159,[7]ppipfun!$A$14:$H$87,4,0))</f>
        <v>23154895</v>
      </c>
      <c r="H159" s="103">
        <f>IF(ISNA(VLOOKUP($D159,[7]ppipfun!$A$14:$H$87,6,0)),0,VLOOKUP($D159,[7]ppipfun!$A$14:$H$87,6,0))</f>
        <v>22009237</v>
      </c>
      <c r="I159" s="103">
        <f>IF(ISNA(VLOOKUP($D159,[7]ppipfun!$A$14:$H$87,6,0)),0,VLOOKUP($D159,[7]ppipfun!$A$14:$H$87,6,0))</f>
        <v>22009237</v>
      </c>
      <c r="J159" s="103">
        <f>IF(ISNA(VLOOKUP($D159,[7]ppipfun!$A$14:$H$87,7,0)),0,VLOOKUP($D159,[7]ppipfun!$A$14:$H$87,7,0))</f>
        <v>22009237</v>
      </c>
      <c r="K159" s="103">
        <f>IF(ISNA(VLOOKUP($D159,[7]ppipfun!$A$14:$H$87,8,0)),0,VLOOKUP($D159,[7]ppipfun!$A$14:$H$87,8,0))</f>
        <v>0</v>
      </c>
      <c r="L159" s="105">
        <f t="shared" si="58"/>
        <v>1.416106870225044E-3</v>
      </c>
      <c r="M159" s="106">
        <f t="shared" si="59"/>
        <v>0.95052199545711613</v>
      </c>
    </row>
    <row r="160" spans="1:13" outlineLevel="4">
      <c r="A160" s="70" t="s">
        <v>473</v>
      </c>
      <c r="B160" s="70" t="s">
        <v>744</v>
      </c>
      <c r="C160" s="70" t="s">
        <v>745</v>
      </c>
      <c r="D160" s="107" t="s">
        <v>747</v>
      </c>
      <c r="E160" s="103">
        <f>IF(ISNA(VLOOKUP($D160,[7]ppipfun!$A$14:$H$87,2,0)),0,VLOOKUP($D160,[7]ppipfun!$A$14:$H$87,2,0))</f>
        <v>23000000</v>
      </c>
      <c r="F160" s="104">
        <f>+G160-E160</f>
        <v>-1000000</v>
      </c>
      <c r="G160" s="103">
        <f>IF(ISNA(VLOOKUP($D160,[7]ppipfun!$A$14:$H$87,4,0)),0,VLOOKUP($D160,[7]ppipfun!$A$14:$H$87,4,0))</f>
        <v>22000000</v>
      </c>
      <c r="H160" s="103">
        <f>IF(ISNA(VLOOKUP($D160,[7]ppipfun!$A$14:$H$87,6,0)),0,VLOOKUP($D160,[7]ppipfun!$A$14:$H$87,6,0))</f>
        <v>13999923</v>
      </c>
      <c r="I160" s="103">
        <f>IF(ISNA(VLOOKUP($D160,[7]ppipfun!$A$14:$H$87,6,0)),0,VLOOKUP($D160,[7]ppipfun!$A$14:$H$87,6,0))</f>
        <v>13999923</v>
      </c>
      <c r="J160" s="103">
        <f>IF(ISNA(VLOOKUP($D160,[7]ppipfun!$A$14:$H$87,7,0)),0,VLOOKUP($D160,[7]ppipfun!$A$14:$H$87,7,0))</f>
        <v>13999923</v>
      </c>
      <c r="K160" s="103">
        <f>IF(ISNA(VLOOKUP($D160,[7]ppipfun!$A$14:$H$87,8,0)),0,VLOOKUP($D160,[7]ppipfun!$A$14:$H$87,8,0))</f>
        <v>0</v>
      </c>
      <c r="L160" s="105">
        <f t="shared" si="58"/>
        <v>9.0077575805656547E-4</v>
      </c>
      <c r="M160" s="106">
        <f t="shared" si="59"/>
        <v>0.63636013636363631</v>
      </c>
    </row>
    <row r="161" spans="1:13" outlineLevel="3">
      <c r="A161" s="70"/>
      <c r="B161" s="70"/>
      <c r="C161" s="93" t="s">
        <v>748</v>
      </c>
      <c r="D161" s="98" t="s">
        <v>749</v>
      </c>
      <c r="E161" s="99">
        <f>SUBTOTAL(9,E162:E164)</f>
        <v>199447209</v>
      </c>
      <c r="F161" s="99">
        <f t="shared" ref="F161:K161" si="72">SUBTOTAL(9,F162:F164)</f>
        <v>-193125410</v>
      </c>
      <c r="G161" s="99">
        <f t="shared" si="72"/>
        <v>6321799</v>
      </c>
      <c r="H161" s="99">
        <f t="shared" si="72"/>
        <v>3250990</v>
      </c>
      <c r="I161" s="99">
        <f t="shared" si="72"/>
        <v>3250990</v>
      </c>
      <c r="J161" s="99">
        <f t="shared" si="72"/>
        <v>3250990</v>
      </c>
      <c r="K161" s="99">
        <f t="shared" si="72"/>
        <v>0</v>
      </c>
      <c r="L161" s="100">
        <f t="shared" si="58"/>
        <v>2.0917350628887844E-4</v>
      </c>
      <c r="M161" s="101">
        <f t="shared" si="59"/>
        <v>0.51425076944078729</v>
      </c>
    </row>
    <row r="162" spans="1:13" outlineLevel="4">
      <c r="A162" s="70" t="s">
        <v>473</v>
      </c>
      <c r="B162" s="70" t="s">
        <v>744</v>
      </c>
      <c r="C162" s="70" t="s">
        <v>750</v>
      </c>
      <c r="D162" s="107" t="s">
        <v>751</v>
      </c>
      <c r="E162" s="103">
        <f>IF(ISNA(VLOOKUP($D162,[7]ppipfun!$A$14:$H$87,2,0)),0,VLOOKUP($D162,[7]ppipfun!$A$14:$H$87,2,0))</f>
        <v>0</v>
      </c>
      <c r="F162" s="104">
        <f>+G162-E162</f>
        <v>0</v>
      </c>
      <c r="G162" s="103">
        <f>IF(ISNA(VLOOKUP($D162,[7]ppipfun!$A$14:$H$87,4,0)),0,VLOOKUP($D162,[7]ppipfun!$A$14:$H$87,4,0))</f>
        <v>0</v>
      </c>
      <c r="H162" s="103">
        <f>IF(ISNA(VLOOKUP($D162,[7]ppipfun!$A$14:$H$87,6,0)),0,VLOOKUP($D162,[7]ppipfun!$A$14:$H$87,6,0))</f>
        <v>0</v>
      </c>
      <c r="I162" s="103">
        <f>IF(ISNA(VLOOKUP($D162,[7]ppipfun!$A$14:$H$87,6,0)),0,VLOOKUP($D162,[7]ppipfun!$A$14:$H$87,6,0))</f>
        <v>0</v>
      </c>
      <c r="J162" s="103">
        <f>IF(ISNA(VLOOKUP($D162,[7]ppipfun!$A$14:$H$87,7,0)),0,VLOOKUP($D162,[7]ppipfun!$A$14:$H$87,7,0))</f>
        <v>0</v>
      </c>
      <c r="K162" s="103">
        <f>IF(ISNA(VLOOKUP($D162,[7]ppipfun!$A$14:$H$87,8,0)),0,VLOOKUP($D162,[7]ppipfun!$A$14:$H$87,8,0))</f>
        <v>0</v>
      </c>
      <c r="L162" s="105">
        <f t="shared" si="58"/>
        <v>0</v>
      </c>
      <c r="M162" s="106">
        <f t="shared" si="59"/>
        <v>0</v>
      </c>
    </row>
    <row r="163" spans="1:13" outlineLevel="4">
      <c r="A163" s="70" t="s">
        <v>473</v>
      </c>
      <c r="B163" s="70" t="s">
        <v>744</v>
      </c>
      <c r="C163" s="70" t="s">
        <v>750</v>
      </c>
      <c r="D163" s="107" t="s">
        <v>752</v>
      </c>
      <c r="E163" s="103">
        <f>IF(ISNA(VLOOKUP($D163,[7]ppipfun!$A$14:$H$87,2,0)),0,VLOOKUP($D163,[7]ppipfun!$A$14:$H$87,2,0))</f>
        <v>0</v>
      </c>
      <c r="F163" s="104">
        <f>+G163-E163</f>
        <v>0</v>
      </c>
      <c r="G163" s="103">
        <f>IF(ISNA(VLOOKUP($D163,[7]ppipfun!$A$14:$H$87,4,0)),0,VLOOKUP($D163,[7]ppipfun!$A$14:$H$87,4,0))</f>
        <v>0</v>
      </c>
      <c r="H163" s="103">
        <f>IF(ISNA(VLOOKUP($D163,[7]ppipfun!$A$14:$H$87,6,0)),0,VLOOKUP($D163,[7]ppipfun!$A$14:$H$87,6,0))</f>
        <v>0</v>
      </c>
      <c r="I163" s="103">
        <f>IF(ISNA(VLOOKUP($D163,[7]ppipfun!$A$14:$H$87,6,0)),0,VLOOKUP($D163,[7]ppipfun!$A$14:$H$87,6,0))</f>
        <v>0</v>
      </c>
      <c r="J163" s="103">
        <f>IF(ISNA(VLOOKUP($D163,[7]ppipfun!$A$14:$H$87,7,0)),0,VLOOKUP($D163,[7]ppipfun!$A$14:$H$87,7,0))</f>
        <v>0</v>
      </c>
      <c r="K163" s="103">
        <f>IF(ISNA(VLOOKUP($D163,[7]ppipfun!$A$14:$H$87,8,0)),0,VLOOKUP($D163,[7]ppipfun!$A$14:$H$87,8,0))</f>
        <v>0</v>
      </c>
      <c r="L163" s="105">
        <f>J163/$J$5</f>
        <v>0</v>
      </c>
      <c r="M163" s="106">
        <f>IF(G163&lt;&gt;0,J163/G163,0)</f>
        <v>0</v>
      </c>
    </row>
    <row r="164" spans="1:13" outlineLevel="4">
      <c r="A164" s="70" t="s">
        <v>473</v>
      </c>
      <c r="B164" s="70" t="s">
        <v>744</v>
      </c>
      <c r="C164" s="70" t="s">
        <v>750</v>
      </c>
      <c r="D164" s="153" t="s">
        <v>753</v>
      </c>
      <c r="E164" s="103">
        <f>IF(ISNA(VLOOKUP($D164,[7]ppipfun!$A$14:$H$87,2,0)),0,VLOOKUP($D164,[7]ppipfun!$A$14:$H$87,2,0))</f>
        <v>199447209</v>
      </c>
      <c r="F164" s="104">
        <f>+G164-E164</f>
        <v>-193125410</v>
      </c>
      <c r="G164" s="103">
        <f>IF(ISNA(VLOOKUP($D164,[7]ppipfun!$A$14:$H$87,4,0)),0,VLOOKUP($D164,[7]ppipfun!$A$14:$H$87,4,0))</f>
        <v>6321799</v>
      </c>
      <c r="H164" s="103">
        <f>IF(ISNA(VLOOKUP($D164,[7]ppipfun!$A$14:$H$87,6,0)),0,VLOOKUP($D164,[7]ppipfun!$A$14:$H$87,6,0))</f>
        <v>3250990</v>
      </c>
      <c r="I164" s="103">
        <f>IF(ISNA(VLOOKUP($D164,[7]ppipfun!$A$14:$H$87,6,0)),0,VLOOKUP($D164,[7]ppipfun!$A$14:$H$87,6,0))</f>
        <v>3250990</v>
      </c>
      <c r="J164" s="103">
        <f>IF(ISNA(VLOOKUP($D164,[7]ppipfun!$A$14:$H$87,7,0)),0,VLOOKUP($D164,[7]ppipfun!$A$14:$H$87,7,0))</f>
        <v>3250990</v>
      </c>
      <c r="K164" s="103">
        <f>IF(ISNA(VLOOKUP($D164,[7]ppipfun!$A$14:$H$87,8,0)),0,VLOOKUP($D164,[7]ppipfun!$A$14:$H$87,8,0))</f>
        <v>0</v>
      </c>
      <c r="L164" s="105">
        <f t="shared" si="58"/>
        <v>2.0917350628887844E-4</v>
      </c>
      <c r="M164" s="106">
        <f t="shared" si="59"/>
        <v>0.51425076944078729</v>
      </c>
    </row>
    <row r="165" spans="1:13" outlineLevel="3">
      <c r="A165" s="70"/>
      <c r="B165" s="70"/>
      <c r="C165" s="93" t="s">
        <v>754</v>
      </c>
      <c r="D165" s="98" t="s">
        <v>755</v>
      </c>
      <c r="E165" s="99">
        <f>SUBTOTAL(9,E166:E166)</f>
        <v>0</v>
      </c>
      <c r="F165" s="99">
        <f t="shared" ref="F165:K165" si="73">SUBTOTAL(9,F166:F166)</f>
        <v>0</v>
      </c>
      <c r="G165" s="99">
        <f t="shared" si="73"/>
        <v>0</v>
      </c>
      <c r="H165" s="99">
        <f t="shared" si="73"/>
        <v>0</v>
      </c>
      <c r="I165" s="99">
        <f t="shared" si="73"/>
        <v>0</v>
      </c>
      <c r="J165" s="99">
        <f t="shared" si="73"/>
        <v>0</v>
      </c>
      <c r="K165" s="99">
        <f t="shared" si="73"/>
        <v>0</v>
      </c>
      <c r="L165" s="100">
        <f t="shared" si="58"/>
        <v>0</v>
      </c>
      <c r="M165" s="101">
        <f t="shared" si="59"/>
        <v>0</v>
      </c>
    </row>
    <row r="166" spans="1:13" outlineLevel="4">
      <c r="A166" s="70" t="s">
        <v>473</v>
      </c>
      <c r="B166" s="70" t="s">
        <v>744</v>
      </c>
      <c r="C166" s="70" t="s">
        <v>756</v>
      </c>
      <c r="D166" s="107" t="s">
        <v>757</v>
      </c>
      <c r="E166" s="103">
        <f>IF(ISNA(VLOOKUP($D166,[7]ppipfun!$A$14:$H$87,2,0)),0,VLOOKUP($D166,[7]ppipfun!$A$14:$H$87,2,0))</f>
        <v>0</v>
      </c>
      <c r="F166" s="104">
        <f>+G166-E166</f>
        <v>0</v>
      </c>
      <c r="G166" s="103">
        <f>IF(ISNA(VLOOKUP($D166,[7]ppipfun!$A$14:$H$87,4,0)),0,VLOOKUP($D166,[7]ppipfun!$A$14:$H$87,4,0))</f>
        <v>0</v>
      </c>
      <c r="H166" s="103">
        <f>IF(ISNA(VLOOKUP($D166,[7]ppipfun!$A$14:$H$87,6,0)),0,VLOOKUP($D166,[7]ppipfun!$A$14:$H$87,6,0))</f>
        <v>0</v>
      </c>
      <c r="I166" s="103">
        <f>IF(ISNA(VLOOKUP($D166,[7]ppipfun!$A$14:$H$87,6,0)),0,VLOOKUP($D166,[7]ppipfun!$A$14:$H$87,6,0))</f>
        <v>0</v>
      </c>
      <c r="J166" s="103">
        <f>IF(ISNA(VLOOKUP($D166,[7]ppipfun!$A$14:$H$87,7,0)),0,VLOOKUP($D166,[7]ppipfun!$A$14:$H$87,7,0))</f>
        <v>0</v>
      </c>
      <c r="K166" s="103">
        <f>IF(ISNA(VLOOKUP($D166,[7]ppipfun!$A$14:$H$87,8,0)),0,VLOOKUP($D166,[7]ppipfun!$A$14:$H$87,8,0))</f>
        <v>0</v>
      </c>
      <c r="L166" s="105">
        <f t="shared" si="58"/>
        <v>0</v>
      </c>
      <c r="M166" s="106">
        <f t="shared" si="59"/>
        <v>0</v>
      </c>
    </row>
    <row r="167" spans="1:13" outlineLevel="3">
      <c r="A167" s="70"/>
      <c r="B167" s="70"/>
      <c r="C167" s="93" t="s">
        <v>758</v>
      </c>
      <c r="D167" s="98" t="s">
        <v>759</v>
      </c>
      <c r="E167" s="99">
        <f>SUBTOTAL(9,E168:E169)</f>
        <v>1076256644</v>
      </c>
      <c r="F167" s="99">
        <f t="shared" ref="F167:K167" si="74">SUBTOTAL(9,F168:F169)</f>
        <v>527464830</v>
      </c>
      <c r="G167" s="99">
        <f t="shared" si="74"/>
        <v>1603721474</v>
      </c>
      <c r="H167" s="99">
        <f t="shared" si="74"/>
        <v>1514016909</v>
      </c>
      <c r="I167" s="99">
        <f t="shared" si="74"/>
        <v>1514016909</v>
      </c>
      <c r="J167" s="99">
        <f t="shared" si="74"/>
        <v>1514016909</v>
      </c>
      <c r="K167" s="99">
        <f t="shared" si="74"/>
        <v>0</v>
      </c>
      <c r="L167" s="100">
        <f t="shared" si="58"/>
        <v>9.7414087842835506E-2</v>
      </c>
      <c r="M167" s="101">
        <f t="shared" si="59"/>
        <v>0.94406474786656125</v>
      </c>
    </row>
    <row r="168" spans="1:13" outlineLevel="4">
      <c r="A168" s="70" t="s">
        <v>473</v>
      </c>
      <c r="B168" s="70" t="s">
        <v>744</v>
      </c>
      <c r="C168" s="70" t="s">
        <v>760</v>
      </c>
      <c r="D168" s="107" t="s">
        <v>761</v>
      </c>
      <c r="E168" s="103">
        <f>IF(ISNA(VLOOKUP($D168,[7]ppipfun!$A$14:$H$87,2,0)),0,VLOOKUP($D168,[7]ppipfun!$A$14:$H$87,2,0))</f>
        <v>974583253</v>
      </c>
      <c r="F168" s="104">
        <f>+G168-E168</f>
        <v>515240260</v>
      </c>
      <c r="G168" s="103">
        <f>IF(ISNA(VLOOKUP($D168,[7]ppipfun!$A$14:$H$87,4,0)),0,VLOOKUP($D168,[7]ppipfun!$A$14:$H$87,4,0))</f>
        <v>1489823513</v>
      </c>
      <c r="H168" s="103">
        <f>IF(ISNA(VLOOKUP($D168,[7]ppipfun!$A$14:$H$87,6,0)),0,VLOOKUP($D168,[7]ppipfun!$A$14:$H$87,6,0))</f>
        <v>1489630131</v>
      </c>
      <c r="I168" s="103">
        <f>IF(ISNA(VLOOKUP($D168,[7]ppipfun!$A$14:$H$87,6,0)),0,VLOOKUP($D168,[7]ppipfun!$A$14:$H$87,6,0))</f>
        <v>1489630131</v>
      </c>
      <c r="J168" s="103">
        <f>IF(ISNA(VLOOKUP($D168,[7]ppipfun!$A$14:$H$87,7,0)),0,VLOOKUP($D168,[7]ppipfun!$A$14:$H$87,7,0))</f>
        <v>1489630131</v>
      </c>
      <c r="K168" s="103">
        <f>IF(ISNA(VLOOKUP($D168,[7]ppipfun!$A$14:$H$87,8,0)),0,VLOOKUP($D168,[7]ppipfun!$A$14:$H$87,8,0))</f>
        <v>0</v>
      </c>
      <c r="L168" s="105">
        <f t="shared" si="58"/>
        <v>9.5845006467208851E-2</v>
      </c>
      <c r="M168" s="106">
        <f t="shared" si="59"/>
        <v>0.99987019804808253</v>
      </c>
    </row>
    <row r="169" spans="1:13" outlineLevel="4">
      <c r="A169" s="70" t="s">
        <v>473</v>
      </c>
      <c r="B169" s="70" t="s">
        <v>744</v>
      </c>
      <c r="C169" s="70" t="s">
        <v>760</v>
      </c>
      <c r="D169" s="107" t="s">
        <v>762</v>
      </c>
      <c r="E169" s="103">
        <f>IF(ISNA(VLOOKUP($D169,[7]ppipfun!$A$14:$H$87,2,0)),0,VLOOKUP($D169,[7]ppipfun!$A$14:$H$87,2,0))</f>
        <v>101673391</v>
      </c>
      <c r="F169" s="104">
        <f>+G169-E169</f>
        <v>12224570</v>
      </c>
      <c r="G169" s="103">
        <f>IF(ISNA(VLOOKUP($D169,[7]ppipfun!$A$14:$H$87,4,0)),0,VLOOKUP($D169,[7]ppipfun!$A$14:$H$87,4,0))</f>
        <v>113897961</v>
      </c>
      <c r="H169" s="103">
        <f>IF(ISNA(VLOOKUP($D169,[7]ppipfun!$A$14:$H$87,6,0)),0,VLOOKUP($D169,[7]ppipfun!$A$14:$H$87,6,0))</f>
        <v>24386778</v>
      </c>
      <c r="I169" s="103">
        <f>IF(ISNA(VLOOKUP($D169,[7]ppipfun!$A$14:$H$87,6,0)),0,VLOOKUP($D169,[7]ppipfun!$A$14:$H$87,6,0))</f>
        <v>24386778</v>
      </c>
      <c r="J169" s="103">
        <f>IF(ISNA(VLOOKUP($D169,[7]ppipfun!$A$14:$H$87,7,0)),0,VLOOKUP($D169,[7]ppipfun!$A$14:$H$87,7,0))</f>
        <v>24386778</v>
      </c>
      <c r="K169" s="103">
        <f>IF(ISNA(VLOOKUP($D169,[7]ppipfun!$A$14:$H$87,8,0)),0,VLOOKUP($D169,[7]ppipfun!$A$14:$H$87,8,0))</f>
        <v>0</v>
      </c>
      <c r="L169" s="105">
        <f t="shared" si="58"/>
        <v>1.5690813756266497E-3</v>
      </c>
      <c r="M169" s="106">
        <f t="shared" si="59"/>
        <v>0.21411075128904195</v>
      </c>
    </row>
    <row r="170" spans="1:13" outlineLevel="3">
      <c r="A170" s="70"/>
      <c r="B170" s="70"/>
      <c r="C170" s="93" t="s">
        <v>763</v>
      </c>
      <c r="D170" s="98" t="s">
        <v>764</v>
      </c>
      <c r="E170" s="99">
        <f>SUBTOTAL(9,E171:E171)</f>
        <v>20528347</v>
      </c>
      <c r="F170" s="99">
        <f t="shared" ref="F170:K170" si="75">SUBTOTAL(9,F171:F171)</f>
        <v>-178557</v>
      </c>
      <c r="G170" s="99">
        <f t="shared" si="75"/>
        <v>20349790</v>
      </c>
      <c r="H170" s="99">
        <f t="shared" si="75"/>
        <v>9267661</v>
      </c>
      <c r="I170" s="99">
        <f t="shared" si="75"/>
        <v>9267661</v>
      </c>
      <c r="J170" s="99">
        <f t="shared" si="75"/>
        <v>9267661</v>
      </c>
      <c r="K170" s="99">
        <f t="shared" si="75"/>
        <v>0</v>
      </c>
      <c r="L170" s="100">
        <f t="shared" si="58"/>
        <v>5.9629501981448528E-4</v>
      </c>
      <c r="M170" s="101">
        <f t="shared" si="59"/>
        <v>0.45541801659869707</v>
      </c>
    </row>
    <row r="171" spans="1:13" outlineLevel="4">
      <c r="A171" s="70" t="s">
        <v>473</v>
      </c>
      <c r="B171" s="70" t="s">
        <v>744</v>
      </c>
      <c r="C171" s="70" t="s">
        <v>765</v>
      </c>
      <c r="D171" s="107" t="s">
        <v>766</v>
      </c>
      <c r="E171" s="103">
        <f>IF(ISNA(VLOOKUP($D171,[7]ppipfun!$A$14:$H$87,2,0)),0,VLOOKUP($D171,[7]ppipfun!$A$14:$H$87,2,0))</f>
        <v>20528347</v>
      </c>
      <c r="F171" s="104">
        <f>+G171-E171</f>
        <v>-178557</v>
      </c>
      <c r="G171" s="103">
        <f>IF(ISNA(VLOOKUP($D171,[7]ppipfun!$A$14:$H$87,4,0)),0,VLOOKUP($D171,[7]ppipfun!$A$14:$H$87,4,0))</f>
        <v>20349790</v>
      </c>
      <c r="H171" s="103">
        <f>IF(ISNA(VLOOKUP($D171,[7]ppipfun!$A$14:$H$87,6,0)),0,VLOOKUP($D171,[7]ppipfun!$A$14:$H$87,6,0))</f>
        <v>9267661</v>
      </c>
      <c r="I171" s="103">
        <f>IF(ISNA(VLOOKUP($D171,[7]ppipfun!$A$14:$H$87,6,0)),0,VLOOKUP($D171,[7]ppipfun!$A$14:$H$87,6,0))</f>
        <v>9267661</v>
      </c>
      <c r="J171" s="103">
        <f>IF(ISNA(VLOOKUP($D171,[7]ppipfun!$A$14:$H$87,7,0)),0,VLOOKUP($D171,[7]ppipfun!$A$14:$H$87,7,0))</f>
        <v>9267661</v>
      </c>
      <c r="K171" s="103">
        <f>IF(ISNA(VLOOKUP($D171,[7]ppipfun!$A$14:$H$87,8,0)),0,VLOOKUP($D171,[7]ppipfun!$A$14:$H$87,8,0))</f>
        <v>0</v>
      </c>
      <c r="L171" s="105">
        <f t="shared" si="58"/>
        <v>5.9629501981448528E-4</v>
      </c>
      <c r="M171" s="106">
        <f t="shared" si="59"/>
        <v>0.45541801659869707</v>
      </c>
    </row>
    <row r="172" spans="1:13" outlineLevel="3">
      <c r="A172" s="70"/>
      <c r="B172" s="70"/>
      <c r="C172" s="93" t="s">
        <v>767</v>
      </c>
      <c r="D172" s="98" t="s">
        <v>768</v>
      </c>
      <c r="E172" s="99">
        <f>SUBTOTAL(9,E173:E173)</f>
        <v>160523013</v>
      </c>
      <c r="F172" s="99">
        <f t="shared" ref="F172:K172" si="76">SUBTOTAL(9,F173:F173)</f>
        <v>-6901493</v>
      </c>
      <c r="G172" s="99">
        <f t="shared" si="76"/>
        <v>153621520</v>
      </c>
      <c r="H172" s="99">
        <f t="shared" si="76"/>
        <v>106154500</v>
      </c>
      <c r="I172" s="99">
        <f t="shared" si="76"/>
        <v>106154500</v>
      </c>
      <c r="J172" s="99">
        <f t="shared" si="76"/>
        <v>106154500</v>
      </c>
      <c r="K172" s="99">
        <f t="shared" si="76"/>
        <v>0</v>
      </c>
      <c r="L172" s="100">
        <f t="shared" si="58"/>
        <v>6.8301375806578135E-3</v>
      </c>
      <c r="M172" s="101">
        <f t="shared" si="59"/>
        <v>0.6910132122114141</v>
      </c>
    </row>
    <row r="173" spans="1:13" outlineLevel="4">
      <c r="A173" s="70" t="s">
        <v>473</v>
      </c>
      <c r="B173" s="70" t="s">
        <v>744</v>
      </c>
      <c r="C173" s="70" t="s">
        <v>769</v>
      </c>
      <c r="D173" s="107" t="s">
        <v>770</v>
      </c>
      <c r="E173" s="103">
        <f>IF(ISNA(VLOOKUP($D173,[7]ppipfun!$A$14:$H$87,2,0)),0,VLOOKUP($D173,[7]ppipfun!$A$14:$H$87,2,0))</f>
        <v>160523013</v>
      </c>
      <c r="F173" s="104">
        <f>+G173-E173</f>
        <v>-6901493</v>
      </c>
      <c r="G173" s="103">
        <f>IF(ISNA(VLOOKUP($D173,[7]ppipfun!$A$14:$H$87,4,0)),0,VLOOKUP($D173,[7]ppipfun!$A$14:$H$87,4,0))</f>
        <v>153621520</v>
      </c>
      <c r="H173" s="103">
        <f>IF(ISNA(VLOOKUP($D173,[7]ppipfun!$A$14:$H$87,6,0)),0,VLOOKUP($D173,[7]ppipfun!$A$14:$H$87,6,0))</f>
        <v>106154500</v>
      </c>
      <c r="I173" s="103">
        <f>IF(ISNA(VLOOKUP($D173,[7]ppipfun!$A$14:$H$87,6,0)),0,VLOOKUP($D173,[7]ppipfun!$A$14:$H$87,6,0))</f>
        <v>106154500</v>
      </c>
      <c r="J173" s="103">
        <f>IF(ISNA(VLOOKUP($D173,[7]ppipfun!$A$14:$H$87,7,0)),0,VLOOKUP($D173,[7]ppipfun!$A$14:$H$87,7,0))</f>
        <v>106154500</v>
      </c>
      <c r="K173" s="103">
        <f>IF(ISNA(VLOOKUP($D173,[7]ppipfun!$A$14:$H$87,8,0)),0,VLOOKUP($D173,[7]ppipfun!$A$14:$H$87,8,0))</f>
        <v>0</v>
      </c>
      <c r="L173" s="105">
        <f t="shared" si="58"/>
        <v>6.8301375806578135E-3</v>
      </c>
      <c r="M173" s="106">
        <f t="shared" si="59"/>
        <v>0.6910132122114141</v>
      </c>
    </row>
    <row r="174" spans="1:13" outlineLevel="3">
      <c r="A174" s="70"/>
      <c r="B174" s="70"/>
      <c r="C174" s="93" t="s">
        <v>771</v>
      </c>
      <c r="D174" s="98" t="s">
        <v>772</v>
      </c>
      <c r="E174" s="99">
        <f>SUBTOTAL(9,E175:E175)</f>
        <v>334843962</v>
      </c>
      <c r="F174" s="99">
        <f t="shared" ref="F174:K174" si="77">SUBTOTAL(9,F175:F175)</f>
        <v>-92410832</v>
      </c>
      <c r="G174" s="99">
        <f t="shared" si="77"/>
        <v>242433130</v>
      </c>
      <c r="H174" s="99">
        <f t="shared" si="77"/>
        <v>216019459</v>
      </c>
      <c r="I174" s="99">
        <f t="shared" si="77"/>
        <v>216019459</v>
      </c>
      <c r="J174" s="99">
        <f t="shared" si="77"/>
        <v>216019459</v>
      </c>
      <c r="K174" s="99">
        <f t="shared" si="77"/>
        <v>0</v>
      </c>
      <c r="L174" s="100">
        <f t="shared" si="58"/>
        <v>1.3899011582827574E-2</v>
      </c>
      <c r="M174" s="101">
        <f t="shared" si="59"/>
        <v>0.89104760145612116</v>
      </c>
    </row>
    <row r="175" spans="1:13" outlineLevel="4">
      <c r="A175" s="70" t="s">
        <v>473</v>
      </c>
      <c r="B175" s="70" t="s">
        <v>744</v>
      </c>
      <c r="C175" s="70" t="s">
        <v>773</v>
      </c>
      <c r="D175" s="107" t="s">
        <v>774</v>
      </c>
      <c r="E175" s="103">
        <f>IF(ISNA(VLOOKUP($D175,[7]ppipfun!$A$14:$H$87,2,0)),0,VLOOKUP($D175,[7]ppipfun!$A$14:$H$87,2,0))</f>
        <v>334843962</v>
      </c>
      <c r="F175" s="104">
        <f>+G175-E175</f>
        <v>-92410832</v>
      </c>
      <c r="G175" s="103">
        <f>IF(ISNA(VLOOKUP($D175,[7]ppipfun!$A$14:$H$87,4,0)),0,VLOOKUP($D175,[7]ppipfun!$A$14:$H$87,4,0))</f>
        <v>242433130</v>
      </c>
      <c r="H175" s="103">
        <f>IF(ISNA(VLOOKUP($D175,[7]ppipfun!$A$14:$H$87,6,0)),0,VLOOKUP($D175,[7]ppipfun!$A$14:$H$87,6,0))</f>
        <v>216019459</v>
      </c>
      <c r="I175" s="103">
        <f>IF(ISNA(VLOOKUP($D175,[7]ppipfun!$A$14:$H$87,6,0)),0,VLOOKUP($D175,[7]ppipfun!$A$14:$H$87,6,0))</f>
        <v>216019459</v>
      </c>
      <c r="J175" s="103">
        <f>IF(ISNA(VLOOKUP($D175,[7]ppipfun!$A$14:$H$87,7,0)),0,VLOOKUP($D175,[7]ppipfun!$A$14:$H$87,7,0))</f>
        <v>216019459</v>
      </c>
      <c r="K175" s="103">
        <f>IF(ISNA(VLOOKUP($D175,[7]ppipfun!$A$14:$H$87,8,0)),0,VLOOKUP($D175,[7]ppipfun!$A$14:$H$87,8,0))</f>
        <v>0</v>
      </c>
      <c r="L175" s="105">
        <f t="shared" si="58"/>
        <v>1.3899011582827574E-2</v>
      </c>
      <c r="M175" s="106">
        <f t="shared" si="59"/>
        <v>0.89104760145612116</v>
      </c>
    </row>
    <row r="176" spans="1:13" outlineLevel="3">
      <c r="A176" s="70"/>
      <c r="B176" s="70"/>
      <c r="C176" s="93" t="s">
        <v>775</v>
      </c>
      <c r="D176" s="98" t="s">
        <v>776</v>
      </c>
      <c r="E176" s="99">
        <f>SUBTOTAL(9,E177:E177)</f>
        <v>929449384</v>
      </c>
      <c r="F176" s="99">
        <f t="shared" ref="F176:K176" si="78">SUBTOTAL(9,F177:F177)</f>
        <v>23693778</v>
      </c>
      <c r="G176" s="99">
        <f t="shared" si="78"/>
        <v>953143162</v>
      </c>
      <c r="H176" s="99">
        <f t="shared" si="78"/>
        <v>496921793</v>
      </c>
      <c r="I176" s="99">
        <f t="shared" si="78"/>
        <v>496921793</v>
      </c>
      <c r="J176" s="99">
        <f t="shared" si="78"/>
        <v>496921793</v>
      </c>
      <c r="K176" s="99">
        <f t="shared" si="78"/>
        <v>0</v>
      </c>
      <c r="L176" s="100">
        <f t="shared" si="58"/>
        <v>3.1972683334358536E-2</v>
      </c>
      <c r="M176" s="101">
        <f t="shared" si="59"/>
        <v>0.52135063525745573</v>
      </c>
    </row>
    <row r="177" spans="1:13" outlineLevel="4">
      <c r="A177" s="70" t="s">
        <v>473</v>
      </c>
      <c r="B177" s="70" t="s">
        <v>744</v>
      </c>
      <c r="C177" s="70" t="s">
        <v>777</v>
      </c>
      <c r="D177" s="107" t="s">
        <v>778</v>
      </c>
      <c r="E177" s="103">
        <f>IF(ISNA(VLOOKUP($D177,[7]ppipfun!$A$14:$H$87,2,0)),0,VLOOKUP($D177,[7]ppipfun!$A$14:$H$87,2,0))</f>
        <v>929449384</v>
      </c>
      <c r="F177" s="104">
        <f>+G177-E177</f>
        <v>23693778</v>
      </c>
      <c r="G177" s="103">
        <f>IF(ISNA(VLOOKUP($D177,[7]ppipfun!$A$14:$H$87,4,0)),0,VLOOKUP($D177,[7]ppipfun!$A$14:$H$87,4,0))</f>
        <v>953143162</v>
      </c>
      <c r="H177" s="103">
        <f>IF(ISNA(VLOOKUP($D177,[7]ppipfun!$A$14:$H$87,6,0)),0,VLOOKUP($D177,[7]ppipfun!$A$14:$H$87,6,0))</f>
        <v>496921793</v>
      </c>
      <c r="I177" s="103">
        <f>IF(ISNA(VLOOKUP($D177,[7]ppipfun!$A$14:$H$87,6,0)),0,VLOOKUP($D177,[7]ppipfun!$A$14:$H$87,6,0))</f>
        <v>496921793</v>
      </c>
      <c r="J177" s="103">
        <f>IF(ISNA(VLOOKUP($D177,[7]ppipfun!$A$14:$H$87,7,0)),0,VLOOKUP($D177,[7]ppipfun!$A$14:$H$87,7,0))</f>
        <v>496921793</v>
      </c>
      <c r="K177" s="103">
        <f>IF(ISNA(VLOOKUP($D177,[7]ppipfun!$A$14:$H$87,8,0)),0,VLOOKUP($D177,[7]ppipfun!$A$14:$H$87,8,0))</f>
        <v>0</v>
      </c>
      <c r="L177" s="105">
        <f t="shared" si="58"/>
        <v>3.1972683334358536E-2</v>
      </c>
      <c r="M177" s="106">
        <f t="shared" si="59"/>
        <v>0.52135063525745573</v>
      </c>
    </row>
    <row r="178" spans="1:13" outlineLevel="2">
      <c r="A178" s="70"/>
      <c r="B178" s="93" t="s">
        <v>779</v>
      </c>
      <c r="C178" s="70"/>
      <c r="D178" s="98" t="s">
        <v>780</v>
      </c>
      <c r="E178" s="99">
        <f>SUBTOTAL(9,E180:E198)</f>
        <v>1533462397.845</v>
      </c>
      <c r="F178" s="99">
        <f t="shared" ref="F178:K178" si="79">SUBTOTAL(9,F180:F198)</f>
        <v>643375984.245</v>
      </c>
      <c r="G178" s="99">
        <f t="shared" si="79"/>
        <v>2176838382.0900002</v>
      </c>
      <c r="H178" s="99">
        <f t="shared" si="79"/>
        <v>1617847646</v>
      </c>
      <c r="I178" s="99">
        <f t="shared" si="79"/>
        <v>1617847646</v>
      </c>
      <c r="J178" s="99">
        <f t="shared" si="79"/>
        <v>1617847646</v>
      </c>
      <c r="K178" s="99">
        <f t="shared" si="79"/>
        <v>0</v>
      </c>
      <c r="L178" s="100">
        <f t="shared" si="58"/>
        <v>0.10409471107417376</v>
      </c>
      <c r="M178" s="101">
        <f t="shared" si="59"/>
        <v>0.74320981259375418</v>
      </c>
    </row>
    <row r="179" spans="1:13" outlineLevel="3">
      <c r="A179" s="70"/>
      <c r="B179" s="70"/>
      <c r="C179" s="93" t="s">
        <v>781</v>
      </c>
      <c r="D179" s="98" t="s">
        <v>782</v>
      </c>
      <c r="E179" s="99">
        <f>SUBTOTAL(9,E180:E181)</f>
        <v>23192071</v>
      </c>
      <c r="F179" s="99">
        <f t="shared" ref="F179:K179" si="80">SUBTOTAL(9,F180:F181)</f>
        <v>-9961091</v>
      </c>
      <c r="G179" s="99">
        <f t="shared" si="80"/>
        <v>13230980</v>
      </c>
      <c r="H179" s="99">
        <f t="shared" si="80"/>
        <v>12729330</v>
      </c>
      <c r="I179" s="99">
        <f t="shared" si="80"/>
        <v>12729330</v>
      </c>
      <c r="J179" s="99">
        <f t="shared" si="80"/>
        <v>12729330</v>
      </c>
      <c r="K179" s="99">
        <f t="shared" si="80"/>
        <v>0</v>
      </c>
      <c r="L179" s="100">
        <f t="shared" si="58"/>
        <v>8.1902392465316989E-4</v>
      </c>
      <c r="M179" s="101">
        <f t="shared" si="59"/>
        <v>0.96208519701488471</v>
      </c>
    </row>
    <row r="180" spans="1:13" outlineLevel="4">
      <c r="A180" s="70" t="s">
        <v>473</v>
      </c>
      <c r="B180" s="70" t="s">
        <v>783</v>
      </c>
      <c r="C180" s="70" t="s">
        <v>784</v>
      </c>
      <c r="D180" s="107" t="s">
        <v>785</v>
      </c>
      <c r="E180" s="103">
        <f>IF(ISNA(VLOOKUP($D180,[7]ppipfun!$A$14:$H$87,2,0)),0,VLOOKUP($D180,[7]ppipfun!$A$14:$H$87,2,0))</f>
        <v>0</v>
      </c>
      <c r="F180" s="104">
        <f>+G180-E180</f>
        <v>0</v>
      </c>
      <c r="G180" s="103">
        <f>IF(ISNA(VLOOKUP($D180,[7]ppipfun!$A$14:$H$87,4,0)),0,VLOOKUP($D180,[7]ppipfun!$A$14:$H$87,4,0))</f>
        <v>0</v>
      </c>
      <c r="H180" s="103">
        <f>IF(ISNA(VLOOKUP($D180,[7]ppipfun!$A$14:$H$87,6,0)),0,VLOOKUP($D180,[7]ppipfun!$A$14:$H$87,6,0))</f>
        <v>0</v>
      </c>
      <c r="I180" s="103">
        <f>IF(ISNA(VLOOKUP($D180,[7]ppipfun!$A$14:$H$87,6,0)),0,VLOOKUP($D180,[7]ppipfun!$A$14:$H$87,6,0))</f>
        <v>0</v>
      </c>
      <c r="J180" s="103">
        <f>IF(ISNA(VLOOKUP($D180,[7]ppipfun!$A$14:$H$87,7,0)),0,VLOOKUP($D180,[7]ppipfun!$A$14:$H$87,7,0))</f>
        <v>0</v>
      </c>
      <c r="K180" s="103">
        <f>IF(ISNA(VLOOKUP($D180,[7]ppipfun!$A$14:$H$87,8,0)),0,VLOOKUP($D180,[7]ppipfun!$A$14:$H$87,8,0))</f>
        <v>0</v>
      </c>
      <c r="L180" s="105">
        <f t="shared" si="58"/>
        <v>0</v>
      </c>
      <c r="M180" s="106">
        <f t="shared" si="59"/>
        <v>0</v>
      </c>
    </row>
    <row r="181" spans="1:13" outlineLevel="4">
      <c r="A181" s="70" t="s">
        <v>473</v>
      </c>
      <c r="B181" s="70" t="s">
        <v>783</v>
      </c>
      <c r="C181" s="70" t="s">
        <v>784</v>
      </c>
      <c r="D181" s="107" t="s">
        <v>786</v>
      </c>
      <c r="E181" s="103">
        <f>IF(ISNA(VLOOKUP($D181,[7]ppipfun!$A$14:$H$87,2,0)),0,VLOOKUP($D181,[7]ppipfun!$A$14:$H$87,2,0))</f>
        <v>23192071</v>
      </c>
      <c r="F181" s="104">
        <f>+G181-E181</f>
        <v>-9961091</v>
      </c>
      <c r="G181" s="103">
        <f>IF(ISNA(VLOOKUP($D181,[7]ppipfun!$A$14:$H$87,4,0)),0,VLOOKUP($D181,[7]ppipfun!$A$14:$H$87,4,0))</f>
        <v>13230980</v>
      </c>
      <c r="H181" s="103">
        <f>IF(ISNA(VLOOKUP($D181,[7]ppipfun!$A$14:$H$87,6,0)),0,VLOOKUP($D181,[7]ppipfun!$A$14:$H$87,6,0))</f>
        <v>12729330</v>
      </c>
      <c r="I181" s="103">
        <f>IF(ISNA(VLOOKUP($D181,[7]ppipfun!$A$14:$H$87,6,0)),0,VLOOKUP($D181,[7]ppipfun!$A$14:$H$87,6,0))</f>
        <v>12729330</v>
      </c>
      <c r="J181" s="103">
        <f>IF(ISNA(VLOOKUP($D181,[7]ppipfun!$A$14:$H$87,7,0)),0,VLOOKUP($D181,[7]ppipfun!$A$14:$H$87,7,0))</f>
        <v>12729330</v>
      </c>
      <c r="K181" s="103">
        <f>IF(ISNA(VLOOKUP($D181,[7]ppipfun!$A$14:$H$87,8,0)),0,VLOOKUP($D181,[7]ppipfun!$A$14:$H$87,8,0))</f>
        <v>0</v>
      </c>
      <c r="L181" s="105">
        <f t="shared" si="58"/>
        <v>8.1902392465316989E-4</v>
      </c>
      <c r="M181" s="106">
        <f t="shared" si="59"/>
        <v>0.96208519701488471</v>
      </c>
    </row>
    <row r="182" spans="1:13" outlineLevel="3">
      <c r="A182" s="70"/>
      <c r="B182" s="70"/>
      <c r="C182" s="93" t="s">
        <v>787</v>
      </c>
      <c r="D182" s="98" t="s">
        <v>788</v>
      </c>
      <c r="E182" s="99">
        <f>SUBTOTAL(9,E183:E183)</f>
        <v>14662530</v>
      </c>
      <c r="F182" s="99">
        <f t="shared" ref="F182:K182" si="81">SUBTOTAL(9,F183:F183)</f>
        <v>0</v>
      </c>
      <c r="G182" s="99">
        <f t="shared" si="81"/>
        <v>14662530</v>
      </c>
      <c r="H182" s="99">
        <f t="shared" si="81"/>
        <v>14600067</v>
      </c>
      <c r="I182" s="99">
        <f t="shared" si="81"/>
        <v>14600067</v>
      </c>
      <c r="J182" s="99">
        <f t="shared" si="81"/>
        <v>14600067</v>
      </c>
      <c r="K182" s="99">
        <f t="shared" si="81"/>
        <v>0</v>
      </c>
      <c r="L182" s="100">
        <f t="shared" si="58"/>
        <v>9.3938991090177035E-4</v>
      </c>
      <c r="M182" s="101">
        <f t="shared" si="59"/>
        <v>0.9957399575653042</v>
      </c>
    </row>
    <row r="183" spans="1:13" outlineLevel="4">
      <c r="A183" s="70" t="s">
        <v>473</v>
      </c>
      <c r="B183" s="70" t="s">
        <v>783</v>
      </c>
      <c r="C183" s="70" t="s">
        <v>789</v>
      </c>
      <c r="D183" s="107" t="s">
        <v>790</v>
      </c>
      <c r="E183" s="103">
        <f>IF(ISNA(VLOOKUP($D183,[7]ppipfun!$A$14:$H$87,2,0)),0,VLOOKUP($D183,[7]ppipfun!$A$14:$H$87,2,0))</f>
        <v>14662530</v>
      </c>
      <c r="F183" s="104">
        <f>+G183-E183</f>
        <v>0</v>
      </c>
      <c r="G183" s="103">
        <f>IF(ISNA(VLOOKUP($D183,[7]ppipfun!$A$14:$H$87,4,0)),0,VLOOKUP($D183,[7]ppipfun!$A$14:$H$87,4,0))</f>
        <v>14662530</v>
      </c>
      <c r="H183" s="103">
        <f>IF(ISNA(VLOOKUP($D183,[7]ppipfun!$A$14:$H$87,6,0)),0,VLOOKUP($D183,[7]ppipfun!$A$14:$H$87,6,0))</f>
        <v>14600067</v>
      </c>
      <c r="I183" s="103">
        <f>IF(ISNA(VLOOKUP($D183,[7]ppipfun!$A$14:$H$87,6,0)),0,VLOOKUP($D183,[7]ppipfun!$A$14:$H$87,6,0))</f>
        <v>14600067</v>
      </c>
      <c r="J183" s="103">
        <f>IF(ISNA(VLOOKUP($D183,[7]ppipfun!$A$14:$H$87,7,0)),0,VLOOKUP($D183,[7]ppipfun!$A$14:$H$87,7,0))</f>
        <v>14600067</v>
      </c>
      <c r="K183" s="103">
        <f>IF(ISNA(VLOOKUP($D183,[7]ppipfun!$A$14:$H$87,8,0)),0,VLOOKUP($D183,[7]ppipfun!$A$14:$H$87,8,0))</f>
        <v>0</v>
      </c>
      <c r="L183" s="105">
        <f t="shared" si="58"/>
        <v>9.3938991090177035E-4</v>
      </c>
      <c r="M183" s="106">
        <f t="shared" si="59"/>
        <v>0.9957399575653042</v>
      </c>
    </row>
    <row r="184" spans="1:13" outlineLevel="3">
      <c r="A184" s="70"/>
      <c r="B184" s="70"/>
      <c r="C184" s="93" t="s">
        <v>791</v>
      </c>
      <c r="D184" s="98" t="s">
        <v>792</v>
      </c>
      <c r="E184" s="99">
        <f>SUBTOTAL(9,E185:E185)</f>
        <v>0</v>
      </c>
      <c r="F184" s="99">
        <f t="shared" ref="F184:K184" si="82">SUBTOTAL(9,F185:F185)</f>
        <v>0</v>
      </c>
      <c r="G184" s="99">
        <f t="shared" si="82"/>
        <v>0</v>
      </c>
      <c r="H184" s="99">
        <f t="shared" si="82"/>
        <v>0</v>
      </c>
      <c r="I184" s="99">
        <f t="shared" si="82"/>
        <v>0</v>
      </c>
      <c r="J184" s="99">
        <f t="shared" si="82"/>
        <v>0</v>
      </c>
      <c r="K184" s="99">
        <f t="shared" si="82"/>
        <v>0</v>
      </c>
      <c r="L184" s="100">
        <f t="shared" si="58"/>
        <v>0</v>
      </c>
      <c r="M184" s="101">
        <f>IF(G184&lt;&gt;0,J184/G184,0)</f>
        <v>0</v>
      </c>
    </row>
    <row r="185" spans="1:13" outlineLevel="4">
      <c r="A185" s="70" t="s">
        <v>473</v>
      </c>
      <c r="B185" s="70" t="s">
        <v>783</v>
      </c>
      <c r="C185" s="70" t="s">
        <v>793</v>
      </c>
      <c r="D185" s="107" t="s">
        <v>794</v>
      </c>
      <c r="E185" s="103">
        <f>IF(ISNA(VLOOKUP($D185,[7]ppipfun!$A$14:$H$87,2,0)),0,VLOOKUP($D185,[7]ppipfun!$A$14:$H$87,2,0))</f>
        <v>0</v>
      </c>
      <c r="F185" s="104">
        <f>+G185-E185</f>
        <v>0</v>
      </c>
      <c r="G185" s="103">
        <f>IF(ISNA(VLOOKUP($D185,[7]ppipfun!$A$14:$H$87,4,0)),0,VLOOKUP($D185,[7]ppipfun!$A$14:$H$87,4,0))</f>
        <v>0</v>
      </c>
      <c r="H185" s="103">
        <f>IF(ISNA(VLOOKUP($D185,[7]ppipfun!$A$14:$H$87,6,0)),0,VLOOKUP($D185,[7]ppipfun!$A$14:$H$87,6,0))</f>
        <v>0</v>
      </c>
      <c r="I185" s="103">
        <f>IF(ISNA(VLOOKUP($D185,[7]ppipfun!$A$14:$H$87,6,0)),0,VLOOKUP($D185,[7]ppipfun!$A$14:$H$87,6,0))</f>
        <v>0</v>
      </c>
      <c r="J185" s="103">
        <f>IF(ISNA(VLOOKUP($D185,[7]ppipfun!$A$14:$H$87,7,0)),0,VLOOKUP($D185,[7]ppipfun!$A$14:$H$87,7,0))</f>
        <v>0</v>
      </c>
      <c r="K185" s="103">
        <f>IF(ISNA(VLOOKUP($D185,[7]ppipfun!$A$14:$H$87,8,0)),0,VLOOKUP($D185,[7]ppipfun!$A$14:$H$87,8,0))</f>
        <v>0</v>
      </c>
      <c r="L185" s="105">
        <f t="shared" si="58"/>
        <v>0</v>
      </c>
      <c r="M185" s="106">
        <f>IF(G185&lt;&gt;0,J185/G185,0)</f>
        <v>0</v>
      </c>
    </row>
    <row r="186" spans="1:13" outlineLevel="3">
      <c r="A186" s="70"/>
      <c r="B186" s="70"/>
      <c r="C186" s="93" t="s">
        <v>795</v>
      </c>
      <c r="D186" s="98" t="s">
        <v>796</v>
      </c>
      <c r="E186" s="99">
        <f>SUBTOTAL(9,E187:E188)</f>
        <v>150604312</v>
      </c>
      <c r="F186" s="99">
        <f t="shared" ref="F186:K186" si="83">SUBTOTAL(9,F187:F188)</f>
        <v>-23628099</v>
      </c>
      <c r="G186" s="99">
        <f t="shared" si="83"/>
        <v>126976213</v>
      </c>
      <c r="H186" s="99">
        <f t="shared" si="83"/>
        <v>124333819</v>
      </c>
      <c r="I186" s="99">
        <f t="shared" si="83"/>
        <v>124333819</v>
      </c>
      <c r="J186" s="99">
        <f t="shared" si="83"/>
        <v>124333819</v>
      </c>
      <c r="K186" s="99">
        <f t="shared" si="83"/>
        <v>0</v>
      </c>
      <c r="L186" s="105">
        <f>J186/$J$5</f>
        <v>7.9998218605768622E-3</v>
      </c>
      <c r="M186" s="106">
        <f>IF(G186&lt;&gt;0,J186/G186,0)</f>
        <v>0.97918985030684447</v>
      </c>
    </row>
    <row r="187" spans="1:13" outlineLevel="3">
      <c r="A187" s="70"/>
      <c r="B187" s="70"/>
      <c r="C187" s="93"/>
      <c r="D187" s="154" t="s">
        <v>797</v>
      </c>
      <c r="E187" s="103">
        <f>IF(ISNA(VLOOKUP($D187,[7]ppipfun!$A$14:$H$87,2,0)),0,VLOOKUP($D187,[7]ppipfun!$A$14:$H$87,2,0))</f>
        <v>0</v>
      </c>
      <c r="F187" s="104">
        <f>+G187-E187</f>
        <v>0</v>
      </c>
      <c r="G187" s="103">
        <f>IF(ISNA(VLOOKUP($D187,[7]ppipfun!$A$14:$H$87,4,0)),0,VLOOKUP($D187,[7]ppipfun!$A$14:$H$87,4,0))</f>
        <v>0</v>
      </c>
      <c r="H187" s="103">
        <f>IF(ISNA(VLOOKUP($D187,[7]ppipfun!$A$14:$H$87,6,0)),0,VLOOKUP($D187,[7]ppipfun!$A$14:$H$87,6,0))</f>
        <v>0</v>
      </c>
      <c r="I187" s="103">
        <f>IF(ISNA(VLOOKUP($D187,[7]ppipfun!$A$14:$H$87,6,0)),0,VLOOKUP($D187,[7]ppipfun!$A$14:$H$87,6,0))</f>
        <v>0</v>
      </c>
      <c r="J187" s="103">
        <f>IF(ISNA(VLOOKUP($D187,[7]ppipfun!$A$14:$H$87,7,0)),0,VLOOKUP($D187,[7]ppipfun!$A$14:$H$87,7,0))</f>
        <v>0</v>
      </c>
      <c r="K187" s="103">
        <f>IF(ISNA(VLOOKUP($D187,[7]ppipfun!$A$14:$H$87,8,0)),0,VLOOKUP($D187,[7]ppipfun!$A$14:$H$87,8,0))</f>
        <v>0</v>
      </c>
      <c r="L187" s="105">
        <f>J187/$J$5</f>
        <v>0</v>
      </c>
      <c r="M187" s="106">
        <f>IF(G187&lt;&gt;0,J187/G187,0)</f>
        <v>0</v>
      </c>
    </row>
    <row r="188" spans="1:13" outlineLevel="4">
      <c r="A188" s="70" t="s">
        <v>473</v>
      </c>
      <c r="B188" s="70" t="s">
        <v>783</v>
      </c>
      <c r="C188" s="70" t="s">
        <v>797</v>
      </c>
      <c r="D188" s="107" t="s">
        <v>798</v>
      </c>
      <c r="E188" s="103">
        <f>IF(ISNA(VLOOKUP($D188,[7]ppipfun!$A$14:$H$87,2,0)),0,VLOOKUP($D188,[7]ppipfun!$A$14:$H$87,2,0))</f>
        <v>150604312</v>
      </c>
      <c r="F188" s="104">
        <f>+G188-E188</f>
        <v>-23628099</v>
      </c>
      <c r="G188" s="103">
        <f>IF(ISNA(VLOOKUP($D188,[7]ppipfun!$A$14:$H$87,4,0)),0,VLOOKUP($D188,[7]ppipfun!$A$14:$H$87,4,0))</f>
        <v>126976213</v>
      </c>
      <c r="H188" s="103">
        <f>IF(ISNA(VLOOKUP($D188,[7]ppipfun!$A$14:$H$87,6,0)),0,VLOOKUP($D188,[7]ppipfun!$A$14:$H$87,6,0))</f>
        <v>124333819</v>
      </c>
      <c r="I188" s="103">
        <f>IF(ISNA(VLOOKUP($D188,[7]ppipfun!$A$14:$H$87,6,0)),0,VLOOKUP($D188,[7]ppipfun!$A$14:$H$87,6,0))</f>
        <v>124333819</v>
      </c>
      <c r="J188" s="103">
        <f>IF(ISNA(VLOOKUP($D188,[7]ppipfun!$A$14:$H$87,7,0)),0,VLOOKUP($D188,[7]ppipfun!$A$14:$H$87,7,0))</f>
        <v>124333819</v>
      </c>
      <c r="K188" s="103">
        <f>IF(ISNA(VLOOKUP($D188,[7]ppipfun!$A$14:$H$87,8,0)),0,VLOOKUP($D188,[7]ppipfun!$A$14:$H$87,8,0))</f>
        <v>0</v>
      </c>
      <c r="L188" s="105">
        <f t="shared" si="58"/>
        <v>7.9998218605768622E-3</v>
      </c>
      <c r="M188" s="106">
        <f t="shared" si="59"/>
        <v>0.97918985030684447</v>
      </c>
    </row>
    <row r="189" spans="1:13" outlineLevel="3">
      <c r="A189" s="70"/>
      <c r="B189" s="70"/>
      <c r="C189" s="93" t="s">
        <v>799</v>
      </c>
      <c r="D189" s="98" t="s">
        <v>800</v>
      </c>
      <c r="E189" s="99">
        <f>SUBTOTAL(9,E190:E190)</f>
        <v>341060000</v>
      </c>
      <c r="F189" s="99">
        <f t="shared" ref="F189:K189" si="84">SUBTOTAL(9,F190:F190)</f>
        <v>0</v>
      </c>
      <c r="G189" s="99">
        <f t="shared" si="84"/>
        <v>341060000</v>
      </c>
      <c r="H189" s="99">
        <f t="shared" si="84"/>
        <v>201860000</v>
      </c>
      <c r="I189" s="99">
        <f t="shared" si="84"/>
        <v>201860000</v>
      </c>
      <c r="J189" s="99">
        <f t="shared" si="84"/>
        <v>201860000</v>
      </c>
      <c r="K189" s="99">
        <f t="shared" si="84"/>
        <v>0</v>
      </c>
      <c r="L189" s="100">
        <f t="shared" si="58"/>
        <v>1.2987971042504898E-2</v>
      </c>
      <c r="M189" s="101">
        <f t="shared" si="59"/>
        <v>0.59186066967688966</v>
      </c>
    </row>
    <row r="190" spans="1:13" outlineLevel="4">
      <c r="A190" s="70" t="s">
        <v>473</v>
      </c>
      <c r="B190" s="70" t="s">
        <v>783</v>
      </c>
      <c r="C190" s="70" t="s">
        <v>801</v>
      </c>
      <c r="D190" s="107" t="s">
        <v>802</v>
      </c>
      <c r="E190" s="103">
        <f>IF(ISNA(VLOOKUP($D190,[7]ppipfun!$A$14:$H$87,2,0)),0,VLOOKUP($D190,[7]ppipfun!$A$14:$H$87,2,0))</f>
        <v>341060000</v>
      </c>
      <c r="F190" s="104">
        <f>+G190-E190</f>
        <v>0</v>
      </c>
      <c r="G190" s="103">
        <f>IF(ISNA(VLOOKUP($D190,[7]ppipfun!$A$14:$H$87,4,0)),0,VLOOKUP($D190,[7]ppipfun!$A$14:$H$87,4,0))</f>
        <v>341060000</v>
      </c>
      <c r="H190" s="103">
        <f>IF(ISNA(VLOOKUP($D190,[7]ppipfun!$A$14:$H$87,6,0)),0,VLOOKUP($D190,[7]ppipfun!$A$14:$H$87,6,0))</f>
        <v>201860000</v>
      </c>
      <c r="I190" s="103">
        <f>IF(ISNA(VLOOKUP($D190,[7]ppipfun!$A$14:$H$87,6,0)),0,VLOOKUP($D190,[7]ppipfun!$A$14:$H$87,6,0))</f>
        <v>201860000</v>
      </c>
      <c r="J190" s="103">
        <f>IF(ISNA(VLOOKUP($D190,[7]ppipfun!$A$14:$H$87,7,0)),0,VLOOKUP($D190,[7]ppipfun!$A$14:$H$87,7,0))</f>
        <v>201860000</v>
      </c>
      <c r="K190" s="103">
        <f>IF(ISNA(VLOOKUP($D190,[7]ppipfun!$A$14:$H$87,8,0)),0,VLOOKUP($D190,[7]ppipfun!$A$14:$H$87,8,0))</f>
        <v>0</v>
      </c>
      <c r="L190" s="105">
        <f t="shared" si="58"/>
        <v>1.2987971042504898E-2</v>
      </c>
      <c r="M190" s="106">
        <f t="shared" si="59"/>
        <v>0.59186066967688966</v>
      </c>
    </row>
    <row r="191" spans="1:13" outlineLevel="3">
      <c r="A191" s="70"/>
      <c r="B191" s="70"/>
      <c r="C191" s="93" t="s">
        <v>803</v>
      </c>
      <c r="D191" s="98" t="s">
        <v>804</v>
      </c>
      <c r="E191" s="99">
        <f>SUBTOTAL(9,E192:E192)</f>
        <v>195000000</v>
      </c>
      <c r="F191" s="99">
        <f t="shared" ref="F191:K191" si="85">SUBTOTAL(9,F192:F192)</f>
        <v>485166000</v>
      </c>
      <c r="G191" s="99">
        <f t="shared" si="85"/>
        <v>680166000</v>
      </c>
      <c r="H191" s="99">
        <f t="shared" si="85"/>
        <v>485166000</v>
      </c>
      <c r="I191" s="99">
        <f t="shared" si="85"/>
        <v>485166000</v>
      </c>
      <c r="J191" s="99">
        <f t="shared" si="85"/>
        <v>485166000</v>
      </c>
      <c r="K191" s="99">
        <f t="shared" si="85"/>
        <v>0</v>
      </c>
      <c r="L191" s="100">
        <f t="shared" si="58"/>
        <v>3.1216298220588187E-2</v>
      </c>
      <c r="M191" s="101">
        <f t="shared" si="59"/>
        <v>0.71330528135778615</v>
      </c>
    </row>
    <row r="192" spans="1:13" outlineLevel="4">
      <c r="A192" s="70" t="s">
        <v>473</v>
      </c>
      <c r="B192" s="70" t="s">
        <v>783</v>
      </c>
      <c r="C192" s="70" t="s">
        <v>805</v>
      </c>
      <c r="D192" s="107" t="s">
        <v>806</v>
      </c>
      <c r="E192" s="103">
        <f>IF(ISNA(VLOOKUP($D192,[7]ppipfun!$A$14:$H$87,2,0)),0,VLOOKUP($D192,[7]ppipfun!$A$14:$H$87,2,0))</f>
        <v>195000000</v>
      </c>
      <c r="F192" s="104">
        <f>+G192-E192</f>
        <v>485166000</v>
      </c>
      <c r="G192" s="103">
        <f>IF(ISNA(VLOOKUP($D192,[7]ppipfun!$A$14:$H$87,4,0)),0,VLOOKUP($D192,[7]ppipfun!$A$14:$H$87,4,0))</f>
        <v>680166000</v>
      </c>
      <c r="H192" s="103">
        <f>IF(ISNA(VLOOKUP($D192,[7]ppipfun!$A$14:$H$87,6,0)),0,VLOOKUP($D192,[7]ppipfun!$A$14:$H$87,6,0))</f>
        <v>485166000</v>
      </c>
      <c r="I192" s="103">
        <f>IF(ISNA(VLOOKUP($D192,[7]ppipfun!$A$14:$H$87,6,0)),0,VLOOKUP($D192,[7]ppipfun!$A$14:$H$87,6,0))</f>
        <v>485166000</v>
      </c>
      <c r="J192" s="103">
        <f>IF(ISNA(VLOOKUP($D192,[7]ppipfun!$A$14:$H$87,7,0)),0,VLOOKUP($D192,[7]ppipfun!$A$14:$H$87,7,0))</f>
        <v>485166000</v>
      </c>
      <c r="K192" s="103">
        <f>IF(ISNA(VLOOKUP($D192,[7]ppipfun!$A$14:$H$87,8,0)),0,VLOOKUP($D192,[7]ppipfun!$A$14:$H$87,8,0))</f>
        <v>0</v>
      </c>
      <c r="L192" s="105">
        <f t="shared" si="58"/>
        <v>3.1216298220588187E-2</v>
      </c>
      <c r="M192" s="106">
        <f t="shared" si="59"/>
        <v>0.71330528135778615</v>
      </c>
    </row>
    <row r="193" spans="1:13" outlineLevel="3">
      <c r="A193" s="70"/>
      <c r="B193" s="70"/>
      <c r="C193" s="93" t="s">
        <v>807</v>
      </c>
      <c r="D193" s="98" t="s">
        <v>808</v>
      </c>
      <c r="E193" s="99">
        <f>SUBTOTAL(9,E194:E194)</f>
        <v>360872278</v>
      </c>
      <c r="F193" s="99">
        <f t="shared" ref="F193:K193" si="86">SUBTOTAL(9,F194:F194)</f>
        <v>143896713</v>
      </c>
      <c r="G193" s="99">
        <f t="shared" si="86"/>
        <v>504768991</v>
      </c>
      <c r="H193" s="99">
        <f t="shared" si="86"/>
        <v>442248295</v>
      </c>
      <c r="I193" s="99">
        <f t="shared" si="86"/>
        <v>442248295</v>
      </c>
      <c r="J193" s="99">
        <f t="shared" si="86"/>
        <v>442248295</v>
      </c>
      <c r="K193" s="99">
        <f t="shared" si="86"/>
        <v>0</v>
      </c>
      <c r="L193" s="100">
        <f t="shared" si="58"/>
        <v>2.8454909586134766E-2</v>
      </c>
      <c r="M193" s="101">
        <f t="shared" si="59"/>
        <v>0.8761399826163252</v>
      </c>
    </row>
    <row r="194" spans="1:13" outlineLevel="4">
      <c r="A194" s="70" t="s">
        <v>473</v>
      </c>
      <c r="B194" s="70" t="s">
        <v>783</v>
      </c>
      <c r="C194" s="70" t="s">
        <v>809</v>
      </c>
      <c r="D194" s="107" t="s">
        <v>810</v>
      </c>
      <c r="E194" s="103">
        <f>IF(ISNA(VLOOKUP($D194,[7]ppipfun!$A$14:$H$87,2,0)),0,VLOOKUP($D194,[7]ppipfun!$A$14:$H$87,2,0))</f>
        <v>360872278</v>
      </c>
      <c r="F194" s="104">
        <f>+G194-E194</f>
        <v>143896713</v>
      </c>
      <c r="G194" s="103">
        <f>IF(ISNA(VLOOKUP($D194,[7]ppipfun!$A$14:$H$87,4,0)),0,VLOOKUP($D194,[7]ppipfun!$A$14:$H$87,4,0))</f>
        <v>504768991</v>
      </c>
      <c r="H194" s="103">
        <f>IF(ISNA(VLOOKUP($D194,[7]ppipfun!$A$14:$H$87,6,0)),0,VLOOKUP($D194,[7]ppipfun!$A$14:$H$87,6,0))</f>
        <v>442248295</v>
      </c>
      <c r="I194" s="103">
        <f>IF(ISNA(VLOOKUP($D194,[7]ppipfun!$A$14:$H$87,6,0)),0,VLOOKUP($D194,[7]ppipfun!$A$14:$H$87,6,0))</f>
        <v>442248295</v>
      </c>
      <c r="J194" s="103">
        <f>IF(ISNA(VLOOKUP($D194,[7]ppipfun!$A$14:$H$87,7,0)),0,VLOOKUP($D194,[7]ppipfun!$A$14:$H$87,7,0))</f>
        <v>442248295</v>
      </c>
      <c r="K194" s="103">
        <f>IF(ISNA(VLOOKUP($D194,[7]ppipfun!$A$14:$H$87,8,0)),0,VLOOKUP($D194,[7]ppipfun!$A$14:$H$87,8,0))</f>
        <v>0</v>
      </c>
      <c r="L194" s="105">
        <f t="shared" si="58"/>
        <v>2.8454909586134766E-2</v>
      </c>
      <c r="M194" s="106">
        <f t="shared" si="59"/>
        <v>0.8761399826163252</v>
      </c>
    </row>
    <row r="195" spans="1:13" outlineLevel="3">
      <c r="A195" s="70"/>
      <c r="B195" s="70"/>
      <c r="C195" s="93" t="s">
        <v>811</v>
      </c>
      <c r="D195" s="98" t="s">
        <v>812</v>
      </c>
      <c r="E195" s="99">
        <f>SUBTOTAL(9,E196:E196)</f>
        <v>18500000</v>
      </c>
      <c r="F195" s="99">
        <f t="shared" ref="F195:K195" si="87">SUBTOTAL(9,F196:F196)</f>
        <v>-3796684</v>
      </c>
      <c r="G195" s="99">
        <f t="shared" si="87"/>
        <v>14703316</v>
      </c>
      <c r="H195" s="99">
        <f t="shared" si="87"/>
        <v>9712710</v>
      </c>
      <c r="I195" s="99">
        <f t="shared" si="87"/>
        <v>9712710</v>
      </c>
      <c r="J195" s="99">
        <f t="shared" si="87"/>
        <v>9712710</v>
      </c>
      <c r="K195" s="99">
        <f t="shared" si="87"/>
        <v>0</v>
      </c>
      <c r="L195" s="100">
        <f t="shared" si="58"/>
        <v>6.2493013090383312E-4</v>
      </c>
      <c r="M195" s="101">
        <f t="shared" si="59"/>
        <v>0.66057955906001065</v>
      </c>
    </row>
    <row r="196" spans="1:13" outlineLevel="4">
      <c r="A196" s="70" t="s">
        <v>473</v>
      </c>
      <c r="B196" s="70" t="s">
        <v>783</v>
      </c>
      <c r="C196" s="70" t="s">
        <v>813</v>
      </c>
      <c r="D196" s="107" t="s">
        <v>814</v>
      </c>
      <c r="E196" s="103">
        <f>IF(ISNA(VLOOKUP($D196,[7]ppipfun!$A$14:$H$87,2,0)),0,VLOOKUP($D196,[7]ppipfun!$A$14:$H$87,2,0))</f>
        <v>18500000</v>
      </c>
      <c r="F196" s="104">
        <f>+G196-E196</f>
        <v>-3796684</v>
      </c>
      <c r="G196" s="103">
        <f>IF(ISNA(VLOOKUP($D196,[7]ppipfun!$A$14:$H$87,4,0)),0,VLOOKUP($D196,[7]ppipfun!$A$14:$H$87,4,0))</f>
        <v>14703316</v>
      </c>
      <c r="H196" s="103">
        <f>IF(ISNA(VLOOKUP($D196,[7]ppipfun!$A$14:$H$87,6,0)),0,VLOOKUP($D196,[7]ppipfun!$A$14:$H$87,6,0))</f>
        <v>9712710</v>
      </c>
      <c r="I196" s="103">
        <f>IF(ISNA(VLOOKUP($D196,[7]ppipfun!$A$14:$H$87,6,0)),0,VLOOKUP($D196,[7]ppipfun!$A$14:$H$87,6,0))</f>
        <v>9712710</v>
      </c>
      <c r="J196" s="103">
        <f>IF(ISNA(VLOOKUP($D196,[7]ppipfun!$A$14:$H$87,7,0)),0,VLOOKUP($D196,[7]ppipfun!$A$14:$H$87,7,0))</f>
        <v>9712710</v>
      </c>
      <c r="K196" s="103">
        <f>IF(ISNA(VLOOKUP($D196,[7]ppipfun!$A$14:$H$87,8,0)),0,VLOOKUP($D196,[7]ppipfun!$A$14:$H$87,8,0))</f>
        <v>0</v>
      </c>
      <c r="L196" s="105">
        <f t="shared" si="58"/>
        <v>6.2493013090383312E-4</v>
      </c>
      <c r="M196" s="106">
        <f t="shared" si="59"/>
        <v>0.66057955906001065</v>
      </c>
    </row>
    <row r="197" spans="1:13" outlineLevel="3">
      <c r="A197" s="70"/>
      <c r="B197" s="70"/>
      <c r="C197" s="93" t="s">
        <v>815</v>
      </c>
      <c r="D197" s="98" t="s">
        <v>816</v>
      </c>
      <c r="E197" s="99">
        <f>SUBTOTAL(9,E198:E198)</f>
        <v>429571206.84499997</v>
      </c>
      <c r="F197" s="99">
        <f t="shared" ref="F197:K197" si="88">SUBTOTAL(9,F198:F198)</f>
        <v>51699145.245000005</v>
      </c>
      <c r="G197" s="99">
        <f t="shared" si="88"/>
        <v>481270352.08999997</v>
      </c>
      <c r="H197" s="99">
        <f t="shared" si="88"/>
        <v>327197425</v>
      </c>
      <c r="I197" s="99">
        <f t="shared" si="88"/>
        <v>327197425</v>
      </c>
      <c r="J197" s="99">
        <f t="shared" si="88"/>
        <v>327197425</v>
      </c>
      <c r="K197" s="99">
        <f t="shared" si="88"/>
        <v>0</v>
      </c>
      <c r="L197" s="100">
        <f t="shared" ref="L197:L198" si="89">J197/$J$5</f>
        <v>2.1052366397910277E-2</v>
      </c>
      <c r="M197" s="101">
        <f t="shared" ref="M197:M198" si="90">IF(G197&lt;&gt;0,J197/G197,0)</f>
        <v>0.67986200184384604</v>
      </c>
    </row>
    <row r="198" spans="1:13" ht="16" outlineLevel="4" thickBot="1">
      <c r="A198" s="70" t="s">
        <v>473</v>
      </c>
      <c r="B198" s="70" t="s">
        <v>783</v>
      </c>
      <c r="C198" s="70" t="s">
        <v>817</v>
      </c>
      <c r="D198" s="112" t="s">
        <v>818</v>
      </c>
      <c r="E198" s="155">
        <f>IF(ISNA(VLOOKUP($D198,[7]ppipfun!$A$14:$H$88,2,0)),0,VLOOKUP($D198,[7]ppipfun!$A$14:$H$88,2,0))</f>
        <v>429571206.84499997</v>
      </c>
      <c r="F198" s="113">
        <f>+G198-E198</f>
        <v>51699145.245000005</v>
      </c>
      <c r="G198" s="155">
        <f>IF(ISNA(VLOOKUP($D198,[7]ppipfun!$A$14:$H$88,4,0)),0,VLOOKUP($D198,[7]ppipfun!$A$14:$H$88,4,0))</f>
        <v>481270352.08999997</v>
      </c>
      <c r="H198" s="155">
        <f>IF(ISNA(VLOOKUP($D198,[7]ppipfun!$A$14:$H$88,6,0)),0,VLOOKUP($D198,[7]ppipfun!$A$14:$H$88,6,0))</f>
        <v>327197425</v>
      </c>
      <c r="I198" s="155">
        <f>IF(ISNA(VLOOKUP($D198,[7]ppipfun!$A$14:$H$88,6,0)),0,VLOOKUP($D198,[7]ppipfun!$A$14:$H$88,6,0))</f>
        <v>327197425</v>
      </c>
      <c r="J198" s="155">
        <f>IF(ISNA(VLOOKUP($D198,[7]ppipfun!$A$14:$H$88,7,0)),0,VLOOKUP($D198,[7]ppipfun!$A$14:$H$88,7,0))</f>
        <v>327197425</v>
      </c>
      <c r="K198" s="155">
        <f>IF(ISNA(VLOOKUP($D198,[7]ppipfun!$A$14:$H$87,8,0)),0,VLOOKUP($D198,[7]ppipfun!$A$14:$H$87,8,0))</f>
        <v>0</v>
      </c>
      <c r="L198" s="114">
        <f t="shared" si="89"/>
        <v>2.1052366397910277E-2</v>
      </c>
      <c r="M198" s="115">
        <f t="shared" si="90"/>
        <v>0.67986200184384604</v>
      </c>
    </row>
    <row r="199" spans="1:13" ht="16" thickTop="1">
      <c r="A199" s="70"/>
      <c r="B199" s="70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</row>
  </sheetData>
  <printOptions horizontalCentered="1"/>
  <pageMargins left="0" right="0" top="1.1811023622047245" bottom="0.39370078740157483" header="0.59055118110236227" footer="0"/>
  <pageSetup paperSize="9" scale="52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M197"/>
  <sheetViews>
    <sheetView topLeftCell="D1" zoomScaleNormal="100" workbookViewId="0">
      <selection activeCell="H5" sqref="H5"/>
    </sheetView>
  </sheetViews>
  <sheetFormatPr baseColWidth="10" defaultColWidth="8.83203125" defaultRowHeight="15" outlineLevelRow="4"/>
  <cols>
    <col min="1" max="1" width="22.6640625" hidden="1" customWidth="1"/>
    <col min="2" max="2" width="54" hidden="1" customWidth="1"/>
    <col min="3" max="3" width="100.33203125" hidden="1" customWidth="1"/>
    <col min="4" max="4" width="61.5" customWidth="1"/>
    <col min="5" max="9" width="14" customWidth="1"/>
    <col min="10" max="10" width="14.1640625" bestFit="1" customWidth="1"/>
    <col min="11" max="11" width="13.33203125" customWidth="1"/>
    <col min="12" max="12" width="7" bestFit="1" customWidth="1"/>
    <col min="13" max="13" width="7.33203125" bestFit="1" customWidth="1"/>
    <col min="190" max="190" width="16.33203125" bestFit="1" customWidth="1"/>
    <col min="191" max="191" width="44.33203125" bestFit="1" customWidth="1"/>
    <col min="192" max="192" width="60.6640625" customWidth="1"/>
    <col min="193" max="193" width="67.33203125" bestFit="1" customWidth="1"/>
    <col min="194" max="194" width="12.33203125" bestFit="1" customWidth="1"/>
    <col min="195" max="195" width="14.33203125" bestFit="1" customWidth="1"/>
    <col min="446" max="446" width="16.33203125" bestFit="1" customWidth="1"/>
    <col min="447" max="447" width="44.33203125" bestFit="1" customWidth="1"/>
    <col min="448" max="448" width="60.6640625" customWidth="1"/>
    <col min="449" max="449" width="67.33203125" bestFit="1" customWidth="1"/>
    <col min="450" max="450" width="12.33203125" bestFit="1" customWidth="1"/>
    <col min="451" max="451" width="14.33203125" bestFit="1" customWidth="1"/>
    <col min="702" max="702" width="16.33203125" bestFit="1" customWidth="1"/>
    <col min="703" max="703" width="44.33203125" bestFit="1" customWidth="1"/>
    <col min="704" max="704" width="60.6640625" customWidth="1"/>
    <col min="705" max="705" width="67.33203125" bestFit="1" customWidth="1"/>
    <col min="706" max="706" width="12.33203125" bestFit="1" customWidth="1"/>
    <col min="707" max="707" width="14.33203125" bestFit="1" customWidth="1"/>
    <col min="958" max="958" width="16.33203125" bestFit="1" customWidth="1"/>
    <col min="959" max="959" width="44.33203125" bestFit="1" customWidth="1"/>
    <col min="960" max="960" width="60.6640625" customWidth="1"/>
    <col min="961" max="961" width="67.33203125" bestFit="1" customWidth="1"/>
    <col min="962" max="962" width="12.33203125" bestFit="1" customWidth="1"/>
    <col min="963" max="963" width="14.33203125" bestFit="1" customWidth="1"/>
    <col min="1214" max="1214" width="16.33203125" bestFit="1" customWidth="1"/>
    <col min="1215" max="1215" width="44.33203125" bestFit="1" customWidth="1"/>
    <col min="1216" max="1216" width="60.6640625" customWidth="1"/>
    <col min="1217" max="1217" width="67.33203125" bestFit="1" customWidth="1"/>
    <col min="1218" max="1218" width="12.33203125" bestFit="1" customWidth="1"/>
    <col min="1219" max="1219" width="14.33203125" bestFit="1" customWidth="1"/>
    <col min="1470" max="1470" width="16.33203125" bestFit="1" customWidth="1"/>
    <col min="1471" max="1471" width="44.33203125" bestFit="1" customWidth="1"/>
    <col min="1472" max="1472" width="60.6640625" customWidth="1"/>
    <col min="1473" max="1473" width="67.33203125" bestFit="1" customWidth="1"/>
    <col min="1474" max="1474" width="12.33203125" bestFit="1" customWidth="1"/>
    <col min="1475" max="1475" width="14.33203125" bestFit="1" customWidth="1"/>
    <col min="1726" max="1726" width="16.33203125" bestFit="1" customWidth="1"/>
    <col min="1727" max="1727" width="44.33203125" bestFit="1" customWidth="1"/>
    <col min="1728" max="1728" width="60.6640625" customWidth="1"/>
    <col min="1729" max="1729" width="67.33203125" bestFit="1" customWidth="1"/>
    <col min="1730" max="1730" width="12.33203125" bestFit="1" customWidth="1"/>
    <col min="1731" max="1731" width="14.33203125" bestFit="1" customWidth="1"/>
    <col min="1982" max="1982" width="16.33203125" bestFit="1" customWidth="1"/>
    <col min="1983" max="1983" width="44.33203125" bestFit="1" customWidth="1"/>
    <col min="1984" max="1984" width="60.6640625" customWidth="1"/>
    <col min="1985" max="1985" width="67.33203125" bestFit="1" customWidth="1"/>
    <col min="1986" max="1986" width="12.33203125" bestFit="1" customWidth="1"/>
    <col min="1987" max="1987" width="14.33203125" bestFit="1" customWidth="1"/>
    <col min="2238" max="2238" width="16.33203125" bestFit="1" customWidth="1"/>
    <col min="2239" max="2239" width="44.33203125" bestFit="1" customWidth="1"/>
    <col min="2240" max="2240" width="60.6640625" customWidth="1"/>
    <col min="2241" max="2241" width="67.33203125" bestFit="1" customWidth="1"/>
    <col min="2242" max="2242" width="12.33203125" bestFit="1" customWidth="1"/>
    <col min="2243" max="2243" width="14.33203125" bestFit="1" customWidth="1"/>
    <col min="2494" max="2494" width="16.33203125" bestFit="1" customWidth="1"/>
    <col min="2495" max="2495" width="44.33203125" bestFit="1" customWidth="1"/>
    <col min="2496" max="2496" width="60.6640625" customWidth="1"/>
    <col min="2497" max="2497" width="67.33203125" bestFit="1" customWidth="1"/>
    <col min="2498" max="2498" width="12.33203125" bestFit="1" customWidth="1"/>
    <col min="2499" max="2499" width="14.33203125" bestFit="1" customWidth="1"/>
    <col min="2750" max="2750" width="16.33203125" bestFit="1" customWidth="1"/>
    <col min="2751" max="2751" width="44.33203125" bestFit="1" customWidth="1"/>
    <col min="2752" max="2752" width="60.6640625" customWidth="1"/>
    <col min="2753" max="2753" width="67.33203125" bestFit="1" customWidth="1"/>
    <col min="2754" max="2754" width="12.33203125" bestFit="1" customWidth="1"/>
    <col min="2755" max="2755" width="14.33203125" bestFit="1" customWidth="1"/>
    <col min="3006" max="3006" width="16.33203125" bestFit="1" customWidth="1"/>
    <col min="3007" max="3007" width="44.33203125" bestFit="1" customWidth="1"/>
    <col min="3008" max="3008" width="60.6640625" customWidth="1"/>
    <col min="3009" max="3009" width="67.33203125" bestFit="1" customWidth="1"/>
    <col min="3010" max="3010" width="12.33203125" bestFit="1" customWidth="1"/>
    <col min="3011" max="3011" width="14.33203125" bestFit="1" customWidth="1"/>
    <col min="3262" max="3262" width="16.33203125" bestFit="1" customWidth="1"/>
    <col min="3263" max="3263" width="44.33203125" bestFit="1" customWidth="1"/>
    <col min="3264" max="3264" width="60.6640625" customWidth="1"/>
    <col min="3265" max="3265" width="67.33203125" bestFit="1" customWidth="1"/>
    <col min="3266" max="3266" width="12.33203125" bestFit="1" customWidth="1"/>
    <col min="3267" max="3267" width="14.33203125" bestFit="1" customWidth="1"/>
    <col min="3518" max="3518" width="16.33203125" bestFit="1" customWidth="1"/>
    <col min="3519" max="3519" width="44.33203125" bestFit="1" customWidth="1"/>
    <col min="3520" max="3520" width="60.6640625" customWidth="1"/>
    <col min="3521" max="3521" width="67.33203125" bestFit="1" customWidth="1"/>
    <col min="3522" max="3522" width="12.33203125" bestFit="1" customWidth="1"/>
    <col min="3523" max="3523" width="14.33203125" bestFit="1" customWidth="1"/>
    <col min="3774" max="3774" width="16.33203125" bestFit="1" customWidth="1"/>
    <col min="3775" max="3775" width="44.33203125" bestFit="1" customWidth="1"/>
    <col min="3776" max="3776" width="60.6640625" customWidth="1"/>
    <col min="3777" max="3777" width="67.33203125" bestFit="1" customWidth="1"/>
    <col min="3778" max="3778" width="12.33203125" bestFit="1" customWidth="1"/>
    <col min="3779" max="3779" width="14.33203125" bestFit="1" customWidth="1"/>
    <col min="4030" max="4030" width="16.33203125" bestFit="1" customWidth="1"/>
    <col min="4031" max="4031" width="44.33203125" bestFit="1" customWidth="1"/>
    <col min="4032" max="4032" width="60.6640625" customWidth="1"/>
    <col min="4033" max="4033" width="67.33203125" bestFit="1" customWidth="1"/>
    <col min="4034" max="4034" width="12.33203125" bestFit="1" customWidth="1"/>
    <col min="4035" max="4035" width="14.33203125" bestFit="1" customWidth="1"/>
    <col min="4286" max="4286" width="16.33203125" bestFit="1" customWidth="1"/>
    <col min="4287" max="4287" width="44.33203125" bestFit="1" customWidth="1"/>
    <col min="4288" max="4288" width="60.6640625" customWidth="1"/>
    <col min="4289" max="4289" width="67.33203125" bestFit="1" customWidth="1"/>
    <col min="4290" max="4290" width="12.33203125" bestFit="1" customWidth="1"/>
    <col min="4291" max="4291" width="14.33203125" bestFit="1" customWidth="1"/>
    <col min="4542" max="4542" width="16.33203125" bestFit="1" customWidth="1"/>
    <col min="4543" max="4543" width="44.33203125" bestFit="1" customWidth="1"/>
    <col min="4544" max="4544" width="60.6640625" customWidth="1"/>
    <col min="4545" max="4545" width="67.33203125" bestFit="1" customWidth="1"/>
    <col min="4546" max="4546" width="12.33203125" bestFit="1" customWidth="1"/>
    <col min="4547" max="4547" width="14.33203125" bestFit="1" customWidth="1"/>
    <col min="4798" max="4798" width="16.33203125" bestFit="1" customWidth="1"/>
    <col min="4799" max="4799" width="44.33203125" bestFit="1" customWidth="1"/>
    <col min="4800" max="4800" width="60.6640625" customWidth="1"/>
    <col min="4801" max="4801" width="67.33203125" bestFit="1" customWidth="1"/>
    <col min="4802" max="4802" width="12.33203125" bestFit="1" customWidth="1"/>
    <col min="4803" max="4803" width="14.33203125" bestFit="1" customWidth="1"/>
    <col min="5054" max="5054" width="16.33203125" bestFit="1" customWidth="1"/>
    <col min="5055" max="5055" width="44.33203125" bestFit="1" customWidth="1"/>
    <col min="5056" max="5056" width="60.6640625" customWidth="1"/>
    <col min="5057" max="5057" width="67.33203125" bestFit="1" customWidth="1"/>
    <col min="5058" max="5058" width="12.33203125" bestFit="1" customWidth="1"/>
    <col min="5059" max="5059" width="14.33203125" bestFit="1" customWidth="1"/>
    <col min="5310" max="5310" width="16.33203125" bestFit="1" customWidth="1"/>
    <col min="5311" max="5311" width="44.33203125" bestFit="1" customWidth="1"/>
    <col min="5312" max="5312" width="60.6640625" customWidth="1"/>
    <col min="5313" max="5313" width="67.33203125" bestFit="1" customWidth="1"/>
    <col min="5314" max="5314" width="12.33203125" bestFit="1" customWidth="1"/>
    <col min="5315" max="5315" width="14.33203125" bestFit="1" customWidth="1"/>
    <col min="5566" max="5566" width="16.33203125" bestFit="1" customWidth="1"/>
    <col min="5567" max="5567" width="44.33203125" bestFit="1" customWidth="1"/>
    <col min="5568" max="5568" width="60.6640625" customWidth="1"/>
    <col min="5569" max="5569" width="67.33203125" bestFit="1" customWidth="1"/>
    <col min="5570" max="5570" width="12.33203125" bestFit="1" customWidth="1"/>
    <col min="5571" max="5571" width="14.33203125" bestFit="1" customWidth="1"/>
    <col min="5822" max="5822" width="16.33203125" bestFit="1" customWidth="1"/>
    <col min="5823" max="5823" width="44.33203125" bestFit="1" customWidth="1"/>
    <col min="5824" max="5824" width="60.6640625" customWidth="1"/>
    <col min="5825" max="5825" width="67.33203125" bestFit="1" customWidth="1"/>
    <col min="5826" max="5826" width="12.33203125" bestFit="1" customWidth="1"/>
    <col min="5827" max="5827" width="14.33203125" bestFit="1" customWidth="1"/>
    <col min="6078" max="6078" width="16.33203125" bestFit="1" customWidth="1"/>
    <col min="6079" max="6079" width="44.33203125" bestFit="1" customWidth="1"/>
    <col min="6080" max="6080" width="60.6640625" customWidth="1"/>
    <col min="6081" max="6081" width="67.33203125" bestFit="1" customWidth="1"/>
    <col min="6082" max="6082" width="12.33203125" bestFit="1" customWidth="1"/>
    <col min="6083" max="6083" width="14.33203125" bestFit="1" customWidth="1"/>
    <col min="6334" max="6334" width="16.33203125" bestFit="1" customWidth="1"/>
    <col min="6335" max="6335" width="44.33203125" bestFit="1" customWidth="1"/>
    <col min="6336" max="6336" width="60.6640625" customWidth="1"/>
    <col min="6337" max="6337" width="67.33203125" bestFit="1" customWidth="1"/>
    <col min="6338" max="6338" width="12.33203125" bestFit="1" customWidth="1"/>
    <col min="6339" max="6339" width="14.33203125" bestFit="1" customWidth="1"/>
    <col min="6590" max="6590" width="16.33203125" bestFit="1" customWidth="1"/>
    <col min="6591" max="6591" width="44.33203125" bestFit="1" customWidth="1"/>
    <col min="6592" max="6592" width="60.6640625" customWidth="1"/>
    <col min="6593" max="6593" width="67.33203125" bestFit="1" customWidth="1"/>
    <col min="6594" max="6594" width="12.33203125" bestFit="1" customWidth="1"/>
    <col min="6595" max="6595" width="14.33203125" bestFit="1" customWidth="1"/>
    <col min="6846" max="6846" width="16.33203125" bestFit="1" customWidth="1"/>
    <col min="6847" max="6847" width="44.33203125" bestFit="1" customWidth="1"/>
    <col min="6848" max="6848" width="60.6640625" customWidth="1"/>
    <col min="6849" max="6849" width="67.33203125" bestFit="1" customWidth="1"/>
    <col min="6850" max="6850" width="12.33203125" bestFit="1" customWidth="1"/>
    <col min="6851" max="6851" width="14.33203125" bestFit="1" customWidth="1"/>
    <col min="7102" max="7102" width="16.33203125" bestFit="1" customWidth="1"/>
    <col min="7103" max="7103" width="44.33203125" bestFit="1" customWidth="1"/>
    <col min="7104" max="7104" width="60.6640625" customWidth="1"/>
    <col min="7105" max="7105" width="67.33203125" bestFit="1" customWidth="1"/>
    <col min="7106" max="7106" width="12.33203125" bestFit="1" customWidth="1"/>
    <col min="7107" max="7107" width="14.33203125" bestFit="1" customWidth="1"/>
    <col min="7358" max="7358" width="16.33203125" bestFit="1" customWidth="1"/>
    <col min="7359" max="7359" width="44.33203125" bestFit="1" customWidth="1"/>
    <col min="7360" max="7360" width="60.6640625" customWidth="1"/>
    <col min="7361" max="7361" width="67.33203125" bestFit="1" customWidth="1"/>
    <col min="7362" max="7362" width="12.33203125" bestFit="1" customWidth="1"/>
    <col min="7363" max="7363" width="14.33203125" bestFit="1" customWidth="1"/>
    <col min="7614" max="7614" width="16.33203125" bestFit="1" customWidth="1"/>
    <col min="7615" max="7615" width="44.33203125" bestFit="1" customWidth="1"/>
    <col min="7616" max="7616" width="60.6640625" customWidth="1"/>
    <col min="7617" max="7617" width="67.33203125" bestFit="1" customWidth="1"/>
    <col min="7618" max="7618" width="12.33203125" bestFit="1" customWidth="1"/>
    <col min="7619" max="7619" width="14.33203125" bestFit="1" customWidth="1"/>
    <col min="7870" max="7870" width="16.33203125" bestFit="1" customWidth="1"/>
    <col min="7871" max="7871" width="44.33203125" bestFit="1" customWidth="1"/>
    <col min="7872" max="7872" width="60.6640625" customWidth="1"/>
    <col min="7873" max="7873" width="67.33203125" bestFit="1" customWidth="1"/>
    <col min="7874" max="7874" width="12.33203125" bestFit="1" customWidth="1"/>
    <col min="7875" max="7875" width="14.33203125" bestFit="1" customWidth="1"/>
    <col min="8126" max="8126" width="16.33203125" bestFit="1" customWidth="1"/>
    <col min="8127" max="8127" width="44.33203125" bestFit="1" customWidth="1"/>
    <col min="8128" max="8128" width="60.6640625" customWidth="1"/>
    <col min="8129" max="8129" width="67.33203125" bestFit="1" customWidth="1"/>
    <col min="8130" max="8130" width="12.33203125" bestFit="1" customWidth="1"/>
    <col min="8131" max="8131" width="14.33203125" bestFit="1" customWidth="1"/>
    <col min="8382" max="8382" width="16.33203125" bestFit="1" customWidth="1"/>
    <col min="8383" max="8383" width="44.33203125" bestFit="1" customWidth="1"/>
    <col min="8384" max="8384" width="60.6640625" customWidth="1"/>
    <col min="8385" max="8385" width="67.33203125" bestFit="1" customWidth="1"/>
    <col min="8386" max="8386" width="12.33203125" bestFit="1" customWidth="1"/>
    <col min="8387" max="8387" width="14.33203125" bestFit="1" customWidth="1"/>
    <col min="8638" max="8638" width="16.33203125" bestFit="1" customWidth="1"/>
    <col min="8639" max="8639" width="44.33203125" bestFit="1" customWidth="1"/>
    <col min="8640" max="8640" width="60.6640625" customWidth="1"/>
    <col min="8641" max="8641" width="67.33203125" bestFit="1" customWidth="1"/>
    <col min="8642" max="8642" width="12.33203125" bestFit="1" customWidth="1"/>
    <col min="8643" max="8643" width="14.33203125" bestFit="1" customWidth="1"/>
    <col min="8894" max="8894" width="16.33203125" bestFit="1" customWidth="1"/>
    <col min="8895" max="8895" width="44.33203125" bestFit="1" customWidth="1"/>
    <col min="8896" max="8896" width="60.6640625" customWidth="1"/>
    <col min="8897" max="8897" width="67.33203125" bestFit="1" customWidth="1"/>
    <col min="8898" max="8898" width="12.33203125" bestFit="1" customWidth="1"/>
    <col min="8899" max="8899" width="14.33203125" bestFit="1" customWidth="1"/>
    <col min="9150" max="9150" width="16.33203125" bestFit="1" customWidth="1"/>
    <col min="9151" max="9151" width="44.33203125" bestFit="1" customWidth="1"/>
    <col min="9152" max="9152" width="60.6640625" customWidth="1"/>
    <col min="9153" max="9153" width="67.33203125" bestFit="1" customWidth="1"/>
    <col min="9154" max="9154" width="12.33203125" bestFit="1" customWidth="1"/>
    <col min="9155" max="9155" width="14.33203125" bestFit="1" customWidth="1"/>
    <col min="9406" max="9406" width="16.33203125" bestFit="1" customWidth="1"/>
    <col min="9407" max="9407" width="44.33203125" bestFit="1" customWidth="1"/>
    <col min="9408" max="9408" width="60.6640625" customWidth="1"/>
    <col min="9409" max="9409" width="67.33203125" bestFit="1" customWidth="1"/>
    <col min="9410" max="9410" width="12.33203125" bestFit="1" customWidth="1"/>
    <col min="9411" max="9411" width="14.33203125" bestFit="1" customWidth="1"/>
    <col min="9662" max="9662" width="16.33203125" bestFit="1" customWidth="1"/>
    <col min="9663" max="9663" width="44.33203125" bestFit="1" customWidth="1"/>
    <col min="9664" max="9664" width="60.6640625" customWidth="1"/>
    <col min="9665" max="9665" width="67.33203125" bestFit="1" customWidth="1"/>
    <col min="9666" max="9666" width="12.33203125" bestFit="1" customWidth="1"/>
    <col min="9667" max="9667" width="14.33203125" bestFit="1" customWidth="1"/>
    <col min="9918" max="9918" width="16.33203125" bestFit="1" customWidth="1"/>
    <col min="9919" max="9919" width="44.33203125" bestFit="1" customWidth="1"/>
    <col min="9920" max="9920" width="60.6640625" customWidth="1"/>
    <col min="9921" max="9921" width="67.33203125" bestFit="1" customWidth="1"/>
    <col min="9922" max="9922" width="12.33203125" bestFit="1" customWidth="1"/>
    <col min="9923" max="9923" width="14.33203125" bestFit="1" customWidth="1"/>
    <col min="10174" max="10174" width="16.33203125" bestFit="1" customWidth="1"/>
    <col min="10175" max="10175" width="44.33203125" bestFit="1" customWidth="1"/>
    <col min="10176" max="10176" width="60.6640625" customWidth="1"/>
    <col min="10177" max="10177" width="67.33203125" bestFit="1" customWidth="1"/>
    <col min="10178" max="10178" width="12.33203125" bestFit="1" customWidth="1"/>
    <col min="10179" max="10179" width="14.33203125" bestFit="1" customWidth="1"/>
    <col min="10430" max="10430" width="16.33203125" bestFit="1" customWidth="1"/>
    <col min="10431" max="10431" width="44.33203125" bestFit="1" customWidth="1"/>
    <col min="10432" max="10432" width="60.6640625" customWidth="1"/>
    <col min="10433" max="10433" width="67.33203125" bestFit="1" customWidth="1"/>
    <col min="10434" max="10434" width="12.33203125" bestFit="1" customWidth="1"/>
    <col min="10435" max="10435" width="14.33203125" bestFit="1" customWidth="1"/>
    <col min="10686" max="10686" width="16.33203125" bestFit="1" customWidth="1"/>
    <col min="10687" max="10687" width="44.33203125" bestFit="1" customWidth="1"/>
    <col min="10688" max="10688" width="60.6640625" customWidth="1"/>
    <col min="10689" max="10689" width="67.33203125" bestFit="1" customWidth="1"/>
    <col min="10690" max="10690" width="12.33203125" bestFit="1" customWidth="1"/>
    <col min="10691" max="10691" width="14.33203125" bestFit="1" customWidth="1"/>
    <col min="10942" max="10942" width="16.33203125" bestFit="1" customWidth="1"/>
    <col min="10943" max="10943" width="44.33203125" bestFit="1" customWidth="1"/>
    <col min="10944" max="10944" width="60.6640625" customWidth="1"/>
    <col min="10945" max="10945" width="67.33203125" bestFit="1" customWidth="1"/>
    <col min="10946" max="10946" width="12.33203125" bestFit="1" customWidth="1"/>
    <col min="10947" max="10947" width="14.33203125" bestFit="1" customWidth="1"/>
    <col min="11198" max="11198" width="16.33203125" bestFit="1" customWidth="1"/>
    <col min="11199" max="11199" width="44.33203125" bestFit="1" customWidth="1"/>
    <col min="11200" max="11200" width="60.6640625" customWidth="1"/>
    <col min="11201" max="11201" width="67.33203125" bestFit="1" customWidth="1"/>
    <col min="11202" max="11202" width="12.33203125" bestFit="1" customWidth="1"/>
    <col min="11203" max="11203" width="14.33203125" bestFit="1" customWidth="1"/>
    <col min="11454" max="11454" width="16.33203125" bestFit="1" customWidth="1"/>
    <col min="11455" max="11455" width="44.33203125" bestFit="1" customWidth="1"/>
    <col min="11456" max="11456" width="60.6640625" customWidth="1"/>
    <col min="11457" max="11457" width="67.33203125" bestFit="1" customWidth="1"/>
    <col min="11458" max="11458" width="12.33203125" bestFit="1" customWidth="1"/>
    <col min="11459" max="11459" width="14.33203125" bestFit="1" customWidth="1"/>
    <col min="11710" max="11710" width="16.33203125" bestFit="1" customWidth="1"/>
    <col min="11711" max="11711" width="44.33203125" bestFit="1" customWidth="1"/>
    <col min="11712" max="11712" width="60.6640625" customWidth="1"/>
    <col min="11713" max="11713" width="67.33203125" bestFit="1" customWidth="1"/>
    <col min="11714" max="11714" width="12.33203125" bestFit="1" customWidth="1"/>
    <col min="11715" max="11715" width="14.33203125" bestFit="1" customWidth="1"/>
    <col min="11966" max="11966" width="16.33203125" bestFit="1" customWidth="1"/>
    <col min="11967" max="11967" width="44.33203125" bestFit="1" customWidth="1"/>
    <col min="11968" max="11968" width="60.6640625" customWidth="1"/>
    <col min="11969" max="11969" width="67.33203125" bestFit="1" customWidth="1"/>
    <col min="11970" max="11970" width="12.33203125" bestFit="1" customWidth="1"/>
    <col min="11971" max="11971" width="14.33203125" bestFit="1" customWidth="1"/>
    <col min="12222" max="12222" width="16.33203125" bestFit="1" customWidth="1"/>
    <col min="12223" max="12223" width="44.33203125" bestFit="1" customWidth="1"/>
    <col min="12224" max="12224" width="60.6640625" customWidth="1"/>
    <col min="12225" max="12225" width="67.33203125" bestFit="1" customWidth="1"/>
    <col min="12226" max="12226" width="12.33203125" bestFit="1" customWidth="1"/>
    <col min="12227" max="12227" width="14.33203125" bestFit="1" customWidth="1"/>
    <col min="12478" max="12478" width="16.33203125" bestFit="1" customWidth="1"/>
    <col min="12479" max="12479" width="44.33203125" bestFit="1" customWidth="1"/>
    <col min="12480" max="12480" width="60.6640625" customWidth="1"/>
    <col min="12481" max="12481" width="67.33203125" bestFit="1" customWidth="1"/>
    <col min="12482" max="12482" width="12.33203125" bestFit="1" customWidth="1"/>
    <col min="12483" max="12483" width="14.33203125" bestFit="1" customWidth="1"/>
    <col min="12734" max="12734" width="16.33203125" bestFit="1" customWidth="1"/>
    <col min="12735" max="12735" width="44.33203125" bestFit="1" customWidth="1"/>
    <col min="12736" max="12736" width="60.6640625" customWidth="1"/>
    <col min="12737" max="12737" width="67.33203125" bestFit="1" customWidth="1"/>
    <col min="12738" max="12738" width="12.33203125" bestFit="1" customWidth="1"/>
    <col min="12739" max="12739" width="14.33203125" bestFit="1" customWidth="1"/>
    <col min="12990" max="12990" width="16.33203125" bestFit="1" customWidth="1"/>
    <col min="12991" max="12991" width="44.33203125" bestFit="1" customWidth="1"/>
    <col min="12992" max="12992" width="60.6640625" customWidth="1"/>
    <col min="12993" max="12993" width="67.33203125" bestFit="1" customWidth="1"/>
    <col min="12994" max="12994" width="12.33203125" bestFit="1" customWidth="1"/>
    <col min="12995" max="12995" width="14.33203125" bestFit="1" customWidth="1"/>
    <col min="13246" max="13246" width="16.33203125" bestFit="1" customWidth="1"/>
    <col min="13247" max="13247" width="44.33203125" bestFit="1" customWidth="1"/>
    <col min="13248" max="13248" width="60.6640625" customWidth="1"/>
    <col min="13249" max="13249" width="67.33203125" bestFit="1" customWidth="1"/>
    <col min="13250" max="13250" width="12.33203125" bestFit="1" customWidth="1"/>
    <col min="13251" max="13251" width="14.33203125" bestFit="1" customWidth="1"/>
    <col min="13502" max="13502" width="16.33203125" bestFit="1" customWidth="1"/>
    <col min="13503" max="13503" width="44.33203125" bestFit="1" customWidth="1"/>
    <col min="13504" max="13504" width="60.6640625" customWidth="1"/>
    <col min="13505" max="13505" width="67.33203125" bestFit="1" customWidth="1"/>
    <col min="13506" max="13506" width="12.33203125" bestFit="1" customWidth="1"/>
    <col min="13507" max="13507" width="14.33203125" bestFit="1" customWidth="1"/>
    <col min="13758" max="13758" width="16.33203125" bestFit="1" customWidth="1"/>
    <col min="13759" max="13759" width="44.33203125" bestFit="1" customWidth="1"/>
    <col min="13760" max="13760" width="60.6640625" customWidth="1"/>
    <col min="13761" max="13761" width="67.33203125" bestFit="1" customWidth="1"/>
    <col min="13762" max="13762" width="12.33203125" bestFit="1" customWidth="1"/>
    <col min="13763" max="13763" width="14.33203125" bestFit="1" customWidth="1"/>
    <col min="14014" max="14014" width="16.33203125" bestFit="1" customWidth="1"/>
    <col min="14015" max="14015" width="44.33203125" bestFit="1" customWidth="1"/>
    <col min="14016" max="14016" width="60.6640625" customWidth="1"/>
    <col min="14017" max="14017" width="67.33203125" bestFit="1" customWidth="1"/>
    <col min="14018" max="14018" width="12.33203125" bestFit="1" customWidth="1"/>
    <col min="14019" max="14019" width="14.33203125" bestFit="1" customWidth="1"/>
    <col min="14270" max="14270" width="16.33203125" bestFit="1" customWidth="1"/>
    <col min="14271" max="14271" width="44.33203125" bestFit="1" customWidth="1"/>
    <col min="14272" max="14272" width="60.6640625" customWidth="1"/>
    <col min="14273" max="14273" width="67.33203125" bestFit="1" customWidth="1"/>
    <col min="14274" max="14274" width="12.33203125" bestFit="1" customWidth="1"/>
    <col min="14275" max="14275" width="14.33203125" bestFit="1" customWidth="1"/>
    <col min="14526" max="14526" width="16.33203125" bestFit="1" customWidth="1"/>
    <col min="14527" max="14527" width="44.33203125" bestFit="1" customWidth="1"/>
    <col min="14528" max="14528" width="60.6640625" customWidth="1"/>
    <col min="14529" max="14529" width="67.33203125" bestFit="1" customWidth="1"/>
    <col min="14530" max="14530" width="12.33203125" bestFit="1" customWidth="1"/>
    <col min="14531" max="14531" width="14.33203125" bestFit="1" customWidth="1"/>
    <col min="14782" max="14782" width="16.33203125" bestFit="1" customWidth="1"/>
    <col min="14783" max="14783" width="44.33203125" bestFit="1" customWidth="1"/>
    <col min="14784" max="14784" width="60.6640625" customWidth="1"/>
    <col min="14785" max="14785" width="67.33203125" bestFit="1" customWidth="1"/>
    <col min="14786" max="14786" width="12.33203125" bestFit="1" customWidth="1"/>
    <col min="14787" max="14787" width="14.33203125" bestFit="1" customWidth="1"/>
    <col min="15038" max="15038" width="16.33203125" bestFit="1" customWidth="1"/>
    <col min="15039" max="15039" width="44.33203125" bestFit="1" customWidth="1"/>
    <col min="15040" max="15040" width="60.6640625" customWidth="1"/>
    <col min="15041" max="15041" width="67.33203125" bestFit="1" customWidth="1"/>
    <col min="15042" max="15042" width="12.33203125" bestFit="1" customWidth="1"/>
    <col min="15043" max="15043" width="14.33203125" bestFit="1" customWidth="1"/>
    <col min="15294" max="15294" width="16.33203125" bestFit="1" customWidth="1"/>
    <col min="15295" max="15295" width="44.33203125" bestFit="1" customWidth="1"/>
    <col min="15296" max="15296" width="60.6640625" customWidth="1"/>
    <col min="15297" max="15297" width="67.33203125" bestFit="1" customWidth="1"/>
    <col min="15298" max="15298" width="12.33203125" bestFit="1" customWidth="1"/>
    <col min="15299" max="15299" width="14.33203125" bestFit="1" customWidth="1"/>
    <col min="15550" max="15550" width="16.33203125" bestFit="1" customWidth="1"/>
    <col min="15551" max="15551" width="44.33203125" bestFit="1" customWidth="1"/>
    <col min="15552" max="15552" width="60.6640625" customWidth="1"/>
    <col min="15553" max="15553" width="67.33203125" bestFit="1" customWidth="1"/>
    <col min="15554" max="15554" width="12.33203125" bestFit="1" customWidth="1"/>
    <col min="15555" max="15555" width="14.33203125" bestFit="1" customWidth="1"/>
    <col min="15806" max="15806" width="16.33203125" bestFit="1" customWidth="1"/>
    <col min="15807" max="15807" width="44.33203125" bestFit="1" customWidth="1"/>
    <col min="15808" max="15808" width="60.6640625" customWidth="1"/>
    <col min="15809" max="15809" width="67.33203125" bestFit="1" customWidth="1"/>
    <col min="15810" max="15810" width="12.33203125" bestFit="1" customWidth="1"/>
    <col min="15811" max="15811" width="14.33203125" bestFit="1" customWidth="1"/>
    <col min="16062" max="16062" width="16.33203125" bestFit="1" customWidth="1"/>
    <col min="16063" max="16063" width="44.33203125" bestFit="1" customWidth="1"/>
    <col min="16064" max="16064" width="60.6640625" customWidth="1"/>
    <col min="16065" max="16065" width="67.33203125" bestFit="1" customWidth="1"/>
    <col min="16066" max="16066" width="12.33203125" bestFit="1" customWidth="1"/>
    <col min="16067" max="16067" width="14.33203125" bestFit="1" customWidth="1"/>
  </cols>
  <sheetData>
    <row r="1" spans="1:13" ht="20" thickTop="1" thickBot="1">
      <c r="A1" s="70"/>
      <c r="B1" s="70"/>
      <c r="C1" s="70"/>
      <c r="D1" s="71" t="s">
        <v>448</v>
      </c>
      <c r="E1" s="72" t="s">
        <v>449</v>
      </c>
      <c r="F1" s="73"/>
      <c r="G1" s="73"/>
      <c r="H1" s="73"/>
      <c r="I1" s="74"/>
      <c r="J1" s="74"/>
      <c r="K1" s="74"/>
      <c r="L1" s="74"/>
      <c r="M1" s="75"/>
    </row>
    <row r="2" spans="1:13" ht="18" thickTop="1" thickBot="1">
      <c r="A2" s="70"/>
      <c r="B2" s="70"/>
      <c r="C2" s="70"/>
      <c r="D2" s="76"/>
      <c r="E2" s="77" t="s">
        <v>450</v>
      </c>
      <c r="F2" s="78"/>
      <c r="G2" s="79"/>
      <c r="H2" s="79"/>
      <c r="I2" s="79"/>
      <c r="J2" s="79"/>
      <c r="K2" s="79"/>
      <c r="L2" s="79"/>
      <c r="M2" s="80"/>
    </row>
    <row r="3" spans="1:13" ht="16" thickTop="1">
      <c r="A3" s="70"/>
      <c r="B3" s="70"/>
      <c r="C3" s="70"/>
      <c r="D3" s="81" t="s">
        <v>451</v>
      </c>
      <c r="E3" s="82" t="s">
        <v>452</v>
      </c>
      <c r="F3" s="83" t="s">
        <v>453</v>
      </c>
      <c r="G3" s="82" t="s">
        <v>454</v>
      </c>
      <c r="H3" s="84" t="s">
        <v>455</v>
      </c>
      <c r="I3" s="84" t="s">
        <v>456</v>
      </c>
      <c r="J3" s="84" t="s">
        <v>457</v>
      </c>
      <c r="K3" s="84" t="s">
        <v>458</v>
      </c>
      <c r="L3" s="85"/>
      <c r="M3" s="86" t="s">
        <v>459</v>
      </c>
    </row>
    <row r="4" spans="1:13" ht="16" thickBot="1">
      <c r="A4" s="70"/>
      <c r="B4" s="70"/>
      <c r="C4" s="70"/>
      <c r="D4" s="87" t="s">
        <v>460</v>
      </c>
      <c r="E4" s="88" t="s">
        <v>461</v>
      </c>
      <c r="F4" s="89" t="s">
        <v>462</v>
      </c>
      <c r="G4" s="88" t="s">
        <v>463</v>
      </c>
      <c r="H4" s="90"/>
      <c r="I4" s="90" t="s">
        <v>464</v>
      </c>
      <c r="J4" s="90" t="s">
        <v>464</v>
      </c>
      <c r="K4" s="90" t="s">
        <v>464</v>
      </c>
      <c r="L4" s="91" t="s">
        <v>465</v>
      </c>
      <c r="M4" s="92" t="s">
        <v>466</v>
      </c>
    </row>
    <row r="5" spans="1:13" ht="16" thickTop="1">
      <c r="A5" s="93" t="s">
        <v>8</v>
      </c>
      <c r="B5" s="70"/>
      <c r="C5" s="70"/>
      <c r="D5" s="94" t="s">
        <v>8</v>
      </c>
      <c r="E5" s="95">
        <f t="shared" ref="E5:K5" si="0">SUBTOTAL(9,E9:E197)</f>
        <v>49969051838</v>
      </c>
      <c r="F5" s="95">
        <f t="shared" si="0"/>
        <v>0</v>
      </c>
      <c r="G5" s="95">
        <f t="shared" si="0"/>
        <v>49969051838</v>
      </c>
      <c r="H5" s="95">
        <f t="shared" si="0"/>
        <v>45611450137</v>
      </c>
      <c r="I5" s="95">
        <f t="shared" si="0"/>
        <v>45611450137</v>
      </c>
      <c r="J5" s="95">
        <f t="shared" si="0"/>
        <v>45611450137</v>
      </c>
      <c r="K5" s="95">
        <f t="shared" si="0"/>
        <v>0</v>
      </c>
      <c r="L5" s="96">
        <f t="shared" ref="L5:L68" si="1">J5/$J$5</f>
        <v>1</v>
      </c>
      <c r="M5" s="97">
        <f t="shared" ref="M5:M68" si="2">IF(G5&lt;&gt;0,J5/G5,0)</f>
        <v>0.91279398866467643</v>
      </c>
    </row>
    <row r="6" spans="1:13" outlineLevel="1">
      <c r="A6" s="93" t="s">
        <v>467</v>
      </c>
      <c r="B6" s="70"/>
      <c r="C6" s="70"/>
      <c r="D6" s="98" t="s">
        <v>468</v>
      </c>
      <c r="E6" s="99">
        <f t="shared" ref="E6:K6" si="3">SUBTOTAL(9,E9:E197)</f>
        <v>49969051838</v>
      </c>
      <c r="F6" s="99">
        <f t="shared" si="3"/>
        <v>0</v>
      </c>
      <c r="G6" s="99">
        <f t="shared" si="3"/>
        <v>49969051838</v>
      </c>
      <c r="H6" s="99">
        <f t="shared" si="3"/>
        <v>45611450137</v>
      </c>
      <c r="I6" s="99">
        <f t="shared" si="3"/>
        <v>45611450137</v>
      </c>
      <c r="J6" s="99">
        <f t="shared" si="3"/>
        <v>45611450137</v>
      </c>
      <c r="K6" s="99">
        <f t="shared" si="3"/>
        <v>0</v>
      </c>
      <c r="L6" s="100">
        <f t="shared" si="1"/>
        <v>1</v>
      </c>
      <c r="M6" s="101">
        <f t="shared" si="2"/>
        <v>0.91279398866467643</v>
      </c>
    </row>
    <row r="7" spans="1:13" outlineLevel="2" collapsed="1">
      <c r="A7" s="70"/>
      <c r="B7" s="93" t="s">
        <v>469</v>
      </c>
      <c r="C7" s="70"/>
      <c r="D7" s="98" t="s">
        <v>470</v>
      </c>
      <c r="E7" s="99">
        <f t="shared" ref="E7:K7" si="4">SUBTOTAL(9,E9:E28)</f>
        <v>16432732867</v>
      </c>
      <c r="F7" s="99">
        <f t="shared" si="4"/>
        <v>-841735773</v>
      </c>
      <c r="G7" s="99">
        <f t="shared" si="4"/>
        <v>15590997094</v>
      </c>
      <c r="H7" s="99">
        <f t="shared" si="4"/>
        <v>14137746516</v>
      </c>
      <c r="I7" s="99">
        <f t="shared" si="4"/>
        <v>14137746516</v>
      </c>
      <c r="J7" s="99">
        <f t="shared" si="4"/>
        <v>14137746516</v>
      </c>
      <c r="K7" s="99">
        <f t="shared" si="4"/>
        <v>0</v>
      </c>
      <c r="L7" s="100">
        <f t="shared" si="1"/>
        <v>0.30996046987182857</v>
      </c>
      <c r="M7" s="101">
        <f t="shared" si="2"/>
        <v>0.90678911879476487</v>
      </c>
    </row>
    <row r="8" spans="1:13" hidden="1" outlineLevel="3">
      <c r="A8" s="70"/>
      <c r="B8" s="70"/>
      <c r="C8" s="93" t="s">
        <v>471</v>
      </c>
      <c r="D8" s="98" t="s">
        <v>472</v>
      </c>
      <c r="E8" s="99">
        <f>SUBTOTAL(9,E9:E11)</f>
        <v>9799699294</v>
      </c>
      <c r="F8" s="99">
        <f t="shared" ref="F8:K8" si="5">SUBTOTAL(9,F9:F11)</f>
        <v>-799613010</v>
      </c>
      <c r="G8" s="99">
        <f t="shared" si="5"/>
        <v>9000086284</v>
      </c>
      <c r="H8" s="99">
        <f t="shared" si="5"/>
        <v>8226065472</v>
      </c>
      <c r="I8" s="99">
        <f t="shared" si="5"/>
        <v>8226065472</v>
      </c>
      <c r="J8" s="99">
        <f t="shared" si="5"/>
        <v>8226065472</v>
      </c>
      <c r="K8" s="99">
        <f t="shared" si="5"/>
        <v>0</v>
      </c>
      <c r="L8" s="100">
        <f t="shared" si="1"/>
        <v>0.18035088661491641</v>
      </c>
      <c r="M8" s="101">
        <f t="shared" si="2"/>
        <v>0.91399851206137617</v>
      </c>
    </row>
    <row r="9" spans="1:13" hidden="1" outlineLevel="4">
      <c r="A9" s="70" t="s">
        <v>473</v>
      </c>
      <c r="B9" s="70" t="s">
        <v>474</v>
      </c>
      <c r="C9" s="70" t="s">
        <v>475</v>
      </c>
      <c r="D9" s="102" t="s">
        <v>476</v>
      </c>
      <c r="E9" s="103">
        <f>VLOOKUP($D9,[7]Funcional_INI!$D$8:$AM$197,33,0)</f>
        <v>5023502492</v>
      </c>
      <c r="F9" s="104">
        <f>+G9-E9</f>
        <v>18869415</v>
      </c>
      <c r="G9" s="103">
        <f>VLOOKUP($D9,[7]Funcional_CORRIG!$D$8:$AM$197,33,0)</f>
        <v>5042371907</v>
      </c>
      <c r="H9" s="103">
        <f>VLOOKUP($D9,[7]Funcional_LIQ!$D$8:$AM$197,33,0)</f>
        <v>4892544392</v>
      </c>
      <c r="I9" s="103">
        <f>VLOOKUP($D9,[7]Funcional_LIQ!$D$8:$AM$197,33,0)</f>
        <v>4892544392</v>
      </c>
      <c r="J9" s="103">
        <f>VLOOKUP($D9,[7]Funcional_LIQ!$D$8:$AM$197,33,0)</f>
        <v>4892544392</v>
      </c>
      <c r="K9" s="103">
        <f>VLOOKUP($D9,[7]Funcional_PorPag!$D$8:$AM$197,33,0)</f>
        <v>0</v>
      </c>
      <c r="L9" s="105">
        <f>J9/$J$5</f>
        <v>0.10726570581081282</v>
      </c>
      <c r="M9" s="106">
        <f t="shared" si="2"/>
        <v>0.97028630220789469</v>
      </c>
    </row>
    <row r="10" spans="1:13" hidden="1" outlineLevel="4">
      <c r="A10" s="70" t="s">
        <v>473</v>
      </c>
      <c r="B10" s="70" t="s">
        <v>474</v>
      </c>
      <c r="C10" s="70" t="s">
        <v>475</v>
      </c>
      <c r="D10" s="107" t="s">
        <v>477</v>
      </c>
      <c r="E10" s="103">
        <f>VLOOKUP($D10,[7]Funcional_INI!$D$8:$AM$197,33,0)</f>
        <v>3186815288</v>
      </c>
      <c r="F10" s="104">
        <f t="shared" ref="F10:F11" si="6">+G10-E10</f>
        <v>-835068807</v>
      </c>
      <c r="G10" s="103">
        <f>VLOOKUP($D10,[7]Funcional_CORRIG!$D$8:$AM$197,33,0)</f>
        <v>2351746481</v>
      </c>
      <c r="H10" s="103">
        <f>VLOOKUP($D10,[7]Funcional_LIQ!$D$8:$AM$197,33,0)</f>
        <v>2087239412</v>
      </c>
      <c r="I10" s="103">
        <f>VLOOKUP($D10,[7]Funcional_LIQ!$D$8:$AM$197,33,0)</f>
        <v>2087239412</v>
      </c>
      <c r="J10" s="103">
        <f>VLOOKUP($D10,[7]Funcional_LIQ!$D$8:$AM$197,33,0)</f>
        <v>2087239412</v>
      </c>
      <c r="K10" s="103">
        <f>VLOOKUP($D10,[7]Funcional_PorPag!$D$8:$AM$197,33,0)</f>
        <v>0</v>
      </c>
      <c r="L10" s="105">
        <f t="shared" si="1"/>
        <v>4.57613034825839E-2</v>
      </c>
      <c r="M10" s="106">
        <f>IF(G10&lt;&gt;0,J10/G10,0)</f>
        <v>0.88752738820405186</v>
      </c>
    </row>
    <row r="11" spans="1:13" hidden="1" outlineLevel="4">
      <c r="A11" s="70" t="s">
        <v>473</v>
      </c>
      <c r="B11" s="70" t="s">
        <v>474</v>
      </c>
      <c r="C11" s="70" t="s">
        <v>475</v>
      </c>
      <c r="D11" s="107" t="s">
        <v>478</v>
      </c>
      <c r="E11" s="103">
        <f>VLOOKUP($D11,[7]Funcional_INI!$D$8:$AM$197,33,0)</f>
        <v>1589381514</v>
      </c>
      <c r="F11" s="104">
        <f t="shared" si="6"/>
        <v>16586382</v>
      </c>
      <c r="G11" s="103">
        <f>VLOOKUP($D11,[7]Funcional_CORRIG!$D$8:$AM$197,33,0)</f>
        <v>1605967896</v>
      </c>
      <c r="H11" s="103">
        <f>VLOOKUP($D11,[7]Funcional_LIQ!$D$8:$AM$197,33,0)</f>
        <v>1246281668</v>
      </c>
      <c r="I11" s="103">
        <f>VLOOKUP($D11,[7]Funcional_LIQ!$D$8:$AM$197,33,0)</f>
        <v>1246281668</v>
      </c>
      <c r="J11" s="103">
        <f>VLOOKUP($D11,[7]Funcional_LIQ!$D$8:$AM$197,33,0)</f>
        <v>1246281668</v>
      </c>
      <c r="K11" s="103">
        <f>VLOOKUP($D11,[7]Funcional_PorPag!$D$8:$AM$197,33,0)</f>
        <v>0</v>
      </c>
      <c r="L11" s="105">
        <f t="shared" si="1"/>
        <v>2.7323877321519679E-2</v>
      </c>
      <c r="M11" s="106">
        <f>IF(G11&lt;&gt;0,J11/G11,0)</f>
        <v>0.77603149546396666</v>
      </c>
    </row>
    <row r="12" spans="1:13" hidden="1" outlineLevel="3">
      <c r="A12" s="70"/>
      <c r="B12" s="70"/>
      <c r="C12" s="93" t="s">
        <v>479</v>
      </c>
      <c r="D12" s="98" t="s">
        <v>480</v>
      </c>
      <c r="E12" s="99">
        <f t="shared" ref="E12:K12" si="7">SUBTOTAL(9,E13:E14)</f>
        <v>0</v>
      </c>
      <c r="F12" s="99">
        <f t="shared" si="7"/>
        <v>0</v>
      </c>
      <c r="G12" s="99">
        <f t="shared" si="7"/>
        <v>0</v>
      </c>
      <c r="H12" s="99">
        <f t="shared" si="7"/>
        <v>0</v>
      </c>
      <c r="I12" s="99">
        <f t="shared" si="7"/>
        <v>0</v>
      </c>
      <c r="J12" s="99">
        <f t="shared" si="7"/>
        <v>0</v>
      </c>
      <c r="K12" s="99">
        <f t="shared" si="7"/>
        <v>0</v>
      </c>
      <c r="L12" s="100">
        <f t="shared" si="1"/>
        <v>0</v>
      </c>
      <c r="M12" s="101">
        <f t="shared" si="2"/>
        <v>0</v>
      </c>
    </row>
    <row r="13" spans="1:13" hidden="1" outlineLevel="4">
      <c r="A13" s="70" t="s">
        <v>473</v>
      </c>
      <c r="B13" s="70" t="s">
        <v>474</v>
      </c>
      <c r="C13" s="70" t="s">
        <v>481</v>
      </c>
      <c r="D13" s="107" t="s">
        <v>482</v>
      </c>
      <c r="E13" s="103">
        <f>VLOOKUP($D13,[7]Funcional_INI!$D$8:$AM$197,33,0)</f>
        <v>0</v>
      </c>
      <c r="F13" s="104">
        <f t="shared" ref="F13:F14" si="8">+G13-E13</f>
        <v>0</v>
      </c>
      <c r="G13" s="103">
        <f>VLOOKUP($D13,[7]Funcional_CORRIG!$D$8:$AM$197,33,0)</f>
        <v>0</v>
      </c>
      <c r="H13" s="103">
        <f>VLOOKUP($D13,[7]Funcional_LIQ!$D$8:$AM$197,33,0)</f>
        <v>0</v>
      </c>
      <c r="I13" s="103">
        <f>VLOOKUP($D13,[7]Funcional_LIQ!$D$8:$AM$197,33,0)</f>
        <v>0</v>
      </c>
      <c r="J13" s="103">
        <f>VLOOKUP($D13,[7]Funcional_LIQ!$D$8:$AM$197,33,0)</f>
        <v>0</v>
      </c>
      <c r="K13" s="103">
        <f>VLOOKUP($D13,[7]Funcional_PorPag!$D$8:$AM$197,33,0)</f>
        <v>0</v>
      </c>
      <c r="L13" s="105">
        <f t="shared" si="1"/>
        <v>0</v>
      </c>
      <c r="M13" s="106">
        <f>IF(G13&lt;&gt;0,J13/G13,0)</f>
        <v>0</v>
      </c>
    </row>
    <row r="14" spans="1:13" hidden="1" outlineLevel="4">
      <c r="A14" s="70" t="s">
        <v>473</v>
      </c>
      <c r="B14" s="70" t="s">
        <v>474</v>
      </c>
      <c r="C14" s="70" t="s">
        <v>481</v>
      </c>
      <c r="D14" s="107" t="s">
        <v>483</v>
      </c>
      <c r="E14" s="103">
        <f>VLOOKUP($D14,[7]Funcional_INI!$D$8:$AM$197,33,0)</f>
        <v>0</v>
      </c>
      <c r="F14" s="104">
        <f t="shared" si="8"/>
        <v>0</v>
      </c>
      <c r="G14" s="103">
        <f>VLOOKUP($D14,[7]Funcional_CORRIG!$D$8:$AM$197,33,0)</f>
        <v>0</v>
      </c>
      <c r="H14" s="103">
        <f>VLOOKUP($D14,[7]Funcional_LIQ!$D$8:$AM$197,33,0)</f>
        <v>0</v>
      </c>
      <c r="I14" s="103">
        <f>VLOOKUP($D14,[7]Funcional_LIQ!$D$8:$AM$197,33,0)</f>
        <v>0</v>
      </c>
      <c r="J14" s="103">
        <f>VLOOKUP($D14,[7]Funcional_LIQ!$D$8:$AM$197,33,0)</f>
        <v>0</v>
      </c>
      <c r="K14" s="103">
        <f>VLOOKUP($D14,[7]Funcional_PorPag!$D$8:$AM$197,33,0)</f>
        <v>0</v>
      </c>
      <c r="L14" s="105">
        <f t="shared" si="1"/>
        <v>0</v>
      </c>
      <c r="M14" s="106">
        <f>IF(G14&lt;&gt;0,J14/G14,0)</f>
        <v>0</v>
      </c>
    </row>
    <row r="15" spans="1:13" hidden="1" outlineLevel="3">
      <c r="A15" s="70"/>
      <c r="B15" s="70"/>
      <c r="C15" s="93" t="s">
        <v>484</v>
      </c>
      <c r="D15" s="98" t="s">
        <v>485</v>
      </c>
      <c r="E15" s="99">
        <f t="shared" ref="E15:K15" si="9">SUBTOTAL(9,E16:E18)</f>
        <v>334375641</v>
      </c>
      <c r="F15" s="99">
        <f t="shared" si="9"/>
        <v>-1509297</v>
      </c>
      <c r="G15" s="99">
        <f t="shared" si="9"/>
        <v>332866344</v>
      </c>
      <c r="H15" s="99">
        <f t="shared" si="9"/>
        <v>247191351</v>
      </c>
      <c r="I15" s="99">
        <f t="shared" si="9"/>
        <v>247191351</v>
      </c>
      <c r="J15" s="99">
        <f t="shared" si="9"/>
        <v>247191351</v>
      </c>
      <c r="K15" s="99">
        <f t="shared" si="9"/>
        <v>0</v>
      </c>
      <c r="L15" s="100">
        <f t="shared" si="1"/>
        <v>5.4195021262759286E-3</v>
      </c>
      <c r="M15" s="101">
        <f t="shared" si="2"/>
        <v>0.74261443205564814</v>
      </c>
    </row>
    <row r="16" spans="1:13" hidden="1" outlineLevel="4">
      <c r="A16" s="70" t="s">
        <v>473</v>
      </c>
      <c r="B16" s="70" t="s">
        <v>474</v>
      </c>
      <c r="C16" s="70" t="s">
        <v>486</v>
      </c>
      <c r="D16" s="107" t="s">
        <v>487</v>
      </c>
      <c r="E16" s="103">
        <f>VLOOKUP($D16,[7]Funcional_INI!$D$8:$AM$197,33,0)</f>
        <v>29112987</v>
      </c>
      <c r="F16" s="104">
        <f t="shared" ref="F16:F18" si="10">+G16-E16</f>
        <v>-289800</v>
      </c>
      <c r="G16" s="103">
        <f>VLOOKUP($D16,[7]Funcional_CORRIG!$D$8:$AM$197,33,0)</f>
        <v>28823187</v>
      </c>
      <c r="H16" s="103">
        <f>VLOOKUP($D16,[7]Funcional_LIQ!$D$8:$AM$197,33,0)</f>
        <v>18465169</v>
      </c>
      <c r="I16" s="103">
        <f>VLOOKUP($D16,[7]Funcional_LIQ!$D$8:$AM$197,33,0)</f>
        <v>18465169</v>
      </c>
      <c r="J16" s="103">
        <f>VLOOKUP($D16,[7]Funcional_LIQ!$D$8:$AM$197,33,0)</f>
        <v>18465169</v>
      </c>
      <c r="K16" s="103">
        <f>VLOOKUP($D16,[7]Funcional_PorPag!$D$8:$AM$197,33,0)</f>
        <v>0</v>
      </c>
      <c r="L16" s="105">
        <f t="shared" si="1"/>
        <v>4.0483626248535035E-4</v>
      </c>
      <c r="M16" s="106">
        <f>IF(G16&lt;&gt;0,J16/G16,0)</f>
        <v>0.64063592273817604</v>
      </c>
    </row>
    <row r="17" spans="1:13" hidden="1" outlineLevel="4">
      <c r="A17" s="70" t="s">
        <v>473</v>
      </c>
      <c r="B17" s="70" t="s">
        <v>474</v>
      </c>
      <c r="C17" s="70" t="s">
        <v>486</v>
      </c>
      <c r="D17" s="107" t="s">
        <v>488</v>
      </c>
      <c r="E17" s="103">
        <f>VLOOKUP($D17,[7]Funcional_INI!$D$8:$AM$197,33,0)</f>
        <v>215973685</v>
      </c>
      <c r="F17" s="104">
        <f t="shared" si="10"/>
        <v>-521064</v>
      </c>
      <c r="G17" s="103">
        <f>VLOOKUP($D17,[7]Funcional_CORRIG!$D$8:$AM$197,33,0)</f>
        <v>215452621</v>
      </c>
      <c r="H17" s="103">
        <f>VLOOKUP($D17,[7]Funcional_LIQ!$D$8:$AM$197,33,0)</f>
        <v>168079079</v>
      </c>
      <c r="I17" s="103">
        <f>VLOOKUP($D17,[7]Funcional_LIQ!$D$8:$AM$197,33,0)</f>
        <v>168079079</v>
      </c>
      <c r="J17" s="103">
        <f>VLOOKUP($D17,[7]Funcional_LIQ!$D$8:$AM$197,33,0)</f>
        <v>168079079</v>
      </c>
      <c r="K17" s="103">
        <f>VLOOKUP($D17,[7]Funcional_PorPag!$D$8:$AM$197,33,0)</f>
        <v>0</v>
      </c>
      <c r="L17" s="105">
        <f t="shared" si="1"/>
        <v>3.6850194083975041E-3</v>
      </c>
      <c r="M17" s="106">
        <f>IF(G17&lt;&gt;0,J17/G17,0)</f>
        <v>0.78012083686835265</v>
      </c>
    </row>
    <row r="18" spans="1:13" hidden="1" outlineLevel="4">
      <c r="A18" s="70" t="s">
        <v>473</v>
      </c>
      <c r="B18" s="70" t="s">
        <v>474</v>
      </c>
      <c r="C18" s="70" t="s">
        <v>486</v>
      </c>
      <c r="D18" s="107" t="s">
        <v>489</v>
      </c>
      <c r="E18" s="103">
        <f>VLOOKUP($D18,[7]Funcional_INI!$D$8:$AM$197,33,0)</f>
        <v>89288969</v>
      </c>
      <c r="F18" s="104">
        <f t="shared" si="10"/>
        <v>-698433</v>
      </c>
      <c r="G18" s="103">
        <f>VLOOKUP($D18,[7]Funcional_CORRIG!$D$8:$AM$197,33,0)</f>
        <v>88590536</v>
      </c>
      <c r="H18" s="103">
        <f>VLOOKUP($D18,[7]Funcional_LIQ!$D$8:$AM$197,33,0)</f>
        <v>60647103</v>
      </c>
      <c r="I18" s="103">
        <f>VLOOKUP($D18,[7]Funcional_LIQ!$D$8:$AM$197,33,0)</f>
        <v>60647103</v>
      </c>
      <c r="J18" s="103">
        <f>VLOOKUP($D18,[7]Funcional_LIQ!$D$8:$AM$197,33,0)</f>
        <v>60647103</v>
      </c>
      <c r="K18" s="103">
        <f>VLOOKUP($D18,[7]Funcional_PorPag!$D$8:$AM$197,33,0)</f>
        <v>0</v>
      </c>
      <c r="L18" s="105">
        <f t="shared" si="1"/>
        <v>1.3296464553930742E-3</v>
      </c>
      <c r="M18" s="106">
        <f>IF(G18&lt;&gt;0,J18/G18,0)</f>
        <v>0.68457767317267393</v>
      </c>
    </row>
    <row r="19" spans="1:13" hidden="1" outlineLevel="3">
      <c r="A19" s="70"/>
      <c r="B19" s="70"/>
      <c r="C19" s="93" t="s">
        <v>490</v>
      </c>
      <c r="D19" s="98" t="s">
        <v>491</v>
      </c>
      <c r="E19" s="99">
        <f t="shared" ref="E19:K19" si="11">SUBTOTAL(9,E20:E20)</f>
        <v>0</v>
      </c>
      <c r="F19" s="99">
        <f t="shared" si="11"/>
        <v>0</v>
      </c>
      <c r="G19" s="99">
        <f t="shared" si="11"/>
        <v>0</v>
      </c>
      <c r="H19" s="99">
        <f t="shared" si="11"/>
        <v>0</v>
      </c>
      <c r="I19" s="99">
        <f t="shared" si="11"/>
        <v>0</v>
      </c>
      <c r="J19" s="99">
        <f t="shared" si="11"/>
        <v>0</v>
      </c>
      <c r="K19" s="99">
        <f t="shared" si="11"/>
        <v>0</v>
      </c>
      <c r="L19" s="100">
        <f t="shared" si="1"/>
        <v>0</v>
      </c>
      <c r="M19" s="101">
        <f t="shared" si="2"/>
        <v>0</v>
      </c>
    </row>
    <row r="20" spans="1:13" hidden="1" outlineLevel="4">
      <c r="A20" s="70" t="s">
        <v>473</v>
      </c>
      <c r="B20" s="70" t="s">
        <v>474</v>
      </c>
      <c r="C20" s="70" t="s">
        <v>492</v>
      </c>
      <c r="D20" s="107" t="s">
        <v>493</v>
      </c>
      <c r="E20" s="103">
        <f>VLOOKUP($D20,[7]Funcional_INI!$D$8:$AM$197,33,0)</f>
        <v>0</v>
      </c>
      <c r="F20" s="104">
        <f>+G20-E20</f>
        <v>0</v>
      </c>
      <c r="G20" s="103">
        <f>VLOOKUP($D20,[7]Funcional_CORRIG!$D$8:$AM$197,33,0)</f>
        <v>0</v>
      </c>
      <c r="H20" s="103">
        <f>VLOOKUP($D20,[7]Funcional_LIQ!$D$8:$AM$197,33,0)</f>
        <v>0</v>
      </c>
      <c r="I20" s="103">
        <f>VLOOKUP($D20,[7]Funcional_LIQ!$D$8:$AM$197,33,0)</f>
        <v>0</v>
      </c>
      <c r="J20" s="103">
        <f>VLOOKUP($D20,[7]Funcional_LIQ!$D$8:$AM$197,33,0)</f>
        <v>0</v>
      </c>
      <c r="K20" s="103">
        <f>VLOOKUP($D20,[7]Funcional_PorPag!$D$8:$AM$197,33,0)</f>
        <v>0</v>
      </c>
      <c r="L20" s="105">
        <f t="shared" si="1"/>
        <v>0</v>
      </c>
      <c r="M20" s="106">
        <f>IF(G20&lt;&gt;0,J20/G20,0)</f>
        <v>0</v>
      </c>
    </row>
    <row r="21" spans="1:13" hidden="1" outlineLevel="3">
      <c r="A21" s="70"/>
      <c r="B21" s="70"/>
      <c r="C21" s="93" t="s">
        <v>494</v>
      </c>
      <c r="D21" s="98" t="s">
        <v>495</v>
      </c>
      <c r="E21" s="99">
        <f t="shared" ref="E21:K21" si="12">SUBTOTAL(9,E22:E22)</f>
        <v>6620189</v>
      </c>
      <c r="F21" s="99">
        <f t="shared" si="12"/>
        <v>2711273</v>
      </c>
      <c r="G21" s="99">
        <f t="shared" si="12"/>
        <v>9331462</v>
      </c>
      <c r="H21" s="99">
        <f t="shared" si="12"/>
        <v>7547124</v>
      </c>
      <c r="I21" s="99">
        <f t="shared" si="12"/>
        <v>7547124</v>
      </c>
      <c r="J21" s="99">
        <f t="shared" si="12"/>
        <v>7547124</v>
      </c>
      <c r="K21" s="99">
        <f t="shared" si="12"/>
        <v>0</v>
      </c>
      <c r="L21" s="100">
        <f t="shared" si="1"/>
        <v>1.6546555694526744E-4</v>
      </c>
      <c r="M21" s="101">
        <f t="shared" si="2"/>
        <v>0.80878258948061943</v>
      </c>
    </row>
    <row r="22" spans="1:13" hidden="1" outlineLevel="4">
      <c r="A22" s="70" t="s">
        <v>473</v>
      </c>
      <c r="B22" s="70" t="s">
        <v>474</v>
      </c>
      <c r="C22" s="70" t="s">
        <v>496</v>
      </c>
      <c r="D22" s="107" t="s">
        <v>497</v>
      </c>
      <c r="E22" s="103">
        <f>VLOOKUP($D22,[7]Funcional_INI!$D$8:$AM$197,33,0)</f>
        <v>6620189</v>
      </c>
      <c r="F22" s="104">
        <f>+G22-E22</f>
        <v>2711273</v>
      </c>
      <c r="G22" s="103">
        <f>VLOOKUP($D22,[7]Funcional_CORRIG!$D$8:$AM$197,33,0)</f>
        <v>9331462</v>
      </c>
      <c r="H22" s="103">
        <f>VLOOKUP($D22,[7]Funcional_LIQ!$D$8:$AM$197,33,0)</f>
        <v>7547124</v>
      </c>
      <c r="I22" s="103">
        <f>VLOOKUP($D22,[7]Funcional_LIQ!$D$8:$AM$197,33,0)</f>
        <v>7547124</v>
      </c>
      <c r="J22" s="103">
        <f>VLOOKUP($D22,[7]Funcional_LIQ!$D$8:$AM$197,33,0)</f>
        <v>7547124</v>
      </c>
      <c r="K22" s="103">
        <f>VLOOKUP($D22,[7]Funcional_PorPag!$D$8:$AM$197,33,0)</f>
        <v>0</v>
      </c>
      <c r="L22" s="105">
        <f t="shared" si="1"/>
        <v>1.6546555694526744E-4</v>
      </c>
      <c r="M22" s="106">
        <f>IF(G22&lt;&gt;0,J22/G22,0)</f>
        <v>0.80878258948061943</v>
      </c>
    </row>
    <row r="23" spans="1:13" hidden="1" outlineLevel="3">
      <c r="A23" s="70"/>
      <c r="B23" s="70"/>
      <c r="C23" s="93" t="s">
        <v>498</v>
      </c>
      <c r="D23" s="98" t="s">
        <v>499</v>
      </c>
      <c r="E23" s="99">
        <f t="shared" ref="E23:K23" si="13">SUBTOTAL(9,E24:E24)</f>
        <v>53363806</v>
      </c>
      <c r="F23" s="99">
        <f t="shared" si="13"/>
        <v>-3324739</v>
      </c>
      <c r="G23" s="99">
        <f t="shared" si="13"/>
        <v>50039067</v>
      </c>
      <c r="H23" s="99">
        <f t="shared" si="13"/>
        <v>27595963</v>
      </c>
      <c r="I23" s="99">
        <f t="shared" si="13"/>
        <v>27595963</v>
      </c>
      <c r="J23" s="99">
        <f t="shared" si="13"/>
        <v>27595963</v>
      </c>
      <c r="K23" s="99">
        <f t="shared" si="13"/>
        <v>0</v>
      </c>
      <c r="L23" s="100">
        <f t="shared" si="1"/>
        <v>6.0502270629659639E-4</v>
      </c>
      <c r="M23" s="101">
        <f t="shared" si="2"/>
        <v>0.55148836008473134</v>
      </c>
    </row>
    <row r="24" spans="1:13" hidden="1" outlineLevel="4">
      <c r="A24" s="70" t="s">
        <v>473</v>
      </c>
      <c r="B24" s="70" t="s">
        <v>474</v>
      </c>
      <c r="C24" s="70" t="s">
        <v>500</v>
      </c>
      <c r="D24" s="107" t="s">
        <v>501</v>
      </c>
      <c r="E24" s="103">
        <f>VLOOKUP($D24,[7]Funcional_INI!$D$8:$AM$197,33,0)</f>
        <v>53363806</v>
      </c>
      <c r="F24" s="104">
        <f>+G24-E24</f>
        <v>-3324739</v>
      </c>
      <c r="G24" s="103">
        <f>VLOOKUP($D24,[7]Funcional_CORRIG!$D$8:$AM$197,33,0)</f>
        <v>50039067</v>
      </c>
      <c r="H24" s="103">
        <f>VLOOKUP($D24,[7]Funcional_LIQ!$D$8:$AM$197,33,0)</f>
        <v>27595963</v>
      </c>
      <c r="I24" s="103">
        <f>VLOOKUP($D24,[7]Funcional_LIQ!$D$8:$AM$197,33,0)</f>
        <v>27595963</v>
      </c>
      <c r="J24" s="103">
        <f>VLOOKUP($D24,[7]Funcional_LIQ!$D$8:$AM$197,33,0)</f>
        <v>27595963</v>
      </c>
      <c r="K24" s="103">
        <f>VLOOKUP($D24,[7]Funcional_PorPag!$D$8:$AM$197,33,0)</f>
        <v>0</v>
      </c>
      <c r="L24" s="105">
        <f t="shared" si="1"/>
        <v>6.0502270629659639E-4</v>
      </c>
      <c r="M24" s="106">
        <f>IF(G24&lt;&gt;0,J24/G24,0)</f>
        <v>0.55148836008473134</v>
      </c>
    </row>
    <row r="25" spans="1:13" hidden="1" outlineLevel="3">
      <c r="A25" s="70"/>
      <c r="B25" s="70"/>
      <c r="C25" s="93" t="s">
        <v>502</v>
      </c>
      <c r="D25" s="98" t="s">
        <v>503</v>
      </c>
      <c r="E25" s="99">
        <f>SUBTOTAL(9,E26:E26)</f>
        <v>5186837889</v>
      </c>
      <c r="F25" s="99">
        <f t="shared" ref="F25:K25" si="14">SUBTOTAL(9,F26:F26)</f>
        <v>-40000000</v>
      </c>
      <c r="G25" s="99">
        <f t="shared" si="14"/>
        <v>5146837889</v>
      </c>
      <c r="H25" s="99">
        <f t="shared" si="14"/>
        <v>4828578818</v>
      </c>
      <c r="I25" s="99">
        <f t="shared" si="14"/>
        <v>4828578818</v>
      </c>
      <c r="J25" s="99">
        <f t="shared" si="14"/>
        <v>4828578818</v>
      </c>
      <c r="K25" s="99">
        <f t="shared" si="14"/>
        <v>0</v>
      </c>
      <c r="L25" s="100">
        <f t="shared" si="1"/>
        <v>0.1058633041373762</v>
      </c>
      <c r="M25" s="101">
        <f t="shared" si="2"/>
        <v>0.93816415479488979</v>
      </c>
    </row>
    <row r="26" spans="1:13" hidden="1" outlineLevel="4">
      <c r="A26" s="70" t="s">
        <v>473</v>
      </c>
      <c r="B26" s="70" t="s">
        <v>474</v>
      </c>
      <c r="C26" s="70" t="s">
        <v>504</v>
      </c>
      <c r="D26" s="107" t="s">
        <v>505</v>
      </c>
      <c r="E26" s="103">
        <f>VLOOKUP($D26,[7]Funcional_INI!$D$8:$AM$197,33,0)</f>
        <v>5186837889</v>
      </c>
      <c r="F26" s="104">
        <f>+G26-E26</f>
        <v>-40000000</v>
      </c>
      <c r="G26" s="103">
        <f>VLOOKUP($D26,[7]Funcional_CORRIG!$D$8:$AM$197,33,0)</f>
        <v>5146837889</v>
      </c>
      <c r="H26" s="103">
        <f>VLOOKUP($D26,[7]Funcional_LIQ!$D$8:$AM$197,33,0)</f>
        <v>4828578818</v>
      </c>
      <c r="I26" s="103">
        <f>VLOOKUP($D26,[7]Funcional_LIQ!$D$8:$AM$197,33,0)</f>
        <v>4828578818</v>
      </c>
      <c r="J26" s="103">
        <f>VLOOKUP($D26,[7]Funcional_LIQ!$D$8:$AM$197,33,0)</f>
        <v>4828578818</v>
      </c>
      <c r="K26" s="103">
        <f>VLOOKUP($D26,[7]Funcional_PorPag!$D$8:$AM$197,33,0)</f>
        <v>0</v>
      </c>
      <c r="L26" s="105">
        <f t="shared" si="1"/>
        <v>0.1058633041373762</v>
      </c>
      <c r="M26" s="106">
        <f>IF(G26&lt;&gt;0,J26/G26,0)</f>
        <v>0.93816415479488979</v>
      </c>
    </row>
    <row r="27" spans="1:13" hidden="1" outlineLevel="3">
      <c r="A27" s="70"/>
      <c r="B27" s="70"/>
      <c r="C27" s="93" t="s">
        <v>506</v>
      </c>
      <c r="D27" s="98" t="s">
        <v>507</v>
      </c>
      <c r="E27" s="99">
        <f>SUBTOTAL(9,E28:E28)</f>
        <v>1051836048</v>
      </c>
      <c r="F27" s="99">
        <f t="shared" ref="F27:K27" si="15">SUBTOTAL(9,F28:F28)</f>
        <v>0</v>
      </c>
      <c r="G27" s="99">
        <f t="shared" si="15"/>
        <v>1051836048</v>
      </c>
      <c r="H27" s="99">
        <f t="shared" si="15"/>
        <v>800767788</v>
      </c>
      <c r="I27" s="99">
        <f t="shared" si="15"/>
        <v>800767788</v>
      </c>
      <c r="J27" s="99">
        <f t="shared" si="15"/>
        <v>800767788</v>
      </c>
      <c r="K27" s="99">
        <f t="shared" si="15"/>
        <v>0</v>
      </c>
      <c r="L27" s="100">
        <f t="shared" si="1"/>
        <v>1.7556288730018195E-2</v>
      </c>
      <c r="M27" s="101">
        <f t="shared" si="2"/>
        <v>0.76130475802061504</v>
      </c>
    </row>
    <row r="28" spans="1:13" hidden="1" outlineLevel="4">
      <c r="A28" s="70" t="s">
        <v>473</v>
      </c>
      <c r="B28" s="70" t="s">
        <v>474</v>
      </c>
      <c r="C28" s="70" t="s">
        <v>508</v>
      </c>
      <c r="D28" s="107" t="s">
        <v>509</v>
      </c>
      <c r="E28" s="103">
        <f>VLOOKUP($D28,[7]Funcional_INI!$D$8:$AM$197,33,0)</f>
        <v>1051836048</v>
      </c>
      <c r="F28" s="104">
        <f>+G28-E28</f>
        <v>0</v>
      </c>
      <c r="G28" s="103">
        <f>VLOOKUP($D28,[7]Funcional_CORRIG!$D$8:$AM$197,33,0)</f>
        <v>1051836048</v>
      </c>
      <c r="H28" s="103">
        <f>VLOOKUP($D28,[7]Funcional_LIQ!$D$8:$AM$197,33,0)</f>
        <v>800767788</v>
      </c>
      <c r="I28" s="103">
        <f>VLOOKUP($D28,[7]Funcional_LIQ!$D$8:$AM$197,33,0)</f>
        <v>800767788</v>
      </c>
      <c r="J28" s="103">
        <f>VLOOKUP($D28,[7]Funcional_LIQ!$D$8:$AM$197,33,0)</f>
        <v>800767788</v>
      </c>
      <c r="K28" s="103">
        <f>VLOOKUP($D28,[7]Funcional_PorPag!$D$8:$AM$197,33,0)</f>
        <v>0</v>
      </c>
      <c r="L28" s="105">
        <f t="shared" si="1"/>
        <v>1.7556288730018195E-2</v>
      </c>
      <c r="M28" s="106">
        <f>IF(G28&lt;&gt;0,J28/G28,0)</f>
        <v>0.76130475802061504</v>
      </c>
    </row>
    <row r="29" spans="1:13" outlineLevel="2" collapsed="1">
      <c r="A29" s="70"/>
      <c r="B29" s="93" t="s">
        <v>510</v>
      </c>
      <c r="C29" s="70"/>
      <c r="D29" s="98" t="s">
        <v>511</v>
      </c>
      <c r="E29" s="99">
        <f>SUBTOTAL(9,E31:E39)</f>
        <v>1043330068</v>
      </c>
      <c r="F29" s="99">
        <f t="shared" ref="F29:K29" si="16">SUBTOTAL(9,F31:F39)</f>
        <v>0</v>
      </c>
      <c r="G29" s="99">
        <f t="shared" si="16"/>
        <v>1043330068</v>
      </c>
      <c r="H29" s="99">
        <f t="shared" si="16"/>
        <v>1011211041</v>
      </c>
      <c r="I29" s="99">
        <f t="shared" si="16"/>
        <v>1011211041</v>
      </c>
      <c r="J29" s="99">
        <f t="shared" si="16"/>
        <v>1011211041</v>
      </c>
      <c r="K29" s="99">
        <f t="shared" si="16"/>
        <v>0</v>
      </c>
      <c r="L29" s="100">
        <f t="shared" si="1"/>
        <v>2.2170113819286481E-2</v>
      </c>
      <c r="M29" s="101">
        <f t="shared" si="2"/>
        <v>0.96921489374731606</v>
      </c>
    </row>
    <row r="30" spans="1:13" hidden="1" outlineLevel="3">
      <c r="A30" s="70"/>
      <c r="B30" s="70"/>
      <c r="C30" s="93" t="s">
        <v>512</v>
      </c>
      <c r="D30" s="98" t="s">
        <v>513</v>
      </c>
      <c r="E30" s="99">
        <f>SUBTOTAL(9,E31:E31)</f>
        <v>1015400871</v>
      </c>
      <c r="F30" s="99">
        <f t="shared" ref="F30:K30" si="17">SUBTOTAL(9,F31:F31)</f>
        <v>0</v>
      </c>
      <c r="G30" s="99">
        <f t="shared" si="17"/>
        <v>1015400871</v>
      </c>
      <c r="H30" s="99">
        <f t="shared" si="17"/>
        <v>985662192</v>
      </c>
      <c r="I30" s="99">
        <f t="shared" si="17"/>
        <v>985662192</v>
      </c>
      <c r="J30" s="99">
        <f t="shared" si="17"/>
        <v>985662192</v>
      </c>
      <c r="K30" s="99">
        <f t="shared" si="17"/>
        <v>0</v>
      </c>
      <c r="L30" s="100">
        <f t="shared" si="1"/>
        <v>2.1609972694124693E-2</v>
      </c>
      <c r="M30" s="101">
        <f t="shared" si="2"/>
        <v>0.9707123759203472</v>
      </c>
    </row>
    <row r="31" spans="1:13" hidden="1" outlineLevel="4">
      <c r="A31" s="70" t="s">
        <v>473</v>
      </c>
      <c r="B31" s="70" t="s">
        <v>514</v>
      </c>
      <c r="C31" s="70" t="s">
        <v>515</v>
      </c>
      <c r="D31" s="107" t="s">
        <v>516</v>
      </c>
      <c r="E31" s="103">
        <f>VLOOKUP($D31,[7]Funcional_INI!$D$8:$AM$197,33,0)</f>
        <v>1015400871</v>
      </c>
      <c r="F31" s="104">
        <f>+G31-E31</f>
        <v>0</v>
      </c>
      <c r="G31" s="103">
        <f>VLOOKUP($D31,[7]Funcional_CORRIG!$D$8:$AM$197,33,0)</f>
        <v>1015400871</v>
      </c>
      <c r="H31" s="103">
        <f>VLOOKUP($D31,[7]Funcional_LIQ!$D$8:$AM$197,33,0)</f>
        <v>985662192</v>
      </c>
      <c r="I31" s="103">
        <f>VLOOKUP($D31,[7]Funcional_LIQ!$D$8:$AM$197,33,0)</f>
        <v>985662192</v>
      </c>
      <c r="J31" s="103">
        <f>VLOOKUP($D31,[7]Funcional_LIQ!$D$8:$AM$197,33,0)</f>
        <v>985662192</v>
      </c>
      <c r="K31" s="103">
        <f>VLOOKUP($D31,[7]Funcional_PorPag!$D$8:$AM$197,33,0)</f>
        <v>0</v>
      </c>
      <c r="L31" s="105">
        <f t="shared" si="1"/>
        <v>2.1609972694124693E-2</v>
      </c>
      <c r="M31" s="106">
        <f>IF(G31&lt;&gt;0,J31/G31,0)</f>
        <v>0.9707123759203472</v>
      </c>
    </row>
    <row r="32" spans="1:13" hidden="1" outlineLevel="3">
      <c r="A32" s="70"/>
      <c r="B32" s="70"/>
      <c r="C32" s="93" t="s">
        <v>517</v>
      </c>
      <c r="D32" s="98" t="s">
        <v>518</v>
      </c>
      <c r="E32" s="99">
        <f>SUBTOTAL(9,E33:E33)</f>
        <v>27929197</v>
      </c>
      <c r="F32" s="99">
        <f t="shared" ref="F32:K32" si="18">SUBTOTAL(9,F33:F33)</f>
        <v>0</v>
      </c>
      <c r="G32" s="99">
        <f t="shared" si="18"/>
        <v>27929197</v>
      </c>
      <c r="H32" s="99">
        <f t="shared" si="18"/>
        <v>25548849</v>
      </c>
      <c r="I32" s="99">
        <f t="shared" si="18"/>
        <v>25548849</v>
      </c>
      <c r="J32" s="99">
        <f t="shared" si="18"/>
        <v>25548849</v>
      </c>
      <c r="K32" s="99">
        <f t="shared" si="18"/>
        <v>0</v>
      </c>
      <c r="L32" s="100">
        <f t="shared" si="1"/>
        <v>5.601411251617887E-4</v>
      </c>
      <c r="M32" s="101">
        <f t="shared" si="2"/>
        <v>0.91477205735632139</v>
      </c>
    </row>
    <row r="33" spans="1:13" hidden="1" outlineLevel="4">
      <c r="A33" s="70" t="s">
        <v>473</v>
      </c>
      <c r="B33" s="70" t="s">
        <v>514</v>
      </c>
      <c r="C33" s="70" t="s">
        <v>519</v>
      </c>
      <c r="D33" s="107" t="s">
        <v>520</v>
      </c>
      <c r="E33" s="103">
        <f>VLOOKUP($D33,[7]Funcional_INI!$D$8:$AM$197,33,0)</f>
        <v>27929197</v>
      </c>
      <c r="F33" s="104">
        <f>+G33-E33</f>
        <v>0</v>
      </c>
      <c r="G33" s="103">
        <f>VLOOKUP($D33,[7]Funcional_CORRIG!$D$8:$AM$197,33,0)</f>
        <v>27929197</v>
      </c>
      <c r="H33" s="103">
        <f>VLOOKUP($D33,[7]Funcional_LIQ!$D$8:$AM$197,33,0)</f>
        <v>25548849</v>
      </c>
      <c r="I33" s="103">
        <f>VLOOKUP($D33,[7]Funcional_LIQ!$D$8:$AM$197,33,0)</f>
        <v>25548849</v>
      </c>
      <c r="J33" s="103">
        <f>VLOOKUP($D33,[7]Funcional_LIQ!$D$8:$AM$197,33,0)</f>
        <v>25548849</v>
      </c>
      <c r="K33" s="103">
        <f>VLOOKUP($D33,[7]Funcional_PorPag!$D$8:$AM$197,33,0)</f>
        <v>0</v>
      </c>
      <c r="L33" s="105">
        <f t="shared" si="1"/>
        <v>5.601411251617887E-4</v>
      </c>
      <c r="M33" s="106">
        <f>IF(G33&lt;&gt;0,J33/G33,0)</f>
        <v>0.91477205735632139</v>
      </c>
    </row>
    <row r="34" spans="1:13" hidden="1" outlineLevel="3">
      <c r="A34" s="70"/>
      <c r="B34" s="70"/>
      <c r="C34" s="93" t="s">
        <v>521</v>
      </c>
      <c r="D34" s="98" t="s">
        <v>522</v>
      </c>
      <c r="E34" s="99">
        <f>SUBTOTAL(9,E35:E35)</f>
        <v>0</v>
      </c>
      <c r="F34" s="99">
        <f t="shared" ref="F34:K34" si="19">SUBTOTAL(9,F35:F35)</f>
        <v>0</v>
      </c>
      <c r="G34" s="99">
        <f t="shared" si="19"/>
        <v>0</v>
      </c>
      <c r="H34" s="99">
        <f t="shared" si="19"/>
        <v>0</v>
      </c>
      <c r="I34" s="99">
        <f t="shared" si="19"/>
        <v>0</v>
      </c>
      <c r="J34" s="99">
        <f t="shared" si="19"/>
        <v>0</v>
      </c>
      <c r="K34" s="99">
        <f t="shared" si="19"/>
        <v>0</v>
      </c>
      <c r="L34" s="100">
        <f t="shared" si="1"/>
        <v>0</v>
      </c>
      <c r="M34" s="101">
        <f t="shared" si="2"/>
        <v>0</v>
      </c>
    </row>
    <row r="35" spans="1:13" hidden="1" outlineLevel="4">
      <c r="A35" s="70" t="s">
        <v>473</v>
      </c>
      <c r="B35" s="70" t="s">
        <v>514</v>
      </c>
      <c r="C35" s="70" t="s">
        <v>523</v>
      </c>
      <c r="D35" s="107" t="s">
        <v>524</v>
      </c>
      <c r="E35" s="103">
        <f>VLOOKUP($D35,[7]Funcional_INI!$D$8:$AM$197,33,0)</f>
        <v>0</v>
      </c>
      <c r="F35" s="104">
        <f>+G35-E35</f>
        <v>0</v>
      </c>
      <c r="G35" s="103">
        <f>VLOOKUP($D35,[7]Funcional_CORRIG!$D$8:$AM$197,33,0)</f>
        <v>0</v>
      </c>
      <c r="H35" s="103">
        <f>VLOOKUP($D35,[7]Funcional_LIQ!$D$8:$AM$197,33,0)</f>
        <v>0</v>
      </c>
      <c r="I35" s="103">
        <f>VLOOKUP($D35,[7]Funcional_LIQ!$D$8:$AM$197,33,0)</f>
        <v>0</v>
      </c>
      <c r="J35" s="103">
        <f>VLOOKUP($D35,[7]Funcional_LIQ!$D$8:$AM$197,33,0)</f>
        <v>0</v>
      </c>
      <c r="K35" s="103">
        <f>VLOOKUP($D35,[7]Funcional_PorPag!$D$8:$AM$197,33,0)</f>
        <v>0</v>
      </c>
      <c r="L35" s="105">
        <f t="shared" si="1"/>
        <v>0</v>
      </c>
      <c r="M35" s="106">
        <f>IF(G35&lt;&gt;0,J35/G35,0)</f>
        <v>0</v>
      </c>
    </row>
    <row r="36" spans="1:13" hidden="1" outlineLevel="3">
      <c r="A36" s="70"/>
      <c r="B36" s="70"/>
      <c r="C36" s="93" t="s">
        <v>525</v>
      </c>
      <c r="D36" s="98" t="s">
        <v>526</v>
      </c>
      <c r="E36" s="99">
        <f>SUBTOTAL(9,E37:E37)</f>
        <v>0</v>
      </c>
      <c r="F36" s="99">
        <f t="shared" ref="F36:K36" si="20">SUBTOTAL(9,F37:F37)</f>
        <v>0</v>
      </c>
      <c r="G36" s="99">
        <f t="shared" si="20"/>
        <v>0</v>
      </c>
      <c r="H36" s="99">
        <f t="shared" si="20"/>
        <v>0</v>
      </c>
      <c r="I36" s="99">
        <f t="shared" si="20"/>
        <v>0</v>
      </c>
      <c r="J36" s="99">
        <f t="shared" si="20"/>
        <v>0</v>
      </c>
      <c r="K36" s="99">
        <f t="shared" si="20"/>
        <v>0</v>
      </c>
      <c r="L36" s="100">
        <f t="shared" si="1"/>
        <v>0</v>
      </c>
      <c r="M36" s="101">
        <f t="shared" si="2"/>
        <v>0</v>
      </c>
    </row>
    <row r="37" spans="1:13" hidden="1" outlineLevel="4">
      <c r="A37" s="70" t="s">
        <v>473</v>
      </c>
      <c r="B37" s="70" t="s">
        <v>514</v>
      </c>
      <c r="C37" s="70" t="s">
        <v>527</v>
      </c>
      <c r="D37" s="107" t="s">
        <v>528</v>
      </c>
      <c r="E37" s="103">
        <f>VLOOKUP($D37,[7]Funcional_INI!$D$8:$AM$197,33,0)</f>
        <v>0</v>
      </c>
      <c r="F37" s="104">
        <f>+G37-E37</f>
        <v>0</v>
      </c>
      <c r="G37" s="103">
        <f>VLOOKUP($D37,[7]Funcional_CORRIG!$D$8:$AM$197,33,0)</f>
        <v>0</v>
      </c>
      <c r="H37" s="103">
        <f>VLOOKUP($D37,[7]Funcional_LIQ!$D$8:$AM$197,33,0)</f>
        <v>0</v>
      </c>
      <c r="I37" s="103">
        <f>VLOOKUP($D37,[7]Funcional_LIQ!$D$8:$AM$197,33,0)</f>
        <v>0</v>
      </c>
      <c r="J37" s="103">
        <f>VLOOKUP($D37,[7]Funcional_LIQ!$D$8:$AM$197,33,0)</f>
        <v>0</v>
      </c>
      <c r="K37" s="103">
        <f>VLOOKUP($D37,[7]Funcional_PorPag!$D$8:$AM$197,33,0)</f>
        <v>0</v>
      </c>
      <c r="L37" s="105">
        <f t="shared" si="1"/>
        <v>0</v>
      </c>
      <c r="M37" s="106">
        <f>IF(G37&lt;&gt;0,J37/G37,0)</f>
        <v>0</v>
      </c>
    </row>
    <row r="38" spans="1:13" hidden="1" outlineLevel="3">
      <c r="A38" s="70"/>
      <c r="B38" s="70"/>
      <c r="C38" s="93" t="s">
        <v>529</v>
      </c>
      <c r="D38" s="98" t="s">
        <v>530</v>
      </c>
      <c r="E38" s="99">
        <f>SUBTOTAL(9,E39:E39)</f>
        <v>0</v>
      </c>
      <c r="F38" s="99">
        <f t="shared" ref="F38:K38" si="21">SUBTOTAL(9,F39:F39)</f>
        <v>0</v>
      </c>
      <c r="G38" s="99">
        <f t="shared" si="21"/>
        <v>0</v>
      </c>
      <c r="H38" s="99">
        <f t="shared" si="21"/>
        <v>0</v>
      </c>
      <c r="I38" s="99">
        <f t="shared" si="21"/>
        <v>0</v>
      </c>
      <c r="J38" s="99">
        <f t="shared" si="21"/>
        <v>0</v>
      </c>
      <c r="K38" s="99">
        <f t="shared" si="21"/>
        <v>0</v>
      </c>
      <c r="L38" s="100">
        <f t="shared" si="1"/>
        <v>0</v>
      </c>
      <c r="M38" s="101">
        <f t="shared" si="2"/>
        <v>0</v>
      </c>
    </row>
    <row r="39" spans="1:13" hidden="1" outlineLevel="4">
      <c r="A39" s="70" t="s">
        <v>473</v>
      </c>
      <c r="B39" s="70" t="s">
        <v>514</v>
      </c>
      <c r="C39" s="70" t="s">
        <v>531</v>
      </c>
      <c r="D39" s="107" t="s">
        <v>532</v>
      </c>
      <c r="E39" s="103">
        <f>VLOOKUP($D39,[7]Funcional_INI!$D$8:$AM$197,33,0)</f>
        <v>0</v>
      </c>
      <c r="F39" s="104">
        <f>+G39-E39</f>
        <v>0</v>
      </c>
      <c r="G39" s="103">
        <f>VLOOKUP($D39,[7]Funcional_CORRIG!$D$8:$AM$197,33,0)</f>
        <v>0</v>
      </c>
      <c r="H39" s="103">
        <f>VLOOKUP($D39,[7]Funcional_LIQ!$D$8:$AM$197,33,0)</f>
        <v>0</v>
      </c>
      <c r="I39" s="103">
        <f>VLOOKUP($D39,[7]Funcional_LIQ!$D$8:$AM$197,33,0)</f>
        <v>0</v>
      </c>
      <c r="J39" s="103">
        <f>VLOOKUP($D39,[7]Funcional_LIQ!$D$8:$AM$197,33,0)</f>
        <v>0</v>
      </c>
      <c r="K39" s="103">
        <f>VLOOKUP($D39,[7]Funcional_PorPag!$D$8:$AM$197,33,0)</f>
        <v>0</v>
      </c>
      <c r="L39" s="105">
        <f t="shared" si="1"/>
        <v>0</v>
      </c>
      <c r="M39" s="106">
        <f>IF(G39&lt;&gt;0,J39/G39,0)</f>
        <v>0</v>
      </c>
    </row>
    <row r="40" spans="1:13" outlineLevel="2" collapsed="1">
      <c r="A40" s="70"/>
      <c r="B40" s="93" t="s">
        <v>533</v>
      </c>
      <c r="C40" s="70"/>
      <c r="D40" s="98" t="s">
        <v>534</v>
      </c>
      <c r="E40" s="99">
        <f>SUBTOTAL(9,E42:E52)</f>
        <v>5239615496</v>
      </c>
      <c r="F40" s="99">
        <f t="shared" ref="F40:K40" si="22">SUBTOTAL(9,F42:F52)</f>
        <v>-3008272</v>
      </c>
      <c r="G40" s="99">
        <f t="shared" si="22"/>
        <v>5236607224</v>
      </c>
      <c r="H40" s="99">
        <f t="shared" si="22"/>
        <v>4770663484</v>
      </c>
      <c r="I40" s="99">
        <f t="shared" si="22"/>
        <v>4770663484</v>
      </c>
      <c r="J40" s="99">
        <f t="shared" si="22"/>
        <v>4770663484</v>
      </c>
      <c r="K40" s="99">
        <f t="shared" si="22"/>
        <v>0</v>
      </c>
      <c r="L40" s="100">
        <f t="shared" si="1"/>
        <v>0.10459354985800021</v>
      </c>
      <c r="M40" s="101">
        <f t="shared" si="2"/>
        <v>0.9110218276703046</v>
      </c>
    </row>
    <row r="41" spans="1:13" hidden="1" outlineLevel="3">
      <c r="A41" s="70"/>
      <c r="B41" s="70"/>
      <c r="C41" s="93" t="s">
        <v>535</v>
      </c>
      <c r="D41" s="98" t="s">
        <v>536</v>
      </c>
      <c r="E41" s="99">
        <f>SUBTOTAL(9,E42:E42)</f>
        <v>2965584478</v>
      </c>
      <c r="F41" s="99">
        <f t="shared" ref="F41:K41" si="23">SUBTOTAL(9,F42:F42)</f>
        <v>0</v>
      </c>
      <c r="G41" s="99">
        <f t="shared" si="23"/>
        <v>2965584478</v>
      </c>
      <c r="H41" s="99">
        <f t="shared" si="23"/>
        <v>2851738536</v>
      </c>
      <c r="I41" s="99">
        <f t="shared" si="23"/>
        <v>2851738536</v>
      </c>
      <c r="J41" s="99">
        <f t="shared" si="23"/>
        <v>2851738536</v>
      </c>
      <c r="K41" s="99">
        <f t="shared" si="23"/>
        <v>0</v>
      </c>
      <c r="L41" s="100">
        <f t="shared" si="1"/>
        <v>6.2522426439730105E-2</v>
      </c>
      <c r="M41" s="101">
        <f t="shared" si="2"/>
        <v>0.96161095971314969</v>
      </c>
    </row>
    <row r="42" spans="1:13" hidden="1" outlineLevel="4">
      <c r="A42" s="70" t="s">
        <v>473</v>
      </c>
      <c r="B42" s="70" t="s">
        <v>537</v>
      </c>
      <c r="C42" s="70" t="s">
        <v>538</v>
      </c>
      <c r="D42" s="107" t="s">
        <v>539</v>
      </c>
      <c r="E42" s="103">
        <f>VLOOKUP($D42,[7]Funcional_INI!$D$8:$AM$197,33,0)</f>
        <v>2965584478</v>
      </c>
      <c r="F42" s="104">
        <f>+G42-E42</f>
        <v>0</v>
      </c>
      <c r="G42" s="103">
        <f>VLOOKUP($D42,[7]Funcional_CORRIG!$D$8:$AM$197,33,0)</f>
        <v>2965584478</v>
      </c>
      <c r="H42" s="103">
        <f>VLOOKUP($D42,[7]Funcional_LIQ!$D$8:$AM$197,33,0)</f>
        <v>2851738536</v>
      </c>
      <c r="I42" s="103">
        <f>VLOOKUP($D42,[7]Funcional_LIQ!$D$8:$AM$197,33,0)</f>
        <v>2851738536</v>
      </c>
      <c r="J42" s="103">
        <f>VLOOKUP($D42,[7]Funcional_LIQ!$D$8:$AM$197,33,0)</f>
        <v>2851738536</v>
      </c>
      <c r="K42" s="103">
        <f>VLOOKUP($D42,[7]Funcional_PorPag!$D$8:$AM$197,33,0)</f>
        <v>0</v>
      </c>
      <c r="L42" s="105">
        <f t="shared" si="1"/>
        <v>6.2522426439730105E-2</v>
      </c>
      <c r="M42" s="106">
        <f>IF(G42&lt;&gt;0,J42/G42,0)</f>
        <v>0.96161095971314969</v>
      </c>
    </row>
    <row r="43" spans="1:13" hidden="1" outlineLevel="3">
      <c r="A43" s="70"/>
      <c r="B43" s="70"/>
      <c r="C43" s="93" t="s">
        <v>540</v>
      </c>
      <c r="D43" s="98" t="s">
        <v>541</v>
      </c>
      <c r="E43" s="99">
        <f>SUBTOTAL(9,E44:E44)</f>
        <v>0</v>
      </c>
      <c r="F43" s="99">
        <f t="shared" ref="F43:K43" si="24">SUBTOTAL(9,F44:F44)</f>
        <v>0</v>
      </c>
      <c r="G43" s="99">
        <f t="shared" si="24"/>
        <v>0</v>
      </c>
      <c r="H43" s="99">
        <f t="shared" si="24"/>
        <v>0</v>
      </c>
      <c r="I43" s="99">
        <f t="shared" si="24"/>
        <v>0</v>
      </c>
      <c r="J43" s="99">
        <f t="shared" si="24"/>
        <v>0</v>
      </c>
      <c r="K43" s="99">
        <f t="shared" si="24"/>
        <v>0</v>
      </c>
      <c r="L43" s="100">
        <f t="shared" si="1"/>
        <v>0</v>
      </c>
      <c r="M43" s="101">
        <f t="shared" si="2"/>
        <v>0</v>
      </c>
    </row>
    <row r="44" spans="1:13" hidden="1" outlineLevel="4">
      <c r="A44" s="70" t="s">
        <v>473</v>
      </c>
      <c r="B44" s="70" t="s">
        <v>537</v>
      </c>
      <c r="C44" s="70" t="s">
        <v>542</v>
      </c>
      <c r="D44" s="107" t="s">
        <v>543</v>
      </c>
      <c r="E44" s="103">
        <f>VLOOKUP($D44,[7]Funcional_INI!$D$8:$AM$197,33,0)</f>
        <v>0</v>
      </c>
      <c r="F44" s="104">
        <f>+G44-E44</f>
        <v>0</v>
      </c>
      <c r="G44" s="103">
        <f>VLOOKUP($D44,[7]Funcional_CORRIG!$D$8:$AM$197,33,0)</f>
        <v>0</v>
      </c>
      <c r="H44" s="103">
        <f>VLOOKUP($D44,[7]Funcional_LIQ!$D$8:$AM$197,33,0)</f>
        <v>0</v>
      </c>
      <c r="I44" s="103">
        <f>VLOOKUP($D44,[7]Funcional_LIQ!$D$8:$AM$197,33,0)</f>
        <v>0</v>
      </c>
      <c r="J44" s="103">
        <f>VLOOKUP($D44,[7]Funcional_LIQ!$D$8:$AM$197,33,0)</f>
        <v>0</v>
      </c>
      <c r="K44" s="103">
        <f>VLOOKUP($D44,[7]Funcional_PorPag!$D$8:$AM$197,33,0)</f>
        <v>0</v>
      </c>
      <c r="L44" s="105">
        <f t="shared" si="1"/>
        <v>0</v>
      </c>
      <c r="M44" s="106">
        <f>IF(G44&lt;&gt;0,J44/G44,0)</f>
        <v>0</v>
      </c>
    </row>
    <row r="45" spans="1:13" hidden="1" outlineLevel="3">
      <c r="A45" s="70"/>
      <c r="B45" s="70"/>
      <c r="C45" s="93" t="s">
        <v>544</v>
      </c>
      <c r="D45" s="98" t="s">
        <v>545</v>
      </c>
      <c r="E45" s="99">
        <f>SUBTOTAL(9,E46:E46)</f>
        <v>1351317828</v>
      </c>
      <c r="F45" s="99">
        <f t="shared" ref="F45:K45" si="25">SUBTOTAL(9,F46:F46)</f>
        <v>0</v>
      </c>
      <c r="G45" s="99">
        <f t="shared" si="25"/>
        <v>1351317828</v>
      </c>
      <c r="H45" s="99">
        <f t="shared" si="25"/>
        <v>1059083872</v>
      </c>
      <c r="I45" s="99">
        <f t="shared" si="25"/>
        <v>1059083872</v>
      </c>
      <c r="J45" s="99">
        <f t="shared" si="25"/>
        <v>1059083872</v>
      </c>
      <c r="K45" s="99">
        <f t="shared" si="25"/>
        <v>0</v>
      </c>
      <c r="L45" s="100">
        <f t="shared" si="1"/>
        <v>2.3219693055557367E-2</v>
      </c>
      <c r="M45" s="101">
        <f t="shared" si="2"/>
        <v>0.78374150777503104</v>
      </c>
    </row>
    <row r="46" spans="1:13" hidden="1" outlineLevel="4">
      <c r="A46" s="70" t="s">
        <v>473</v>
      </c>
      <c r="B46" s="70" t="s">
        <v>537</v>
      </c>
      <c r="C46" s="70" t="s">
        <v>546</v>
      </c>
      <c r="D46" s="107" t="s">
        <v>547</v>
      </c>
      <c r="E46" s="103">
        <f>VLOOKUP($D46,[7]Funcional_INI!$D$8:$AM$197,33,0)</f>
        <v>1351317828</v>
      </c>
      <c r="F46" s="104">
        <f>+G46-E46</f>
        <v>0</v>
      </c>
      <c r="G46" s="103">
        <f>VLOOKUP($D46,[7]Funcional_CORRIG!$D$8:$AM$197,33,0)</f>
        <v>1351317828</v>
      </c>
      <c r="H46" s="103">
        <f>VLOOKUP($D46,[7]Funcional_LIQ!$D$8:$AM$197,33,0)</f>
        <v>1059083872</v>
      </c>
      <c r="I46" s="103">
        <f>VLOOKUP($D46,[7]Funcional_LIQ!$D$8:$AM$197,33,0)</f>
        <v>1059083872</v>
      </c>
      <c r="J46" s="103">
        <f>VLOOKUP($D46,[7]Funcional_LIQ!$D$8:$AM$197,33,0)</f>
        <v>1059083872</v>
      </c>
      <c r="K46" s="103">
        <f>VLOOKUP($D46,[7]Funcional_PorPag!$D$8:$AM$197,33,0)</f>
        <v>0</v>
      </c>
      <c r="L46" s="105">
        <f t="shared" si="1"/>
        <v>2.3219693055557367E-2</v>
      </c>
      <c r="M46" s="106">
        <f>IF(G46&lt;&gt;0,J46/G46,0)</f>
        <v>0.78374150777503104</v>
      </c>
    </row>
    <row r="47" spans="1:13" hidden="1" outlineLevel="3">
      <c r="A47" s="70"/>
      <c r="B47" s="70"/>
      <c r="C47" s="93" t="s">
        <v>548</v>
      </c>
      <c r="D47" s="98" t="s">
        <v>549</v>
      </c>
      <c r="E47" s="99">
        <f>SUBTOTAL(9,E48:E48)</f>
        <v>312587764</v>
      </c>
      <c r="F47" s="99">
        <f t="shared" ref="F47:K47" si="26">SUBTOTAL(9,F48:F48)</f>
        <v>0</v>
      </c>
      <c r="G47" s="99">
        <f t="shared" si="26"/>
        <v>312587764</v>
      </c>
      <c r="H47" s="99">
        <f t="shared" si="26"/>
        <v>283281213</v>
      </c>
      <c r="I47" s="99">
        <f t="shared" si="26"/>
        <v>283281213</v>
      </c>
      <c r="J47" s="99">
        <f t="shared" si="26"/>
        <v>283281213</v>
      </c>
      <c r="K47" s="99">
        <f t="shared" si="26"/>
        <v>0</v>
      </c>
      <c r="L47" s="100">
        <f t="shared" si="1"/>
        <v>6.210747786994879E-3</v>
      </c>
      <c r="M47" s="101">
        <f t="shared" si="2"/>
        <v>0.90624536730106942</v>
      </c>
    </row>
    <row r="48" spans="1:13" hidden="1" outlineLevel="4">
      <c r="A48" s="70" t="s">
        <v>473</v>
      </c>
      <c r="B48" s="70" t="s">
        <v>537</v>
      </c>
      <c r="C48" s="70" t="s">
        <v>550</v>
      </c>
      <c r="D48" s="107" t="s">
        <v>551</v>
      </c>
      <c r="E48" s="103">
        <f>VLOOKUP($D48,[7]Funcional_INI!$D$8:$AM$197,33,0)</f>
        <v>312587764</v>
      </c>
      <c r="F48" s="104">
        <f>+G48-E48</f>
        <v>0</v>
      </c>
      <c r="G48" s="103">
        <f>VLOOKUP($D48,[7]Funcional_CORRIG!$D$8:$AM$197,33,0)</f>
        <v>312587764</v>
      </c>
      <c r="H48" s="103">
        <f>VLOOKUP($D48,[7]Funcional_LIQ!$D$8:$AM$197,33,0)</f>
        <v>283281213</v>
      </c>
      <c r="I48" s="103">
        <f>VLOOKUP($D48,[7]Funcional_LIQ!$D$8:$AM$197,33,0)</f>
        <v>283281213</v>
      </c>
      <c r="J48" s="103">
        <f>VLOOKUP($D48,[7]Funcional_LIQ!$D$8:$AM$197,33,0)</f>
        <v>283281213</v>
      </c>
      <c r="K48" s="103">
        <f>VLOOKUP($D48,[7]Funcional_PorPag!$D$8:$AM$197,33,0)</f>
        <v>0</v>
      </c>
      <c r="L48" s="105">
        <f t="shared" si="1"/>
        <v>6.210747786994879E-3</v>
      </c>
      <c r="M48" s="106">
        <f>IF(G48&lt;&gt;0,J48/G48,0)</f>
        <v>0.90624536730106942</v>
      </c>
    </row>
    <row r="49" spans="1:13" hidden="1" outlineLevel="3">
      <c r="A49" s="70"/>
      <c r="B49" s="70"/>
      <c r="C49" s="93" t="s">
        <v>552</v>
      </c>
      <c r="D49" s="98" t="s">
        <v>553</v>
      </c>
      <c r="E49" s="99">
        <f>SUBTOTAL(9,E50:E50)</f>
        <v>0</v>
      </c>
      <c r="F49" s="99">
        <f t="shared" ref="F49:K49" si="27">SUBTOTAL(9,F50:F50)</f>
        <v>0</v>
      </c>
      <c r="G49" s="99">
        <f t="shared" si="27"/>
        <v>0</v>
      </c>
      <c r="H49" s="99">
        <f t="shared" si="27"/>
        <v>0</v>
      </c>
      <c r="I49" s="99">
        <f t="shared" si="27"/>
        <v>0</v>
      </c>
      <c r="J49" s="99">
        <f t="shared" si="27"/>
        <v>0</v>
      </c>
      <c r="K49" s="99">
        <f t="shared" si="27"/>
        <v>0</v>
      </c>
      <c r="L49" s="100">
        <f t="shared" si="1"/>
        <v>0</v>
      </c>
      <c r="M49" s="101">
        <f t="shared" si="2"/>
        <v>0</v>
      </c>
    </row>
    <row r="50" spans="1:13" hidden="1" outlineLevel="4">
      <c r="A50" s="70" t="s">
        <v>473</v>
      </c>
      <c r="B50" s="70" t="s">
        <v>537</v>
      </c>
      <c r="C50" s="70" t="s">
        <v>554</v>
      </c>
      <c r="D50" s="107" t="s">
        <v>555</v>
      </c>
      <c r="E50" s="103">
        <f>VLOOKUP($D50,[7]Funcional_INI!$D$8:$AM$197,33,0)</f>
        <v>0</v>
      </c>
      <c r="F50" s="104">
        <f>+G50-E50</f>
        <v>0</v>
      </c>
      <c r="G50" s="103">
        <f>VLOOKUP($D50,[7]Funcional_CORRIG!$D$8:$AM$197,33,0)</f>
        <v>0</v>
      </c>
      <c r="H50" s="103">
        <f>VLOOKUP($D50,[7]Funcional_LIQ!$D$8:$AM$197,33,0)</f>
        <v>0</v>
      </c>
      <c r="I50" s="103">
        <f>VLOOKUP($D50,[7]Funcional_LIQ!$D$8:$AM$197,33,0)</f>
        <v>0</v>
      </c>
      <c r="J50" s="103">
        <f>VLOOKUP($D50,[7]Funcional_LIQ!$D$8:$AM$197,33,0)</f>
        <v>0</v>
      </c>
      <c r="K50" s="103">
        <f>VLOOKUP($D50,[7]Funcional_PorPag!$D$8:$AM$197,33,0)</f>
        <v>0</v>
      </c>
      <c r="L50" s="105">
        <f t="shared" si="1"/>
        <v>0</v>
      </c>
      <c r="M50" s="106">
        <f>IF(G50&lt;&gt;0,J50/G50,0)</f>
        <v>0</v>
      </c>
    </row>
    <row r="51" spans="1:13" hidden="1" outlineLevel="3">
      <c r="A51" s="70"/>
      <c r="B51" s="70"/>
      <c r="C51" s="93" t="s">
        <v>556</v>
      </c>
      <c r="D51" s="98" t="s">
        <v>557</v>
      </c>
      <c r="E51" s="99">
        <f>SUBTOTAL(9,E52:E52)</f>
        <v>610125426</v>
      </c>
      <c r="F51" s="99">
        <f t="shared" ref="F51:K51" si="28">SUBTOTAL(9,F52:F52)</f>
        <v>-3008272</v>
      </c>
      <c r="G51" s="99">
        <f t="shared" si="28"/>
        <v>607117154</v>
      </c>
      <c r="H51" s="99">
        <f t="shared" si="28"/>
        <v>576559863</v>
      </c>
      <c r="I51" s="99">
        <f t="shared" si="28"/>
        <v>576559863</v>
      </c>
      <c r="J51" s="99">
        <f t="shared" si="28"/>
        <v>576559863</v>
      </c>
      <c r="K51" s="99">
        <f t="shared" si="28"/>
        <v>0</v>
      </c>
      <c r="L51" s="100">
        <f t="shared" si="1"/>
        <v>1.2640682575717863E-2</v>
      </c>
      <c r="M51" s="101">
        <f t="shared" si="2"/>
        <v>0.94966821345983576</v>
      </c>
    </row>
    <row r="52" spans="1:13" hidden="1" outlineLevel="4">
      <c r="A52" s="70" t="s">
        <v>473</v>
      </c>
      <c r="B52" s="70" t="s">
        <v>537</v>
      </c>
      <c r="C52" s="70" t="s">
        <v>558</v>
      </c>
      <c r="D52" s="107" t="s">
        <v>559</v>
      </c>
      <c r="E52" s="103">
        <f>VLOOKUP($D52,[7]Funcional_INI!$D$8:$AM$197,33,0)</f>
        <v>610125426</v>
      </c>
      <c r="F52" s="104">
        <f>+G52-E52</f>
        <v>-3008272</v>
      </c>
      <c r="G52" s="103">
        <f>VLOOKUP($D52,[7]Funcional_CORRIG!$D$8:$AM$197,33,0)</f>
        <v>607117154</v>
      </c>
      <c r="H52" s="103">
        <f>VLOOKUP($D52,[7]Funcional_LIQ!$D$8:$AM$197,33,0)</f>
        <v>576559863</v>
      </c>
      <c r="I52" s="103">
        <f>VLOOKUP($D52,[7]Funcional_LIQ!$D$8:$AM$197,33,0)</f>
        <v>576559863</v>
      </c>
      <c r="J52" s="103">
        <f>VLOOKUP($D52,[7]Funcional_LIQ!$D$8:$AM$197,33,0)</f>
        <v>576559863</v>
      </c>
      <c r="K52" s="103">
        <f>VLOOKUP($D52,[7]Funcional_PorPag!$D$8:$AM$197,33,0)</f>
        <v>0</v>
      </c>
      <c r="L52" s="105">
        <f t="shared" si="1"/>
        <v>1.2640682575717863E-2</v>
      </c>
      <c r="M52" s="106">
        <f>IF(G52&lt;&gt;0,J52/G52,0)</f>
        <v>0.94966821345983576</v>
      </c>
    </row>
    <row r="53" spans="1:13" outlineLevel="2" collapsed="1">
      <c r="A53" s="70"/>
      <c r="B53" s="93" t="s">
        <v>560</v>
      </c>
      <c r="C53" s="70"/>
      <c r="D53" s="98" t="s">
        <v>561</v>
      </c>
      <c r="E53" s="99">
        <f>SUBTOTAL(9,E55:E96)</f>
        <v>2552573816</v>
      </c>
      <c r="F53" s="99">
        <f t="shared" ref="F53:K53" si="29">SUBTOTAL(9,F55:F96)</f>
        <v>5662863</v>
      </c>
      <c r="G53" s="99">
        <f t="shared" si="29"/>
        <v>2558236679</v>
      </c>
      <c r="H53" s="99">
        <f t="shared" si="29"/>
        <v>1936092772</v>
      </c>
      <c r="I53" s="99">
        <f t="shared" si="29"/>
        <v>1936092772</v>
      </c>
      <c r="J53" s="99">
        <f t="shared" si="29"/>
        <v>1936092772</v>
      </c>
      <c r="K53" s="99">
        <f t="shared" si="29"/>
        <v>0</v>
      </c>
      <c r="L53" s="100">
        <f t="shared" si="1"/>
        <v>4.2447516274634771E-2</v>
      </c>
      <c r="M53" s="101">
        <f t="shared" si="2"/>
        <v>0.75680752601702495</v>
      </c>
    </row>
    <row r="54" spans="1:13" hidden="1" outlineLevel="3">
      <c r="A54" s="70"/>
      <c r="B54" s="70"/>
      <c r="C54" s="93" t="s">
        <v>562</v>
      </c>
      <c r="D54" s="98" t="s">
        <v>563</v>
      </c>
      <c r="E54" s="99">
        <f>SUBTOTAL(9,E55:E56)</f>
        <v>117408534</v>
      </c>
      <c r="F54" s="99">
        <f t="shared" ref="F54:K54" si="30">SUBTOTAL(9,F55:F56)</f>
        <v>0</v>
      </c>
      <c r="G54" s="99">
        <f t="shared" si="30"/>
        <v>117408534</v>
      </c>
      <c r="H54" s="99">
        <f t="shared" si="30"/>
        <v>89628731</v>
      </c>
      <c r="I54" s="99">
        <f t="shared" si="30"/>
        <v>89628731</v>
      </c>
      <c r="J54" s="99">
        <f t="shared" si="30"/>
        <v>89628731</v>
      </c>
      <c r="K54" s="99">
        <f t="shared" si="30"/>
        <v>0</v>
      </c>
      <c r="L54" s="100">
        <f t="shared" si="1"/>
        <v>1.9650489236976306E-3</v>
      </c>
      <c r="M54" s="101">
        <f t="shared" si="2"/>
        <v>0.76339196092849604</v>
      </c>
    </row>
    <row r="55" spans="1:13" hidden="1" outlineLevel="4">
      <c r="A55" s="70" t="s">
        <v>473</v>
      </c>
      <c r="B55" s="70" t="s">
        <v>564</v>
      </c>
      <c r="C55" s="70" t="s">
        <v>565</v>
      </c>
      <c r="D55" s="107" t="s">
        <v>566</v>
      </c>
      <c r="E55" s="103">
        <f>VLOOKUP($D55,[7]Funcional_INI!$D$8:$AM$197,33,0)</f>
        <v>34303092</v>
      </c>
      <c r="F55" s="104">
        <f t="shared" ref="F55:F56" si="31">+G55-E55</f>
        <v>0</v>
      </c>
      <c r="G55" s="103">
        <f>VLOOKUP($D55,[7]Funcional_CORRIG!$D$8:$AM$197,33,0)</f>
        <v>34303092</v>
      </c>
      <c r="H55" s="103">
        <f>VLOOKUP($D55,[7]Funcional_LIQ!$D$8:$AM$197,33,0)</f>
        <v>29144316</v>
      </c>
      <c r="I55" s="103">
        <f>VLOOKUP($D55,[7]Funcional_LIQ!$D$8:$AM$197,33,0)</f>
        <v>29144316</v>
      </c>
      <c r="J55" s="103">
        <f>VLOOKUP($D55,[7]Funcional_LIQ!$D$8:$AM$197,33,0)</f>
        <v>29144316</v>
      </c>
      <c r="K55" s="103">
        <f>VLOOKUP($D55,[7]Funcional_PorPag!$D$8:$AM$197,33,0)</f>
        <v>0</v>
      </c>
      <c r="L55" s="105">
        <f t="shared" si="1"/>
        <v>6.3896929197517741E-4</v>
      </c>
      <c r="M55" s="106">
        <f>IF(G55&lt;&gt;0,J55/G55,0)</f>
        <v>0.84961192419622111</v>
      </c>
    </row>
    <row r="56" spans="1:13" hidden="1" outlineLevel="4">
      <c r="A56" s="70" t="s">
        <v>473</v>
      </c>
      <c r="B56" s="70" t="s">
        <v>564</v>
      </c>
      <c r="C56" s="70" t="s">
        <v>565</v>
      </c>
      <c r="D56" s="107" t="s">
        <v>567</v>
      </c>
      <c r="E56" s="103">
        <f>VLOOKUP($D56,[7]Funcional_INI!$D$8:$AM$197,33,0)</f>
        <v>83105442</v>
      </c>
      <c r="F56" s="104">
        <f t="shared" si="31"/>
        <v>0</v>
      </c>
      <c r="G56" s="103">
        <f>VLOOKUP($D56,[7]Funcional_CORRIG!$D$8:$AM$197,33,0)</f>
        <v>83105442</v>
      </c>
      <c r="H56" s="103">
        <f>VLOOKUP($D56,[7]Funcional_LIQ!$D$8:$AM$197,33,0)</f>
        <v>60484415</v>
      </c>
      <c r="I56" s="103">
        <f>VLOOKUP($D56,[7]Funcional_LIQ!$D$8:$AM$197,33,0)</f>
        <v>60484415</v>
      </c>
      <c r="J56" s="103">
        <f>VLOOKUP($D56,[7]Funcional_LIQ!$D$8:$AM$197,33,0)</f>
        <v>60484415</v>
      </c>
      <c r="K56" s="103">
        <f>VLOOKUP($D56,[7]Funcional_PorPag!$D$8:$AM$197,33,0)</f>
        <v>0</v>
      </c>
      <c r="L56" s="105">
        <f t="shared" si="1"/>
        <v>1.3260796317224532E-3</v>
      </c>
      <c r="M56" s="106">
        <f>IF(G56&lt;&gt;0,J56/G56,0)</f>
        <v>0.72780330077541733</v>
      </c>
    </row>
    <row r="57" spans="1:13" hidden="1" outlineLevel="3">
      <c r="A57" s="70"/>
      <c r="B57" s="70"/>
      <c r="C57" s="93" t="s">
        <v>568</v>
      </c>
      <c r="D57" s="98" t="s">
        <v>569</v>
      </c>
      <c r="E57" s="99">
        <f>SUBTOTAL(9,E58:E62)</f>
        <v>85254476</v>
      </c>
      <c r="F57" s="99">
        <f t="shared" ref="F57:K57" si="32">SUBTOTAL(9,F58:F62)</f>
        <v>8030149</v>
      </c>
      <c r="G57" s="99">
        <f t="shared" si="32"/>
        <v>93284625</v>
      </c>
      <c r="H57" s="99">
        <f t="shared" si="32"/>
        <v>75499611</v>
      </c>
      <c r="I57" s="99">
        <f t="shared" si="32"/>
        <v>75499611</v>
      </c>
      <c r="J57" s="99">
        <f t="shared" si="32"/>
        <v>75499611</v>
      </c>
      <c r="K57" s="99">
        <f t="shared" si="32"/>
        <v>0</v>
      </c>
      <c r="L57" s="100">
        <f t="shared" si="1"/>
        <v>1.655277584317687E-3</v>
      </c>
      <c r="M57" s="101">
        <f t="shared" si="2"/>
        <v>0.80934678142298366</v>
      </c>
    </row>
    <row r="58" spans="1:13" hidden="1" outlineLevel="4">
      <c r="A58" s="70" t="s">
        <v>473</v>
      </c>
      <c r="B58" s="70" t="s">
        <v>564</v>
      </c>
      <c r="C58" s="70" t="s">
        <v>570</v>
      </c>
      <c r="D58" s="107" t="s">
        <v>571</v>
      </c>
      <c r="E58" s="103">
        <f>VLOOKUP($D58,[7]Funcional_INI!$D$8:$AM$197,33,0)</f>
        <v>2039578</v>
      </c>
      <c r="F58" s="104">
        <f t="shared" ref="F58:F62" si="33">+G58-E58</f>
        <v>1378740</v>
      </c>
      <c r="G58" s="103">
        <f>VLOOKUP($D58,[7]Funcional_CORRIG!$D$8:$AM$197,33,0)</f>
        <v>3418318</v>
      </c>
      <c r="H58" s="103">
        <f>VLOOKUP($D58,[7]Funcional_LIQ!$D$8:$AM$197,33,0)</f>
        <v>3369786</v>
      </c>
      <c r="I58" s="103">
        <f>VLOOKUP($D58,[7]Funcional_LIQ!$D$8:$AM$197,33,0)</f>
        <v>3369786</v>
      </c>
      <c r="J58" s="103">
        <f>VLOOKUP($D58,[7]Funcional_LIQ!$D$8:$AM$197,33,0)</f>
        <v>3369786</v>
      </c>
      <c r="K58" s="103">
        <f>VLOOKUP($D58,[7]Funcional_PorPag!$D$8:$AM$197,33,0)</f>
        <v>0</v>
      </c>
      <c r="L58" s="105">
        <f t="shared" si="1"/>
        <v>7.3880264492323826E-5</v>
      </c>
      <c r="M58" s="106">
        <f>IF(G58&lt;&gt;0,J58/G58,0)</f>
        <v>0.98580237415009375</v>
      </c>
    </row>
    <row r="59" spans="1:13" hidden="1" outlineLevel="4">
      <c r="A59" s="70" t="s">
        <v>473</v>
      </c>
      <c r="B59" s="70" t="s">
        <v>564</v>
      </c>
      <c r="C59" s="70" t="s">
        <v>570</v>
      </c>
      <c r="D59" s="107" t="s">
        <v>572</v>
      </c>
      <c r="E59" s="103">
        <f>VLOOKUP($D59,[7]Funcional_INI!$D$8:$AM$197,33,0)</f>
        <v>0</v>
      </c>
      <c r="F59" s="104">
        <f t="shared" si="33"/>
        <v>0</v>
      </c>
      <c r="G59" s="103">
        <f>VLOOKUP($D59,[7]Funcional_CORRIG!$D$8:$AM$197,33,0)</f>
        <v>0</v>
      </c>
      <c r="H59" s="103">
        <f>VLOOKUP($D59,[7]Funcional_LIQ!$D$8:$AM$197,33,0)</f>
        <v>0</v>
      </c>
      <c r="I59" s="103">
        <f>VLOOKUP($D59,[7]Funcional_LIQ!$D$8:$AM$197,33,0)</f>
        <v>0</v>
      </c>
      <c r="J59" s="103">
        <f>VLOOKUP($D59,[7]Funcional_LIQ!$D$8:$AM$197,33,0)</f>
        <v>0</v>
      </c>
      <c r="K59" s="103">
        <f>VLOOKUP($D59,[7]Funcional_PorPag!$D$8:$AM$197,33,0)</f>
        <v>0</v>
      </c>
      <c r="L59" s="105">
        <f t="shared" si="1"/>
        <v>0</v>
      </c>
      <c r="M59" s="106">
        <f>IF(G59&lt;&gt;0,J59/G59,0)</f>
        <v>0</v>
      </c>
    </row>
    <row r="60" spans="1:13" hidden="1" outlineLevel="4">
      <c r="A60" s="70" t="s">
        <v>473</v>
      </c>
      <c r="B60" s="70" t="s">
        <v>564</v>
      </c>
      <c r="C60" s="70" t="s">
        <v>570</v>
      </c>
      <c r="D60" s="107" t="s">
        <v>573</v>
      </c>
      <c r="E60" s="103">
        <f>VLOOKUP($D60,[7]Funcional_INI!$D$8:$AM$197,33,0)</f>
        <v>0</v>
      </c>
      <c r="F60" s="104">
        <f t="shared" si="33"/>
        <v>0</v>
      </c>
      <c r="G60" s="103">
        <f>VLOOKUP($D60,[7]Funcional_CORRIG!$D$8:$AM$197,33,0)</f>
        <v>0</v>
      </c>
      <c r="H60" s="103">
        <f>VLOOKUP($D60,[7]Funcional_LIQ!$D$8:$AM$197,33,0)</f>
        <v>0</v>
      </c>
      <c r="I60" s="103">
        <f>VLOOKUP($D60,[7]Funcional_LIQ!$D$8:$AM$197,33,0)</f>
        <v>0</v>
      </c>
      <c r="J60" s="103">
        <f>VLOOKUP($D60,[7]Funcional_LIQ!$D$8:$AM$197,33,0)</f>
        <v>0</v>
      </c>
      <c r="K60" s="103">
        <f>VLOOKUP($D60,[7]Funcional_PorPag!$D$8:$AM$197,33,0)</f>
        <v>0</v>
      </c>
      <c r="L60" s="105">
        <f t="shared" si="1"/>
        <v>0</v>
      </c>
      <c r="M60" s="106">
        <f>IF(G60&lt;&gt;0,J60/G60,0)</f>
        <v>0</v>
      </c>
    </row>
    <row r="61" spans="1:13" hidden="1" outlineLevel="4">
      <c r="A61" s="70" t="s">
        <v>473</v>
      </c>
      <c r="B61" s="70" t="s">
        <v>564</v>
      </c>
      <c r="C61" s="70" t="s">
        <v>570</v>
      </c>
      <c r="D61" s="107" t="s">
        <v>574</v>
      </c>
      <c r="E61" s="103">
        <f>VLOOKUP($D61,[7]Funcional_INI!$D$8:$AM$197,33,0)</f>
        <v>83214898</v>
      </c>
      <c r="F61" s="104">
        <f t="shared" si="33"/>
        <v>6651409</v>
      </c>
      <c r="G61" s="103">
        <f>VLOOKUP($D61,[7]Funcional_CORRIG!$D$8:$AM$197,33,0)</f>
        <v>89866307</v>
      </c>
      <c r="H61" s="103">
        <f>VLOOKUP($D61,[7]Funcional_LIQ!$D$8:$AM$197,33,0)</f>
        <v>72129825</v>
      </c>
      <c r="I61" s="103">
        <f>VLOOKUP($D61,[7]Funcional_LIQ!$D$8:$AM$197,33,0)</f>
        <v>72129825</v>
      </c>
      <c r="J61" s="103">
        <f>VLOOKUP($D61,[7]Funcional_LIQ!$D$8:$AM$197,33,0)</f>
        <v>72129825</v>
      </c>
      <c r="K61" s="103">
        <f>VLOOKUP($D61,[7]Funcional_PorPag!$D$8:$AM$197,33,0)</f>
        <v>0</v>
      </c>
      <c r="L61" s="105">
        <f t="shared" si="1"/>
        <v>1.5813973198253633E-3</v>
      </c>
      <c r="M61" s="106">
        <f>IF(G61&lt;&gt;0,J61/G61,0)</f>
        <v>0.80263479615335698</v>
      </c>
    </row>
    <row r="62" spans="1:13" hidden="1" outlineLevel="4">
      <c r="A62" s="70" t="s">
        <v>473</v>
      </c>
      <c r="B62" s="70" t="s">
        <v>564</v>
      </c>
      <c r="C62" s="70" t="s">
        <v>570</v>
      </c>
      <c r="D62" s="107" t="s">
        <v>575</v>
      </c>
      <c r="E62" s="103">
        <f>VLOOKUP($D62,[7]Funcional_INI!$D$8:$AM$197,33,0)</f>
        <v>0</v>
      </c>
      <c r="F62" s="104">
        <f t="shared" si="33"/>
        <v>0</v>
      </c>
      <c r="G62" s="103">
        <f>VLOOKUP($D62,[7]Funcional_CORRIG!$D$8:$AM$197,33,0)</f>
        <v>0</v>
      </c>
      <c r="H62" s="103">
        <f>VLOOKUP($D62,[7]Funcional_LIQ!$D$8:$AM$197,33,0)</f>
        <v>0</v>
      </c>
      <c r="I62" s="103">
        <f>VLOOKUP($D62,[7]Funcional_LIQ!$D$8:$AM$197,33,0)</f>
        <v>0</v>
      </c>
      <c r="J62" s="103">
        <f>VLOOKUP($D62,[7]Funcional_LIQ!$D$8:$AM$197,33,0)</f>
        <v>0</v>
      </c>
      <c r="K62" s="103">
        <f>VLOOKUP($D62,[7]Funcional_PorPag!$D$8:$AM$197,33,0)</f>
        <v>0</v>
      </c>
      <c r="L62" s="105">
        <f t="shared" si="1"/>
        <v>0</v>
      </c>
      <c r="M62" s="106">
        <f>IF(G62&lt;&gt;0,J62/G62,0)</f>
        <v>0</v>
      </c>
    </row>
    <row r="63" spans="1:13" hidden="1" outlineLevel="3">
      <c r="A63" s="70"/>
      <c r="B63" s="70"/>
      <c r="C63" s="93" t="s">
        <v>576</v>
      </c>
      <c r="D63" s="98" t="s">
        <v>577</v>
      </c>
      <c r="E63" s="99">
        <f>SUBTOTAL(9,E64:E69)</f>
        <v>11518630</v>
      </c>
      <c r="F63" s="99">
        <f t="shared" ref="F63:K63" si="34">SUBTOTAL(9,F64:F69)</f>
        <v>-503675</v>
      </c>
      <c r="G63" s="99">
        <f t="shared" si="34"/>
        <v>11014955</v>
      </c>
      <c r="H63" s="99">
        <f t="shared" si="34"/>
        <v>8870167</v>
      </c>
      <c r="I63" s="99">
        <f t="shared" si="34"/>
        <v>8870167</v>
      </c>
      <c r="J63" s="99">
        <f t="shared" si="34"/>
        <v>8870167</v>
      </c>
      <c r="K63" s="99">
        <f t="shared" si="34"/>
        <v>0</v>
      </c>
      <c r="L63" s="100">
        <f t="shared" si="1"/>
        <v>1.9447237422527206E-4</v>
      </c>
      <c r="M63" s="101">
        <f t="shared" si="2"/>
        <v>0.80528399798274253</v>
      </c>
    </row>
    <row r="64" spans="1:13" hidden="1" outlineLevel="4">
      <c r="A64" s="70" t="s">
        <v>473</v>
      </c>
      <c r="B64" s="70" t="s">
        <v>564</v>
      </c>
      <c r="C64" s="70" t="s">
        <v>578</v>
      </c>
      <c r="D64" s="107" t="s">
        <v>579</v>
      </c>
      <c r="E64" s="103">
        <f>VLOOKUP($D64,[7]Funcional_INI!$D$8:$AM$197,33,0)</f>
        <v>0</v>
      </c>
      <c r="F64" s="104">
        <f t="shared" ref="F64:F69" si="35">+G64-E64</f>
        <v>0</v>
      </c>
      <c r="G64" s="103">
        <f>VLOOKUP($D64,[7]Funcional_CORRIG!$D$8:$AM$197,33,0)</f>
        <v>0</v>
      </c>
      <c r="H64" s="103">
        <f>VLOOKUP($D64,[7]Funcional_LIQ!$D$8:$AM$197,33,0)</f>
        <v>0</v>
      </c>
      <c r="I64" s="103">
        <f>VLOOKUP($D64,[7]Funcional_LIQ!$D$8:$AM$197,33,0)</f>
        <v>0</v>
      </c>
      <c r="J64" s="103">
        <f>VLOOKUP($D64,[7]Funcional_LIQ!$D$8:$AM$197,33,0)</f>
        <v>0</v>
      </c>
      <c r="K64" s="103">
        <f>VLOOKUP($D64,[7]Funcional_PorPag!$D$8:$AM$197,33,0)</f>
        <v>0</v>
      </c>
      <c r="L64" s="105">
        <f t="shared" si="1"/>
        <v>0</v>
      </c>
      <c r="M64" s="106">
        <f t="shared" si="2"/>
        <v>0</v>
      </c>
    </row>
    <row r="65" spans="1:13" hidden="1" outlineLevel="4">
      <c r="A65" s="70" t="s">
        <v>473</v>
      </c>
      <c r="B65" s="70" t="s">
        <v>564</v>
      </c>
      <c r="C65" s="70" t="s">
        <v>578</v>
      </c>
      <c r="D65" s="107" t="s">
        <v>580</v>
      </c>
      <c r="E65" s="103">
        <f>VLOOKUP($D65,[7]Funcional_INI!$D$8:$AM$197,33,0)</f>
        <v>0</v>
      </c>
      <c r="F65" s="104">
        <f t="shared" si="35"/>
        <v>0</v>
      </c>
      <c r="G65" s="103">
        <f>VLOOKUP($D65,[7]Funcional_CORRIG!$D$8:$AM$197,33,0)</f>
        <v>0</v>
      </c>
      <c r="H65" s="103">
        <f>VLOOKUP($D65,[7]Funcional_LIQ!$D$8:$AM$197,33,0)</f>
        <v>0</v>
      </c>
      <c r="I65" s="103">
        <f>VLOOKUP($D65,[7]Funcional_LIQ!$D$8:$AM$197,33,0)</f>
        <v>0</v>
      </c>
      <c r="J65" s="103">
        <f>VLOOKUP($D65,[7]Funcional_LIQ!$D$8:$AM$197,33,0)</f>
        <v>0</v>
      </c>
      <c r="K65" s="103">
        <f>VLOOKUP($D65,[7]Funcional_PorPag!$D$8:$AM$197,33,0)</f>
        <v>0</v>
      </c>
      <c r="L65" s="105">
        <f t="shared" si="1"/>
        <v>0</v>
      </c>
      <c r="M65" s="106">
        <f t="shared" si="2"/>
        <v>0</v>
      </c>
    </row>
    <row r="66" spans="1:13" hidden="1" outlineLevel="4">
      <c r="A66" s="70" t="s">
        <v>473</v>
      </c>
      <c r="B66" s="70" t="s">
        <v>564</v>
      </c>
      <c r="C66" s="70" t="s">
        <v>578</v>
      </c>
      <c r="D66" s="107" t="s">
        <v>581</v>
      </c>
      <c r="E66" s="103">
        <f>VLOOKUP($D66,[7]Funcional_INI!$D$8:$AM$197,33,0)</f>
        <v>0</v>
      </c>
      <c r="F66" s="104">
        <f t="shared" si="35"/>
        <v>0</v>
      </c>
      <c r="G66" s="103">
        <f>VLOOKUP($D66,[7]Funcional_CORRIG!$D$8:$AM$197,33,0)</f>
        <v>0</v>
      </c>
      <c r="H66" s="103">
        <f>VLOOKUP($D66,[7]Funcional_LIQ!$D$8:$AM$197,33,0)</f>
        <v>0</v>
      </c>
      <c r="I66" s="103">
        <f>VLOOKUP($D66,[7]Funcional_LIQ!$D$8:$AM$197,33,0)</f>
        <v>0</v>
      </c>
      <c r="J66" s="103">
        <f>VLOOKUP($D66,[7]Funcional_LIQ!$D$8:$AM$197,33,0)</f>
        <v>0</v>
      </c>
      <c r="K66" s="103">
        <f>VLOOKUP($D66,[7]Funcional_PorPag!$D$8:$AM$197,33,0)</f>
        <v>0</v>
      </c>
      <c r="L66" s="105">
        <f t="shared" si="1"/>
        <v>0</v>
      </c>
      <c r="M66" s="106">
        <f t="shared" si="2"/>
        <v>0</v>
      </c>
    </row>
    <row r="67" spans="1:13" hidden="1" outlineLevel="4">
      <c r="A67" s="70" t="s">
        <v>473</v>
      </c>
      <c r="B67" s="70" t="s">
        <v>564</v>
      </c>
      <c r="C67" s="70" t="s">
        <v>578</v>
      </c>
      <c r="D67" s="107" t="s">
        <v>582</v>
      </c>
      <c r="E67" s="103">
        <f>VLOOKUP($D67,[7]Funcional_INI!$D$8:$AM$197,33,0)</f>
        <v>0</v>
      </c>
      <c r="F67" s="104">
        <f t="shared" si="35"/>
        <v>0</v>
      </c>
      <c r="G67" s="103">
        <f>VLOOKUP($D67,[7]Funcional_CORRIG!$D$8:$AM$197,33,0)</f>
        <v>0</v>
      </c>
      <c r="H67" s="103">
        <f>VLOOKUP($D67,[7]Funcional_LIQ!$D$8:$AM$197,33,0)</f>
        <v>0</v>
      </c>
      <c r="I67" s="103">
        <f>VLOOKUP($D67,[7]Funcional_LIQ!$D$8:$AM$197,33,0)</f>
        <v>0</v>
      </c>
      <c r="J67" s="103">
        <f>VLOOKUP($D67,[7]Funcional_LIQ!$D$8:$AM$197,33,0)</f>
        <v>0</v>
      </c>
      <c r="K67" s="103">
        <f>VLOOKUP($D67,[7]Funcional_PorPag!$D$8:$AM$197,33,0)</f>
        <v>0</v>
      </c>
      <c r="L67" s="105">
        <f t="shared" si="1"/>
        <v>0</v>
      </c>
      <c r="M67" s="106">
        <f t="shared" si="2"/>
        <v>0</v>
      </c>
    </row>
    <row r="68" spans="1:13" hidden="1" outlineLevel="4">
      <c r="A68" s="70" t="s">
        <v>473</v>
      </c>
      <c r="B68" s="70" t="s">
        <v>564</v>
      </c>
      <c r="C68" s="70" t="s">
        <v>578</v>
      </c>
      <c r="D68" s="107" t="s">
        <v>583</v>
      </c>
      <c r="E68" s="103">
        <f>VLOOKUP($D68,[7]Funcional_INI!$D$8:$AM$197,33,0)</f>
        <v>11518630</v>
      </c>
      <c r="F68" s="104">
        <f t="shared" si="35"/>
        <v>-503675</v>
      </c>
      <c r="G68" s="103">
        <f>VLOOKUP($D68,[7]Funcional_CORRIG!$D$8:$AM$197,33,0)</f>
        <v>11014955</v>
      </c>
      <c r="H68" s="103">
        <f>VLOOKUP($D68,[7]Funcional_LIQ!$D$8:$AM$197,33,0)</f>
        <v>8870167</v>
      </c>
      <c r="I68" s="103">
        <f>VLOOKUP($D68,[7]Funcional_LIQ!$D$8:$AM$197,33,0)</f>
        <v>8870167</v>
      </c>
      <c r="J68" s="103">
        <f>VLOOKUP($D68,[7]Funcional_LIQ!$D$8:$AM$197,33,0)</f>
        <v>8870167</v>
      </c>
      <c r="K68" s="103">
        <f>VLOOKUP($D68,[7]Funcional_PorPag!$D$8:$AM$197,33,0)</f>
        <v>0</v>
      </c>
      <c r="L68" s="105">
        <f t="shared" si="1"/>
        <v>1.9447237422527206E-4</v>
      </c>
      <c r="M68" s="106">
        <f t="shared" si="2"/>
        <v>0.80528399798274253</v>
      </c>
    </row>
    <row r="69" spans="1:13" hidden="1" outlineLevel="4">
      <c r="A69" s="70" t="s">
        <v>473</v>
      </c>
      <c r="B69" s="70" t="s">
        <v>564</v>
      </c>
      <c r="C69" s="70" t="s">
        <v>578</v>
      </c>
      <c r="D69" s="107" t="s">
        <v>584</v>
      </c>
      <c r="E69" s="103">
        <f>VLOOKUP($D69,[7]Funcional_INI!$D$8:$AM$197,33,0)</f>
        <v>0</v>
      </c>
      <c r="F69" s="104">
        <f t="shared" si="35"/>
        <v>0</v>
      </c>
      <c r="G69" s="103">
        <f>VLOOKUP($D69,[7]Funcional_CORRIG!$D$8:$AM$197,33,0)</f>
        <v>0</v>
      </c>
      <c r="H69" s="103">
        <f>VLOOKUP($D69,[7]Funcional_LIQ!$D$8:$AM$197,33,0)</f>
        <v>0</v>
      </c>
      <c r="I69" s="103">
        <f>VLOOKUP($D69,[7]Funcional_LIQ!$D$8:$AM$197,33,0)</f>
        <v>0</v>
      </c>
      <c r="J69" s="103">
        <f>VLOOKUP($D69,[7]Funcional_LIQ!$D$8:$AM$197,33,0)</f>
        <v>0</v>
      </c>
      <c r="K69" s="103">
        <f>VLOOKUP($D69,[7]Funcional_PorPag!$D$8:$AM$197,33,0)</f>
        <v>0</v>
      </c>
      <c r="L69" s="105">
        <f t="shared" ref="L69" si="36">J69/$J$5</f>
        <v>0</v>
      </c>
      <c r="M69" s="106">
        <f t="shared" ref="M69:M132" si="37">IF(G69&lt;&gt;0,J69/G69,0)</f>
        <v>0</v>
      </c>
    </row>
    <row r="70" spans="1:13" hidden="1" outlineLevel="3">
      <c r="A70" s="70"/>
      <c r="B70" s="70"/>
      <c r="C70" s="93" t="s">
        <v>585</v>
      </c>
      <c r="D70" s="98" t="s">
        <v>586</v>
      </c>
      <c r="E70" s="99">
        <f>SUBTOTAL(9,E71:E73)</f>
        <v>6551289</v>
      </c>
      <c r="F70" s="99">
        <f t="shared" ref="F70:K70" si="38">SUBTOTAL(9,F71:F73)</f>
        <v>0</v>
      </c>
      <c r="G70" s="99">
        <f t="shared" si="38"/>
        <v>6551289</v>
      </c>
      <c r="H70" s="99">
        <f t="shared" si="38"/>
        <v>4052605</v>
      </c>
      <c r="I70" s="99">
        <f t="shared" si="38"/>
        <v>4052605</v>
      </c>
      <c r="J70" s="99">
        <f t="shared" si="38"/>
        <v>4052605</v>
      </c>
      <c r="K70" s="99">
        <f t="shared" si="38"/>
        <v>0</v>
      </c>
      <c r="L70" s="100">
        <f>J70/$J$5</f>
        <v>8.8850606324233651E-5</v>
      </c>
      <c r="M70" s="101">
        <f t="shared" si="37"/>
        <v>0.61859658458053068</v>
      </c>
    </row>
    <row r="71" spans="1:13" hidden="1" outlineLevel="4">
      <c r="A71" s="70" t="s">
        <v>473</v>
      </c>
      <c r="B71" s="70" t="s">
        <v>564</v>
      </c>
      <c r="C71" s="70" t="s">
        <v>587</v>
      </c>
      <c r="D71" s="107" t="s">
        <v>588</v>
      </c>
      <c r="E71" s="103">
        <f>VLOOKUP($D71,[7]Funcional_INI!$D$8:$AM$197,33,0)</f>
        <v>0</v>
      </c>
      <c r="F71" s="104">
        <f t="shared" ref="F71:F73" si="39">+G71-E71</f>
        <v>0</v>
      </c>
      <c r="G71" s="103">
        <f>VLOOKUP($D71,[7]Funcional_CORRIG!$D$8:$AM$197,33,0)</f>
        <v>0</v>
      </c>
      <c r="H71" s="103">
        <f>VLOOKUP($D71,[7]Funcional_LIQ!$D$8:$AM$197,33,0)</f>
        <v>0</v>
      </c>
      <c r="I71" s="103">
        <f>VLOOKUP($D71,[7]Funcional_LIQ!$D$8:$AM$197,33,0)</f>
        <v>0</v>
      </c>
      <c r="J71" s="103">
        <f>VLOOKUP($D71,[7]Funcional_LIQ!$D$8:$AM$197,33,0)</f>
        <v>0</v>
      </c>
      <c r="K71" s="103">
        <f>VLOOKUP($D71,[7]Funcional_PorPag!$D$8:$AM$197,33,0)</f>
        <v>0</v>
      </c>
      <c r="L71" s="105">
        <f>J71/$J$5</f>
        <v>0</v>
      </c>
      <c r="M71" s="106">
        <f t="shared" si="37"/>
        <v>0</v>
      </c>
    </row>
    <row r="72" spans="1:13" hidden="1" outlineLevel="4">
      <c r="A72" s="70" t="s">
        <v>473</v>
      </c>
      <c r="B72" s="70" t="s">
        <v>564</v>
      </c>
      <c r="C72" s="70" t="s">
        <v>587</v>
      </c>
      <c r="D72" s="107" t="s">
        <v>589</v>
      </c>
      <c r="E72" s="103">
        <f>VLOOKUP($D72,[7]Funcional_INI!$D$8:$AM$197,33,0)</f>
        <v>6551289</v>
      </c>
      <c r="F72" s="104">
        <f t="shared" si="39"/>
        <v>0</v>
      </c>
      <c r="G72" s="103">
        <f>VLOOKUP($D72,[7]Funcional_CORRIG!$D$8:$AM$197,33,0)</f>
        <v>6551289</v>
      </c>
      <c r="H72" s="103">
        <f>VLOOKUP($D72,[7]Funcional_LIQ!$D$8:$AM$197,33,0)</f>
        <v>4052605</v>
      </c>
      <c r="I72" s="103">
        <f>VLOOKUP($D72,[7]Funcional_LIQ!$D$8:$AM$197,33,0)</f>
        <v>4052605</v>
      </c>
      <c r="J72" s="103">
        <f>VLOOKUP($D72,[7]Funcional_LIQ!$D$8:$AM$197,33,0)</f>
        <v>4052605</v>
      </c>
      <c r="K72" s="103">
        <f>VLOOKUP($D72,[7]Funcional_PorPag!$D$8:$AM$197,33,0)</f>
        <v>0</v>
      </c>
      <c r="L72" s="105">
        <f>J72/$J$5</f>
        <v>8.8850606324233651E-5</v>
      </c>
      <c r="M72" s="106">
        <f t="shared" si="37"/>
        <v>0.61859658458053068</v>
      </c>
    </row>
    <row r="73" spans="1:13" hidden="1" outlineLevel="4">
      <c r="A73" s="70" t="s">
        <v>473</v>
      </c>
      <c r="B73" s="70" t="s">
        <v>564</v>
      </c>
      <c r="C73" s="70" t="s">
        <v>587</v>
      </c>
      <c r="D73" s="107" t="s">
        <v>590</v>
      </c>
      <c r="E73" s="103">
        <f>VLOOKUP($D73,[7]Funcional_INI!$D$8:$AM$197,33,0)</f>
        <v>0</v>
      </c>
      <c r="F73" s="104">
        <f t="shared" si="39"/>
        <v>0</v>
      </c>
      <c r="G73" s="103">
        <f>VLOOKUP($D73,[7]Funcional_CORRIG!$D$8:$AM$197,33,0)</f>
        <v>0</v>
      </c>
      <c r="H73" s="103">
        <f>VLOOKUP($D73,[7]Funcional_LIQ!$D$8:$AM$197,33,0)</f>
        <v>0</v>
      </c>
      <c r="I73" s="103">
        <f>VLOOKUP($D73,[7]Funcional_LIQ!$D$8:$AM$197,33,0)</f>
        <v>0</v>
      </c>
      <c r="J73" s="103">
        <f>VLOOKUP($D73,[7]Funcional_LIQ!$D$8:$AM$197,33,0)</f>
        <v>0</v>
      </c>
      <c r="K73" s="103">
        <f>VLOOKUP($D73,[7]Funcional_PorPag!$D$8:$AM$197,33,0)</f>
        <v>0</v>
      </c>
      <c r="L73" s="105">
        <f>J73/$J$5</f>
        <v>0</v>
      </c>
      <c r="M73" s="106">
        <f t="shared" si="37"/>
        <v>0</v>
      </c>
    </row>
    <row r="74" spans="1:13" hidden="1" outlineLevel="3">
      <c r="A74" s="70"/>
      <c r="B74" s="70"/>
      <c r="C74" s="93" t="s">
        <v>591</v>
      </c>
      <c r="D74" s="98" t="s">
        <v>592</v>
      </c>
      <c r="E74" s="99">
        <f>SUBTOTAL(9,E75:E79)</f>
        <v>1008121166</v>
      </c>
      <c r="F74" s="99">
        <f t="shared" ref="F74:K74" si="40">SUBTOTAL(9,F75:F79)</f>
        <v>119206910</v>
      </c>
      <c r="G74" s="99">
        <f t="shared" si="40"/>
        <v>1127328076</v>
      </c>
      <c r="H74" s="99">
        <f t="shared" si="40"/>
        <v>849158511</v>
      </c>
      <c r="I74" s="99">
        <f t="shared" si="40"/>
        <v>849158511</v>
      </c>
      <c r="J74" s="99">
        <f t="shared" si="40"/>
        <v>849158511</v>
      </c>
      <c r="K74" s="99">
        <f t="shared" si="40"/>
        <v>0</v>
      </c>
      <c r="L74" s="100">
        <f t="shared" ref="L74:L134" si="41">J74/$J$5</f>
        <v>1.8617222395899288E-2</v>
      </c>
      <c r="M74" s="101">
        <f t="shared" si="37"/>
        <v>0.75324879161441194</v>
      </c>
    </row>
    <row r="75" spans="1:13" hidden="1" outlineLevel="4">
      <c r="A75" s="70" t="s">
        <v>473</v>
      </c>
      <c r="B75" s="70" t="s">
        <v>564</v>
      </c>
      <c r="C75" s="70" t="s">
        <v>593</v>
      </c>
      <c r="D75" s="107" t="s">
        <v>594</v>
      </c>
      <c r="E75" s="103">
        <f>VLOOKUP($D75,[7]Funcional_INI!$D$8:$AM$197,33,0)</f>
        <v>67675216</v>
      </c>
      <c r="F75" s="104">
        <f t="shared" ref="F75:F79" si="42">+G75-E75</f>
        <v>0</v>
      </c>
      <c r="G75" s="103">
        <f>VLOOKUP($D75,[7]Funcional_CORRIG!$D$8:$AM$197,33,0)</f>
        <v>67675216</v>
      </c>
      <c r="H75" s="103">
        <f>VLOOKUP($D75,[7]Funcional_LIQ!$D$8:$AM$197,33,0)</f>
        <v>64332469</v>
      </c>
      <c r="I75" s="103">
        <f>VLOOKUP($D75,[7]Funcional_LIQ!$D$8:$AM$197,33,0)</f>
        <v>64332469</v>
      </c>
      <c r="J75" s="103">
        <f>VLOOKUP($D75,[7]Funcional_LIQ!$D$8:$AM$197,33,0)</f>
        <v>64332469</v>
      </c>
      <c r="K75" s="103">
        <f>VLOOKUP($D75,[7]Funcional_PorPag!$D$8:$AM$197,33,0)</f>
        <v>0</v>
      </c>
      <c r="L75" s="105">
        <f t="shared" si="41"/>
        <v>1.4104455965940341E-3</v>
      </c>
      <c r="M75" s="106">
        <f t="shared" si="37"/>
        <v>0.95060603870108074</v>
      </c>
    </row>
    <row r="76" spans="1:13" hidden="1" outlineLevel="4">
      <c r="A76" s="70" t="s">
        <v>473</v>
      </c>
      <c r="B76" s="70" t="s">
        <v>564</v>
      </c>
      <c r="C76" s="70" t="s">
        <v>593</v>
      </c>
      <c r="D76" s="107" t="s">
        <v>595</v>
      </c>
      <c r="E76" s="103">
        <f>VLOOKUP($D76,[7]Funcional_INI!$D$8:$AM$197,33,0)</f>
        <v>834663854</v>
      </c>
      <c r="F76" s="104">
        <f t="shared" si="42"/>
        <v>119941801</v>
      </c>
      <c r="G76" s="103">
        <f>VLOOKUP($D76,[7]Funcional_CORRIG!$D$8:$AM$197,33,0)</f>
        <v>954605655</v>
      </c>
      <c r="H76" s="103">
        <f>VLOOKUP($D76,[7]Funcional_LIQ!$D$8:$AM$197,33,0)</f>
        <v>734048693</v>
      </c>
      <c r="I76" s="103">
        <f>VLOOKUP($D76,[7]Funcional_LIQ!$D$8:$AM$197,33,0)</f>
        <v>734048693</v>
      </c>
      <c r="J76" s="103">
        <f>VLOOKUP($D76,[7]Funcional_LIQ!$D$8:$AM$197,33,0)</f>
        <v>734048693</v>
      </c>
      <c r="K76" s="103">
        <f>VLOOKUP($D76,[7]Funcional_PorPag!$D$8:$AM$197,33,0)</f>
        <v>0</v>
      </c>
      <c r="L76" s="105">
        <f t="shared" si="41"/>
        <v>1.6093517982769416E-2</v>
      </c>
      <c r="M76" s="106">
        <f t="shared" si="37"/>
        <v>0.76895489687833452</v>
      </c>
    </row>
    <row r="77" spans="1:13" hidden="1" outlineLevel="4">
      <c r="A77" s="70" t="s">
        <v>473</v>
      </c>
      <c r="B77" s="70" t="s">
        <v>564</v>
      </c>
      <c r="C77" s="70" t="s">
        <v>593</v>
      </c>
      <c r="D77" s="107" t="s">
        <v>596</v>
      </c>
      <c r="E77" s="103">
        <f>VLOOKUP($D77,[7]Funcional_INI!$D$8:$AM$197,33,0)</f>
        <v>0</v>
      </c>
      <c r="F77" s="104">
        <f t="shared" si="42"/>
        <v>0</v>
      </c>
      <c r="G77" s="103">
        <f>VLOOKUP($D77,[7]Funcional_CORRIG!$D$8:$AM$197,33,0)</f>
        <v>0</v>
      </c>
      <c r="H77" s="103">
        <f>VLOOKUP($D77,[7]Funcional_LIQ!$D$8:$AM$197,33,0)</f>
        <v>0</v>
      </c>
      <c r="I77" s="103">
        <f>VLOOKUP($D77,[7]Funcional_LIQ!$D$8:$AM$197,33,0)</f>
        <v>0</v>
      </c>
      <c r="J77" s="103">
        <f>VLOOKUP($D77,[7]Funcional_LIQ!$D$8:$AM$197,33,0)</f>
        <v>0</v>
      </c>
      <c r="K77" s="103">
        <f>VLOOKUP($D77,[7]Funcional_PorPag!$D$8:$AM$197,33,0)</f>
        <v>0</v>
      </c>
      <c r="L77" s="105">
        <f t="shared" si="41"/>
        <v>0</v>
      </c>
      <c r="M77" s="106">
        <f t="shared" si="37"/>
        <v>0</v>
      </c>
    </row>
    <row r="78" spans="1:13" hidden="1" outlineLevel="4">
      <c r="A78" s="70" t="s">
        <v>473</v>
      </c>
      <c r="B78" s="70" t="s">
        <v>564</v>
      </c>
      <c r="C78" s="70" t="s">
        <v>593</v>
      </c>
      <c r="D78" s="107" t="s">
        <v>597</v>
      </c>
      <c r="E78" s="103">
        <f>VLOOKUP($D78,[7]Funcional_INI!$D$8:$AM$197,33,0)</f>
        <v>51000000</v>
      </c>
      <c r="F78" s="104">
        <f t="shared" si="42"/>
        <v>0</v>
      </c>
      <c r="G78" s="103">
        <f>VLOOKUP($D78,[7]Funcional_CORRIG!$D$8:$AM$197,33,0)</f>
        <v>51000000</v>
      </c>
      <c r="H78" s="103">
        <f>VLOOKUP($D78,[7]Funcional_LIQ!$D$8:$AM$197,33,0)</f>
        <v>23356450</v>
      </c>
      <c r="I78" s="103">
        <f>VLOOKUP($D78,[7]Funcional_LIQ!$D$8:$AM$197,33,0)</f>
        <v>23356450</v>
      </c>
      <c r="J78" s="103">
        <f>VLOOKUP($D78,[7]Funcional_LIQ!$D$8:$AM$197,33,0)</f>
        <v>23356450</v>
      </c>
      <c r="K78" s="103">
        <f>VLOOKUP($D78,[7]Funcional_PorPag!$D$8:$AM$197,33,0)</f>
        <v>0</v>
      </c>
      <c r="L78" s="105">
        <f t="shared" si="41"/>
        <v>5.1207426928645821E-4</v>
      </c>
      <c r="M78" s="106">
        <f t="shared" si="37"/>
        <v>0.45796960784313723</v>
      </c>
    </row>
    <row r="79" spans="1:13" hidden="1" outlineLevel="4">
      <c r="A79" s="70" t="s">
        <v>473</v>
      </c>
      <c r="B79" s="70" t="s">
        <v>564</v>
      </c>
      <c r="C79" s="70" t="s">
        <v>593</v>
      </c>
      <c r="D79" s="107" t="s">
        <v>598</v>
      </c>
      <c r="E79" s="103">
        <f>VLOOKUP($D79,[7]Funcional_INI!$D$8:$AM$197,33,0)</f>
        <v>54782096</v>
      </c>
      <c r="F79" s="104">
        <f t="shared" si="42"/>
        <v>-734891</v>
      </c>
      <c r="G79" s="103">
        <f>VLOOKUP($D79,[7]Funcional_CORRIG!$D$8:$AM$197,33,0)</f>
        <v>54047205</v>
      </c>
      <c r="H79" s="103">
        <f>VLOOKUP($D79,[7]Funcional_LIQ!$D$8:$AM$197,33,0)</f>
        <v>27420899</v>
      </c>
      <c r="I79" s="103">
        <f>VLOOKUP($D79,[7]Funcional_LIQ!$D$8:$AM$197,33,0)</f>
        <v>27420899</v>
      </c>
      <c r="J79" s="103">
        <f>VLOOKUP($D79,[7]Funcional_LIQ!$D$8:$AM$197,33,0)</f>
        <v>27420899</v>
      </c>
      <c r="K79" s="103">
        <f>VLOOKUP($D79,[7]Funcional_PorPag!$D$8:$AM$197,33,0)</f>
        <v>0</v>
      </c>
      <c r="L79" s="105">
        <f t="shared" si="41"/>
        <v>6.0118454724937965E-4</v>
      </c>
      <c r="M79" s="106">
        <f t="shared" si="37"/>
        <v>0.50735091666627352</v>
      </c>
    </row>
    <row r="80" spans="1:13" hidden="1" outlineLevel="3">
      <c r="A80" s="70"/>
      <c r="B80" s="70"/>
      <c r="C80" s="93" t="s">
        <v>599</v>
      </c>
      <c r="D80" s="98" t="s">
        <v>600</v>
      </c>
      <c r="E80" s="99">
        <f>SUBTOTAL(9,E81:E81)</f>
        <v>12452666</v>
      </c>
      <c r="F80" s="99">
        <f t="shared" ref="F80:K80" si="43">SUBTOTAL(9,F81:F81)</f>
        <v>-2208532</v>
      </c>
      <c r="G80" s="99">
        <f t="shared" si="43"/>
        <v>10244134</v>
      </c>
      <c r="H80" s="99">
        <f t="shared" si="43"/>
        <v>6881601</v>
      </c>
      <c r="I80" s="99">
        <f t="shared" si="43"/>
        <v>6881601</v>
      </c>
      <c r="J80" s="99">
        <f t="shared" si="43"/>
        <v>6881601</v>
      </c>
      <c r="K80" s="99">
        <f t="shared" si="43"/>
        <v>0</v>
      </c>
      <c r="L80" s="100">
        <f t="shared" si="41"/>
        <v>1.5087441814128262E-4</v>
      </c>
      <c r="M80" s="101">
        <f t="shared" si="37"/>
        <v>0.67176015073602124</v>
      </c>
    </row>
    <row r="81" spans="1:13" hidden="1" outlineLevel="4">
      <c r="A81" s="70" t="s">
        <v>473</v>
      </c>
      <c r="B81" s="70" t="s">
        <v>564</v>
      </c>
      <c r="C81" s="70" t="s">
        <v>601</v>
      </c>
      <c r="D81" s="107" t="s">
        <v>602</v>
      </c>
      <c r="E81" s="103">
        <f>VLOOKUP($D81,[7]Funcional_INI!$D$8:$AM$197,33,0)</f>
        <v>12452666</v>
      </c>
      <c r="F81" s="104">
        <f>+G81-E81</f>
        <v>-2208532</v>
      </c>
      <c r="G81" s="103">
        <f>VLOOKUP($D81,[7]Funcional_CORRIG!$D$8:$AM$197,33,0)</f>
        <v>10244134</v>
      </c>
      <c r="H81" s="103">
        <f>VLOOKUP($D81,[7]Funcional_LIQ!$D$8:$AM$197,33,0)</f>
        <v>6881601</v>
      </c>
      <c r="I81" s="103">
        <f>VLOOKUP($D81,[7]Funcional_LIQ!$D$8:$AM$197,33,0)</f>
        <v>6881601</v>
      </c>
      <c r="J81" s="103">
        <f>VLOOKUP($D81,[7]Funcional_LIQ!$D$8:$AM$197,33,0)</f>
        <v>6881601</v>
      </c>
      <c r="K81" s="103">
        <f>VLOOKUP($D81,[7]Funcional_PorPag!$D$8:$AM$197,33,0)</f>
        <v>0</v>
      </c>
      <c r="L81" s="105">
        <f t="shared" si="41"/>
        <v>1.5087441814128262E-4</v>
      </c>
      <c r="M81" s="106">
        <f t="shared" si="37"/>
        <v>0.67176015073602124</v>
      </c>
    </row>
    <row r="82" spans="1:13" hidden="1" outlineLevel="3">
      <c r="A82" s="70"/>
      <c r="B82" s="70"/>
      <c r="C82" s="93" t="s">
        <v>603</v>
      </c>
      <c r="D82" s="98" t="s">
        <v>604</v>
      </c>
      <c r="E82" s="99">
        <f>SUBTOTAL(9,E83:E86)</f>
        <v>57373583</v>
      </c>
      <c r="F82" s="99">
        <f t="shared" ref="F82:K82" si="44">SUBTOTAL(9,F83:F86)</f>
        <v>1444143</v>
      </c>
      <c r="G82" s="99">
        <f t="shared" si="44"/>
        <v>58817726</v>
      </c>
      <c r="H82" s="99">
        <f t="shared" si="44"/>
        <v>35699269</v>
      </c>
      <c r="I82" s="99">
        <f t="shared" si="44"/>
        <v>35699269</v>
      </c>
      <c r="J82" s="99">
        <f t="shared" si="44"/>
        <v>35699269</v>
      </c>
      <c r="K82" s="99">
        <f t="shared" si="44"/>
        <v>0</v>
      </c>
      <c r="L82" s="100">
        <f t="shared" si="41"/>
        <v>7.8268217504097199E-4</v>
      </c>
      <c r="M82" s="101">
        <f t="shared" si="37"/>
        <v>0.60694745322183996</v>
      </c>
    </row>
    <row r="83" spans="1:13" hidden="1" outlineLevel="4">
      <c r="A83" s="70" t="s">
        <v>473</v>
      </c>
      <c r="B83" s="70" t="s">
        <v>564</v>
      </c>
      <c r="C83" s="70" t="s">
        <v>605</v>
      </c>
      <c r="D83" s="107" t="s">
        <v>606</v>
      </c>
      <c r="E83" s="103">
        <f>VLOOKUP($D83,[7]Funcional_INI!$D$8:$AM$197,33,0)</f>
        <v>0</v>
      </c>
      <c r="F83" s="104">
        <f t="shared" ref="F83:F86" si="45">+G83-E83</f>
        <v>0</v>
      </c>
      <c r="G83" s="103">
        <f>VLOOKUP($D83,[7]Funcional_CORRIG!$D$8:$AM$197,33,0)</f>
        <v>0</v>
      </c>
      <c r="H83" s="103">
        <f>VLOOKUP($D83,[7]Funcional_LIQ!$D$8:$AM$197,33,0)</f>
        <v>0</v>
      </c>
      <c r="I83" s="103">
        <f>VLOOKUP($D83,[7]Funcional_LIQ!$D$8:$AM$197,33,0)</f>
        <v>0</v>
      </c>
      <c r="J83" s="103">
        <f>VLOOKUP($D83,[7]Funcional_LIQ!$D$8:$AM$197,33,0)</f>
        <v>0</v>
      </c>
      <c r="K83" s="103">
        <f>VLOOKUP($D83,[7]Funcional_PorPag!$D$8:$AM$197,33,0)</f>
        <v>0</v>
      </c>
      <c r="L83" s="105">
        <f t="shared" si="41"/>
        <v>0</v>
      </c>
      <c r="M83" s="106">
        <f t="shared" si="37"/>
        <v>0</v>
      </c>
    </row>
    <row r="84" spans="1:13" hidden="1" outlineLevel="4">
      <c r="A84" s="70" t="s">
        <v>473</v>
      </c>
      <c r="B84" s="70" t="s">
        <v>564</v>
      </c>
      <c r="C84" s="70" t="s">
        <v>605</v>
      </c>
      <c r="D84" s="107" t="s">
        <v>607</v>
      </c>
      <c r="E84" s="103">
        <f>VLOOKUP($D84,[7]Funcional_INI!$D$8:$AM$197,33,0)</f>
        <v>0</v>
      </c>
      <c r="F84" s="104">
        <f t="shared" si="45"/>
        <v>0</v>
      </c>
      <c r="G84" s="103">
        <f>VLOOKUP($D84,[7]Funcional_CORRIG!$D$8:$AM$197,33,0)</f>
        <v>0</v>
      </c>
      <c r="H84" s="103">
        <f>VLOOKUP($D84,[7]Funcional_LIQ!$D$8:$AM$197,33,0)</f>
        <v>0</v>
      </c>
      <c r="I84" s="103">
        <f>VLOOKUP($D84,[7]Funcional_LIQ!$D$8:$AM$197,33,0)</f>
        <v>0</v>
      </c>
      <c r="J84" s="103">
        <f>VLOOKUP($D84,[7]Funcional_LIQ!$D$8:$AM$197,33,0)</f>
        <v>0</v>
      </c>
      <c r="K84" s="103">
        <f>VLOOKUP($D84,[7]Funcional_PorPag!$D$8:$AM$197,33,0)</f>
        <v>0</v>
      </c>
      <c r="L84" s="105">
        <f t="shared" si="41"/>
        <v>0</v>
      </c>
      <c r="M84" s="106">
        <f t="shared" si="37"/>
        <v>0</v>
      </c>
    </row>
    <row r="85" spans="1:13" hidden="1" outlineLevel="4">
      <c r="A85" s="70" t="s">
        <v>473</v>
      </c>
      <c r="B85" s="70" t="s">
        <v>564</v>
      </c>
      <c r="C85" s="70" t="s">
        <v>605</v>
      </c>
      <c r="D85" s="107" t="s">
        <v>608</v>
      </c>
      <c r="E85" s="103">
        <f>VLOOKUP($D85,[7]Funcional_INI!$D$8:$AM$197,33,0)</f>
        <v>57373583</v>
      </c>
      <c r="F85" s="104">
        <f t="shared" si="45"/>
        <v>1444143</v>
      </c>
      <c r="G85" s="103">
        <f>VLOOKUP($D85,[7]Funcional_CORRIG!$D$8:$AM$197,33,0)</f>
        <v>58817726</v>
      </c>
      <c r="H85" s="103">
        <f>VLOOKUP($D85,[7]Funcional_LIQ!$D$8:$AM$197,33,0)</f>
        <v>35699269</v>
      </c>
      <c r="I85" s="103">
        <f>VLOOKUP($D85,[7]Funcional_LIQ!$D$8:$AM$197,33,0)</f>
        <v>35699269</v>
      </c>
      <c r="J85" s="103">
        <f>VLOOKUP($D85,[7]Funcional_LIQ!$D$8:$AM$197,33,0)</f>
        <v>35699269</v>
      </c>
      <c r="K85" s="103">
        <f>VLOOKUP($D85,[7]Funcional_PorPag!$D$8:$AM$197,33,0)</f>
        <v>0</v>
      </c>
      <c r="L85" s="105">
        <f t="shared" si="41"/>
        <v>7.8268217504097199E-4</v>
      </c>
      <c r="M85" s="106">
        <f t="shared" si="37"/>
        <v>0.60694745322183996</v>
      </c>
    </row>
    <row r="86" spans="1:13" hidden="1" outlineLevel="4">
      <c r="A86" s="70" t="s">
        <v>473</v>
      </c>
      <c r="B86" s="70" t="s">
        <v>564</v>
      </c>
      <c r="C86" s="70" t="s">
        <v>605</v>
      </c>
      <c r="D86" s="107" t="s">
        <v>609</v>
      </c>
      <c r="E86" s="103">
        <f>VLOOKUP($D86,[7]Funcional_INI!$D$8:$AM$197,33,0)</f>
        <v>0</v>
      </c>
      <c r="F86" s="104">
        <f t="shared" si="45"/>
        <v>0</v>
      </c>
      <c r="G86" s="103">
        <f>VLOOKUP($D86,[7]Funcional_CORRIG!$D$8:$AM$197,33,0)</f>
        <v>0</v>
      </c>
      <c r="H86" s="103">
        <f>VLOOKUP($D86,[7]Funcional_LIQ!$D$8:$AM$197,33,0)</f>
        <v>0</v>
      </c>
      <c r="I86" s="103">
        <f>VLOOKUP($D86,[7]Funcional_LIQ!$D$8:$AM$197,33,0)</f>
        <v>0</v>
      </c>
      <c r="J86" s="103">
        <f>VLOOKUP($D86,[7]Funcional_LIQ!$D$8:$AM$197,33,0)</f>
        <v>0</v>
      </c>
      <c r="K86" s="103">
        <f>VLOOKUP($D86,[7]Funcional_PorPag!$D$8:$AM$197,33,0)</f>
        <v>0</v>
      </c>
      <c r="L86" s="105">
        <f t="shared" si="41"/>
        <v>0</v>
      </c>
      <c r="M86" s="106">
        <f t="shared" si="37"/>
        <v>0</v>
      </c>
    </row>
    <row r="87" spans="1:13" hidden="1" outlineLevel="3">
      <c r="A87" s="70"/>
      <c r="B87" s="70"/>
      <c r="C87" s="93" t="s">
        <v>610</v>
      </c>
      <c r="D87" s="98" t="s">
        <v>611</v>
      </c>
      <c r="E87" s="99">
        <f>SUBTOTAL(9,E88:E94)</f>
        <v>471123701</v>
      </c>
      <c r="F87" s="99">
        <f t="shared" ref="F87:K87" si="46">SUBTOTAL(9,F88:F94)</f>
        <v>-11026274</v>
      </c>
      <c r="G87" s="99">
        <f t="shared" si="46"/>
        <v>460097427</v>
      </c>
      <c r="H87" s="99">
        <f t="shared" si="46"/>
        <v>327351382</v>
      </c>
      <c r="I87" s="99">
        <f t="shared" si="46"/>
        <v>327351382</v>
      </c>
      <c r="J87" s="99">
        <f t="shared" si="46"/>
        <v>327351382</v>
      </c>
      <c r="K87" s="99">
        <f t="shared" si="46"/>
        <v>0</v>
      </c>
      <c r="L87" s="100">
        <f t="shared" si="41"/>
        <v>7.1769562470992915E-3</v>
      </c>
      <c r="M87" s="101">
        <f t="shared" si="37"/>
        <v>0.71148274863097638</v>
      </c>
    </row>
    <row r="88" spans="1:13" hidden="1" outlineLevel="4">
      <c r="A88" s="70" t="s">
        <v>473</v>
      </c>
      <c r="B88" s="70" t="s">
        <v>564</v>
      </c>
      <c r="C88" s="70" t="s">
        <v>612</v>
      </c>
      <c r="D88" s="107" t="s">
        <v>613</v>
      </c>
      <c r="E88" s="103">
        <f>VLOOKUP($D88,[7]Funcional_INI!$D$8:$AM$197,33,0)</f>
        <v>104927657</v>
      </c>
      <c r="F88" s="104">
        <f t="shared" ref="F88:F94" si="47">+G88-E88</f>
        <v>0</v>
      </c>
      <c r="G88" s="103">
        <f>VLOOKUP($D88,[7]Funcional_CORRIG!$D$8:$AM$197,33,0)</f>
        <v>104927657</v>
      </c>
      <c r="H88" s="103">
        <f>VLOOKUP($D88,[7]Funcional_LIQ!$D$8:$AM$197,33,0)</f>
        <v>87909111</v>
      </c>
      <c r="I88" s="103">
        <f>VLOOKUP($D88,[7]Funcional_LIQ!$D$8:$AM$197,33,0)</f>
        <v>87909111</v>
      </c>
      <c r="J88" s="103">
        <f>VLOOKUP($D88,[7]Funcional_LIQ!$D$8:$AM$197,33,0)</f>
        <v>87909111</v>
      </c>
      <c r="K88" s="103">
        <f>VLOOKUP($D88,[7]Funcional_PorPag!$D$8:$AM$197,33,0)</f>
        <v>0</v>
      </c>
      <c r="L88" s="105">
        <f t="shared" si="41"/>
        <v>1.927347425612503E-3</v>
      </c>
      <c r="M88" s="106">
        <f t="shared" si="37"/>
        <v>0.8378068615408043</v>
      </c>
    </row>
    <row r="89" spans="1:13" hidden="1" outlineLevel="4">
      <c r="A89" s="70" t="s">
        <v>473</v>
      </c>
      <c r="B89" s="70" t="s">
        <v>564</v>
      </c>
      <c r="C89" s="70" t="s">
        <v>612</v>
      </c>
      <c r="D89" s="107" t="s">
        <v>614</v>
      </c>
      <c r="E89" s="103">
        <f>VLOOKUP($D89,[7]Funcional_INI!$D$8:$AM$197,33,0)</f>
        <v>366196044</v>
      </c>
      <c r="F89" s="104">
        <f t="shared" si="47"/>
        <v>-11026274</v>
      </c>
      <c r="G89" s="103">
        <f>VLOOKUP($D89,[7]Funcional_CORRIG!$D$8:$AM$197,33,0)</f>
        <v>355169770</v>
      </c>
      <c r="H89" s="103">
        <f>VLOOKUP($D89,[7]Funcional_LIQ!$D$8:$AM$197,33,0)</f>
        <v>239442271</v>
      </c>
      <c r="I89" s="103">
        <f>VLOOKUP($D89,[7]Funcional_LIQ!$D$8:$AM$197,33,0)</f>
        <v>239442271</v>
      </c>
      <c r="J89" s="103">
        <f>VLOOKUP($D89,[7]Funcional_LIQ!$D$8:$AM$197,33,0)</f>
        <v>239442271</v>
      </c>
      <c r="K89" s="103">
        <f>VLOOKUP($D89,[7]Funcional_PorPag!$D$8:$AM$197,33,0)</f>
        <v>0</v>
      </c>
      <c r="L89" s="105">
        <f t="shared" si="41"/>
        <v>5.2496088214867885E-3</v>
      </c>
      <c r="M89" s="106">
        <f t="shared" si="37"/>
        <v>0.67416286864729502</v>
      </c>
    </row>
    <row r="90" spans="1:13" hidden="1" outlineLevel="4">
      <c r="A90" s="70" t="s">
        <v>473</v>
      </c>
      <c r="B90" s="70" t="s">
        <v>564</v>
      </c>
      <c r="C90" s="70" t="s">
        <v>612</v>
      </c>
      <c r="D90" s="107" t="s">
        <v>615</v>
      </c>
      <c r="E90" s="103">
        <f>VLOOKUP($D90,[7]Funcional_INI!$D$8:$AM$197,33,0)</f>
        <v>0</v>
      </c>
      <c r="F90" s="104">
        <f t="shared" si="47"/>
        <v>0</v>
      </c>
      <c r="G90" s="103">
        <f>VLOOKUP($D90,[7]Funcional_CORRIG!$D$8:$AM$197,33,0)</f>
        <v>0</v>
      </c>
      <c r="H90" s="103">
        <f>VLOOKUP($D90,[7]Funcional_LIQ!$D$8:$AM$197,33,0)</f>
        <v>0</v>
      </c>
      <c r="I90" s="103">
        <f>VLOOKUP($D90,[7]Funcional_LIQ!$D$8:$AM$197,33,0)</f>
        <v>0</v>
      </c>
      <c r="J90" s="103">
        <f>VLOOKUP($D90,[7]Funcional_LIQ!$D$8:$AM$197,33,0)</f>
        <v>0</v>
      </c>
      <c r="K90" s="103">
        <f>VLOOKUP($D90,[7]Funcional_PorPag!$D$8:$AM$197,33,0)</f>
        <v>0</v>
      </c>
      <c r="L90" s="105">
        <f t="shared" si="41"/>
        <v>0</v>
      </c>
      <c r="M90" s="106">
        <f t="shared" si="37"/>
        <v>0</v>
      </c>
    </row>
    <row r="91" spans="1:13" hidden="1" outlineLevel="4">
      <c r="A91" s="70" t="s">
        <v>473</v>
      </c>
      <c r="B91" s="70" t="s">
        <v>564</v>
      </c>
      <c r="C91" s="70" t="s">
        <v>612</v>
      </c>
      <c r="D91" s="107" t="s">
        <v>616</v>
      </c>
      <c r="E91" s="103">
        <f>VLOOKUP($D91,[7]Funcional_INI!$D$8:$AM$197,33,0)</f>
        <v>0</v>
      </c>
      <c r="F91" s="104">
        <f t="shared" si="47"/>
        <v>0</v>
      </c>
      <c r="G91" s="103">
        <f>VLOOKUP($D91,[7]Funcional_CORRIG!$D$8:$AM$197,33,0)</f>
        <v>0</v>
      </c>
      <c r="H91" s="103">
        <f>VLOOKUP($D91,[7]Funcional_LIQ!$D$8:$AM$197,33,0)</f>
        <v>0</v>
      </c>
      <c r="I91" s="103">
        <f>VLOOKUP($D91,[7]Funcional_LIQ!$D$8:$AM$197,33,0)</f>
        <v>0</v>
      </c>
      <c r="J91" s="103">
        <f>VLOOKUP($D91,[7]Funcional_LIQ!$D$8:$AM$197,33,0)</f>
        <v>0</v>
      </c>
      <c r="K91" s="103">
        <f>VLOOKUP($D91,[7]Funcional_PorPag!$D$8:$AM$197,33,0)</f>
        <v>0</v>
      </c>
      <c r="L91" s="105">
        <f t="shared" si="41"/>
        <v>0</v>
      </c>
      <c r="M91" s="106">
        <f t="shared" si="37"/>
        <v>0</v>
      </c>
    </row>
    <row r="92" spans="1:13" hidden="1" outlineLevel="4">
      <c r="A92" s="70" t="s">
        <v>473</v>
      </c>
      <c r="B92" s="70" t="s">
        <v>564</v>
      </c>
      <c r="C92" s="70" t="s">
        <v>612</v>
      </c>
      <c r="D92" s="107" t="s">
        <v>617</v>
      </c>
      <c r="E92" s="103">
        <f>VLOOKUP($D92,[7]Funcional_INI!$D$8:$AM$197,33,0)</f>
        <v>0</v>
      </c>
      <c r="F92" s="104">
        <f t="shared" si="47"/>
        <v>0</v>
      </c>
      <c r="G92" s="103">
        <f>VLOOKUP($D92,[7]Funcional_CORRIG!$D$8:$AM$197,33,0)</f>
        <v>0</v>
      </c>
      <c r="H92" s="103">
        <f>VLOOKUP($D92,[7]Funcional_LIQ!$D$8:$AM$197,33,0)</f>
        <v>0</v>
      </c>
      <c r="I92" s="103">
        <f>VLOOKUP($D92,[7]Funcional_LIQ!$D$8:$AM$197,33,0)</f>
        <v>0</v>
      </c>
      <c r="J92" s="103">
        <f>VLOOKUP($D92,[7]Funcional_LIQ!$D$8:$AM$197,33,0)</f>
        <v>0</v>
      </c>
      <c r="K92" s="103">
        <f>VLOOKUP($D92,[7]Funcional_PorPag!$D$8:$AM$197,33,0)</f>
        <v>0</v>
      </c>
      <c r="L92" s="105">
        <f t="shared" si="41"/>
        <v>0</v>
      </c>
      <c r="M92" s="106">
        <f t="shared" si="37"/>
        <v>0</v>
      </c>
    </row>
    <row r="93" spans="1:13" hidden="1" outlineLevel="4">
      <c r="A93" s="70" t="s">
        <v>473</v>
      </c>
      <c r="B93" s="70" t="s">
        <v>564</v>
      </c>
      <c r="C93" s="70" t="s">
        <v>612</v>
      </c>
      <c r="D93" s="107" t="s">
        <v>618</v>
      </c>
      <c r="E93" s="103">
        <f>VLOOKUP($D93,[7]Funcional_INI!$D$8:$AM$197,33,0)</f>
        <v>0</v>
      </c>
      <c r="F93" s="104">
        <f t="shared" si="47"/>
        <v>0</v>
      </c>
      <c r="G93" s="103">
        <f>VLOOKUP($D93,[7]Funcional_CORRIG!$D$8:$AM$197,33,0)</f>
        <v>0</v>
      </c>
      <c r="H93" s="103">
        <f>VLOOKUP($D93,[7]Funcional_LIQ!$D$8:$AM$197,33,0)</f>
        <v>0</v>
      </c>
      <c r="I93" s="103">
        <f>VLOOKUP($D93,[7]Funcional_LIQ!$D$8:$AM$197,33,0)</f>
        <v>0</v>
      </c>
      <c r="J93" s="103">
        <f>VLOOKUP($D93,[7]Funcional_LIQ!$D$8:$AM$197,33,0)</f>
        <v>0</v>
      </c>
      <c r="K93" s="103">
        <f>VLOOKUP($D93,[7]Funcional_PorPag!$D$8:$AM$197,33,0)</f>
        <v>0</v>
      </c>
      <c r="L93" s="105">
        <f t="shared" si="41"/>
        <v>0</v>
      </c>
      <c r="M93" s="106">
        <f t="shared" si="37"/>
        <v>0</v>
      </c>
    </row>
    <row r="94" spans="1:13" hidden="1" outlineLevel="4">
      <c r="A94" s="70" t="s">
        <v>473</v>
      </c>
      <c r="B94" s="70" t="s">
        <v>564</v>
      </c>
      <c r="C94" s="70" t="s">
        <v>612</v>
      </c>
      <c r="D94" s="107" t="s">
        <v>619</v>
      </c>
      <c r="E94" s="103">
        <f>VLOOKUP($D94,[7]Funcional_INI!$D$8:$AM$197,33,0)</f>
        <v>0</v>
      </c>
      <c r="F94" s="104">
        <f t="shared" si="47"/>
        <v>0</v>
      </c>
      <c r="G94" s="103">
        <f>VLOOKUP($D94,[7]Funcional_CORRIG!$D$8:$AM$197,33,0)</f>
        <v>0</v>
      </c>
      <c r="H94" s="103">
        <f>VLOOKUP($D94,[7]Funcional_LIQ!$D$8:$AM$197,33,0)</f>
        <v>0</v>
      </c>
      <c r="I94" s="103">
        <f>VLOOKUP($D94,[7]Funcional_LIQ!$D$8:$AM$197,33,0)</f>
        <v>0</v>
      </c>
      <c r="J94" s="103">
        <f>VLOOKUP($D94,[7]Funcional_LIQ!$D$8:$AM$197,33,0)</f>
        <v>0</v>
      </c>
      <c r="K94" s="103">
        <f>VLOOKUP($D94,[7]Funcional_PorPag!$D$8:$AM$197,33,0)</f>
        <v>0</v>
      </c>
      <c r="L94" s="105">
        <f t="shared" si="41"/>
        <v>0</v>
      </c>
      <c r="M94" s="106">
        <f t="shared" si="37"/>
        <v>0</v>
      </c>
    </row>
    <row r="95" spans="1:13" hidden="1" outlineLevel="3">
      <c r="A95" s="70"/>
      <c r="B95" s="70"/>
      <c r="C95" s="93" t="s">
        <v>620</v>
      </c>
      <c r="D95" s="98" t="s">
        <v>621</v>
      </c>
      <c r="E95" s="99">
        <f>SUBTOTAL(9,E96:E96)</f>
        <v>782769771</v>
      </c>
      <c r="F95" s="99">
        <f t="shared" ref="F95:K95" si="48">SUBTOTAL(9,F96:F96)</f>
        <v>-109279858</v>
      </c>
      <c r="G95" s="99">
        <f t="shared" si="48"/>
        <v>673489913</v>
      </c>
      <c r="H95" s="99">
        <f t="shared" si="48"/>
        <v>538950895</v>
      </c>
      <c r="I95" s="99">
        <f t="shared" si="48"/>
        <v>538950895</v>
      </c>
      <c r="J95" s="99">
        <f t="shared" si="48"/>
        <v>538950895</v>
      </c>
      <c r="K95" s="99">
        <f t="shared" si="48"/>
        <v>0</v>
      </c>
      <c r="L95" s="100">
        <f t="shared" si="41"/>
        <v>1.1816131549889117E-2</v>
      </c>
      <c r="M95" s="101">
        <f t="shared" si="37"/>
        <v>0.80023603115196174</v>
      </c>
    </row>
    <row r="96" spans="1:13" hidden="1" outlineLevel="4">
      <c r="A96" s="70" t="s">
        <v>473</v>
      </c>
      <c r="B96" s="70" t="s">
        <v>564</v>
      </c>
      <c r="C96" s="70" t="s">
        <v>622</v>
      </c>
      <c r="D96" s="107" t="s">
        <v>623</v>
      </c>
      <c r="E96" s="103">
        <f>VLOOKUP($D96,[7]Funcional_INI!$D$8:$AM$197,33,0)</f>
        <v>782769771</v>
      </c>
      <c r="F96" s="104">
        <f>+G96-E96</f>
        <v>-109279858</v>
      </c>
      <c r="G96" s="103">
        <f>VLOOKUP($D96,[7]Funcional_CORRIG!$D$8:$AM$197,33,0)</f>
        <v>673489913</v>
      </c>
      <c r="H96" s="103">
        <f>VLOOKUP($D96,[7]Funcional_LIQ!$D$8:$AM$197,33,0)</f>
        <v>538950895</v>
      </c>
      <c r="I96" s="103">
        <f>VLOOKUP($D96,[7]Funcional_LIQ!$D$8:$AM$197,33,0)</f>
        <v>538950895</v>
      </c>
      <c r="J96" s="103">
        <f>VLOOKUP($D96,[7]Funcional_LIQ!$D$8:$AM$197,33,0)</f>
        <v>538950895</v>
      </c>
      <c r="K96" s="103">
        <f>VLOOKUP($D96,[7]Funcional_PorPag!$D$8:$AM$197,33,0)</f>
        <v>0</v>
      </c>
      <c r="L96" s="105">
        <f t="shared" si="41"/>
        <v>1.1816131549889117E-2</v>
      </c>
      <c r="M96" s="106">
        <f t="shared" si="37"/>
        <v>0.80023603115196174</v>
      </c>
    </row>
    <row r="97" spans="1:13" outlineLevel="2" collapsed="1">
      <c r="A97" s="70"/>
      <c r="B97" s="93" t="s">
        <v>624</v>
      </c>
      <c r="C97" s="70"/>
      <c r="D97" s="98" t="s">
        <v>625</v>
      </c>
      <c r="E97" s="99">
        <f>SUBTOTAL(9,E99:E109)</f>
        <v>247066506</v>
      </c>
      <c r="F97" s="99">
        <f t="shared" ref="F97:K97" si="49">SUBTOTAL(9,F99:F109)</f>
        <v>0</v>
      </c>
      <c r="G97" s="99">
        <f t="shared" si="49"/>
        <v>247066506</v>
      </c>
      <c r="H97" s="99">
        <f t="shared" si="49"/>
        <v>217028461</v>
      </c>
      <c r="I97" s="99">
        <f t="shared" si="49"/>
        <v>217028461</v>
      </c>
      <c r="J97" s="99">
        <f t="shared" si="49"/>
        <v>217028461</v>
      </c>
      <c r="K97" s="99">
        <f t="shared" si="49"/>
        <v>0</v>
      </c>
      <c r="L97" s="100">
        <f t="shared" si="41"/>
        <v>4.7582012926167972E-3</v>
      </c>
      <c r="M97" s="101">
        <f t="shared" si="37"/>
        <v>0.87842121748384627</v>
      </c>
    </row>
    <row r="98" spans="1:13" hidden="1" outlineLevel="3">
      <c r="A98" s="70"/>
      <c r="B98" s="70"/>
      <c r="C98" s="93" t="s">
        <v>626</v>
      </c>
      <c r="D98" s="98" t="s">
        <v>627</v>
      </c>
      <c r="E98" s="99">
        <f>SUBTOTAL(9,E99:E99)</f>
        <v>0</v>
      </c>
      <c r="F98" s="99">
        <f t="shared" ref="F98:K98" si="50">SUBTOTAL(9,F99:F99)</f>
        <v>0</v>
      </c>
      <c r="G98" s="99">
        <f t="shared" si="50"/>
        <v>0</v>
      </c>
      <c r="H98" s="99">
        <f t="shared" si="50"/>
        <v>0</v>
      </c>
      <c r="I98" s="99">
        <f t="shared" si="50"/>
        <v>0</v>
      </c>
      <c r="J98" s="99">
        <f t="shared" si="50"/>
        <v>0</v>
      </c>
      <c r="K98" s="99">
        <f t="shared" si="50"/>
        <v>0</v>
      </c>
      <c r="L98" s="100">
        <f t="shared" si="41"/>
        <v>0</v>
      </c>
      <c r="M98" s="101">
        <f t="shared" si="37"/>
        <v>0</v>
      </c>
    </row>
    <row r="99" spans="1:13" hidden="1" outlineLevel="4">
      <c r="A99" s="70" t="s">
        <v>473</v>
      </c>
      <c r="B99" s="70" t="s">
        <v>628</v>
      </c>
      <c r="C99" s="70" t="s">
        <v>629</v>
      </c>
      <c r="D99" s="107" t="s">
        <v>630</v>
      </c>
      <c r="E99" s="103">
        <f>VLOOKUP($D99,[7]Funcional_INI!$D$8:$AM$197,33,0)</f>
        <v>0</v>
      </c>
      <c r="F99" s="104">
        <f>+G99-E99</f>
        <v>0</v>
      </c>
      <c r="G99" s="103">
        <f>VLOOKUP($D99,[7]Funcional_CORRIG!$D$8:$AM$197,33,0)</f>
        <v>0</v>
      </c>
      <c r="H99" s="103">
        <f>VLOOKUP($D99,[7]Funcional_LIQ!$D$8:$AM$197,33,0)</f>
        <v>0</v>
      </c>
      <c r="I99" s="103">
        <f>VLOOKUP($D99,[7]Funcional_LIQ!$D$8:$AM$197,33,0)</f>
        <v>0</v>
      </c>
      <c r="J99" s="103">
        <f>VLOOKUP($D99,[7]Funcional_LIQ!$D$8:$AM$197,33,0)</f>
        <v>0</v>
      </c>
      <c r="K99" s="103">
        <f>VLOOKUP($D99,[7]Funcional_PorPag!$D$8:$AM$197,33,0)</f>
        <v>0</v>
      </c>
      <c r="L99" s="105">
        <f t="shared" si="41"/>
        <v>0</v>
      </c>
      <c r="M99" s="106">
        <f t="shared" si="37"/>
        <v>0</v>
      </c>
    </row>
    <row r="100" spans="1:13" hidden="1" outlineLevel="3">
      <c r="A100" s="70"/>
      <c r="B100" s="70"/>
      <c r="C100" s="93" t="s">
        <v>631</v>
      </c>
      <c r="D100" s="98" t="s">
        <v>632</v>
      </c>
      <c r="E100" s="99">
        <f>SUBTOTAL(9,E101:E101)</f>
        <v>94317345</v>
      </c>
      <c r="F100" s="99">
        <f t="shared" ref="F100:K100" si="51">SUBTOTAL(9,F101:F101)</f>
        <v>0</v>
      </c>
      <c r="G100" s="99">
        <f t="shared" si="51"/>
        <v>94317345</v>
      </c>
      <c r="H100" s="99">
        <f t="shared" si="51"/>
        <v>71726874</v>
      </c>
      <c r="I100" s="99">
        <f t="shared" si="51"/>
        <v>71726874</v>
      </c>
      <c r="J100" s="99">
        <f t="shared" si="51"/>
        <v>71726874</v>
      </c>
      <c r="K100" s="99">
        <f t="shared" si="51"/>
        <v>0</v>
      </c>
      <c r="L100" s="100">
        <f t="shared" si="41"/>
        <v>1.5725628934085386E-3</v>
      </c>
      <c r="M100" s="101">
        <f t="shared" si="37"/>
        <v>0.760484447478881</v>
      </c>
    </row>
    <row r="101" spans="1:13" hidden="1" outlineLevel="4">
      <c r="A101" s="70" t="s">
        <v>473</v>
      </c>
      <c r="B101" s="70" t="s">
        <v>628</v>
      </c>
      <c r="C101" s="70" t="s">
        <v>633</v>
      </c>
      <c r="D101" s="107" t="s">
        <v>634</v>
      </c>
      <c r="E101" s="103">
        <f>VLOOKUP($D101,[7]Funcional_INI!$D$8:$AM$197,33,0)</f>
        <v>94317345</v>
      </c>
      <c r="F101" s="104">
        <f>+G101-E101</f>
        <v>0</v>
      </c>
      <c r="G101" s="103">
        <f>VLOOKUP($D101,[7]Funcional_CORRIG!$D$8:$AM$197,33,0)</f>
        <v>94317345</v>
      </c>
      <c r="H101" s="103">
        <f>VLOOKUP($D101,[7]Funcional_LIQ!$D$8:$AM$197,33,0)</f>
        <v>71726874</v>
      </c>
      <c r="I101" s="103">
        <f>VLOOKUP($D101,[7]Funcional_LIQ!$D$8:$AM$197,33,0)</f>
        <v>71726874</v>
      </c>
      <c r="J101" s="103">
        <f>VLOOKUP($D101,[7]Funcional_LIQ!$D$8:$AM$197,33,0)</f>
        <v>71726874</v>
      </c>
      <c r="K101" s="103">
        <f>VLOOKUP($D101,[7]Funcional_PorPag!$D$8:$AM$197,33,0)</f>
        <v>0</v>
      </c>
      <c r="L101" s="105">
        <f t="shared" si="41"/>
        <v>1.5725628934085386E-3</v>
      </c>
      <c r="M101" s="106">
        <f t="shared" si="37"/>
        <v>0.760484447478881</v>
      </c>
    </row>
    <row r="102" spans="1:13" hidden="1" outlineLevel="3">
      <c r="A102" s="70"/>
      <c r="B102" s="70"/>
      <c r="C102" s="93" t="s">
        <v>635</v>
      </c>
      <c r="D102" s="98" t="s">
        <v>636</v>
      </c>
      <c r="E102" s="99">
        <f>SUBTOTAL(9,E103:E103)</f>
        <v>0</v>
      </c>
      <c r="F102" s="99">
        <f t="shared" ref="F102:K102" si="52">SUBTOTAL(9,F103:F103)</f>
        <v>0</v>
      </c>
      <c r="G102" s="99">
        <f t="shared" si="52"/>
        <v>0</v>
      </c>
      <c r="H102" s="99">
        <f t="shared" si="52"/>
        <v>0</v>
      </c>
      <c r="I102" s="99">
        <f t="shared" si="52"/>
        <v>0</v>
      </c>
      <c r="J102" s="99">
        <f t="shared" si="52"/>
        <v>0</v>
      </c>
      <c r="K102" s="99">
        <f t="shared" si="52"/>
        <v>0</v>
      </c>
      <c r="L102" s="100">
        <f t="shared" si="41"/>
        <v>0</v>
      </c>
      <c r="M102" s="101">
        <f t="shared" si="37"/>
        <v>0</v>
      </c>
    </row>
    <row r="103" spans="1:13" hidden="1" outlineLevel="4">
      <c r="A103" s="70" t="s">
        <v>473</v>
      </c>
      <c r="B103" s="70" t="s">
        <v>628</v>
      </c>
      <c r="C103" s="70" t="s">
        <v>637</v>
      </c>
      <c r="D103" s="107" t="s">
        <v>638</v>
      </c>
      <c r="E103" s="103">
        <f>VLOOKUP($D103,[7]Funcional_INI!$D$8:$AM$197,33,0)</f>
        <v>0</v>
      </c>
      <c r="F103" s="104">
        <f>+G103-E103</f>
        <v>0</v>
      </c>
      <c r="G103" s="103">
        <f>VLOOKUP($D103,[7]Funcional_CORRIG!$D$8:$AM$197,33,0)</f>
        <v>0</v>
      </c>
      <c r="H103" s="103">
        <f>VLOOKUP($D103,[7]Funcional_LIQ!$D$8:$AM$197,33,0)</f>
        <v>0</v>
      </c>
      <c r="I103" s="103">
        <f>VLOOKUP($D103,[7]Funcional_LIQ!$D$8:$AM$197,33,0)</f>
        <v>0</v>
      </c>
      <c r="J103" s="103">
        <f>VLOOKUP($D103,[7]Funcional_LIQ!$D$8:$AM$197,33,0)</f>
        <v>0</v>
      </c>
      <c r="K103" s="103">
        <f>VLOOKUP($D103,[7]Funcional_PorPag!$D$8:$AM$197,33,0)</f>
        <v>0</v>
      </c>
      <c r="L103" s="105">
        <f t="shared" si="41"/>
        <v>0</v>
      </c>
      <c r="M103" s="106">
        <f t="shared" si="37"/>
        <v>0</v>
      </c>
    </row>
    <row r="104" spans="1:13" hidden="1" outlineLevel="3">
      <c r="A104" s="70"/>
      <c r="B104" s="70"/>
      <c r="C104" s="93" t="s">
        <v>639</v>
      </c>
      <c r="D104" s="98" t="s">
        <v>640</v>
      </c>
      <c r="E104" s="99">
        <f>SUBTOTAL(9,E105:E105)</f>
        <v>0</v>
      </c>
      <c r="F104" s="99">
        <f t="shared" ref="F104:K104" si="53">SUBTOTAL(9,F105:F105)</f>
        <v>0</v>
      </c>
      <c r="G104" s="99">
        <f t="shared" si="53"/>
        <v>0</v>
      </c>
      <c r="H104" s="99">
        <f t="shared" si="53"/>
        <v>0</v>
      </c>
      <c r="I104" s="99">
        <f t="shared" si="53"/>
        <v>0</v>
      </c>
      <c r="J104" s="99">
        <f t="shared" si="53"/>
        <v>0</v>
      </c>
      <c r="K104" s="99">
        <f t="shared" si="53"/>
        <v>0</v>
      </c>
      <c r="L104" s="100">
        <f t="shared" si="41"/>
        <v>0</v>
      </c>
      <c r="M104" s="101">
        <f t="shared" si="37"/>
        <v>0</v>
      </c>
    </row>
    <row r="105" spans="1:13" hidden="1" outlineLevel="4">
      <c r="A105" s="70" t="s">
        <v>473</v>
      </c>
      <c r="B105" s="70" t="s">
        <v>628</v>
      </c>
      <c r="C105" s="70" t="s">
        <v>641</v>
      </c>
      <c r="D105" s="107" t="s">
        <v>642</v>
      </c>
      <c r="E105" s="103">
        <f>VLOOKUP($D105,[7]Funcional_INI!$D$8:$AM$197,33,0)</f>
        <v>0</v>
      </c>
      <c r="F105" s="104">
        <f>+G105-E105</f>
        <v>0</v>
      </c>
      <c r="G105" s="103">
        <f>VLOOKUP($D105,[7]Funcional_CORRIG!$D$8:$AM$197,33,0)</f>
        <v>0</v>
      </c>
      <c r="H105" s="103">
        <f>VLOOKUP($D105,[7]Funcional_LIQ!$D$8:$AM$197,33,0)</f>
        <v>0</v>
      </c>
      <c r="I105" s="103">
        <f>VLOOKUP($D105,[7]Funcional_LIQ!$D$8:$AM$197,33,0)</f>
        <v>0</v>
      </c>
      <c r="J105" s="103">
        <f>VLOOKUP($D105,[7]Funcional_LIQ!$D$8:$AM$197,33,0)</f>
        <v>0</v>
      </c>
      <c r="K105" s="103">
        <f>VLOOKUP($D105,[7]Funcional_PorPag!$D$8:$AM$197,33,0)</f>
        <v>0</v>
      </c>
      <c r="L105" s="105">
        <f t="shared" si="41"/>
        <v>0</v>
      </c>
      <c r="M105" s="106">
        <f t="shared" si="37"/>
        <v>0</v>
      </c>
    </row>
    <row r="106" spans="1:13" hidden="1" outlineLevel="3">
      <c r="A106" s="70"/>
      <c r="B106" s="70"/>
      <c r="C106" s="93" t="s">
        <v>643</v>
      </c>
      <c r="D106" s="98" t="s">
        <v>644</v>
      </c>
      <c r="E106" s="99">
        <f>SUBTOTAL(9,E107:E107)</f>
        <v>139193167</v>
      </c>
      <c r="F106" s="99">
        <f t="shared" ref="F106:K106" si="54">SUBTOTAL(9,F107:F107)</f>
        <v>0</v>
      </c>
      <c r="G106" s="99">
        <f t="shared" si="54"/>
        <v>139193167</v>
      </c>
      <c r="H106" s="99">
        <f t="shared" si="54"/>
        <v>136034905</v>
      </c>
      <c r="I106" s="99">
        <f t="shared" si="54"/>
        <v>136034905</v>
      </c>
      <c r="J106" s="99">
        <f t="shared" si="54"/>
        <v>136034905</v>
      </c>
      <c r="K106" s="99">
        <f t="shared" si="54"/>
        <v>0</v>
      </c>
      <c r="L106" s="100">
        <f t="shared" si="41"/>
        <v>2.982472703485665E-3</v>
      </c>
      <c r="M106" s="101">
        <f t="shared" si="37"/>
        <v>0.97731022241917953</v>
      </c>
    </row>
    <row r="107" spans="1:13" hidden="1" outlineLevel="4">
      <c r="A107" s="70" t="s">
        <v>473</v>
      </c>
      <c r="B107" s="70" t="s">
        <v>628</v>
      </c>
      <c r="C107" s="70" t="s">
        <v>645</v>
      </c>
      <c r="D107" s="107" t="s">
        <v>646</v>
      </c>
      <c r="E107" s="103">
        <f>VLOOKUP($D107,[7]Funcional_INI!$D$8:$AM$197,33,0)</f>
        <v>139193167</v>
      </c>
      <c r="F107" s="104">
        <f>+G107-E107</f>
        <v>0</v>
      </c>
      <c r="G107" s="103">
        <f>VLOOKUP($D107,[7]Funcional_CORRIG!$D$8:$AM$197,33,0)</f>
        <v>139193167</v>
      </c>
      <c r="H107" s="103">
        <f>VLOOKUP($D107,[7]Funcional_LIQ!$D$8:$AM$197,33,0)</f>
        <v>136034905</v>
      </c>
      <c r="I107" s="103">
        <f>VLOOKUP($D107,[7]Funcional_LIQ!$D$8:$AM$197,33,0)</f>
        <v>136034905</v>
      </c>
      <c r="J107" s="103">
        <f>VLOOKUP($D107,[7]Funcional_LIQ!$D$8:$AM$197,33,0)</f>
        <v>136034905</v>
      </c>
      <c r="K107" s="103">
        <f>VLOOKUP($D107,[7]Funcional_PorPag!$D$8:$AM$197,33,0)</f>
        <v>0</v>
      </c>
      <c r="L107" s="105">
        <f t="shared" si="41"/>
        <v>2.982472703485665E-3</v>
      </c>
      <c r="M107" s="106">
        <f t="shared" si="37"/>
        <v>0.97731022241917953</v>
      </c>
    </row>
    <row r="108" spans="1:13" hidden="1" outlineLevel="3">
      <c r="A108" s="70"/>
      <c r="B108" s="70"/>
      <c r="C108" s="93" t="s">
        <v>647</v>
      </c>
      <c r="D108" s="98" t="s">
        <v>648</v>
      </c>
      <c r="E108" s="99">
        <f>SUBTOTAL(9,E109:E109)</f>
        <v>13555994</v>
      </c>
      <c r="F108" s="99">
        <f t="shared" ref="F108:K108" si="55">SUBTOTAL(9,F109:F109)</f>
        <v>0</v>
      </c>
      <c r="G108" s="99">
        <f t="shared" si="55"/>
        <v>13555994</v>
      </c>
      <c r="H108" s="99">
        <f t="shared" si="55"/>
        <v>9266682</v>
      </c>
      <c r="I108" s="99">
        <f t="shared" si="55"/>
        <v>9266682</v>
      </c>
      <c r="J108" s="99">
        <f t="shared" si="55"/>
        <v>9266682</v>
      </c>
      <c r="K108" s="99">
        <f t="shared" si="55"/>
        <v>0</v>
      </c>
      <c r="L108" s="100">
        <f t="shared" si="41"/>
        <v>2.0316569572259376E-4</v>
      </c>
      <c r="M108" s="101">
        <f t="shared" si="37"/>
        <v>0.68358557845333956</v>
      </c>
    </row>
    <row r="109" spans="1:13" hidden="1" outlineLevel="4">
      <c r="A109" s="70" t="s">
        <v>473</v>
      </c>
      <c r="B109" s="70" t="s">
        <v>628</v>
      </c>
      <c r="C109" s="70" t="s">
        <v>649</v>
      </c>
      <c r="D109" s="107" t="s">
        <v>650</v>
      </c>
      <c r="E109" s="103">
        <f>VLOOKUP($D109,[7]Funcional_INI!$D$8:$AM$197,33,0)</f>
        <v>13555994</v>
      </c>
      <c r="F109" s="104">
        <f>+G109-E109</f>
        <v>0</v>
      </c>
      <c r="G109" s="103">
        <f>VLOOKUP($D109,[7]Funcional_CORRIG!$D$8:$AM$197,33,0)</f>
        <v>13555994</v>
      </c>
      <c r="H109" s="103">
        <f>VLOOKUP($D109,[7]Funcional_LIQ!$D$8:$AM$197,33,0)</f>
        <v>9266682</v>
      </c>
      <c r="I109" s="103">
        <f>VLOOKUP($D109,[7]Funcional_LIQ!$D$8:$AM$197,33,0)</f>
        <v>9266682</v>
      </c>
      <c r="J109" s="103">
        <f>VLOOKUP($D109,[7]Funcional_LIQ!$D$8:$AM$197,33,0)</f>
        <v>9266682</v>
      </c>
      <c r="K109" s="103">
        <f>VLOOKUP($D109,[7]Funcional_PorPag!$D$8:$AM$197,33,0)</f>
        <v>0</v>
      </c>
      <c r="L109" s="105">
        <f t="shared" si="41"/>
        <v>2.0316569572259376E-4</v>
      </c>
      <c r="M109" s="106">
        <f t="shared" si="37"/>
        <v>0.68358557845333956</v>
      </c>
    </row>
    <row r="110" spans="1:13" outlineLevel="2" collapsed="1">
      <c r="A110" s="70"/>
      <c r="B110" s="93" t="s">
        <v>651</v>
      </c>
      <c r="C110" s="70"/>
      <c r="D110" s="98" t="s">
        <v>652</v>
      </c>
      <c r="E110" s="99">
        <f>SUBTOTAL(9,E112:E122)</f>
        <v>67654423</v>
      </c>
      <c r="F110" s="99">
        <f t="shared" ref="F110:K110" si="56">SUBTOTAL(9,F112:F122)</f>
        <v>0</v>
      </c>
      <c r="G110" s="99">
        <f t="shared" si="56"/>
        <v>67654423</v>
      </c>
      <c r="H110" s="99">
        <f t="shared" si="56"/>
        <v>46464196</v>
      </c>
      <c r="I110" s="99">
        <f t="shared" si="56"/>
        <v>46464196</v>
      </c>
      <c r="J110" s="99">
        <f t="shared" si="56"/>
        <v>46464196</v>
      </c>
      <c r="K110" s="99">
        <f t="shared" si="56"/>
        <v>0</v>
      </c>
      <c r="L110" s="100">
        <f t="shared" si="41"/>
        <v>1.018695872646861E-3</v>
      </c>
      <c r="M110" s="101">
        <f t="shared" si="37"/>
        <v>0.68678726297022741</v>
      </c>
    </row>
    <row r="111" spans="1:13" hidden="1" outlineLevel="3">
      <c r="A111" s="70"/>
      <c r="B111" s="70"/>
      <c r="C111" s="93" t="s">
        <v>653</v>
      </c>
      <c r="D111" s="98" t="s">
        <v>654</v>
      </c>
      <c r="E111" s="99">
        <f>SUBTOTAL(9,E112:E112)</f>
        <v>0</v>
      </c>
      <c r="F111" s="99">
        <f t="shared" ref="F111:K111" si="57">SUBTOTAL(9,F112:F112)</f>
        <v>0</v>
      </c>
      <c r="G111" s="99">
        <f t="shared" si="57"/>
        <v>0</v>
      </c>
      <c r="H111" s="99">
        <f t="shared" si="57"/>
        <v>0</v>
      </c>
      <c r="I111" s="99">
        <f t="shared" si="57"/>
        <v>0</v>
      </c>
      <c r="J111" s="99">
        <f t="shared" si="57"/>
        <v>0</v>
      </c>
      <c r="K111" s="99">
        <f t="shared" si="57"/>
        <v>0</v>
      </c>
      <c r="L111" s="100">
        <f t="shared" si="41"/>
        <v>0</v>
      </c>
      <c r="M111" s="101">
        <f t="shared" si="37"/>
        <v>0</v>
      </c>
    </row>
    <row r="112" spans="1:13" hidden="1" outlineLevel="4">
      <c r="A112" s="70" t="s">
        <v>473</v>
      </c>
      <c r="B112" s="70" t="s">
        <v>655</v>
      </c>
      <c r="C112" s="70" t="s">
        <v>656</v>
      </c>
      <c r="D112" s="107" t="s">
        <v>657</v>
      </c>
      <c r="E112" s="103">
        <f>VLOOKUP($D112,[7]Funcional_INI!$D$8:$AM$197,33,0)</f>
        <v>0</v>
      </c>
      <c r="F112" s="104">
        <f>+G112-E112</f>
        <v>0</v>
      </c>
      <c r="G112" s="103">
        <f>VLOOKUP($D112,[7]Funcional_CORRIG!$D$8:$AM$197,33,0)</f>
        <v>0</v>
      </c>
      <c r="H112" s="103">
        <f>VLOOKUP($D112,[7]Funcional_LIQ!$D$8:$AM$197,33,0)</f>
        <v>0</v>
      </c>
      <c r="I112" s="103">
        <f>VLOOKUP($D112,[7]Funcional_LIQ!$D$8:$AM$197,33,0)</f>
        <v>0</v>
      </c>
      <c r="J112" s="103">
        <f>VLOOKUP($D112,[7]Funcional_LIQ!$D$8:$AM$197,33,0)</f>
        <v>0</v>
      </c>
      <c r="K112" s="103">
        <f>VLOOKUP($D112,[7]Funcional_PorPag!$D$8:$AM$197,33,0)</f>
        <v>0</v>
      </c>
      <c r="L112" s="105">
        <f t="shared" si="41"/>
        <v>0</v>
      </c>
      <c r="M112" s="106">
        <f t="shared" si="37"/>
        <v>0</v>
      </c>
    </row>
    <row r="113" spans="1:13" hidden="1" outlineLevel="3">
      <c r="A113" s="70"/>
      <c r="B113" s="70"/>
      <c r="C113" s="93" t="s">
        <v>658</v>
      </c>
      <c r="D113" s="98" t="s">
        <v>659</v>
      </c>
      <c r="E113" s="99">
        <f>SUBTOTAL(9,E114:E114)</f>
        <v>0</v>
      </c>
      <c r="F113" s="99">
        <f t="shared" ref="F113:K113" si="58">SUBTOTAL(9,F114:F114)</f>
        <v>0</v>
      </c>
      <c r="G113" s="99">
        <f t="shared" si="58"/>
        <v>0</v>
      </c>
      <c r="H113" s="99">
        <f t="shared" si="58"/>
        <v>0</v>
      </c>
      <c r="I113" s="99">
        <f t="shared" si="58"/>
        <v>0</v>
      </c>
      <c r="J113" s="99">
        <f t="shared" si="58"/>
        <v>0</v>
      </c>
      <c r="K113" s="99">
        <f t="shared" si="58"/>
        <v>0</v>
      </c>
      <c r="L113" s="100">
        <f t="shared" si="41"/>
        <v>0</v>
      </c>
      <c r="M113" s="101">
        <f t="shared" si="37"/>
        <v>0</v>
      </c>
    </row>
    <row r="114" spans="1:13" hidden="1" outlineLevel="4">
      <c r="A114" s="70" t="s">
        <v>473</v>
      </c>
      <c r="B114" s="70" t="s">
        <v>655</v>
      </c>
      <c r="C114" s="70" t="s">
        <v>660</v>
      </c>
      <c r="D114" s="107" t="s">
        <v>661</v>
      </c>
      <c r="E114" s="103">
        <f>VLOOKUP($D114,[7]Funcional_INI!$D$8:$AM$197,33,0)</f>
        <v>0</v>
      </c>
      <c r="F114" s="104">
        <f>+G114-E114</f>
        <v>0</v>
      </c>
      <c r="G114" s="103">
        <f>VLOOKUP($D114,[7]Funcional_CORRIG!$D$8:$AM$197,33,0)</f>
        <v>0</v>
      </c>
      <c r="H114" s="103">
        <f>VLOOKUP($D114,[7]Funcional_LIQ!$D$8:$AM$197,33,0)</f>
        <v>0</v>
      </c>
      <c r="I114" s="103">
        <f>VLOOKUP($D114,[7]Funcional_LIQ!$D$8:$AM$197,33,0)</f>
        <v>0</v>
      </c>
      <c r="J114" s="103">
        <f>VLOOKUP($D114,[7]Funcional_LIQ!$D$8:$AM$197,33,0)</f>
        <v>0</v>
      </c>
      <c r="K114" s="103">
        <f>VLOOKUP($D114,[7]Funcional_PorPag!$D$8:$AM$197,33,0)</f>
        <v>0</v>
      </c>
      <c r="L114" s="105">
        <f t="shared" si="41"/>
        <v>0</v>
      </c>
      <c r="M114" s="106">
        <f t="shared" si="37"/>
        <v>0</v>
      </c>
    </row>
    <row r="115" spans="1:13" hidden="1" outlineLevel="3">
      <c r="A115" s="70"/>
      <c r="B115" s="70"/>
      <c r="C115" s="93" t="s">
        <v>662</v>
      </c>
      <c r="D115" s="98" t="s">
        <v>663</v>
      </c>
      <c r="E115" s="99">
        <f>SUBTOTAL(9,E116:E116)</f>
        <v>0</v>
      </c>
      <c r="F115" s="99">
        <f t="shared" ref="F115:K115" si="59">SUBTOTAL(9,F116:F116)</f>
        <v>0</v>
      </c>
      <c r="G115" s="99">
        <f t="shared" si="59"/>
        <v>0</v>
      </c>
      <c r="H115" s="99">
        <f t="shared" si="59"/>
        <v>0</v>
      </c>
      <c r="I115" s="99">
        <f t="shared" si="59"/>
        <v>0</v>
      </c>
      <c r="J115" s="99">
        <f t="shared" si="59"/>
        <v>0</v>
      </c>
      <c r="K115" s="99">
        <f t="shared" si="59"/>
        <v>0</v>
      </c>
      <c r="L115" s="100">
        <f t="shared" si="41"/>
        <v>0</v>
      </c>
      <c r="M115" s="101">
        <f t="shared" si="37"/>
        <v>0</v>
      </c>
    </row>
    <row r="116" spans="1:13" hidden="1" outlineLevel="4">
      <c r="A116" s="70" t="s">
        <v>473</v>
      </c>
      <c r="B116" s="70" t="s">
        <v>655</v>
      </c>
      <c r="C116" s="70" t="s">
        <v>664</v>
      </c>
      <c r="D116" s="107" t="s">
        <v>665</v>
      </c>
      <c r="E116" s="103">
        <f>VLOOKUP($D116,[7]Funcional_INI!$D$8:$AM$197,33,0)</f>
        <v>0</v>
      </c>
      <c r="F116" s="104">
        <f>+G116-E116</f>
        <v>0</v>
      </c>
      <c r="G116" s="103">
        <f>VLOOKUP($D116,[7]Funcional_CORRIG!$D$8:$AM$197,33,0)</f>
        <v>0</v>
      </c>
      <c r="H116" s="103">
        <f>VLOOKUP($D116,[7]Funcional_LIQ!$D$8:$AM$197,33,0)</f>
        <v>0</v>
      </c>
      <c r="I116" s="103">
        <f>VLOOKUP($D116,[7]Funcional_LIQ!$D$8:$AM$197,33,0)</f>
        <v>0</v>
      </c>
      <c r="J116" s="103">
        <f>VLOOKUP($D116,[7]Funcional_LIQ!$D$8:$AM$197,33,0)</f>
        <v>0</v>
      </c>
      <c r="K116" s="103">
        <f>VLOOKUP($D116,[7]Funcional_PorPag!$D$8:$AM$197,33,0)</f>
        <v>0</v>
      </c>
      <c r="L116" s="105">
        <f t="shared" si="41"/>
        <v>0</v>
      </c>
      <c r="M116" s="106">
        <f t="shared" si="37"/>
        <v>0</v>
      </c>
    </row>
    <row r="117" spans="1:13" hidden="1" outlineLevel="3">
      <c r="A117" s="70"/>
      <c r="B117" s="70"/>
      <c r="C117" s="93" t="s">
        <v>666</v>
      </c>
      <c r="D117" s="98" t="s">
        <v>667</v>
      </c>
      <c r="E117" s="99">
        <f>SUBTOTAL(9,E118:E118)</f>
        <v>0</v>
      </c>
      <c r="F117" s="99">
        <f t="shared" ref="F117:K117" si="60">SUBTOTAL(9,F118:F118)</f>
        <v>0</v>
      </c>
      <c r="G117" s="99">
        <f t="shared" si="60"/>
        <v>0</v>
      </c>
      <c r="H117" s="99">
        <f t="shared" si="60"/>
        <v>0</v>
      </c>
      <c r="I117" s="99">
        <f t="shared" si="60"/>
        <v>0</v>
      </c>
      <c r="J117" s="99">
        <f t="shared" si="60"/>
        <v>0</v>
      </c>
      <c r="K117" s="99">
        <f t="shared" si="60"/>
        <v>0</v>
      </c>
      <c r="L117" s="100">
        <f t="shared" si="41"/>
        <v>0</v>
      </c>
      <c r="M117" s="101">
        <f t="shared" si="37"/>
        <v>0</v>
      </c>
    </row>
    <row r="118" spans="1:13" hidden="1" outlineLevel="4">
      <c r="A118" s="70" t="s">
        <v>473</v>
      </c>
      <c r="B118" s="70" t="s">
        <v>655</v>
      </c>
      <c r="C118" s="70" t="s">
        <v>668</v>
      </c>
      <c r="D118" s="107" t="s">
        <v>669</v>
      </c>
      <c r="E118" s="103">
        <f>VLOOKUP($D118,[7]Funcional_INI!$D$8:$AM$197,33,0)</f>
        <v>0</v>
      </c>
      <c r="F118" s="104">
        <f>+G118-E118</f>
        <v>0</v>
      </c>
      <c r="G118" s="103">
        <f>VLOOKUP($D118,[7]Funcional_CORRIG!$D$8:$AM$197,33,0)</f>
        <v>0</v>
      </c>
      <c r="H118" s="103">
        <f>VLOOKUP($D118,[7]Funcional_LIQ!$D$8:$AM$197,33,0)</f>
        <v>0</v>
      </c>
      <c r="I118" s="103">
        <f>VLOOKUP($D118,[7]Funcional_LIQ!$D$8:$AM$197,33,0)</f>
        <v>0</v>
      </c>
      <c r="J118" s="103">
        <f>VLOOKUP($D118,[7]Funcional_LIQ!$D$8:$AM$197,33,0)</f>
        <v>0</v>
      </c>
      <c r="K118" s="103">
        <f>VLOOKUP($D118,[7]Funcional_PorPag!$D$8:$AM$197,33,0)</f>
        <v>0</v>
      </c>
      <c r="L118" s="105">
        <f t="shared" si="41"/>
        <v>0</v>
      </c>
      <c r="M118" s="106">
        <f t="shared" si="37"/>
        <v>0</v>
      </c>
    </row>
    <row r="119" spans="1:13" hidden="1" outlineLevel="3">
      <c r="A119" s="70"/>
      <c r="B119" s="70"/>
      <c r="C119" s="93" t="s">
        <v>670</v>
      </c>
      <c r="D119" s="98" t="s">
        <v>671</v>
      </c>
      <c r="E119" s="99">
        <f>SUBTOTAL(9,E120:E120)</f>
        <v>0</v>
      </c>
      <c r="F119" s="99">
        <f t="shared" ref="F119:K119" si="61">SUBTOTAL(9,F120:F120)</f>
        <v>0</v>
      </c>
      <c r="G119" s="99">
        <f t="shared" si="61"/>
        <v>0</v>
      </c>
      <c r="H119" s="99">
        <f t="shared" si="61"/>
        <v>0</v>
      </c>
      <c r="I119" s="99">
        <f t="shared" si="61"/>
        <v>0</v>
      </c>
      <c r="J119" s="99">
        <f t="shared" si="61"/>
        <v>0</v>
      </c>
      <c r="K119" s="99">
        <f t="shared" si="61"/>
        <v>0</v>
      </c>
      <c r="L119" s="100">
        <f t="shared" si="41"/>
        <v>0</v>
      </c>
      <c r="M119" s="101">
        <f t="shared" si="37"/>
        <v>0</v>
      </c>
    </row>
    <row r="120" spans="1:13" hidden="1" outlineLevel="4">
      <c r="A120" s="70" t="s">
        <v>473</v>
      </c>
      <c r="B120" s="70" t="s">
        <v>655</v>
      </c>
      <c r="C120" s="70" t="s">
        <v>672</v>
      </c>
      <c r="D120" s="107" t="s">
        <v>673</v>
      </c>
      <c r="E120" s="103">
        <f>VLOOKUP($D120,[7]Funcional_INI!$D$8:$AM$197,33,0)</f>
        <v>0</v>
      </c>
      <c r="F120" s="104">
        <f>+G120-E120</f>
        <v>0</v>
      </c>
      <c r="G120" s="103">
        <f>VLOOKUP($D120,[7]Funcional_CORRIG!$D$8:$AM$197,33,0)</f>
        <v>0</v>
      </c>
      <c r="H120" s="103">
        <f>VLOOKUP($D120,[7]Funcional_LIQ!$D$8:$AM$197,33,0)</f>
        <v>0</v>
      </c>
      <c r="I120" s="103">
        <f>VLOOKUP($D120,[7]Funcional_LIQ!$D$8:$AM$197,33,0)</f>
        <v>0</v>
      </c>
      <c r="J120" s="103">
        <f>VLOOKUP($D120,[7]Funcional_LIQ!$D$8:$AM$197,33,0)</f>
        <v>0</v>
      </c>
      <c r="K120" s="103">
        <f>VLOOKUP($D120,[7]Funcional_PorPag!$D$8:$AM$197,33,0)</f>
        <v>0</v>
      </c>
      <c r="L120" s="105">
        <f t="shared" si="41"/>
        <v>0</v>
      </c>
      <c r="M120" s="106">
        <f t="shared" si="37"/>
        <v>0</v>
      </c>
    </row>
    <row r="121" spans="1:13" hidden="1" outlineLevel="3">
      <c r="A121" s="70"/>
      <c r="B121" s="70"/>
      <c r="C121" s="93" t="s">
        <v>674</v>
      </c>
      <c r="D121" s="98" t="s">
        <v>675</v>
      </c>
      <c r="E121" s="99">
        <f>SUBTOTAL(9,E122:E122)</f>
        <v>67654423</v>
      </c>
      <c r="F121" s="99">
        <f t="shared" ref="F121:K121" si="62">SUBTOTAL(9,F122:F122)</f>
        <v>0</v>
      </c>
      <c r="G121" s="99">
        <f t="shared" si="62"/>
        <v>67654423</v>
      </c>
      <c r="H121" s="99">
        <f t="shared" si="62"/>
        <v>46464196</v>
      </c>
      <c r="I121" s="99">
        <f t="shared" si="62"/>
        <v>46464196</v>
      </c>
      <c r="J121" s="99">
        <f t="shared" si="62"/>
        <v>46464196</v>
      </c>
      <c r="K121" s="99">
        <f t="shared" si="62"/>
        <v>0</v>
      </c>
      <c r="L121" s="100">
        <f t="shared" si="41"/>
        <v>1.018695872646861E-3</v>
      </c>
      <c r="M121" s="101">
        <f t="shared" si="37"/>
        <v>0.68678726297022741</v>
      </c>
    </row>
    <row r="122" spans="1:13" hidden="1" outlineLevel="4">
      <c r="A122" s="70" t="s">
        <v>473</v>
      </c>
      <c r="B122" s="70" t="s">
        <v>655</v>
      </c>
      <c r="C122" s="70" t="s">
        <v>676</v>
      </c>
      <c r="D122" s="107" t="s">
        <v>677</v>
      </c>
      <c r="E122" s="103">
        <f>VLOOKUP($D122,[7]Funcional_INI!$D$8:$AM$197,33,0)</f>
        <v>67654423</v>
      </c>
      <c r="F122" s="104">
        <f>+G122-E122</f>
        <v>0</v>
      </c>
      <c r="G122" s="103">
        <f>VLOOKUP($D122,[7]Funcional_CORRIG!$D$8:$AM$197,33,0)</f>
        <v>67654423</v>
      </c>
      <c r="H122" s="103">
        <f>VLOOKUP($D122,[7]Funcional_LIQ!$D$8:$AM$197,33,0)</f>
        <v>46464196</v>
      </c>
      <c r="I122" s="103">
        <f>VLOOKUP($D122,[7]Funcional_LIQ!$D$8:$AM$197,33,0)</f>
        <v>46464196</v>
      </c>
      <c r="J122" s="103">
        <f>VLOOKUP($D122,[7]Funcional_LIQ!$D$8:$AM$197,33,0)</f>
        <v>46464196</v>
      </c>
      <c r="K122" s="103">
        <f>VLOOKUP($D122,[7]Funcional_PorPag!$D$8:$AM$197,33,0)</f>
        <v>0</v>
      </c>
      <c r="L122" s="105">
        <f t="shared" si="41"/>
        <v>1.018695872646861E-3</v>
      </c>
      <c r="M122" s="106">
        <f t="shared" si="37"/>
        <v>0.68678726297022741</v>
      </c>
    </row>
    <row r="123" spans="1:13" outlineLevel="2" collapsed="1">
      <c r="A123" s="70"/>
      <c r="B123" s="93" t="s">
        <v>678</v>
      </c>
      <c r="C123" s="70"/>
      <c r="D123" s="98" t="s">
        <v>679</v>
      </c>
      <c r="E123" s="99">
        <f>SUBTOTAL(9,E125:E143)</f>
        <v>6301345322</v>
      </c>
      <c r="F123" s="99">
        <f t="shared" ref="F123:K123" si="63">SUBTOTAL(9,F125:F143)</f>
        <v>217948709</v>
      </c>
      <c r="G123" s="99">
        <f t="shared" si="63"/>
        <v>6519294031</v>
      </c>
      <c r="H123" s="99">
        <f t="shared" si="63"/>
        <v>5661393028</v>
      </c>
      <c r="I123" s="99">
        <f t="shared" si="63"/>
        <v>5661393028</v>
      </c>
      <c r="J123" s="99">
        <f t="shared" si="63"/>
        <v>5661393028</v>
      </c>
      <c r="K123" s="99">
        <f t="shared" si="63"/>
        <v>0</v>
      </c>
      <c r="L123" s="100">
        <f t="shared" si="41"/>
        <v>0.12412218885817619</v>
      </c>
      <c r="M123" s="101">
        <f t="shared" si="37"/>
        <v>0.86840584288412503</v>
      </c>
    </row>
    <row r="124" spans="1:13" hidden="1" outlineLevel="3">
      <c r="A124" s="70"/>
      <c r="B124" s="70"/>
      <c r="C124" s="93" t="s">
        <v>680</v>
      </c>
      <c r="D124" s="98" t="s">
        <v>681</v>
      </c>
      <c r="E124" s="99">
        <f>SUBTOTAL(9,E125:E127)</f>
        <v>801911406</v>
      </c>
      <c r="F124" s="99">
        <f t="shared" ref="F124:K124" si="64">SUBTOTAL(9,F125:F127)</f>
        <v>-2475578</v>
      </c>
      <c r="G124" s="99">
        <f t="shared" si="64"/>
        <v>799435828</v>
      </c>
      <c r="H124" s="99">
        <f t="shared" si="64"/>
        <v>768186119</v>
      </c>
      <c r="I124" s="99">
        <f t="shared" si="64"/>
        <v>768186119</v>
      </c>
      <c r="J124" s="99">
        <f t="shared" si="64"/>
        <v>768186119</v>
      </c>
      <c r="K124" s="99">
        <f t="shared" si="64"/>
        <v>0</v>
      </c>
      <c r="L124" s="100">
        <f t="shared" si="41"/>
        <v>1.6841957813063427E-2</v>
      </c>
      <c r="M124" s="101">
        <f t="shared" si="37"/>
        <v>0.96091029710517306</v>
      </c>
    </row>
    <row r="125" spans="1:13" hidden="1" outlineLevel="4">
      <c r="A125" s="70" t="s">
        <v>473</v>
      </c>
      <c r="B125" s="70" t="s">
        <v>682</v>
      </c>
      <c r="C125" s="70" t="s">
        <v>683</v>
      </c>
      <c r="D125" s="107" t="s">
        <v>684</v>
      </c>
      <c r="E125" s="103">
        <f>VLOOKUP($D125,[7]Funcional_INI!$D$8:$AM$197,33,0)</f>
        <v>801911406</v>
      </c>
      <c r="F125" s="104">
        <f t="shared" ref="F125:F127" si="65">+G125-E125</f>
        <v>-2475578</v>
      </c>
      <c r="G125" s="103">
        <f>VLOOKUP($D125,[7]Funcional_CORRIG!$D$8:$AM$197,33,0)</f>
        <v>799435828</v>
      </c>
      <c r="H125" s="103">
        <f>VLOOKUP($D125,[7]Funcional_LIQ!$D$8:$AM$197,33,0)</f>
        <v>768186119</v>
      </c>
      <c r="I125" s="103">
        <f>VLOOKUP($D125,[7]Funcional_LIQ!$D$8:$AM$197,33,0)</f>
        <v>768186119</v>
      </c>
      <c r="J125" s="103">
        <f>VLOOKUP($D125,[7]Funcional_LIQ!$D$8:$AM$197,33,0)</f>
        <v>768186119</v>
      </c>
      <c r="K125" s="103">
        <f>VLOOKUP($D125,[7]Funcional_PorPag!$D$8:$AM$197,33,0)</f>
        <v>0</v>
      </c>
      <c r="L125" s="105">
        <f t="shared" si="41"/>
        <v>1.6841957813063427E-2</v>
      </c>
      <c r="M125" s="106">
        <f t="shared" si="37"/>
        <v>0.96091029710517306</v>
      </c>
    </row>
    <row r="126" spans="1:13" hidden="1" outlineLevel="4">
      <c r="A126" s="70" t="s">
        <v>473</v>
      </c>
      <c r="B126" s="70" t="s">
        <v>682</v>
      </c>
      <c r="C126" s="70" t="s">
        <v>683</v>
      </c>
      <c r="D126" s="107" t="s">
        <v>685</v>
      </c>
      <c r="E126" s="103">
        <f>VLOOKUP($D126,[7]Funcional_INI!$D$8:$AM$197,33,0)</f>
        <v>0</v>
      </c>
      <c r="F126" s="104">
        <f t="shared" si="65"/>
        <v>0</v>
      </c>
      <c r="G126" s="103">
        <f>VLOOKUP($D126,[7]Funcional_CORRIG!$D$8:$AM$197,33,0)</f>
        <v>0</v>
      </c>
      <c r="H126" s="103">
        <f>VLOOKUP($D126,[7]Funcional_LIQ!$D$8:$AM$197,33,0)</f>
        <v>0</v>
      </c>
      <c r="I126" s="103">
        <f>VLOOKUP($D126,[7]Funcional_LIQ!$D$8:$AM$197,33,0)</f>
        <v>0</v>
      </c>
      <c r="J126" s="103">
        <f>VLOOKUP($D126,[7]Funcional_LIQ!$D$8:$AM$197,33,0)</f>
        <v>0</v>
      </c>
      <c r="K126" s="103">
        <f>VLOOKUP($D126,[7]Funcional_PorPag!$D$8:$AM$197,33,0)</f>
        <v>0</v>
      </c>
      <c r="L126" s="105">
        <f t="shared" si="41"/>
        <v>0</v>
      </c>
      <c r="M126" s="106">
        <f t="shared" si="37"/>
        <v>0</v>
      </c>
    </row>
    <row r="127" spans="1:13" hidden="1" outlineLevel="4">
      <c r="A127" s="70" t="s">
        <v>473</v>
      </c>
      <c r="B127" s="70" t="s">
        <v>682</v>
      </c>
      <c r="C127" s="70" t="s">
        <v>683</v>
      </c>
      <c r="D127" s="107" t="s">
        <v>686</v>
      </c>
      <c r="E127" s="103">
        <f>VLOOKUP($D127,[7]Funcional_INI!$D$8:$AM$197,33,0)</f>
        <v>0</v>
      </c>
      <c r="F127" s="104">
        <f t="shared" si="65"/>
        <v>0</v>
      </c>
      <c r="G127" s="103">
        <f>VLOOKUP($D127,[7]Funcional_CORRIG!$D$8:$AM$197,33,0)</f>
        <v>0</v>
      </c>
      <c r="H127" s="103">
        <f>VLOOKUP($D127,[7]Funcional_LIQ!$D$8:$AM$197,33,0)</f>
        <v>0</v>
      </c>
      <c r="I127" s="103">
        <f>VLOOKUP($D127,[7]Funcional_LIQ!$D$8:$AM$197,33,0)</f>
        <v>0</v>
      </c>
      <c r="J127" s="103">
        <f>VLOOKUP($D127,[7]Funcional_LIQ!$D$8:$AM$197,33,0)</f>
        <v>0</v>
      </c>
      <c r="K127" s="103">
        <f>VLOOKUP($D127,[7]Funcional_PorPag!$D$8:$AM$197,33,0)</f>
        <v>0</v>
      </c>
      <c r="L127" s="105">
        <f t="shared" si="41"/>
        <v>0</v>
      </c>
      <c r="M127" s="106">
        <f t="shared" si="37"/>
        <v>0</v>
      </c>
    </row>
    <row r="128" spans="1:13" hidden="1" outlineLevel="3">
      <c r="A128" s="70"/>
      <c r="B128" s="70"/>
      <c r="C128" s="93" t="s">
        <v>687</v>
      </c>
      <c r="D128" s="98" t="s">
        <v>688</v>
      </c>
      <c r="E128" s="99">
        <f>SUBTOTAL(9,E129:E132)</f>
        <v>0</v>
      </c>
      <c r="F128" s="99">
        <f t="shared" ref="F128:K128" si="66">SUBTOTAL(9,F129:F132)</f>
        <v>0</v>
      </c>
      <c r="G128" s="99">
        <f t="shared" si="66"/>
        <v>0</v>
      </c>
      <c r="H128" s="99">
        <f t="shared" si="66"/>
        <v>0</v>
      </c>
      <c r="I128" s="99">
        <f t="shared" si="66"/>
        <v>0</v>
      </c>
      <c r="J128" s="99">
        <f t="shared" si="66"/>
        <v>0</v>
      </c>
      <c r="K128" s="99">
        <f t="shared" si="66"/>
        <v>0</v>
      </c>
      <c r="L128" s="100">
        <f t="shared" si="41"/>
        <v>0</v>
      </c>
      <c r="M128" s="101">
        <f t="shared" si="37"/>
        <v>0</v>
      </c>
    </row>
    <row r="129" spans="1:13" hidden="1" outlineLevel="4">
      <c r="A129" s="70" t="s">
        <v>473</v>
      </c>
      <c r="B129" s="70" t="s">
        <v>682</v>
      </c>
      <c r="C129" s="70" t="s">
        <v>689</v>
      </c>
      <c r="D129" s="107" t="s">
        <v>690</v>
      </c>
      <c r="E129" s="103">
        <f>VLOOKUP($D129,[7]Funcional_INI!$D$8:$AM$197,33,0)</f>
        <v>0</v>
      </c>
      <c r="F129" s="104">
        <f t="shared" ref="F129:F132" si="67">+G129-E129</f>
        <v>0</v>
      </c>
      <c r="G129" s="103">
        <f>VLOOKUP($D129,[7]Funcional_CORRIG!$D$8:$AM$197,33,0)</f>
        <v>0</v>
      </c>
      <c r="H129" s="103">
        <f>VLOOKUP($D129,[7]Funcional_LIQ!$D$8:$AM$197,33,0)</f>
        <v>0</v>
      </c>
      <c r="I129" s="103">
        <f>VLOOKUP($D129,[7]Funcional_LIQ!$D$8:$AM$197,33,0)</f>
        <v>0</v>
      </c>
      <c r="J129" s="103">
        <f>VLOOKUP($D129,[7]Funcional_LIQ!$D$8:$AM$197,33,0)</f>
        <v>0</v>
      </c>
      <c r="K129" s="103">
        <f>VLOOKUP($D129,[7]Funcional_PorPag!$D$8:$AM$197,33,0)</f>
        <v>0</v>
      </c>
      <c r="L129" s="105">
        <f t="shared" si="41"/>
        <v>0</v>
      </c>
      <c r="M129" s="106">
        <f t="shared" si="37"/>
        <v>0</v>
      </c>
    </row>
    <row r="130" spans="1:13" hidden="1" outlineLevel="4">
      <c r="A130" s="70" t="s">
        <v>473</v>
      </c>
      <c r="B130" s="70" t="s">
        <v>682</v>
      </c>
      <c r="C130" s="70" t="s">
        <v>689</v>
      </c>
      <c r="D130" s="107" t="s">
        <v>691</v>
      </c>
      <c r="E130" s="103">
        <f>VLOOKUP($D130,[7]Funcional_INI!$D$8:$AM$197,33,0)</f>
        <v>0</v>
      </c>
      <c r="F130" s="104">
        <f t="shared" si="67"/>
        <v>0</v>
      </c>
      <c r="G130" s="103">
        <f>VLOOKUP($D130,[7]Funcional_CORRIG!$D$8:$AM$197,33,0)</f>
        <v>0</v>
      </c>
      <c r="H130" s="103">
        <f>VLOOKUP($D130,[7]Funcional_LIQ!$D$8:$AM$197,33,0)</f>
        <v>0</v>
      </c>
      <c r="I130" s="103">
        <f>VLOOKUP($D130,[7]Funcional_LIQ!$D$8:$AM$197,33,0)</f>
        <v>0</v>
      </c>
      <c r="J130" s="103">
        <f>VLOOKUP($D130,[7]Funcional_LIQ!$D$8:$AM$197,33,0)</f>
        <v>0</v>
      </c>
      <c r="K130" s="103">
        <f>VLOOKUP($D130,[7]Funcional_PorPag!$D$8:$AM$197,33,0)</f>
        <v>0</v>
      </c>
      <c r="L130" s="105">
        <f t="shared" si="41"/>
        <v>0</v>
      </c>
      <c r="M130" s="106">
        <f t="shared" si="37"/>
        <v>0</v>
      </c>
    </row>
    <row r="131" spans="1:13" hidden="1" outlineLevel="4">
      <c r="A131" s="70" t="s">
        <v>473</v>
      </c>
      <c r="B131" s="70" t="s">
        <v>682</v>
      </c>
      <c r="C131" s="70" t="s">
        <v>689</v>
      </c>
      <c r="D131" s="107" t="s">
        <v>692</v>
      </c>
      <c r="E131" s="103">
        <f>VLOOKUP($D131,[7]Funcional_INI!$D$8:$AM$197,33,0)</f>
        <v>0</v>
      </c>
      <c r="F131" s="104">
        <f t="shared" si="67"/>
        <v>0</v>
      </c>
      <c r="G131" s="103">
        <f>VLOOKUP($D131,[7]Funcional_CORRIG!$D$8:$AM$197,33,0)</f>
        <v>0</v>
      </c>
      <c r="H131" s="103">
        <f>VLOOKUP($D131,[7]Funcional_LIQ!$D$8:$AM$197,33,0)</f>
        <v>0</v>
      </c>
      <c r="I131" s="103">
        <f>VLOOKUP($D131,[7]Funcional_LIQ!$D$8:$AM$197,33,0)</f>
        <v>0</v>
      </c>
      <c r="J131" s="103">
        <f>VLOOKUP($D131,[7]Funcional_LIQ!$D$8:$AM$197,33,0)</f>
        <v>0</v>
      </c>
      <c r="K131" s="103">
        <f>VLOOKUP($D131,[7]Funcional_PorPag!$D$8:$AM$197,33,0)</f>
        <v>0</v>
      </c>
      <c r="L131" s="105">
        <f t="shared" si="41"/>
        <v>0</v>
      </c>
      <c r="M131" s="106">
        <f t="shared" si="37"/>
        <v>0</v>
      </c>
    </row>
    <row r="132" spans="1:13" hidden="1" outlineLevel="4">
      <c r="A132" s="70" t="s">
        <v>473</v>
      </c>
      <c r="B132" s="70" t="s">
        <v>682</v>
      </c>
      <c r="C132" s="70" t="s">
        <v>689</v>
      </c>
      <c r="D132" s="107" t="s">
        <v>693</v>
      </c>
      <c r="E132" s="103">
        <f>VLOOKUP($D132,[7]Funcional_INI!$D$8:$AM$197,33,0)</f>
        <v>0</v>
      </c>
      <c r="F132" s="104">
        <f t="shared" si="67"/>
        <v>0</v>
      </c>
      <c r="G132" s="103">
        <f>VLOOKUP($D132,[7]Funcional_CORRIG!$D$8:$AM$197,33,0)</f>
        <v>0</v>
      </c>
      <c r="H132" s="103">
        <f>VLOOKUP($D132,[7]Funcional_LIQ!$D$8:$AM$197,33,0)</f>
        <v>0</v>
      </c>
      <c r="I132" s="103">
        <f>VLOOKUP($D132,[7]Funcional_LIQ!$D$8:$AM$197,33,0)</f>
        <v>0</v>
      </c>
      <c r="J132" s="103">
        <f>VLOOKUP($D132,[7]Funcional_LIQ!$D$8:$AM$197,33,0)</f>
        <v>0</v>
      </c>
      <c r="K132" s="103">
        <f>VLOOKUP($D132,[7]Funcional_PorPag!$D$8:$AM$197,33,0)</f>
        <v>0</v>
      </c>
      <c r="L132" s="105">
        <f t="shared" si="41"/>
        <v>0</v>
      </c>
      <c r="M132" s="106">
        <f t="shared" si="37"/>
        <v>0</v>
      </c>
    </row>
    <row r="133" spans="1:13" hidden="1" outlineLevel="3">
      <c r="A133" s="70"/>
      <c r="B133" s="70"/>
      <c r="C133" s="93" t="s">
        <v>694</v>
      </c>
      <c r="D133" s="98" t="s">
        <v>695</v>
      </c>
      <c r="E133" s="99">
        <f>SUBTOTAL(9,E134:E137)</f>
        <v>2734708218</v>
      </c>
      <c r="F133" s="99">
        <f t="shared" ref="F133:K133" si="68">SUBTOTAL(9,F134:F137)</f>
        <v>112144954</v>
      </c>
      <c r="G133" s="99">
        <f t="shared" si="68"/>
        <v>2846853172</v>
      </c>
      <c r="H133" s="99">
        <f t="shared" si="68"/>
        <v>2536152524</v>
      </c>
      <c r="I133" s="99">
        <f t="shared" si="68"/>
        <v>2536152524</v>
      </c>
      <c r="J133" s="99">
        <f t="shared" si="68"/>
        <v>2536152524</v>
      </c>
      <c r="K133" s="99">
        <f t="shared" si="68"/>
        <v>0</v>
      </c>
      <c r="L133" s="100">
        <f t="shared" si="41"/>
        <v>5.5603417922086049E-2</v>
      </c>
      <c r="M133" s="101">
        <f t="shared" ref="M133:M197" si="69">IF(G133&lt;&gt;0,J133/G133,0)</f>
        <v>0.89086172372503381</v>
      </c>
    </row>
    <row r="134" spans="1:13" hidden="1" outlineLevel="4">
      <c r="A134" s="70" t="s">
        <v>473</v>
      </c>
      <c r="B134" s="70" t="s">
        <v>682</v>
      </c>
      <c r="C134" s="70" t="s">
        <v>696</v>
      </c>
      <c r="D134" s="107" t="s">
        <v>697</v>
      </c>
      <c r="E134" s="103">
        <f>VLOOKUP($D134,[7]Funcional_INI!$D$8:$AM$197,33,0)</f>
        <v>2720432170</v>
      </c>
      <c r="F134" s="104">
        <f t="shared" ref="F134:F137" si="70">+G134-E134</f>
        <v>112144954</v>
      </c>
      <c r="G134" s="103">
        <f>VLOOKUP($D134,[7]Funcional_CORRIG!$D$8:$AM$197,33,0)</f>
        <v>2832577124</v>
      </c>
      <c r="H134" s="103">
        <f>VLOOKUP($D134,[7]Funcional_LIQ!$D$8:$AM$197,33,0)</f>
        <v>2528526534</v>
      </c>
      <c r="I134" s="103">
        <f>VLOOKUP($D134,[7]Funcional_LIQ!$D$8:$AM$197,33,0)</f>
        <v>2528526534</v>
      </c>
      <c r="J134" s="103">
        <f>VLOOKUP($D134,[7]Funcional_LIQ!$D$8:$AM$197,33,0)</f>
        <v>2528526534</v>
      </c>
      <c r="K134" s="103">
        <f>VLOOKUP($D134,[7]Funcional_PorPag!$D$8:$AM$197,33,0)</f>
        <v>0</v>
      </c>
      <c r="L134" s="105">
        <f t="shared" si="41"/>
        <v>5.5436223281768886E-2</v>
      </c>
      <c r="M134" s="106">
        <f t="shared" si="69"/>
        <v>0.89265937812466778</v>
      </c>
    </row>
    <row r="135" spans="1:13" hidden="1" outlineLevel="4">
      <c r="A135" s="70" t="s">
        <v>473</v>
      </c>
      <c r="B135" s="70" t="s">
        <v>682</v>
      </c>
      <c r="C135" s="70" t="s">
        <v>696</v>
      </c>
      <c r="D135" s="107" t="s">
        <v>698</v>
      </c>
      <c r="E135" s="103">
        <f>VLOOKUP($D135,[7]Funcional_INI!$D$8:$AM$197,33,0)</f>
        <v>14276048</v>
      </c>
      <c r="F135" s="104">
        <f t="shared" si="70"/>
        <v>0</v>
      </c>
      <c r="G135" s="103">
        <f>VLOOKUP($D135,[7]Funcional_CORRIG!$D$8:$AM$197,33,0)</f>
        <v>14276048</v>
      </c>
      <c r="H135" s="103">
        <f>VLOOKUP($D135,[7]Funcional_LIQ!$D$8:$AM$197,33,0)</f>
        <v>7625990</v>
      </c>
      <c r="I135" s="103">
        <f>VLOOKUP($D135,[7]Funcional_LIQ!$D$8:$AM$197,33,0)</f>
        <v>7625990</v>
      </c>
      <c r="J135" s="103">
        <f>VLOOKUP($D135,[7]Funcional_LIQ!$D$8:$AM$197,33,0)</f>
        <v>7625990</v>
      </c>
      <c r="K135" s="103">
        <f>VLOOKUP($D135,[7]Funcional_PorPag!$D$8:$AM$197,33,0)</f>
        <v>0</v>
      </c>
      <c r="L135" s="105">
        <f>J135/$J$5</f>
        <v>1.6719464031716454E-4</v>
      </c>
      <c r="M135" s="106">
        <f t="shared" si="69"/>
        <v>0.53418074806136828</v>
      </c>
    </row>
    <row r="136" spans="1:13" hidden="1" outlineLevel="4">
      <c r="A136" s="70" t="s">
        <v>473</v>
      </c>
      <c r="B136" s="70" t="s">
        <v>682</v>
      </c>
      <c r="C136" s="70" t="s">
        <v>696</v>
      </c>
      <c r="D136" s="107" t="s">
        <v>699</v>
      </c>
      <c r="E136" s="103">
        <f>VLOOKUP($D136,[7]Funcional_INI!$D$8:$AM$197,33,0)</f>
        <v>0</v>
      </c>
      <c r="F136" s="104">
        <f t="shared" si="70"/>
        <v>0</v>
      </c>
      <c r="G136" s="103">
        <f>VLOOKUP($D136,[7]Funcional_CORRIG!$D$8:$AM$197,33,0)</f>
        <v>0</v>
      </c>
      <c r="H136" s="103">
        <f>VLOOKUP($D136,[7]Funcional_LIQ!$D$8:$AM$197,33,0)</f>
        <v>0</v>
      </c>
      <c r="I136" s="103">
        <f>VLOOKUP($D136,[7]Funcional_LIQ!$D$8:$AM$197,33,0)</f>
        <v>0</v>
      </c>
      <c r="J136" s="103">
        <f>VLOOKUP($D136,[7]Funcional_LIQ!$D$8:$AM$197,33,0)</f>
        <v>0</v>
      </c>
      <c r="K136" s="103">
        <f>VLOOKUP($D136,[7]Funcional_PorPag!$D$8:$AM$197,33,0)</f>
        <v>0</v>
      </c>
      <c r="L136" s="105">
        <f>J136/$J$5</f>
        <v>0</v>
      </c>
      <c r="M136" s="106">
        <f t="shared" si="69"/>
        <v>0</v>
      </c>
    </row>
    <row r="137" spans="1:13" hidden="1" outlineLevel="4">
      <c r="A137" s="70" t="s">
        <v>473</v>
      </c>
      <c r="B137" s="70" t="s">
        <v>682</v>
      </c>
      <c r="C137" s="70" t="s">
        <v>696</v>
      </c>
      <c r="D137" s="108" t="s">
        <v>700</v>
      </c>
      <c r="E137" s="103">
        <f>VLOOKUP($D137,[7]Funcional_INI!$D$8:$AM$197,33,0)</f>
        <v>0</v>
      </c>
      <c r="F137" s="104">
        <f t="shared" si="70"/>
        <v>0</v>
      </c>
      <c r="G137" s="103">
        <f>VLOOKUP($D137,[7]Funcional_CORRIG!$D$8:$AM$197,33,0)</f>
        <v>0</v>
      </c>
      <c r="H137" s="103">
        <f>VLOOKUP($D137,[7]Funcional_LIQ!$D$8:$AM$197,33,0)</f>
        <v>0</v>
      </c>
      <c r="I137" s="103">
        <f>VLOOKUP($D137,[7]Funcional_LIQ!$D$8:$AM$197,33,0)</f>
        <v>0</v>
      </c>
      <c r="J137" s="103">
        <f>VLOOKUP($D137,[7]Funcional_LIQ!$D$8:$AM$197,33,0)</f>
        <v>0</v>
      </c>
      <c r="K137" s="103">
        <f>VLOOKUP($D137,[7]Funcional_PorPag!$D$8:$AM$197,33,0)</f>
        <v>0</v>
      </c>
      <c r="L137" s="105">
        <f>J137/$J$5</f>
        <v>0</v>
      </c>
      <c r="M137" s="106">
        <f t="shared" si="69"/>
        <v>0</v>
      </c>
    </row>
    <row r="138" spans="1:13" hidden="1" outlineLevel="3">
      <c r="A138" s="70"/>
      <c r="B138" s="70"/>
      <c r="C138" s="93" t="s">
        <v>701</v>
      </c>
      <c r="D138" s="98" t="s">
        <v>702</v>
      </c>
      <c r="E138" s="99">
        <f>SUBTOTAL(9,E139:E139)</f>
        <v>1904461792</v>
      </c>
      <c r="F138" s="99">
        <f t="shared" ref="F138:K138" si="71">SUBTOTAL(9,F139:F139)</f>
        <v>95496283</v>
      </c>
      <c r="G138" s="99">
        <f t="shared" si="71"/>
        <v>1999958075</v>
      </c>
      <c r="H138" s="99">
        <f t="shared" si="71"/>
        <v>1499167704</v>
      </c>
      <c r="I138" s="99">
        <f t="shared" si="71"/>
        <v>1499167704</v>
      </c>
      <c r="J138" s="99">
        <f t="shared" si="71"/>
        <v>1499167704</v>
      </c>
      <c r="K138" s="99">
        <f t="shared" si="71"/>
        <v>0</v>
      </c>
      <c r="L138" s="100">
        <f t="shared" ref="L138:L197" si="72">J138/$J$5</f>
        <v>3.2868231540480568E-2</v>
      </c>
      <c r="M138" s="101">
        <f t="shared" si="69"/>
        <v>0.74959956548089135</v>
      </c>
    </row>
    <row r="139" spans="1:13" hidden="1" outlineLevel="4">
      <c r="A139" s="70" t="s">
        <v>473</v>
      </c>
      <c r="B139" s="70" t="s">
        <v>682</v>
      </c>
      <c r="C139" s="70" t="s">
        <v>703</v>
      </c>
      <c r="D139" s="107" t="s">
        <v>704</v>
      </c>
      <c r="E139" s="103">
        <f>VLOOKUP($D139,[7]Funcional_INI!$D$8:$AM$197,33,0)</f>
        <v>1904461792</v>
      </c>
      <c r="F139" s="104">
        <f>+G139-E139</f>
        <v>95496283</v>
      </c>
      <c r="G139" s="103">
        <f>VLOOKUP($D139,[7]Funcional_CORRIG!$D$8:$AM$197,33,0)</f>
        <v>1999958075</v>
      </c>
      <c r="H139" s="103">
        <f>VLOOKUP($D139,[7]Funcional_LIQ!$D$8:$AM$197,33,0)</f>
        <v>1499167704</v>
      </c>
      <c r="I139" s="103">
        <f>VLOOKUP($D139,[7]Funcional_LIQ!$D$8:$AM$197,33,0)</f>
        <v>1499167704</v>
      </c>
      <c r="J139" s="103">
        <f>VLOOKUP($D139,[7]Funcional_LIQ!$D$8:$AM$197,33,0)</f>
        <v>1499167704</v>
      </c>
      <c r="K139" s="103">
        <f>VLOOKUP($D139,[7]Funcional_PorPag!$D$8:$AM$197,33,0)</f>
        <v>0</v>
      </c>
      <c r="L139" s="105">
        <f t="shared" si="72"/>
        <v>3.2868231540480568E-2</v>
      </c>
      <c r="M139" s="106">
        <f t="shared" si="69"/>
        <v>0.74959956548089135</v>
      </c>
    </row>
    <row r="140" spans="1:13" hidden="1" outlineLevel="3">
      <c r="A140" s="70"/>
      <c r="B140" s="70"/>
      <c r="C140" s="93" t="s">
        <v>705</v>
      </c>
      <c r="D140" s="98" t="s">
        <v>706</v>
      </c>
      <c r="E140" s="99">
        <f>SUBTOTAL(9,E141:E141)</f>
        <v>443591294</v>
      </c>
      <c r="F140" s="99">
        <f t="shared" ref="F140:K140" si="73">SUBTOTAL(9,F141:F141)</f>
        <v>-28879950</v>
      </c>
      <c r="G140" s="99">
        <f t="shared" si="73"/>
        <v>414711344</v>
      </c>
      <c r="H140" s="99">
        <f t="shared" si="73"/>
        <v>413956949</v>
      </c>
      <c r="I140" s="99">
        <f t="shared" si="73"/>
        <v>413956949</v>
      </c>
      <c r="J140" s="99">
        <f t="shared" si="73"/>
        <v>413956949</v>
      </c>
      <c r="K140" s="99">
        <f t="shared" si="73"/>
        <v>0</v>
      </c>
      <c r="L140" s="100">
        <f t="shared" si="72"/>
        <v>9.0757243577353E-3</v>
      </c>
      <c r="M140" s="101">
        <f t="shared" si="69"/>
        <v>0.99818091544657628</v>
      </c>
    </row>
    <row r="141" spans="1:13" hidden="1" outlineLevel="4">
      <c r="A141" s="70" t="s">
        <v>473</v>
      </c>
      <c r="B141" s="70" t="s">
        <v>682</v>
      </c>
      <c r="C141" s="70" t="s">
        <v>707</v>
      </c>
      <c r="D141" s="107" t="s">
        <v>708</v>
      </c>
      <c r="E141" s="103">
        <f>VLOOKUP($D141,[7]Funcional_INI!$D$8:$AM$197,33,0)</f>
        <v>443591294</v>
      </c>
      <c r="F141" s="104">
        <f>+G141-E141</f>
        <v>-28879950</v>
      </c>
      <c r="G141" s="103">
        <f>VLOOKUP($D141,[7]Funcional_CORRIG!$D$8:$AM$197,33,0)</f>
        <v>414711344</v>
      </c>
      <c r="H141" s="103">
        <f>VLOOKUP($D141,[7]Funcional_LIQ!$D$8:$AM$197,33,0)</f>
        <v>413956949</v>
      </c>
      <c r="I141" s="103">
        <f>VLOOKUP($D141,[7]Funcional_LIQ!$D$8:$AM$197,33,0)</f>
        <v>413956949</v>
      </c>
      <c r="J141" s="103">
        <f>VLOOKUP($D141,[7]Funcional_LIQ!$D$8:$AM$197,33,0)</f>
        <v>413956949</v>
      </c>
      <c r="K141" s="103">
        <f>VLOOKUP($D141,[7]Funcional_PorPag!$D$8:$AM$197,33,0)</f>
        <v>0</v>
      </c>
      <c r="L141" s="105">
        <f t="shared" si="72"/>
        <v>9.0757243577353E-3</v>
      </c>
      <c r="M141" s="106">
        <f t="shared" si="69"/>
        <v>0.99818091544657628</v>
      </c>
    </row>
    <row r="142" spans="1:13" hidden="1" outlineLevel="3">
      <c r="A142" s="70"/>
      <c r="B142" s="70"/>
      <c r="C142" s="93" t="s">
        <v>709</v>
      </c>
      <c r="D142" s="98" t="s">
        <v>710</v>
      </c>
      <c r="E142" s="99">
        <f>SUBTOTAL(9,E143:E143)</f>
        <v>416672612</v>
      </c>
      <c r="F142" s="99">
        <f t="shared" ref="F142:K142" si="74">SUBTOTAL(9,F143:F143)</f>
        <v>41663000</v>
      </c>
      <c r="G142" s="99">
        <f t="shared" si="74"/>
        <v>458335612</v>
      </c>
      <c r="H142" s="99">
        <f t="shared" si="74"/>
        <v>443929732</v>
      </c>
      <c r="I142" s="99">
        <f t="shared" si="74"/>
        <v>443929732</v>
      </c>
      <c r="J142" s="99">
        <f t="shared" si="74"/>
        <v>443929732</v>
      </c>
      <c r="K142" s="99">
        <f t="shared" si="74"/>
        <v>0</v>
      </c>
      <c r="L142" s="100">
        <f t="shared" si="72"/>
        <v>9.7328572248108446E-3</v>
      </c>
      <c r="M142" s="101">
        <f t="shared" si="69"/>
        <v>0.96856914535368899</v>
      </c>
    </row>
    <row r="143" spans="1:13" hidden="1" outlineLevel="4">
      <c r="A143" s="70" t="s">
        <v>473</v>
      </c>
      <c r="B143" s="70" t="s">
        <v>682</v>
      </c>
      <c r="C143" s="70" t="s">
        <v>711</v>
      </c>
      <c r="D143" s="107" t="s">
        <v>712</v>
      </c>
      <c r="E143" s="103">
        <f>VLOOKUP($D143,[7]Funcional_INI!$D$8:$AM$197,33,0)</f>
        <v>416672612</v>
      </c>
      <c r="F143" s="104">
        <f>+G143-E143</f>
        <v>41663000</v>
      </c>
      <c r="G143" s="103">
        <f>VLOOKUP($D143,[7]Funcional_CORRIG!$D$8:$AM$197,33,0)</f>
        <v>458335612</v>
      </c>
      <c r="H143" s="103">
        <f>VLOOKUP($D143,[7]Funcional_LIQ!$D$8:$AM$197,33,0)</f>
        <v>443929732</v>
      </c>
      <c r="I143" s="103">
        <f>VLOOKUP($D143,[7]Funcional_LIQ!$D$8:$AM$197,33,0)</f>
        <v>443929732</v>
      </c>
      <c r="J143" s="103">
        <f>VLOOKUP($D143,[7]Funcional_LIQ!$D$8:$AM$197,33,0)</f>
        <v>443929732</v>
      </c>
      <c r="K143" s="103">
        <f>VLOOKUP($D143,[7]Funcional_PorPag!$D$8:$AM$197,33,0)</f>
        <v>0</v>
      </c>
      <c r="L143" s="105">
        <f t="shared" si="72"/>
        <v>9.7328572248108446E-3</v>
      </c>
      <c r="M143" s="106">
        <f t="shared" si="69"/>
        <v>0.96856914535368899</v>
      </c>
    </row>
    <row r="144" spans="1:13" outlineLevel="2" collapsed="1">
      <c r="A144" s="70"/>
      <c r="B144" s="93" t="s">
        <v>713</v>
      </c>
      <c r="C144" s="70"/>
      <c r="D144" s="98" t="s">
        <v>714</v>
      </c>
      <c r="E144" s="99">
        <f>SUBTOTAL(9,E146:E156)</f>
        <v>432014577</v>
      </c>
      <c r="F144" s="99">
        <f t="shared" ref="F144:K144" si="75">SUBTOTAL(9,F146:F156)</f>
        <v>-528611</v>
      </c>
      <c r="G144" s="99">
        <f t="shared" si="75"/>
        <v>431485966</v>
      </c>
      <c r="H144" s="99">
        <f t="shared" si="75"/>
        <v>393047370</v>
      </c>
      <c r="I144" s="99">
        <f t="shared" si="75"/>
        <v>393047370</v>
      </c>
      <c r="J144" s="99">
        <f t="shared" si="75"/>
        <v>393047370</v>
      </c>
      <c r="K144" s="99">
        <f t="shared" si="75"/>
        <v>0</v>
      </c>
      <c r="L144" s="100">
        <f t="shared" si="72"/>
        <v>8.6172960697243877E-3</v>
      </c>
      <c r="M144" s="101">
        <f t="shared" si="69"/>
        <v>0.91091576776798344</v>
      </c>
    </row>
    <row r="145" spans="1:13" hidden="1" outlineLevel="3">
      <c r="A145" s="70"/>
      <c r="B145" s="70"/>
      <c r="C145" s="93" t="s">
        <v>715</v>
      </c>
      <c r="D145" s="98" t="s">
        <v>716</v>
      </c>
      <c r="E145" s="99">
        <f>SUBTOTAL(9,E146:E146)</f>
        <v>165676752</v>
      </c>
      <c r="F145" s="99">
        <f t="shared" ref="F145:K145" si="76">SUBTOTAL(9,F146:F146)</f>
        <v>1195841</v>
      </c>
      <c r="G145" s="99">
        <f t="shared" si="76"/>
        <v>166872593</v>
      </c>
      <c r="H145" s="99">
        <f t="shared" si="76"/>
        <v>133860921</v>
      </c>
      <c r="I145" s="99">
        <f t="shared" si="76"/>
        <v>133860921</v>
      </c>
      <c r="J145" s="99">
        <f t="shared" si="76"/>
        <v>133860921</v>
      </c>
      <c r="K145" s="99">
        <f t="shared" si="76"/>
        <v>0</v>
      </c>
      <c r="L145" s="100">
        <f t="shared" si="72"/>
        <v>2.9348095839516414E-3</v>
      </c>
      <c r="M145" s="101">
        <f t="shared" si="69"/>
        <v>0.80217439301131976</v>
      </c>
    </row>
    <row r="146" spans="1:13" hidden="1" outlineLevel="4">
      <c r="A146" s="70" t="s">
        <v>473</v>
      </c>
      <c r="B146" s="70" t="s">
        <v>717</v>
      </c>
      <c r="C146" s="70" t="s">
        <v>718</v>
      </c>
      <c r="D146" s="107" t="s">
        <v>719</v>
      </c>
      <c r="E146" s="103">
        <f>VLOOKUP($D146,[7]Funcional_INI!$D$8:$AM$197,33,0)</f>
        <v>165676752</v>
      </c>
      <c r="F146" s="104">
        <f>+G146-E146</f>
        <v>1195841</v>
      </c>
      <c r="G146" s="103">
        <f>VLOOKUP($D146,[7]Funcional_CORRIG!$D$8:$AM$197,33,0)</f>
        <v>166872593</v>
      </c>
      <c r="H146" s="103">
        <f>VLOOKUP($D146,[7]Funcional_LIQ!$D$8:$AM$197,33,0)</f>
        <v>133860921</v>
      </c>
      <c r="I146" s="103">
        <f>VLOOKUP($D146,[7]Funcional_LIQ!$D$8:$AM$197,33,0)</f>
        <v>133860921</v>
      </c>
      <c r="J146" s="103">
        <f>VLOOKUP($D146,[7]Funcional_LIQ!$D$8:$AM$197,33,0)</f>
        <v>133860921</v>
      </c>
      <c r="K146" s="103">
        <f>VLOOKUP($D146,[7]Funcional_PorPag!$D$8:$AM$197,33,0)</f>
        <v>0</v>
      </c>
      <c r="L146" s="105">
        <f t="shared" si="72"/>
        <v>2.9348095839516414E-3</v>
      </c>
      <c r="M146" s="106">
        <f t="shared" si="69"/>
        <v>0.80217439301131976</v>
      </c>
    </row>
    <row r="147" spans="1:13" hidden="1" outlineLevel="3">
      <c r="A147" s="70"/>
      <c r="B147" s="70"/>
      <c r="C147" s="93" t="s">
        <v>720</v>
      </c>
      <c r="D147" s="98" t="s">
        <v>721</v>
      </c>
      <c r="E147" s="99">
        <f>SUBTOTAL(9,E148:E148)</f>
        <v>229151198</v>
      </c>
      <c r="F147" s="99">
        <f t="shared" ref="F147:K147" si="77">SUBTOTAL(9,F148:F148)</f>
        <v>-1724452</v>
      </c>
      <c r="G147" s="99">
        <f t="shared" si="77"/>
        <v>227426746</v>
      </c>
      <c r="H147" s="99">
        <f t="shared" si="77"/>
        <v>222901298</v>
      </c>
      <c r="I147" s="99">
        <f t="shared" si="77"/>
        <v>222901298</v>
      </c>
      <c r="J147" s="99">
        <f t="shared" si="77"/>
        <v>222901298</v>
      </c>
      <c r="K147" s="99">
        <f t="shared" si="77"/>
        <v>0</v>
      </c>
      <c r="L147" s="100">
        <f t="shared" si="72"/>
        <v>4.8869592466472033E-3</v>
      </c>
      <c r="M147" s="101">
        <f t="shared" si="69"/>
        <v>0.98010151365398335</v>
      </c>
    </row>
    <row r="148" spans="1:13" hidden="1" outlineLevel="4">
      <c r="A148" s="70" t="s">
        <v>473</v>
      </c>
      <c r="B148" s="70" t="s">
        <v>717</v>
      </c>
      <c r="C148" s="70" t="s">
        <v>722</v>
      </c>
      <c r="D148" s="107" t="s">
        <v>723</v>
      </c>
      <c r="E148" s="103">
        <f>VLOOKUP($D148,[7]Funcional_INI!$D$8:$AM$197,33,0)</f>
        <v>229151198</v>
      </c>
      <c r="F148" s="104">
        <f>+G148-E148</f>
        <v>-1724452</v>
      </c>
      <c r="G148" s="103">
        <f>VLOOKUP($D148,[7]Funcional_CORRIG!$D$8:$AM$197,33,0)</f>
        <v>227426746</v>
      </c>
      <c r="H148" s="103">
        <f>VLOOKUP($D148,[7]Funcional_LIQ!$D$8:$AM$197,33,0)</f>
        <v>222901298</v>
      </c>
      <c r="I148" s="103">
        <f>VLOOKUP($D148,[7]Funcional_LIQ!$D$8:$AM$197,33,0)</f>
        <v>222901298</v>
      </c>
      <c r="J148" s="103">
        <f>VLOOKUP($D148,[7]Funcional_LIQ!$D$8:$AM$197,33,0)</f>
        <v>222901298</v>
      </c>
      <c r="K148" s="103">
        <f>VLOOKUP($D148,[7]Funcional_PorPag!$D$8:$AM$197,33,0)</f>
        <v>0</v>
      </c>
      <c r="L148" s="105">
        <f t="shared" si="72"/>
        <v>4.8869592466472033E-3</v>
      </c>
      <c r="M148" s="106">
        <f t="shared" si="69"/>
        <v>0.98010151365398335</v>
      </c>
    </row>
    <row r="149" spans="1:13" hidden="1" outlineLevel="3">
      <c r="A149" s="70"/>
      <c r="B149" s="70"/>
      <c r="C149" s="93" t="s">
        <v>724</v>
      </c>
      <c r="D149" s="98" t="s">
        <v>725</v>
      </c>
      <c r="E149" s="99">
        <f>SUBTOTAL(9,E150:E150)</f>
        <v>0</v>
      </c>
      <c r="F149" s="99">
        <f t="shared" ref="F149:K149" si="78">SUBTOTAL(9,F150:F150)</f>
        <v>0</v>
      </c>
      <c r="G149" s="99">
        <f t="shared" si="78"/>
        <v>0</v>
      </c>
      <c r="H149" s="99">
        <f t="shared" si="78"/>
        <v>0</v>
      </c>
      <c r="I149" s="99">
        <f t="shared" si="78"/>
        <v>0</v>
      </c>
      <c r="J149" s="99">
        <f t="shared" si="78"/>
        <v>0</v>
      </c>
      <c r="K149" s="99">
        <f t="shared" si="78"/>
        <v>0</v>
      </c>
      <c r="L149" s="100">
        <f t="shared" si="72"/>
        <v>0</v>
      </c>
      <c r="M149" s="101">
        <f t="shared" si="69"/>
        <v>0</v>
      </c>
    </row>
    <row r="150" spans="1:13" hidden="1" outlineLevel="4">
      <c r="A150" s="70" t="s">
        <v>473</v>
      </c>
      <c r="B150" s="70" t="s">
        <v>717</v>
      </c>
      <c r="C150" s="70" t="s">
        <v>726</v>
      </c>
      <c r="D150" s="109" t="s">
        <v>727</v>
      </c>
      <c r="E150" s="103">
        <f>VLOOKUP($D150,[7]Funcional_INI!$D$8:$AM$197,33,0)</f>
        <v>0</v>
      </c>
      <c r="F150" s="104">
        <f>+G150-E150</f>
        <v>0</v>
      </c>
      <c r="G150" s="103">
        <f>VLOOKUP($D150,[7]Funcional_CORRIG!$D$8:$AM$197,33,0)</f>
        <v>0</v>
      </c>
      <c r="H150" s="103">
        <f>VLOOKUP($D150,[7]Funcional_LIQ!$D$8:$AM$197,33,0)</f>
        <v>0</v>
      </c>
      <c r="I150" s="103">
        <f>VLOOKUP($D150,[7]Funcional_LIQ!$D$8:$AM$197,33,0)</f>
        <v>0</v>
      </c>
      <c r="J150" s="103">
        <f>VLOOKUP($D150,[7]Funcional_LIQ!$D$8:$AM$197,33,0)</f>
        <v>0</v>
      </c>
      <c r="K150" s="103">
        <f>VLOOKUP($D150,[7]Funcional_PorPag!$D$8:$AM$197,33,0)</f>
        <v>0</v>
      </c>
      <c r="L150" s="105">
        <f t="shared" si="72"/>
        <v>0</v>
      </c>
      <c r="M150" s="106">
        <f t="shared" si="69"/>
        <v>0</v>
      </c>
    </row>
    <row r="151" spans="1:13" hidden="1" outlineLevel="3">
      <c r="A151" s="70"/>
      <c r="B151" s="70"/>
      <c r="C151" s="93" t="s">
        <v>728</v>
      </c>
      <c r="D151" s="98" t="s">
        <v>729</v>
      </c>
      <c r="E151" s="99">
        <f>SUBTOTAL(9,E152:E152)</f>
        <v>0</v>
      </c>
      <c r="F151" s="99">
        <f t="shared" ref="F151:K151" si="79">SUBTOTAL(9,F152:F152)</f>
        <v>0</v>
      </c>
      <c r="G151" s="99">
        <f t="shared" si="79"/>
        <v>0</v>
      </c>
      <c r="H151" s="99">
        <f t="shared" si="79"/>
        <v>0</v>
      </c>
      <c r="I151" s="99">
        <f t="shared" si="79"/>
        <v>0</v>
      </c>
      <c r="J151" s="99">
        <f t="shared" si="79"/>
        <v>0</v>
      </c>
      <c r="K151" s="99">
        <f t="shared" si="79"/>
        <v>0</v>
      </c>
      <c r="L151" s="100">
        <f t="shared" si="72"/>
        <v>0</v>
      </c>
      <c r="M151" s="101">
        <f t="shared" si="69"/>
        <v>0</v>
      </c>
    </row>
    <row r="152" spans="1:13" hidden="1" outlineLevel="4">
      <c r="A152" s="70" t="s">
        <v>473</v>
      </c>
      <c r="B152" s="70" t="s">
        <v>717</v>
      </c>
      <c r="C152" s="70" t="s">
        <v>730</v>
      </c>
      <c r="D152" s="107" t="s">
        <v>731</v>
      </c>
      <c r="E152" s="103">
        <f>VLOOKUP($D152,[7]Funcional_INI!$D$8:$AM$197,33,0)</f>
        <v>0</v>
      </c>
      <c r="F152" s="104">
        <f>+G152-E152</f>
        <v>0</v>
      </c>
      <c r="G152" s="103">
        <f>VLOOKUP($D152,[7]Funcional_CORRIG!$D$8:$AM$197,33,0)</f>
        <v>0</v>
      </c>
      <c r="H152" s="103">
        <f>VLOOKUP($D152,[7]Funcional_LIQ!$D$8:$AM$197,33,0)</f>
        <v>0</v>
      </c>
      <c r="I152" s="103">
        <f>VLOOKUP($D152,[7]Funcional_LIQ!$D$8:$AM$197,33,0)</f>
        <v>0</v>
      </c>
      <c r="J152" s="103">
        <f>VLOOKUP($D152,[7]Funcional_LIQ!$D$8:$AM$197,33,0)</f>
        <v>0</v>
      </c>
      <c r="K152" s="103">
        <f>VLOOKUP($D152,[7]Funcional_PorPag!$D$8:$AM$197,33,0)</f>
        <v>0</v>
      </c>
      <c r="L152" s="105">
        <f t="shared" si="72"/>
        <v>0</v>
      </c>
      <c r="M152" s="106">
        <f t="shared" si="69"/>
        <v>0</v>
      </c>
    </row>
    <row r="153" spans="1:13" hidden="1" outlineLevel="3">
      <c r="A153" s="70"/>
      <c r="B153" s="70"/>
      <c r="C153" s="93" t="s">
        <v>732</v>
      </c>
      <c r="D153" s="98" t="s">
        <v>733</v>
      </c>
      <c r="E153" s="99">
        <f>SUBTOTAL(9,E154:E154)</f>
        <v>0</v>
      </c>
      <c r="F153" s="99">
        <f t="shared" ref="F153:K153" si="80">SUBTOTAL(9,F154:F154)</f>
        <v>0</v>
      </c>
      <c r="G153" s="99">
        <f t="shared" si="80"/>
        <v>0</v>
      </c>
      <c r="H153" s="99">
        <f t="shared" si="80"/>
        <v>0</v>
      </c>
      <c r="I153" s="99">
        <f t="shared" si="80"/>
        <v>0</v>
      </c>
      <c r="J153" s="99">
        <f t="shared" si="80"/>
        <v>0</v>
      </c>
      <c r="K153" s="99">
        <f t="shared" si="80"/>
        <v>0</v>
      </c>
      <c r="L153" s="100">
        <f t="shared" si="72"/>
        <v>0</v>
      </c>
      <c r="M153" s="101">
        <f t="shared" si="69"/>
        <v>0</v>
      </c>
    </row>
    <row r="154" spans="1:13" hidden="1" outlineLevel="4">
      <c r="A154" s="70" t="s">
        <v>473</v>
      </c>
      <c r="B154" s="70" t="s">
        <v>717</v>
      </c>
      <c r="C154" s="70" t="s">
        <v>734</v>
      </c>
      <c r="D154" s="107" t="s">
        <v>735</v>
      </c>
      <c r="E154" s="103">
        <f>VLOOKUP($D154,[7]Funcional_INI!$D$8:$AM$197,33,0)</f>
        <v>0</v>
      </c>
      <c r="F154" s="104">
        <f>+G154-E154</f>
        <v>0</v>
      </c>
      <c r="G154" s="103">
        <f>VLOOKUP($D154,[7]Funcional_CORRIG!$D$8:$AM$197,33,0)</f>
        <v>0</v>
      </c>
      <c r="H154" s="103">
        <f>VLOOKUP($D154,[7]Funcional_LIQ!$D$8:$AM$197,33,0)</f>
        <v>0</v>
      </c>
      <c r="I154" s="103">
        <f>VLOOKUP($D154,[7]Funcional_LIQ!$D$8:$AM$197,33,0)</f>
        <v>0</v>
      </c>
      <c r="J154" s="103">
        <f>VLOOKUP($D154,[7]Funcional_LIQ!$D$8:$AM$197,33,0)</f>
        <v>0</v>
      </c>
      <c r="K154" s="103">
        <f>VLOOKUP($D154,[7]Funcional_PorPag!$D$8:$AM$197,33,0)</f>
        <v>0</v>
      </c>
      <c r="L154" s="105">
        <f t="shared" si="72"/>
        <v>0</v>
      </c>
      <c r="M154" s="106">
        <f t="shared" si="69"/>
        <v>0</v>
      </c>
    </row>
    <row r="155" spans="1:13" hidden="1" outlineLevel="3">
      <c r="A155" s="70"/>
      <c r="B155" s="70"/>
      <c r="C155" s="93" t="s">
        <v>736</v>
      </c>
      <c r="D155" s="98" t="s">
        <v>737</v>
      </c>
      <c r="E155" s="99">
        <f>SUBTOTAL(9,E156:E156)</f>
        <v>37186627</v>
      </c>
      <c r="F155" s="99">
        <f t="shared" ref="F155:K155" si="81">SUBTOTAL(9,F156:F156)</f>
        <v>0</v>
      </c>
      <c r="G155" s="99">
        <f t="shared" si="81"/>
        <v>37186627</v>
      </c>
      <c r="H155" s="99">
        <f t="shared" si="81"/>
        <v>36285151</v>
      </c>
      <c r="I155" s="99">
        <f t="shared" si="81"/>
        <v>36285151</v>
      </c>
      <c r="J155" s="99">
        <f t="shared" si="81"/>
        <v>36285151</v>
      </c>
      <c r="K155" s="99">
        <f t="shared" si="81"/>
        <v>0</v>
      </c>
      <c r="L155" s="100">
        <f t="shared" si="72"/>
        <v>7.9552723912554345E-4</v>
      </c>
      <c r="M155" s="101">
        <f t="shared" si="69"/>
        <v>0.97575805947659622</v>
      </c>
    </row>
    <row r="156" spans="1:13" hidden="1" outlineLevel="4">
      <c r="A156" s="70" t="s">
        <v>473</v>
      </c>
      <c r="B156" s="70" t="s">
        <v>717</v>
      </c>
      <c r="C156" s="70" t="s">
        <v>738</v>
      </c>
      <c r="D156" s="109" t="s">
        <v>739</v>
      </c>
      <c r="E156" s="103">
        <f>VLOOKUP($D156,[7]Funcional_INI!$D$8:$AM$197,33,0)</f>
        <v>37186627</v>
      </c>
      <c r="F156" s="104">
        <f>+G156-E156</f>
        <v>0</v>
      </c>
      <c r="G156" s="103">
        <f>VLOOKUP($D156,[7]Funcional_CORRIG!$D$8:$AM$197,33,0)</f>
        <v>37186627</v>
      </c>
      <c r="H156" s="103">
        <f>VLOOKUP($D156,[7]Funcional_LIQ!$D$8:$AM$197,33,0)</f>
        <v>36285151</v>
      </c>
      <c r="I156" s="103">
        <f>VLOOKUP($D156,[7]Funcional_LIQ!$D$8:$AM$197,33,0)</f>
        <v>36285151</v>
      </c>
      <c r="J156" s="103">
        <f>VLOOKUP($D156,[7]Funcional_LIQ!$D$8:$AM$197,33,0)</f>
        <v>36285151</v>
      </c>
      <c r="K156" s="103">
        <f>VLOOKUP($D156,[7]Funcional_PorPag!$D$8:$AM$197,33,0)</f>
        <v>0</v>
      </c>
      <c r="L156" s="105">
        <f t="shared" si="72"/>
        <v>7.9552723912554345E-4</v>
      </c>
      <c r="M156" s="106">
        <f t="shared" si="69"/>
        <v>0.97575805947659622</v>
      </c>
    </row>
    <row r="157" spans="1:13" outlineLevel="2" collapsed="1">
      <c r="A157" s="70"/>
      <c r="B157" s="93" t="s">
        <v>740</v>
      </c>
      <c r="C157" s="70"/>
      <c r="D157" s="98" t="s">
        <v>741</v>
      </c>
      <c r="E157" s="99">
        <f>SUBTOTAL(9,E159:E177)</f>
        <v>9843242176</v>
      </c>
      <c r="F157" s="99">
        <f t="shared" ref="F157:K157" si="82">SUBTOTAL(9,F159:F177)</f>
        <v>-8201792</v>
      </c>
      <c r="G157" s="99">
        <f t="shared" si="82"/>
        <v>9835040384</v>
      </c>
      <c r="H157" s="99">
        <f t="shared" si="82"/>
        <v>9089507857</v>
      </c>
      <c r="I157" s="99">
        <f t="shared" si="82"/>
        <v>9089507857</v>
      </c>
      <c r="J157" s="99">
        <f t="shared" si="82"/>
        <v>9089507857</v>
      </c>
      <c r="K157" s="99">
        <f t="shared" si="82"/>
        <v>0</v>
      </c>
      <c r="L157" s="100">
        <f t="shared" si="72"/>
        <v>0.19928127322631631</v>
      </c>
      <c r="M157" s="101">
        <f t="shared" si="69"/>
        <v>0.92419629224778177</v>
      </c>
    </row>
    <row r="158" spans="1:13" hidden="1" outlineLevel="3">
      <c r="A158" s="70"/>
      <c r="B158" s="70"/>
      <c r="C158" s="93" t="s">
        <v>742</v>
      </c>
      <c r="D158" s="98" t="s">
        <v>743</v>
      </c>
      <c r="E158" s="99">
        <f>SUBTOTAL(9,E159:E160)</f>
        <v>4038967902</v>
      </c>
      <c r="F158" s="99">
        <f t="shared" ref="F158:K158" si="83">SUBTOTAL(9,F159:F160)</f>
        <v>-43348473</v>
      </c>
      <c r="G158" s="99">
        <f t="shared" si="83"/>
        <v>3995619429</v>
      </c>
      <c r="H158" s="99">
        <f t="shared" si="83"/>
        <v>3826578318</v>
      </c>
      <c r="I158" s="99">
        <f t="shared" si="83"/>
        <v>3826578318</v>
      </c>
      <c r="J158" s="99">
        <f t="shared" si="83"/>
        <v>3826578318</v>
      </c>
      <c r="K158" s="99">
        <f t="shared" si="83"/>
        <v>0</v>
      </c>
      <c r="L158" s="100">
        <f t="shared" si="72"/>
        <v>8.389512516059823E-2</v>
      </c>
      <c r="M158" s="101">
        <f t="shared" si="69"/>
        <v>0.95769339047329971</v>
      </c>
    </row>
    <row r="159" spans="1:13" hidden="1" outlineLevel="4">
      <c r="A159" s="70" t="s">
        <v>473</v>
      </c>
      <c r="B159" s="70" t="s">
        <v>744</v>
      </c>
      <c r="C159" s="70" t="s">
        <v>745</v>
      </c>
      <c r="D159" s="107" t="s">
        <v>746</v>
      </c>
      <c r="E159" s="103">
        <f>VLOOKUP($D159,[7]Funcional_INI!$D$8:$AM$197,33,0)</f>
        <v>0</v>
      </c>
      <c r="F159" s="104">
        <f t="shared" ref="F159:F160" si="84">+G159-E159</f>
        <v>0</v>
      </c>
      <c r="G159" s="103">
        <f>VLOOKUP($D159,[7]Funcional_CORRIG!$D$8:$AM$197,33,0)</f>
        <v>0</v>
      </c>
      <c r="H159" s="103">
        <f>VLOOKUP($D159,[7]Funcional_LIQ!$D$8:$AM$197,33,0)</f>
        <v>0</v>
      </c>
      <c r="I159" s="103">
        <f>VLOOKUP($D159,[7]Funcional_LIQ!$D$8:$AM$197,33,0)</f>
        <v>0</v>
      </c>
      <c r="J159" s="103">
        <f>VLOOKUP($D159,[7]Funcional_LIQ!$D$8:$AM$197,33,0)</f>
        <v>0</v>
      </c>
      <c r="K159" s="103">
        <f>VLOOKUP($D159,[7]Funcional_PorPag!$D$8:$AM$197,33,0)</f>
        <v>0</v>
      </c>
      <c r="L159" s="105">
        <f t="shared" si="72"/>
        <v>0</v>
      </c>
      <c r="M159" s="106">
        <f t="shared" si="69"/>
        <v>0</v>
      </c>
    </row>
    <row r="160" spans="1:13" hidden="1" outlineLevel="4">
      <c r="A160" s="70" t="s">
        <v>473</v>
      </c>
      <c r="B160" s="70" t="s">
        <v>744</v>
      </c>
      <c r="C160" s="70" t="s">
        <v>745</v>
      </c>
      <c r="D160" s="107" t="s">
        <v>747</v>
      </c>
      <c r="E160" s="103">
        <f>VLOOKUP($D160,[7]Funcional_INI!$D$8:$AM$197,33,0)</f>
        <v>4038967902</v>
      </c>
      <c r="F160" s="104">
        <f t="shared" si="84"/>
        <v>-43348473</v>
      </c>
      <c r="G160" s="103">
        <f>VLOOKUP($D160,[7]Funcional_CORRIG!$D$8:$AM$197,33,0)</f>
        <v>3995619429</v>
      </c>
      <c r="H160" s="103">
        <f>VLOOKUP($D160,[7]Funcional_LIQ!$D$8:$AM$197,33,0)</f>
        <v>3826578318</v>
      </c>
      <c r="I160" s="103">
        <f>VLOOKUP($D160,[7]Funcional_LIQ!$D$8:$AM$197,33,0)</f>
        <v>3826578318</v>
      </c>
      <c r="J160" s="103">
        <f>VLOOKUP($D160,[7]Funcional_LIQ!$D$8:$AM$197,33,0)</f>
        <v>3826578318</v>
      </c>
      <c r="K160" s="103">
        <f>VLOOKUP($D160,[7]Funcional_PorPag!$D$8:$AM$197,33,0)</f>
        <v>0</v>
      </c>
      <c r="L160" s="105">
        <f t="shared" si="72"/>
        <v>8.389512516059823E-2</v>
      </c>
      <c r="M160" s="106">
        <f t="shared" si="69"/>
        <v>0.95769339047329971</v>
      </c>
    </row>
    <row r="161" spans="1:13" hidden="1" outlineLevel="3">
      <c r="A161" s="70"/>
      <c r="B161" s="70"/>
      <c r="C161" s="93" t="s">
        <v>748</v>
      </c>
      <c r="D161" s="98" t="s">
        <v>749</v>
      </c>
      <c r="E161" s="99">
        <f>SUBTOTAL(9,E162:E164)</f>
        <v>3553174116</v>
      </c>
      <c r="F161" s="99">
        <f t="shared" ref="F161:K161" si="85">SUBTOTAL(9,F162:F164)</f>
        <v>32483326</v>
      </c>
      <c r="G161" s="99">
        <f t="shared" si="85"/>
        <v>3585657442</v>
      </c>
      <c r="H161" s="99">
        <f t="shared" si="85"/>
        <v>3361876294</v>
      </c>
      <c r="I161" s="99">
        <f t="shared" si="85"/>
        <v>3361876294</v>
      </c>
      <c r="J161" s="99">
        <f t="shared" si="85"/>
        <v>3361876294</v>
      </c>
      <c r="K161" s="99">
        <f t="shared" si="85"/>
        <v>0</v>
      </c>
      <c r="L161" s="100">
        <f t="shared" si="72"/>
        <v>7.3706849571810618E-2</v>
      </c>
      <c r="M161" s="101">
        <f t="shared" si="69"/>
        <v>0.93758992552417952</v>
      </c>
    </row>
    <row r="162" spans="1:13" hidden="1" outlineLevel="4">
      <c r="A162" s="70" t="s">
        <v>473</v>
      </c>
      <c r="B162" s="70" t="s">
        <v>744</v>
      </c>
      <c r="C162" s="70" t="s">
        <v>750</v>
      </c>
      <c r="D162" s="107" t="s">
        <v>751</v>
      </c>
      <c r="E162" s="103">
        <f>VLOOKUP($D162,[7]Funcional_INI!$D$8:$AM$197,33,0)</f>
        <v>0</v>
      </c>
      <c r="F162" s="104">
        <f t="shared" ref="F162:F164" si="86">+G162-E162</f>
        <v>0</v>
      </c>
      <c r="G162" s="103">
        <f>VLOOKUP($D162,[7]Funcional_CORRIG!$D$8:$AM$197,33,0)</f>
        <v>0</v>
      </c>
      <c r="H162" s="103">
        <f>VLOOKUP($D162,[7]Funcional_LIQ!$D$8:$AM$197,33,0)</f>
        <v>0</v>
      </c>
      <c r="I162" s="103">
        <f>VLOOKUP($D162,[7]Funcional_LIQ!$D$8:$AM$197,33,0)</f>
        <v>0</v>
      </c>
      <c r="J162" s="103">
        <f>VLOOKUP($D162,[7]Funcional_LIQ!$D$8:$AM$197,33,0)</f>
        <v>0</v>
      </c>
      <c r="K162" s="103">
        <f>VLOOKUP($D162,[7]Funcional_PorPag!$D$8:$AM$197,33,0)</f>
        <v>0</v>
      </c>
      <c r="L162" s="105">
        <f t="shared" si="72"/>
        <v>0</v>
      </c>
      <c r="M162" s="106">
        <f t="shared" si="69"/>
        <v>0</v>
      </c>
    </row>
    <row r="163" spans="1:13" hidden="1" outlineLevel="4">
      <c r="A163" s="70" t="s">
        <v>473</v>
      </c>
      <c r="B163" s="70" t="s">
        <v>744</v>
      </c>
      <c r="C163" s="70" t="s">
        <v>750</v>
      </c>
      <c r="D163" s="107" t="s">
        <v>752</v>
      </c>
      <c r="E163" s="103">
        <f>VLOOKUP($D163,[7]Funcional_INI!$D$8:$AM$197,33,0)</f>
        <v>0</v>
      </c>
      <c r="F163" s="104">
        <f t="shared" si="86"/>
        <v>0</v>
      </c>
      <c r="G163" s="103">
        <f>VLOOKUP($D163,[7]Funcional_CORRIG!$D$8:$AM$197,33,0)</f>
        <v>0</v>
      </c>
      <c r="H163" s="103">
        <f>VLOOKUP($D163,[7]Funcional_LIQ!$D$8:$AM$197,33,0)</f>
        <v>0</v>
      </c>
      <c r="I163" s="103">
        <f>VLOOKUP($D163,[7]Funcional_LIQ!$D$8:$AM$197,33,0)</f>
        <v>0</v>
      </c>
      <c r="J163" s="103">
        <f>VLOOKUP($D163,[7]Funcional_LIQ!$D$8:$AM$197,33,0)</f>
        <v>0</v>
      </c>
      <c r="K163" s="103">
        <f>VLOOKUP($D163,[7]Funcional_PorPag!$D$8:$AM$197,33,0)</f>
        <v>0</v>
      </c>
      <c r="L163" s="105">
        <f t="shared" si="72"/>
        <v>0</v>
      </c>
      <c r="M163" s="106">
        <f t="shared" si="69"/>
        <v>0</v>
      </c>
    </row>
    <row r="164" spans="1:13" hidden="1" outlineLevel="4">
      <c r="A164" s="70" t="s">
        <v>473</v>
      </c>
      <c r="B164" s="70" t="s">
        <v>744</v>
      </c>
      <c r="C164" s="70" t="s">
        <v>750</v>
      </c>
      <c r="D164" s="110" t="s">
        <v>753</v>
      </c>
      <c r="E164" s="103">
        <f>VLOOKUP($D164,[7]Funcional_INI!$D$8:$AM$197,33,0)</f>
        <v>3553174116</v>
      </c>
      <c r="F164" s="104">
        <f t="shared" si="86"/>
        <v>32483326</v>
      </c>
      <c r="G164" s="103">
        <f>VLOOKUP($D164,[7]Funcional_CORRIG!$D$8:$AM$197,33,0)</f>
        <v>3585657442</v>
      </c>
      <c r="H164" s="103">
        <f>VLOOKUP($D164,[7]Funcional_LIQ!$D$8:$AM$197,33,0)</f>
        <v>3361876294</v>
      </c>
      <c r="I164" s="103">
        <f>VLOOKUP($D164,[7]Funcional_LIQ!$D$8:$AM$197,33,0)</f>
        <v>3361876294</v>
      </c>
      <c r="J164" s="103">
        <f>VLOOKUP($D164,[7]Funcional_LIQ!$D$8:$AM$197,33,0)</f>
        <v>3361876294</v>
      </c>
      <c r="K164" s="103">
        <f>VLOOKUP($D164,[7]Funcional_PorPag!$D$8:$AM$197,33,0)</f>
        <v>0</v>
      </c>
      <c r="L164" s="105">
        <f t="shared" si="72"/>
        <v>7.3706849571810618E-2</v>
      </c>
      <c r="M164" s="106">
        <f t="shared" si="69"/>
        <v>0.93758992552417952</v>
      </c>
    </row>
    <row r="165" spans="1:13" hidden="1" outlineLevel="3">
      <c r="A165" s="70"/>
      <c r="B165" s="70"/>
      <c r="C165" s="93" t="s">
        <v>754</v>
      </c>
      <c r="D165" s="98" t="s">
        <v>755</v>
      </c>
      <c r="E165" s="99">
        <f>SUBTOTAL(9,E166:E166)</f>
        <v>0</v>
      </c>
      <c r="F165" s="99">
        <f t="shared" ref="F165:K165" si="87">SUBTOTAL(9,F166:F166)</f>
        <v>0</v>
      </c>
      <c r="G165" s="99">
        <f t="shared" si="87"/>
        <v>0</v>
      </c>
      <c r="H165" s="99">
        <f t="shared" si="87"/>
        <v>0</v>
      </c>
      <c r="I165" s="99">
        <f t="shared" si="87"/>
        <v>0</v>
      </c>
      <c r="J165" s="99">
        <f t="shared" si="87"/>
        <v>0</v>
      </c>
      <c r="K165" s="99">
        <f t="shared" si="87"/>
        <v>0</v>
      </c>
      <c r="L165" s="100">
        <f t="shared" si="72"/>
        <v>0</v>
      </c>
      <c r="M165" s="101">
        <f t="shared" si="69"/>
        <v>0</v>
      </c>
    </row>
    <row r="166" spans="1:13" hidden="1" outlineLevel="4">
      <c r="A166" s="70" t="s">
        <v>473</v>
      </c>
      <c r="B166" s="70" t="s">
        <v>744</v>
      </c>
      <c r="C166" s="70" t="s">
        <v>756</v>
      </c>
      <c r="D166" s="107" t="s">
        <v>757</v>
      </c>
      <c r="E166" s="103">
        <f>VLOOKUP($D166,[7]Funcional_INI!$D$8:$AM$197,33,0)</f>
        <v>0</v>
      </c>
      <c r="F166" s="104">
        <f>+G166-E166</f>
        <v>0</v>
      </c>
      <c r="G166" s="103">
        <f>VLOOKUP($D166,[7]Funcional_CORRIG!$D$8:$AM$197,33,0)</f>
        <v>0</v>
      </c>
      <c r="H166" s="103">
        <f>VLOOKUP($D166,[7]Funcional_LIQ!$D$8:$AM$197,33,0)</f>
        <v>0</v>
      </c>
      <c r="I166" s="103">
        <f>VLOOKUP($D166,[7]Funcional_LIQ!$D$8:$AM$197,33,0)</f>
        <v>0</v>
      </c>
      <c r="J166" s="103">
        <f>VLOOKUP($D166,[7]Funcional_LIQ!$D$8:$AM$197,33,0)</f>
        <v>0</v>
      </c>
      <c r="K166" s="103">
        <f>VLOOKUP($D166,[7]Funcional_PorPag!$D$8:$AM$197,33,0)</f>
        <v>0</v>
      </c>
      <c r="L166" s="105">
        <f t="shared" si="72"/>
        <v>0</v>
      </c>
      <c r="M166" s="106">
        <f t="shared" si="69"/>
        <v>0</v>
      </c>
    </row>
    <row r="167" spans="1:13" hidden="1" outlineLevel="3">
      <c r="A167" s="70"/>
      <c r="B167" s="70"/>
      <c r="C167" s="93" t="s">
        <v>758</v>
      </c>
      <c r="D167" s="98" t="s">
        <v>759</v>
      </c>
      <c r="E167" s="99">
        <f>SUBTOTAL(9,E168:E169)</f>
        <v>989604660</v>
      </c>
      <c r="F167" s="99">
        <f t="shared" ref="F167:K167" si="88">SUBTOTAL(9,F168:F169)</f>
        <v>-1364200</v>
      </c>
      <c r="G167" s="99">
        <f t="shared" si="88"/>
        <v>988240460</v>
      </c>
      <c r="H167" s="99">
        <f t="shared" si="88"/>
        <v>766764138</v>
      </c>
      <c r="I167" s="99">
        <f t="shared" si="88"/>
        <v>766764138</v>
      </c>
      <c r="J167" s="99">
        <f t="shared" si="88"/>
        <v>766764138</v>
      </c>
      <c r="K167" s="99">
        <f t="shared" si="88"/>
        <v>0</v>
      </c>
      <c r="L167" s="100">
        <f t="shared" si="72"/>
        <v>1.6810781847473012E-2</v>
      </c>
      <c r="M167" s="101">
        <f t="shared" si="69"/>
        <v>0.7758882266366629</v>
      </c>
    </row>
    <row r="168" spans="1:13" hidden="1" outlineLevel="4">
      <c r="A168" s="70" t="s">
        <v>473</v>
      </c>
      <c r="B168" s="70" t="s">
        <v>744</v>
      </c>
      <c r="C168" s="70" t="s">
        <v>760</v>
      </c>
      <c r="D168" s="107" t="s">
        <v>761</v>
      </c>
      <c r="E168" s="103">
        <f>VLOOKUP($D168,[7]Funcional_INI!$D$8:$AM$197,33,0)</f>
        <v>826207732</v>
      </c>
      <c r="F168" s="104">
        <f t="shared" ref="F168:F169" si="89">+G168-E168</f>
        <v>0</v>
      </c>
      <c r="G168" s="103">
        <f>VLOOKUP($D168,[7]Funcional_CORRIG!$D$8:$AM$197,33,0)</f>
        <v>826207732</v>
      </c>
      <c r="H168" s="103">
        <f>VLOOKUP($D168,[7]Funcional_LIQ!$D$8:$AM$197,33,0)</f>
        <v>639508301</v>
      </c>
      <c r="I168" s="103">
        <f>VLOOKUP($D168,[7]Funcional_LIQ!$D$8:$AM$197,33,0)</f>
        <v>639508301</v>
      </c>
      <c r="J168" s="103">
        <f>VLOOKUP($D168,[7]Funcional_LIQ!$D$8:$AM$197,33,0)</f>
        <v>639508301</v>
      </c>
      <c r="K168" s="103">
        <f>VLOOKUP($D168,[7]Funcional_PorPag!$D$8:$AM$197,33,0)</f>
        <v>0</v>
      </c>
      <c r="L168" s="105">
        <f t="shared" si="72"/>
        <v>1.4020784234641797E-2</v>
      </c>
      <c r="M168" s="106">
        <f t="shared" si="69"/>
        <v>0.77402846309843054</v>
      </c>
    </row>
    <row r="169" spans="1:13" hidden="1" outlineLevel="4">
      <c r="A169" s="70" t="s">
        <v>473</v>
      </c>
      <c r="B169" s="70" t="s">
        <v>744</v>
      </c>
      <c r="C169" s="70" t="s">
        <v>760</v>
      </c>
      <c r="D169" s="107" t="s">
        <v>762</v>
      </c>
      <c r="E169" s="103">
        <f>VLOOKUP($D169,[7]Funcional_INI!$D$8:$AM$197,33,0)</f>
        <v>163396928</v>
      </c>
      <c r="F169" s="104">
        <f t="shared" si="89"/>
        <v>-1364200</v>
      </c>
      <c r="G169" s="103">
        <f>VLOOKUP($D169,[7]Funcional_CORRIG!$D$8:$AM$197,33,0)</f>
        <v>162032728</v>
      </c>
      <c r="H169" s="103">
        <f>VLOOKUP($D169,[7]Funcional_LIQ!$D$8:$AM$197,33,0)</f>
        <v>127255837</v>
      </c>
      <c r="I169" s="103">
        <f>VLOOKUP($D169,[7]Funcional_LIQ!$D$8:$AM$197,33,0)</f>
        <v>127255837</v>
      </c>
      <c r="J169" s="103">
        <f>VLOOKUP($D169,[7]Funcional_LIQ!$D$8:$AM$197,33,0)</f>
        <v>127255837</v>
      </c>
      <c r="K169" s="103">
        <f>VLOOKUP($D169,[7]Funcional_PorPag!$D$8:$AM$197,33,0)</f>
        <v>0</v>
      </c>
      <c r="L169" s="105">
        <f t="shared" si="72"/>
        <v>2.7899976128312153E-3</v>
      </c>
      <c r="M169" s="106">
        <f t="shared" si="69"/>
        <v>0.78537119365169239</v>
      </c>
    </row>
    <row r="170" spans="1:13" hidden="1" outlineLevel="3">
      <c r="A170" s="70"/>
      <c r="B170" s="70"/>
      <c r="C170" s="93" t="s">
        <v>763</v>
      </c>
      <c r="D170" s="98" t="s">
        <v>764</v>
      </c>
      <c r="E170" s="99">
        <f>SUBTOTAL(9,E171:E171)</f>
        <v>30601333</v>
      </c>
      <c r="F170" s="99">
        <f t="shared" ref="F170:K170" si="90">SUBTOTAL(9,F171:F171)</f>
        <v>0</v>
      </c>
      <c r="G170" s="99">
        <f t="shared" si="90"/>
        <v>30601333</v>
      </c>
      <c r="H170" s="99">
        <f t="shared" si="90"/>
        <v>18888902</v>
      </c>
      <c r="I170" s="99">
        <f t="shared" si="90"/>
        <v>18888902</v>
      </c>
      <c r="J170" s="99">
        <f t="shared" si="90"/>
        <v>18888902</v>
      </c>
      <c r="K170" s="99">
        <f t="shared" si="90"/>
        <v>0</v>
      </c>
      <c r="L170" s="100">
        <f t="shared" si="72"/>
        <v>4.1412632010744436E-4</v>
      </c>
      <c r="M170" s="101">
        <f t="shared" si="69"/>
        <v>0.61725749005770436</v>
      </c>
    </row>
    <row r="171" spans="1:13" hidden="1" outlineLevel="4">
      <c r="A171" s="70" t="s">
        <v>473</v>
      </c>
      <c r="B171" s="70" t="s">
        <v>744</v>
      </c>
      <c r="C171" s="70" t="s">
        <v>765</v>
      </c>
      <c r="D171" s="107" t="s">
        <v>766</v>
      </c>
      <c r="E171" s="103">
        <f>VLOOKUP($D171,[7]Funcional_INI!$D$8:$AM$197,33,0)</f>
        <v>30601333</v>
      </c>
      <c r="F171" s="104">
        <f>+G171-E171</f>
        <v>0</v>
      </c>
      <c r="G171" s="103">
        <f>VLOOKUP($D171,[7]Funcional_CORRIG!$D$8:$AM$197,33,0)</f>
        <v>30601333</v>
      </c>
      <c r="H171" s="103">
        <f>VLOOKUP($D171,[7]Funcional_LIQ!$D$8:$AM$197,33,0)</f>
        <v>18888902</v>
      </c>
      <c r="I171" s="103">
        <f>VLOOKUP($D171,[7]Funcional_LIQ!$D$8:$AM$197,33,0)</f>
        <v>18888902</v>
      </c>
      <c r="J171" s="103">
        <f>VLOOKUP($D171,[7]Funcional_LIQ!$D$8:$AM$197,33,0)</f>
        <v>18888902</v>
      </c>
      <c r="K171" s="103">
        <f>VLOOKUP($D171,[7]Funcional_PorPag!$D$8:$AM$197,33,0)</f>
        <v>0</v>
      </c>
      <c r="L171" s="105">
        <f t="shared" si="72"/>
        <v>4.1412632010744436E-4</v>
      </c>
      <c r="M171" s="106">
        <f t="shared" si="69"/>
        <v>0.61725749005770436</v>
      </c>
    </row>
    <row r="172" spans="1:13" hidden="1" outlineLevel="3">
      <c r="A172" s="70"/>
      <c r="B172" s="70"/>
      <c r="C172" s="93" t="s">
        <v>767</v>
      </c>
      <c r="D172" s="98" t="s">
        <v>768</v>
      </c>
      <c r="E172" s="99">
        <f>SUBTOTAL(9,E173:E173)</f>
        <v>908104373</v>
      </c>
      <c r="F172" s="99">
        <f t="shared" ref="F172:K172" si="91">SUBTOTAL(9,F173:F173)</f>
        <v>-130000</v>
      </c>
      <c r="G172" s="99">
        <f t="shared" si="91"/>
        <v>907974373</v>
      </c>
      <c r="H172" s="99">
        <f t="shared" si="91"/>
        <v>834836602</v>
      </c>
      <c r="I172" s="99">
        <f t="shared" si="91"/>
        <v>834836602</v>
      </c>
      <c r="J172" s="99">
        <f t="shared" si="91"/>
        <v>834836602</v>
      </c>
      <c r="K172" s="99">
        <f t="shared" si="91"/>
        <v>0</v>
      </c>
      <c r="L172" s="100">
        <f t="shared" si="72"/>
        <v>1.830322428891119E-2</v>
      </c>
      <c r="M172" s="101">
        <f t="shared" si="69"/>
        <v>0.91944952063090879</v>
      </c>
    </row>
    <row r="173" spans="1:13" hidden="1" outlineLevel="4">
      <c r="A173" s="70" t="s">
        <v>473</v>
      </c>
      <c r="B173" s="70" t="s">
        <v>744</v>
      </c>
      <c r="C173" s="70" t="s">
        <v>769</v>
      </c>
      <c r="D173" s="107" t="s">
        <v>770</v>
      </c>
      <c r="E173" s="103">
        <f>VLOOKUP($D173,[7]Funcional_INI!$D$8:$AM$197,33,0)</f>
        <v>908104373</v>
      </c>
      <c r="F173" s="104">
        <f>+G173-E173</f>
        <v>-130000</v>
      </c>
      <c r="G173" s="103">
        <f>VLOOKUP($D173,[7]Funcional_CORRIG!$D$8:$AM$197,33,0)</f>
        <v>907974373</v>
      </c>
      <c r="H173" s="103">
        <f>VLOOKUP($D173,[7]Funcional_LIQ!$D$8:$AM$197,33,0)</f>
        <v>834836602</v>
      </c>
      <c r="I173" s="103">
        <f>VLOOKUP($D173,[7]Funcional_LIQ!$D$8:$AM$197,33,0)</f>
        <v>834836602</v>
      </c>
      <c r="J173" s="103">
        <f>VLOOKUP($D173,[7]Funcional_LIQ!$D$8:$AM$197,33,0)</f>
        <v>834836602</v>
      </c>
      <c r="K173" s="103">
        <f>VLOOKUP($D173,[7]Funcional_PorPag!$D$8:$AM$197,33,0)</f>
        <v>0</v>
      </c>
      <c r="L173" s="105">
        <f t="shared" si="72"/>
        <v>1.830322428891119E-2</v>
      </c>
      <c r="M173" s="106">
        <f t="shared" si="69"/>
        <v>0.91944952063090879</v>
      </c>
    </row>
    <row r="174" spans="1:13" hidden="1" outlineLevel="3">
      <c r="A174" s="70"/>
      <c r="B174" s="70"/>
      <c r="C174" s="93" t="s">
        <v>771</v>
      </c>
      <c r="D174" s="98" t="s">
        <v>772</v>
      </c>
      <c r="E174" s="99">
        <f>SUBTOTAL(9,E175:E175)</f>
        <v>46119421</v>
      </c>
      <c r="F174" s="99">
        <f t="shared" ref="F174:K174" si="92">SUBTOTAL(9,F175:F175)</f>
        <v>-200000</v>
      </c>
      <c r="G174" s="99">
        <f t="shared" si="92"/>
        <v>45919421</v>
      </c>
      <c r="H174" s="99">
        <f t="shared" si="92"/>
        <v>45077172</v>
      </c>
      <c r="I174" s="99">
        <f t="shared" si="92"/>
        <v>45077172</v>
      </c>
      <c r="J174" s="99">
        <f t="shared" si="92"/>
        <v>45077172</v>
      </c>
      <c r="K174" s="99">
        <f t="shared" si="92"/>
        <v>0</v>
      </c>
      <c r="L174" s="100">
        <f t="shared" si="72"/>
        <v>9.8828631548886908E-4</v>
      </c>
      <c r="M174" s="101">
        <f t="shared" si="69"/>
        <v>0.98165810932154396</v>
      </c>
    </row>
    <row r="175" spans="1:13" hidden="1" outlineLevel="4">
      <c r="A175" s="70" t="s">
        <v>473</v>
      </c>
      <c r="B175" s="70" t="s">
        <v>744</v>
      </c>
      <c r="C175" s="70" t="s">
        <v>773</v>
      </c>
      <c r="D175" s="107" t="s">
        <v>774</v>
      </c>
      <c r="E175" s="103">
        <f>VLOOKUP($D175,[7]Funcional_INI!$D$8:$AM$197,33,0)</f>
        <v>46119421</v>
      </c>
      <c r="F175" s="104">
        <f>+G175-E175</f>
        <v>-200000</v>
      </c>
      <c r="G175" s="103">
        <f>VLOOKUP($D175,[7]Funcional_CORRIG!$D$8:$AM$197,33,0)</f>
        <v>45919421</v>
      </c>
      <c r="H175" s="103">
        <f>VLOOKUP($D175,[7]Funcional_LIQ!$D$8:$AM$197,33,0)</f>
        <v>45077172</v>
      </c>
      <c r="I175" s="103">
        <f>VLOOKUP($D175,[7]Funcional_LIQ!$D$8:$AM$197,33,0)</f>
        <v>45077172</v>
      </c>
      <c r="J175" s="103">
        <f>VLOOKUP($D175,[7]Funcional_LIQ!$D$8:$AM$197,33,0)</f>
        <v>45077172</v>
      </c>
      <c r="K175" s="103">
        <f>VLOOKUP($D175,[7]Funcional_PorPag!$D$8:$AM$197,33,0)</f>
        <v>0</v>
      </c>
      <c r="L175" s="105">
        <f t="shared" si="72"/>
        <v>9.8828631548886908E-4</v>
      </c>
      <c r="M175" s="106">
        <f t="shared" si="69"/>
        <v>0.98165810932154396</v>
      </c>
    </row>
    <row r="176" spans="1:13" hidden="1" outlineLevel="3">
      <c r="A176" s="70"/>
      <c r="B176" s="70"/>
      <c r="C176" s="93" t="s">
        <v>775</v>
      </c>
      <c r="D176" s="98" t="s">
        <v>776</v>
      </c>
      <c r="E176" s="99">
        <f>SUBTOTAL(9,E177:E177)</f>
        <v>276670371</v>
      </c>
      <c r="F176" s="99">
        <f t="shared" ref="F176:K176" si="93">SUBTOTAL(9,F177:F177)</f>
        <v>4357555</v>
      </c>
      <c r="G176" s="99">
        <f t="shared" si="93"/>
        <v>281027926</v>
      </c>
      <c r="H176" s="99">
        <f t="shared" si="93"/>
        <v>235486431</v>
      </c>
      <c r="I176" s="99">
        <f t="shared" si="93"/>
        <v>235486431</v>
      </c>
      <c r="J176" s="99">
        <f t="shared" si="93"/>
        <v>235486431</v>
      </c>
      <c r="K176" s="99">
        <f t="shared" si="93"/>
        <v>0</v>
      </c>
      <c r="L176" s="100">
        <f t="shared" si="72"/>
        <v>5.1628797219269605E-3</v>
      </c>
      <c r="M176" s="101">
        <f t="shared" si="69"/>
        <v>0.83794672775687074</v>
      </c>
    </row>
    <row r="177" spans="1:13" hidden="1" outlineLevel="4">
      <c r="A177" s="70" t="s">
        <v>473</v>
      </c>
      <c r="B177" s="70" t="s">
        <v>744</v>
      </c>
      <c r="C177" s="70" t="s">
        <v>777</v>
      </c>
      <c r="D177" s="107" t="s">
        <v>778</v>
      </c>
      <c r="E177" s="103">
        <f>VLOOKUP($D177,[7]Funcional_INI!$D$8:$AM$197,33,0)</f>
        <v>276670371</v>
      </c>
      <c r="F177" s="104">
        <f>+G177-E177</f>
        <v>4357555</v>
      </c>
      <c r="G177" s="103">
        <f>VLOOKUP($D177,[7]Funcional_CORRIG!$D$8:$AM$197,33,0)</f>
        <v>281027926</v>
      </c>
      <c r="H177" s="103">
        <f>VLOOKUP($D177,[7]Funcional_LIQ!$D$8:$AM$197,33,0)</f>
        <v>235486431</v>
      </c>
      <c r="I177" s="103">
        <f>VLOOKUP($D177,[7]Funcional_LIQ!$D$8:$AM$197,33,0)</f>
        <v>235486431</v>
      </c>
      <c r="J177" s="103">
        <f>VLOOKUP($D177,[7]Funcional_LIQ!$D$8:$AM$197,33,0)</f>
        <v>235486431</v>
      </c>
      <c r="K177" s="103">
        <f>VLOOKUP($D177,[7]Funcional_PorPag!$D$8:$AM$197,33,0)</f>
        <v>0</v>
      </c>
      <c r="L177" s="105">
        <f t="shared" si="72"/>
        <v>5.1628797219269605E-3</v>
      </c>
      <c r="M177" s="106">
        <f t="shared" si="69"/>
        <v>0.83794672775687074</v>
      </c>
    </row>
    <row r="178" spans="1:13" outlineLevel="2" collapsed="1">
      <c r="A178" s="70"/>
      <c r="B178" s="93" t="s">
        <v>779</v>
      </c>
      <c r="C178" s="70"/>
      <c r="D178" s="98" t="s">
        <v>780</v>
      </c>
      <c r="E178" s="99">
        <f>SUBTOTAL(9,E180:E197)</f>
        <v>7809476587</v>
      </c>
      <c r="F178" s="99">
        <f t="shared" ref="F178:K178" si="94">SUBTOTAL(9,F180:F197)</f>
        <v>629862876</v>
      </c>
      <c r="G178" s="99">
        <f t="shared" si="94"/>
        <v>8439339463</v>
      </c>
      <c r="H178" s="99">
        <f t="shared" si="94"/>
        <v>8348295412</v>
      </c>
      <c r="I178" s="99">
        <f t="shared" si="94"/>
        <v>8348295412</v>
      </c>
      <c r="J178" s="99">
        <f t="shared" si="94"/>
        <v>8348295412</v>
      </c>
      <c r="K178" s="99">
        <f t="shared" si="94"/>
        <v>0</v>
      </c>
      <c r="L178" s="100">
        <f t="shared" si="72"/>
        <v>0.1830306948567694</v>
      </c>
      <c r="M178" s="101">
        <f t="shared" si="69"/>
        <v>0.98921194586387262</v>
      </c>
    </row>
    <row r="179" spans="1:13" hidden="1" outlineLevel="3">
      <c r="A179" s="70"/>
      <c r="B179" s="70"/>
      <c r="C179" s="93" t="s">
        <v>781</v>
      </c>
      <c r="D179" s="111" t="s">
        <v>782</v>
      </c>
      <c r="E179" s="99">
        <f>SUBTOTAL(9,E180:E181)</f>
        <v>0</v>
      </c>
      <c r="F179" s="99">
        <f t="shared" ref="F179:K179" si="95">SUBTOTAL(9,F180:F181)</f>
        <v>0</v>
      </c>
      <c r="G179" s="99">
        <f t="shared" si="95"/>
        <v>0</v>
      </c>
      <c r="H179" s="99">
        <f t="shared" si="95"/>
        <v>0</v>
      </c>
      <c r="I179" s="99">
        <f t="shared" si="95"/>
        <v>0</v>
      </c>
      <c r="J179" s="99">
        <f t="shared" si="95"/>
        <v>0</v>
      </c>
      <c r="K179" s="99">
        <f t="shared" si="95"/>
        <v>0</v>
      </c>
      <c r="L179" s="100">
        <f t="shared" si="72"/>
        <v>0</v>
      </c>
      <c r="M179" s="101">
        <f t="shared" si="69"/>
        <v>0</v>
      </c>
    </row>
    <row r="180" spans="1:13" hidden="1" outlineLevel="4">
      <c r="A180" s="70" t="s">
        <v>473</v>
      </c>
      <c r="B180" s="70" t="s">
        <v>783</v>
      </c>
      <c r="C180" s="70" t="s">
        <v>784</v>
      </c>
      <c r="D180" s="107" t="s">
        <v>785</v>
      </c>
      <c r="E180" s="103">
        <f>VLOOKUP($D180,[7]Funcional_INI!$D$8:$AM$197,33,0)</f>
        <v>0</v>
      </c>
      <c r="F180" s="104">
        <f t="shared" ref="F180:F181" si="96">+G180-E180</f>
        <v>0</v>
      </c>
      <c r="G180" s="103">
        <f>VLOOKUP($D180,[7]Funcional_CORRIG!$D$8:$AM$197,33,0)</f>
        <v>0</v>
      </c>
      <c r="H180" s="103">
        <f>VLOOKUP($D180,[7]Funcional_LIQ!$D$8:$AM$197,33,0)</f>
        <v>0</v>
      </c>
      <c r="I180" s="103">
        <f>VLOOKUP($D180,[7]Funcional_LIQ!$D$8:$AM$197,33,0)</f>
        <v>0</v>
      </c>
      <c r="J180" s="103">
        <f>VLOOKUP($D180,[7]Funcional_LIQ!$D$8:$AM$197,33,0)</f>
        <v>0</v>
      </c>
      <c r="K180" s="103">
        <f>VLOOKUP($D180,[7]Funcional_PorPag!$D$8:$AM$197,33,0)</f>
        <v>0</v>
      </c>
      <c r="L180" s="105">
        <f t="shared" si="72"/>
        <v>0</v>
      </c>
      <c r="M180" s="106">
        <f t="shared" si="69"/>
        <v>0</v>
      </c>
    </row>
    <row r="181" spans="1:13" hidden="1" outlineLevel="4">
      <c r="A181" s="70" t="s">
        <v>473</v>
      </c>
      <c r="B181" s="70" t="s">
        <v>783</v>
      </c>
      <c r="C181" s="70" t="s">
        <v>784</v>
      </c>
      <c r="D181" s="107" t="s">
        <v>786</v>
      </c>
      <c r="E181" s="103">
        <f>VLOOKUP($D181,[7]Funcional_INI!$D$8:$AM$197,33,0)</f>
        <v>0</v>
      </c>
      <c r="F181" s="104">
        <f t="shared" si="96"/>
        <v>0</v>
      </c>
      <c r="G181" s="103">
        <f>VLOOKUP($D181,[7]Funcional_CORRIG!$D$8:$AM$197,33,0)</f>
        <v>0</v>
      </c>
      <c r="H181" s="103">
        <f>VLOOKUP($D181,[7]Funcional_LIQ!$D$8:$AM$197,33,0)</f>
        <v>0</v>
      </c>
      <c r="I181" s="103">
        <f>VLOOKUP($D181,[7]Funcional_LIQ!$D$8:$AM$197,33,0)</f>
        <v>0</v>
      </c>
      <c r="J181" s="103">
        <f>VLOOKUP($D181,[7]Funcional_LIQ!$D$8:$AM$197,33,0)</f>
        <v>0</v>
      </c>
      <c r="K181" s="103">
        <f>VLOOKUP($D181,[7]Funcional_PorPag!$D$8:$AM$197,33,0)</f>
        <v>0</v>
      </c>
      <c r="L181" s="105">
        <f t="shared" si="72"/>
        <v>0</v>
      </c>
      <c r="M181" s="106">
        <f t="shared" si="69"/>
        <v>0</v>
      </c>
    </row>
    <row r="182" spans="1:13" hidden="1" outlineLevel="3">
      <c r="A182" s="70"/>
      <c r="B182" s="70"/>
      <c r="C182" s="93" t="s">
        <v>787</v>
      </c>
      <c r="D182" s="111" t="s">
        <v>788</v>
      </c>
      <c r="E182" s="99">
        <f>SUBTOTAL(9,E183:E183)</f>
        <v>1642000000</v>
      </c>
      <c r="F182" s="99">
        <f t="shared" ref="F182:K182" si="97">SUBTOTAL(9,F183:F183)</f>
        <v>0</v>
      </c>
      <c r="G182" s="99">
        <f t="shared" si="97"/>
        <v>1642000000</v>
      </c>
      <c r="H182" s="99">
        <f t="shared" si="97"/>
        <v>1641538960</v>
      </c>
      <c r="I182" s="99">
        <f t="shared" si="97"/>
        <v>1641538960</v>
      </c>
      <c r="J182" s="99">
        <f t="shared" si="97"/>
        <v>1641538960</v>
      </c>
      <c r="K182" s="99">
        <f t="shared" si="97"/>
        <v>0</v>
      </c>
      <c r="L182" s="100">
        <f t="shared" si="72"/>
        <v>3.598962442696782E-2</v>
      </c>
      <c r="M182" s="101">
        <f t="shared" si="69"/>
        <v>0.99971922046285022</v>
      </c>
    </row>
    <row r="183" spans="1:13" hidden="1" outlineLevel="4">
      <c r="A183" s="70" t="s">
        <v>473</v>
      </c>
      <c r="B183" s="70" t="s">
        <v>783</v>
      </c>
      <c r="C183" s="70" t="s">
        <v>789</v>
      </c>
      <c r="D183" s="107" t="s">
        <v>790</v>
      </c>
      <c r="E183" s="103">
        <f>VLOOKUP($D183,[7]Funcional_INI!$D$8:$AM$197,33,0)</f>
        <v>1642000000</v>
      </c>
      <c r="F183" s="104">
        <f>+G183-E183</f>
        <v>0</v>
      </c>
      <c r="G183" s="103">
        <f>VLOOKUP($D183,[7]Funcional_CORRIG!$D$8:$AM$197,33,0)</f>
        <v>1642000000</v>
      </c>
      <c r="H183" s="103">
        <f>VLOOKUP($D183,[7]Funcional_LIQ!$D$8:$AM$197,33,0)</f>
        <v>1641538960</v>
      </c>
      <c r="I183" s="103">
        <f>VLOOKUP($D183,[7]Funcional_LIQ!$D$8:$AM$197,33,0)</f>
        <v>1641538960</v>
      </c>
      <c r="J183" s="103">
        <f>VLOOKUP($D183,[7]Funcional_LIQ!$D$8:$AM$197,33,0)</f>
        <v>1641538960</v>
      </c>
      <c r="K183" s="103">
        <f>VLOOKUP($D183,[7]Funcional_PorPag!$D$8:$AM$197,33,0)</f>
        <v>0</v>
      </c>
      <c r="L183" s="105">
        <f t="shared" si="72"/>
        <v>3.598962442696782E-2</v>
      </c>
      <c r="M183" s="106">
        <f t="shared" si="69"/>
        <v>0.99971922046285022</v>
      </c>
    </row>
    <row r="184" spans="1:13" hidden="1" outlineLevel="3">
      <c r="A184" s="70"/>
      <c r="B184" s="70"/>
      <c r="C184" s="93" t="s">
        <v>791</v>
      </c>
      <c r="D184" s="111" t="s">
        <v>792</v>
      </c>
      <c r="E184" s="99">
        <f>SUBTOTAL(9,E185:E185)</f>
        <v>0</v>
      </c>
      <c r="F184" s="99">
        <f t="shared" ref="F184:K184" si="98">SUBTOTAL(9,F185:F185)</f>
        <v>0</v>
      </c>
      <c r="G184" s="99">
        <f t="shared" si="98"/>
        <v>0</v>
      </c>
      <c r="H184" s="99">
        <f t="shared" si="98"/>
        <v>0</v>
      </c>
      <c r="I184" s="99">
        <f t="shared" si="98"/>
        <v>0</v>
      </c>
      <c r="J184" s="99">
        <f t="shared" si="98"/>
        <v>0</v>
      </c>
      <c r="K184" s="99">
        <f t="shared" si="98"/>
        <v>0</v>
      </c>
      <c r="L184" s="100">
        <f t="shared" si="72"/>
        <v>0</v>
      </c>
      <c r="M184" s="101">
        <f t="shared" si="69"/>
        <v>0</v>
      </c>
    </row>
    <row r="185" spans="1:13" hidden="1" outlineLevel="4">
      <c r="A185" s="70" t="s">
        <v>473</v>
      </c>
      <c r="B185" s="70" t="s">
        <v>783</v>
      </c>
      <c r="C185" s="70" t="s">
        <v>793</v>
      </c>
      <c r="D185" s="107" t="s">
        <v>794</v>
      </c>
      <c r="E185" s="103">
        <f>VLOOKUP($D185,[7]Funcional_INI!$D$8:$AM$197,33,0)</f>
        <v>0</v>
      </c>
      <c r="F185" s="104">
        <f>+G185-E185</f>
        <v>0</v>
      </c>
      <c r="G185" s="103">
        <f>VLOOKUP($D185,[7]Funcional_CORRIG!$D$8:$AM$197,33,0)</f>
        <v>0</v>
      </c>
      <c r="H185" s="103">
        <f>VLOOKUP($D185,[7]Funcional_LIQ!$D$8:$AM$197,33,0)</f>
        <v>0</v>
      </c>
      <c r="I185" s="103">
        <f>VLOOKUP($D185,[7]Funcional_LIQ!$D$8:$AM$197,33,0)</f>
        <v>0</v>
      </c>
      <c r="J185" s="103">
        <f>VLOOKUP($D185,[7]Funcional_LIQ!$D$8:$AM$197,33,0)</f>
        <v>0</v>
      </c>
      <c r="K185" s="103">
        <f>VLOOKUP($D185,[7]Funcional_PorPag!$D$8:$AM$197,33,0)</f>
        <v>0</v>
      </c>
      <c r="L185" s="105">
        <f t="shared" si="72"/>
        <v>0</v>
      </c>
      <c r="M185" s="106">
        <f t="shared" si="69"/>
        <v>0</v>
      </c>
    </row>
    <row r="186" spans="1:13" hidden="1" outlineLevel="3">
      <c r="A186" s="70"/>
      <c r="B186" s="70"/>
      <c r="C186" s="93" t="s">
        <v>795</v>
      </c>
      <c r="D186" s="111" t="s">
        <v>796</v>
      </c>
      <c r="E186" s="99">
        <f>SUBTOTAL(9,E187:E187)</f>
        <v>142833913</v>
      </c>
      <c r="F186" s="99">
        <f t="shared" ref="F186:K186" si="99">SUBTOTAL(9,F187:F187)</f>
        <v>0</v>
      </c>
      <c r="G186" s="99">
        <f t="shared" si="99"/>
        <v>142833913</v>
      </c>
      <c r="H186" s="99">
        <f t="shared" si="99"/>
        <v>102042612</v>
      </c>
      <c r="I186" s="99">
        <f t="shared" si="99"/>
        <v>102042612</v>
      </c>
      <c r="J186" s="99">
        <f t="shared" si="99"/>
        <v>102042612</v>
      </c>
      <c r="K186" s="99">
        <f t="shared" si="99"/>
        <v>0</v>
      </c>
      <c r="L186" s="100">
        <f t="shared" si="72"/>
        <v>2.2372148154356322E-3</v>
      </c>
      <c r="M186" s="101">
        <f t="shared" si="69"/>
        <v>0.71441445421998628</v>
      </c>
    </row>
    <row r="187" spans="1:13" hidden="1" outlineLevel="4">
      <c r="A187" s="70" t="s">
        <v>473</v>
      </c>
      <c r="B187" s="70" t="s">
        <v>783</v>
      </c>
      <c r="C187" s="70" t="s">
        <v>797</v>
      </c>
      <c r="D187" s="107" t="s">
        <v>798</v>
      </c>
      <c r="E187" s="103">
        <f>VLOOKUP($D187,[7]Funcional_INI!$D$8:$AM$197,33,0)</f>
        <v>142833913</v>
      </c>
      <c r="F187" s="104">
        <f>+G187-E187</f>
        <v>0</v>
      </c>
      <c r="G187" s="103">
        <f>VLOOKUP($D187,[7]Funcional_CORRIG!$D$8:$AM$197,33,0)</f>
        <v>142833913</v>
      </c>
      <c r="H187" s="103">
        <f>VLOOKUP($D187,[7]Funcional_LIQ!$D$8:$AM$197,33,0)</f>
        <v>102042612</v>
      </c>
      <c r="I187" s="103">
        <f>VLOOKUP($D187,[7]Funcional_LIQ!$D$8:$AM$197,33,0)</f>
        <v>102042612</v>
      </c>
      <c r="J187" s="103">
        <f>VLOOKUP($D187,[7]Funcional_LIQ!$D$8:$AM$197,33,0)</f>
        <v>102042612</v>
      </c>
      <c r="K187" s="103">
        <f>VLOOKUP($D187,[7]Funcional_PorPag!$D$8:$AM$197,33,0)</f>
        <v>0</v>
      </c>
      <c r="L187" s="105">
        <f t="shared" si="72"/>
        <v>2.2372148154356322E-3</v>
      </c>
      <c r="M187" s="106">
        <f t="shared" si="69"/>
        <v>0.71441445421998628</v>
      </c>
    </row>
    <row r="188" spans="1:13" hidden="1" outlineLevel="3">
      <c r="A188" s="70"/>
      <c r="B188" s="70"/>
      <c r="C188" s="93" t="s">
        <v>799</v>
      </c>
      <c r="D188" s="111" t="s">
        <v>800</v>
      </c>
      <c r="E188" s="99">
        <f>SUBTOTAL(9,E189:E189)</f>
        <v>0</v>
      </c>
      <c r="F188" s="99">
        <f t="shared" ref="F188:K188" si="100">SUBTOTAL(9,F189:F189)</f>
        <v>0</v>
      </c>
      <c r="G188" s="99">
        <f t="shared" si="100"/>
        <v>0</v>
      </c>
      <c r="H188" s="99">
        <f t="shared" si="100"/>
        <v>0</v>
      </c>
      <c r="I188" s="99">
        <f t="shared" si="100"/>
        <v>0</v>
      </c>
      <c r="J188" s="99">
        <f t="shared" si="100"/>
        <v>0</v>
      </c>
      <c r="K188" s="99">
        <f t="shared" si="100"/>
        <v>0</v>
      </c>
      <c r="L188" s="100">
        <f t="shared" si="72"/>
        <v>0</v>
      </c>
      <c r="M188" s="101">
        <f t="shared" si="69"/>
        <v>0</v>
      </c>
    </row>
    <row r="189" spans="1:13" hidden="1" outlineLevel="4">
      <c r="A189" s="70" t="s">
        <v>473</v>
      </c>
      <c r="B189" s="70" t="s">
        <v>783</v>
      </c>
      <c r="C189" s="70" t="s">
        <v>801</v>
      </c>
      <c r="D189" s="107" t="s">
        <v>802</v>
      </c>
      <c r="E189" s="103">
        <f>VLOOKUP($D189,[7]Funcional_INI!$D$8:$AM$197,33,0)</f>
        <v>0</v>
      </c>
      <c r="F189" s="104">
        <f>+G189-E189</f>
        <v>0</v>
      </c>
      <c r="G189" s="103">
        <f>VLOOKUP($D189,[7]Funcional_CORRIG!$D$8:$AM$197,33,0)</f>
        <v>0</v>
      </c>
      <c r="H189" s="103">
        <f>VLOOKUP($D189,[7]Funcional_LIQ!$D$8:$AM$197,33,0)</f>
        <v>0</v>
      </c>
      <c r="I189" s="103">
        <f>VLOOKUP($D189,[7]Funcional_LIQ!$D$8:$AM$197,33,0)</f>
        <v>0</v>
      </c>
      <c r="J189" s="103">
        <f>VLOOKUP($D189,[7]Funcional_LIQ!$D$8:$AM$197,33,0)</f>
        <v>0</v>
      </c>
      <c r="K189" s="103">
        <f>VLOOKUP($D189,[7]Funcional_PorPag!$D$8:$AM$197,33,0)</f>
        <v>0</v>
      </c>
      <c r="L189" s="105">
        <f t="shared" si="72"/>
        <v>0</v>
      </c>
      <c r="M189" s="106">
        <f t="shared" si="69"/>
        <v>0</v>
      </c>
    </row>
    <row r="190" spans="1:13" hidden="1" outlineLevel="3">
      <c r="A190" s="70"/>
      <c r="B190" s="70"/>
      <c r="C190" s="93" t="s">
        <v>803</v>
      </c>
      <c r="D190" s="111" t="s">
        <v>804</v>
      </c>
      <c r="E190" s="99">
        <f>SUBTOTAL(9,E191:E191)</f>
        <v>0</v>
      </c>
      <c r="F190" s="99">
        <f t="shared" ref="F190:K190" si="101">SUBTOTAL(9,F191:F191)</f>
        <v>0</v>
      </c>
      <c r="G190" s="99">
        <f t="shared" si="101"/>
        <v>0</v>
      </c>
      <c r="H190" s="99">
        <f t="shared" si="101"/>
        <v>0</v>
      </c>
      <c r="I190" s="99">
        <f t="shared" si="101"/>
        <v>0</v>
      </c>
      <c r="J190" s="99">
        <f t="shared" si="101"/>
        <v>0</v>
      </c>
      <c r="K190" s="99">
        <f t="shared" si="101"/>
        <v>0</v>
      </c>
      <c r="L190" s="100">
        <f t="shared" si="72"/>
        <v>0</v>
      </c>
      <c r="M190" s="101">
        <f t="shared" si="69"/>
        <v>0</v>
      </c>
    </row>
    <row r="191" spans="1:13" hidden="1" outlineLevel="4">
      <c r="A191" s="70" t="s">
        <v>473</v>
      </c>
      <c r="B191" s="70" t="s">
        <v>783</v>
      </c>
      <c r="C191" s="70" t="s">
        <v>805</v>
      </c>
      <c r="D191" s="107" t="s">
        <v>806</v>
      </c>
      <c r="E191" s="103">
        <f>VLOOKUP($D191,[7]Funcional_INI!$D$8:$AM$197,33,0)</f>
        <v>0</v>
      </c>
      <c r="F191" s="104">
        <f>+G191-E191</f>
        <v>0</v>
      </c>
      <c r="G191" s="103">
        <f>VLOOKUP($D191,[7]Funcional_CORRIG!$D$8:$AM$197,33,0)</f>
        <v>0</v>
      </c>
      <c r="H191" s="103">
        <f>VLOOKUP($D191,[7]Funcional_LIQ!$D$8:$AM$197,33,0)</f>
        <v>0</v>
      </c>
      <c r="I191" s="103">
        <f>VLOOKUP($D191,[7]Funcional_LIQ!$D$8:$AM$197,33,0)</f>
        <v>0</v>
      </c>
      <c r="J191" s="103">
        <f>VLOOKUP($D191,[7]Funcional_LIQ!$D$8:$AM$197,33,0)</f>
        <v>0</v>
      </c>
      <c r="K191" s="103">
        <f>VLOOKUP($D191,[7]Funcional_PorPag!$D$8:$AM$197,33,0)</f>
        <v>0</v>
      </c>
      <c r="L191" s="105">
        <f t="shared" si="72"/>
        <v>0</v>
      </c>
      <c r="M191" s="106">
        <f t="shared" si="69"/>
        <v>0</v>
      </c>
    </row>
    <row r="192" spans="1:13" hidden="1" outlineLevel="3">
      <c r="A192" s="70"/>
      <c r="B192" s="70"/>
      <c r="C192" s="93" t="s">
        <v>807</v>
      </c>
      <c r="D192" s="111" t="s">
        <v>808</v>
      </c>
      <c r="E192" s="99">
        <f>SUBTOTAL(9,E193:E193)</f>
        <v>109460974</v>
      </c>
      <c r="F192" s="99">
        <f t="shared" ref="F192:K192" si="102">SUBTOTAL(9,F193:F193)</f>
        <v>-15099179</v>
      </c>
      <c r="G192" s="99">
        <f t="shared" si="102"/>
        <v>94361795</v>
      </c>
      <c r="H192" s="99">
        <f t="shared" si="102"/>
        <v>81043436</v>
      </c>
      <c r="I192" s="99">
        <f t="shared" si="102"/>
        <v>81043436</v>
      </c>
      <c r="J192" s="99">
        <f t="shared" si="102"/>
        <v>81043436</v>
      </c>
      <c r="K192" s="99">
        <f t="shared" si="102"/>
        <v>0</v>
      </c>
      <c r="L192" s="100">
        <f t="shared" si="72"/>
        <v>1.7768221741816005E-3</v>
      </c>
      <c r="M192" s="101">
        <f t="shared" si="69"/>
        <v>0.85885856664765647</v>
      </c>
    </row>
    <row r="193" spans="1:13" hidden="1" outlineLevel="4">
      <c r="A193" s="70" t="s">
        <v>473</v>
      </c>
      <c r="B193" s="70" t="s">
        <v>783</v>
      </c>
      <c r="C193" s="70" t="s">
        <v>809</v>
      </c>
      <c r="D193" s="107" t="s">
        <v>810</v>
      </c>
      <c r="E193" s="103">
        <f>VLOOKUP($D193,[7]Funcional_INI!$D$8:$AM$197,33,0)</f>
        <v>109460974</v>
      </c>
      <c r="F193" s="104">
        <f>+G193-E193</f>
        <v>-15099179</v>
      </c>
      <c r="G193" s="103">
        <f>VLOOKUP($D193,[7]Funcional_CORRIG!$D$8:$AM$197,33,0)</f>
        <v>94361795</v>
      </c>
      <c r="H193" s="103">
        <f>VLOOKUP($D193,[7]Funcional_LIQ!$D$8:$AM$197,33,0)</f>
        <v>81043436</v>
      </c>
      <c r="I193" s="103">
        <f>VLOOKUP($D193,[7]Funcional_LIQ!$D$8:$AM$197,33,0)</f>
        <v>81043436</v>
      </c>
      <c r="J193" s="103">
        <f>VLOOKUP($D193,[7]Funcional_LIQ!$D$8:$AM$197,33,0)</f>
        <v>81043436</v>
      </c>
      <c r="K193" s="103">
        <f>VLOOKUP($D193,[7]Funcional_PorPag!$D$8:$AM$197,33,0)</f>
        <v>0</v>
      </c>
      <c r="L193" s="105">
        <f t="shared" si="72"/>
        <v>1.7768221741816005E-3</v>
      </c>
      <c r="M193" s="106">
        <f t="shared" si="69"/>
        <v>0.85885856664765647</v>
      </c>
    </row>
    <row r="194" spans="1:13" hidden="1" outlineLevel="3">
      <c r="A194" s="70"/>
      <c r="B194" s="70"/>
      <c r="C194" s="93" t="s">
        <v>811</v>
      </c>
      <c r="D194" s="111" t="s">
        <v>812</v>
      </c>
      <c r="E194" s="99">
        <f>SUBTOTAL(9,E195:E195)</f>
        <v>0</v>
      </c>
      <c r="F194" s="99">
        <f t="shared" ref="F194:K194" si="103">SUBTOTAL(9,F195:F195)</f>
        <v>0</v>
      </c>
      <c r="G194" s="99">
        <f t="shared" si="103"/>
        <v>0</v>
      </c>
      <c r="H194" s="99">
        <f t="shared" si="103"/>
        <v>0</v>
      </c>
      <c r="I194" s="99">
        <f t="shared" si="103"/>
        <v>0</v>
      </c>
      <c r="J194" s="99">
        <f t="shared" si="103"/>
        <v>0</v>
      </c>
      <c r="K194" s="99">
        <f t="shared" si="103"/>
        <v>0</v>
      </c>
      <c r="L194" s="100">
        <f t="shared" si="72"/>
        <v>0</v>
      </c>
      <c r="M194" s="101">
        <f t="shared" si="69"/>
        <v>0</v>
      </c>
    </row>
    <row r="195" spans="1:13" hidden="1" outlineLevel="4">
      <c r="A195" s="70" t="s">
        <v>473</v>
      </c>
      <c r="B195" s="70" t="s">
        <v>783</v>
      </c>
      <c r="C195" s="70" t="s">
        <v>813</v>
      </c>
      <c r="D195" s="107" t="s">
        <v>814</v>
      </c>
      <c r="E195" s="103">
        <f>VLOOKUP($D195,[7]Funcional_INI!$D$8:$AM$197,33,0)</f>
        <v>0</v>
      </c>
      <c r="F195" s="104">
        <f>+G195-E195</f>
        <v>0</v>
      </c>
      <c r="G195" s="103">
        <f>VLOOKUP($D195,[7]Funcional_CORRIG!$D$8:$AM$197,33,0)</f>
        <v>0</v>
      </c>
      <c r="H195" s="103">
        <f>VLOOKUP($D195,[7]Funcional_LIQ!$D$8:$AM$197,33,0)</f>
        <v>0</v>
      </c>
      <c r="I195" s="103">
        <f>VLOOKUP($D195,[7]Funcional_LIQ!$D$8:$AM$197,33,0)</f>
        <v>0</v>
      </c>
      <c r="J195" s="103">
        <f>VLOOKUP($D195,[7]Funcional_LIQ!$D$8:$AM$197,33,0)</f>
        <v>0</v>
      </c>
      <c r="K195" s="103">
        <f>VLOOKUP($D195,[7]Funcional_PorPag!$D$8:$AM$197,33,0)</f>
        <v>0</v>
      </c>
      <c r="L195" s="105">
        <f t="shared" si="72"/>
        <v>0</v>
      </c>
      <c r="M195" s="106">
        <f t="shared" si="69"/>
        <v>0</v>
      </c>
    </row>
    <row r="196" spans="1:13" hidden="1" outlineLevel="3">
      <c r="A196" s="70"/>
      <c r="B196" s="70"/>
      <c r="C196" s="93" t="s">
        <v>815</v>
      </c>
      <c r="D196" s="111" t="s">
        <v>816</v>
      </c>
      <c r="E196" s="99">
        <f>SUBTOTAL(9,E197:E197)</f>
        <v>5915181700</v>
      </c>
      <c r="F196" s="99">
        <f t="shared" ref="F196:K196" si="104">SUBTOTAL(9,F197:F197)</f>
        <v>644962055</v>
      </c>
      <c r="G196" s="99">
        <f t="shared" si="104"/>
        <v>6560143755</v>
      </c>
      <c r="H196" s="99">
        <f t="shared" si="104"/>
        <v>6523670404</v>
      </c>
      <c r="I196" s="99">
        <f t="shared" si="104"/>
        <v>6523670404</v>
      </c>
      <c r="J196" s="99">
        <f t="shared" si="104"/>
        <v>6523670404</v>
      </c>
      <c r="K196" s="99">
        <f t="shared" si="104"/>
        <v>0</v>
      </c>
      <c r="L196" s="100">
        <f t="shared" si="72"/>
        <v>0.14302703344018436</v>
      </c>
      <c r="M196" s="101">
        <f t="shared" si="69"/>
        <v>0.99444015979494338</v>
      </c>
    </row>
    <row r="197" spans="1:13" ht="16" hidden="1" outlineLevel="4" thickBot="1">
      <c r="A197" s="70" t="s">
        <v>473</v>
      </c>
      <c r="B197" s="70" t="s">
        <v>783</v>
      </c>
      <c r="C197" s="70" t="s">
        <v>817</v>
      </c>
      <c r="D197" s="112" t="s">
        <v>818</v>
      </c>
      <c r="E197" s="113">
        <f>VLOOKUP($D197,[7]Funcional_INI!$D$8:$AM$197,33,0)</f>
        <v>5915181700</v>
      </c>
      <c r="F197" s="113">
        <f>+G197-E197</f>
        <v>644962055</v>
      </c>
      <c r="G197" s="113">
        <f>VLOOKUP($D197,[7]Funcional_CORRIG!$D$8:$AM$197,33,0)</f>
        <v>6560143755</v>
      </c>
      <c r="H197" s="113">
        <f>VLOOKUP($D197,[7]Funcional_LIQ!$D$8:$AM$197,33,0)</f>
        <v>6523670404</v>
      </c>
      <c r="I197" s="113">
        <f>VLOOKUP($D197,[7]Funcional_LIQ!$D$8:$AM$197,33,0)</f>
        <v>6523670404</v>
      </c>
      <c r="J197" s="113">
        <f>VLOOKUP($D197,[7]Funcional_LIQ!$D$8:$AM$197,33,0)</f>
        <v>6523670404</v>
      </c>
      <c r="K197" s="113">
        <f>VLOOKUP($D197,[7]Funcional_PorPag!$D$8:$AM$197,33,0)</f>
        <v>0</v>
      </c>
      <c r="L197" s="114">
        <f t="shared" si="72"/>
        <v>0.14302703344018436</v>
      </c>
      <c r="M197" s="115">
        <f t="shared" si="69"/>
        <v>0.99444015979494338</v>
      </c>
    </row>
  </sheetData>
  <printOptions horizontalCentered="1"/>
  <pageMargins left="0" right="0" top="0.59055118110236227" bottom="0.39370078740157483" header="0.39370078740157483" footer="0"/>
  <pageSetup paperSize="9" scale="55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  <pageSetUpPr fitToPage="1"/>
  </sheetPr>
  <dimension ref="A1:Q185"/>
  <sheetViews>
    <sheetView topLeftCell="G1" zoomScaleNormal="100" workbookViewId="0">
      <pane ySplit="8" topLeftCell="A9" activePane="bottomLeft" state="frozen"/>
      <selection activeCell="G1" sqref="G1"/>
      <selection pane="bottomLeft" activeCell="K28" sqref="K28"/>
    </sheetView>
  </sheetViews>
  <sheetFormatPr baseColWidth="10" defaultColWidth="9.1640625" defaultRowHeight="15" outlineLevelRow="4"/>
  <cols>
    <col min="1" max="1" width="10.6640625" hidden="1" customWidth="1"/>
    <col min="2" max="2" width="16.83203125" hidden="1" customWidth="1"/>
    <col min="3" max="3" width="10.83203125" hidden="1" customWidth="1"/>
    <col min="4" max="4" width="26.6640625" hidden="1" customWidth="1"/>
    <col min="5" max="5" width="13.6640625" hidden="1" customWidth="1"/>
    <col min="6" max="6" width="34.6640625" hidden="1" customWidth="1"/>
    <col min="7" max="7" width="18.6640625" bestFit="1" customWidth="1"/>
    <col min="8" max="8" width="39.6640625" customWidth="1"/>
    <col min="9" max="9" width="13.83203125" bestFit="1" customWidth="1"/>
    <col min="10" max="10" width="14.83203125" customWidth="1"/>
    <col min="11" max="11" width="13.83203125" bestFit="1" customWidth="1"/>
    <col min="12" max="12" width="14.33203125" bestFit="1" customWidth="1"/>
    <col min="13" max="14" width="14.1640625" bestFit="1" customWidth="1"/>
    <col min="15" max="15" width="13.6640625" customWidth="1"/>
    <col min="16" max="16" width="9.83203125" bestFit="1" customWidth="1"/>
    <col min="17" max="17" width="7.33203125" bestFit="1" customWidth="1"/>
  </cols>
  <sheetData>
    <row r="1" spans="1:17" ht="20" thickTop="1" thickBot="1">
      <c r="A1" s="116"/>
      <c r="B1" s="116"/>
      <c r="C1" s="116"/>
      <c r="D1" s="116"/>
      <c r="E1" s="116"/>
      <c r="F1" s="116"/>
      <c r="G1" s="117" t="s">
        <v>819</v>
      </c>
      <c r="H1" s="118" t="s">
        <v>449</v>
      </c>
      <c r="I1" s="73"/>
      <c r="J1" s="73"/>
      <c r="K1" s="119"/>
      <c r="L1" s="119"/>
      <c r="M1" s="120"/>
      <c r="N1" s="120"/>
      <c r="O1" s="120"/>
      <c r="P1" s="120"/>
      <c r="Q1" s="121"/>
    </row>
    <row r="2" spans="1:17" ht="18" thickTop="1" thickBot="1">
      <c r="A2" s="116"/>
      <c r="B2" s="116"/>
      <c r="C2" s="116"/>
      <c r="D2" s="116"/>
      <c r="E2" s="116"/>
      <c r="F2" s="116"/>
      <c r="G2" s="122"/>
      <c r="H2" s="123" t="s">
        <v>820</v>
      </c>
      <c r="I2" s="78"/>
      <c r="J2" s="79"/>
      <c r="K2" s="79"/>
      <c r="L2" s="79"/>
      <c r="M2" s="124"/>
      <c r="N2" s="124"/>
      <c r="O2" s="124"/>
      <c r="P2" s="124"/>
      <c r="Q2" s="125"/>
    </row>
    <row r="3" spans="1:17" ht="16" thickTop="1">
      <c r="A3" s="116"/>
      <c r="B3" s="116"/>
      <c r="C3" s="116"/>
      <c r="D3" s="116"/>
      <c r="E3" s="116"/>
      <c r="F3" s="116"/>
      <c r="G3" s="126" t="s">
        <v>451</v>
      </c>
      <c r="H3" s="127"/>
      <c r="I3" s="82" t="s">
        <v>452</v>
      </c>
      <c r="J3" s="83" t="s">
        <v>453</v>
      </c>
      <c r="K3" s="82" t="s">
        <v>454</v>
      </c>
      <c r="L3" s="84" t="s">
        <v>455</v>
      </c>
      <c r="M3" s="127" t="s">
        <v>456</v>
      </c>
      <c r="N3" s="84" t="s">
        <v>457</v>
      </c>
      <c r="O3" s="127" t="s">
        <v>458</v>
      </c>
      <c r="P3" s="85"/>
      <c r="Q3" s="86" t="s">
        <v>459</v>
      </c>
    </row>
    <row r="4" spans="1:17" ht="16" thickBot="1">
      <c r="A4" s="116"/>
      <c r="B4" s="116"/>
      <c r="C4" s="116"/>
      <c r="D4" s="116"/>
      <c r="E4" s="116"/>
      <c r="F4" s="116"/>
      <c r="G4" s="128" t="s">
        <v>460</v>
      </c>
      <c r="H4" s="129" t="s">
        <v>3</v>
      </c>
      <c r="I4" s="88" t="s">
        <v>461</v>
      </c>
      <c r="J4" s="89" t="s">
        <v>462</v>
      </c>
      <c r="K4" s="88" t="s">
        <v>463</v>
      </c>
      <c r="L4" s="90"/>
      <c r="M4" s="90" t="s">
        <v>464</v>
      </c>
      <c r="N4" s="90" t="s">
        <v>464</v>
      </c>
      <c r="O4" s="90" t="s">
        <v>464</v>
      </c>
      <c r="P4" s="91" t="s">
        <v>465</v>
      </c>
      <c r="Q4" s="92" t="s">
        <v>466</v>
      </c>
    </row>
    <row r="5" spans="1:17" ht="16" thickTop="1">
      <c r="A5" s="130" t="s">
        <v>8</v>
      </c>
      <c r="B5" s="131"/>
      <c r="C5" s="131"/>
      <c r="D5" s="131"/>
      <c r="E5" s="132"/>
      <c r="F5" s="133"/>
      <c r="G5" s="134" t="s">
        <v>8</v>
      </c>
      <c r="H5" s="135" t="s">
        <v>8</v>
      </c>
      <c r="I5" s="136">
        <f t="shared" ref="I5:O5" si="0">SUBTOTAL(9,I9:I184)</f>
        <v>49969051838</v>
      </c>
      <c r="J5" s="136">
        <f t="shared" si="0"/>
        <v>0</v>
      </c>
      <c r="K5" s="136">
        <f t="shared" si="0"/>
        <v>49969051838</v>
      </c>
      <c r="L5" s="136">
        <f t="shared" si="0"/>
        <v>45611450137</v>
      </c>
      <c r="M5" s="136">
        <f>SUBTOTAL(9,M9:M184)</f>
        <v>45611450137</v>
      </c>
      <c r="N5" s="136">
        <f>SUBTOTAL(9,N9:N184)</f>
        <v>45611450137</v>
      </c>
      <c r="O5" s="136">
        <f t="shared" si="0"/>
        <v>0</v>
      </c>
      <c r="P5" s="137">
        <f>N5/$N$5</f>
        <v>1</v>
      </c>
      <c r="Q5" s="138">
        <f t="shared" ref="Q5:Q73" si="1">IF(K5&lt;&gt;0,N5/K5,0)</f>
        <v>0.91279398866467643</v>
      </c>
    </row>
    <row r="6" spans="1:17" outlineLevel="2">
      <c r="A6" s="130" t="s">
        <v>821</v>
      </c>
      <c r="B6" s="131"/>
      <c r="C6" s="131"/>
      <c r="D6" s="131"/>
      <c r="E6" s="132"/>
      <c r="F6" s="133"/>
      <c r="G6" s="139" t="s">
        <v>822</v>
      </c>
      <c r="H6" s="140" t="s">
        <v>823</v>
      </c>
      <c r="I6" s="141">
        <f t="shared" ref="I6:O6" si="2">SUBTOTAL(9,I9:I143)</f>
        <v>49438811034</v>
      </c>
      <c r="J6" s="141">
        <f t="shared" si="2"/>
        <v>-97273885</v>
      </c>
      <c r="K6" s="141">
        <f t="shared" si="2"/>
        <v>49341537149</v>
      </c>
      <c r="L6" s="141">
        <f t="shared" si="2"/>
        <v>45146456630</v>
      </c>
      <c r="M6" s="141">
        <f>SUBTOTAL(9,M9:M143)</f>
        <v>45146456630</v>
      </c>
      <c r="N6" s="141">
        <f>SUBTOTAL(9,N9:N143)</f>
        <v>45146456630</v>
      </c>
      <c r="O6" s="141">
        <f t="shared" si="2"/>
        <v>0</v>
      </c>
      <c r="P6" s="100">
        <f>N6/$N$5</f>
        <v>0.98980533384482772</v>
      </c>
      <c r="Q6" s="142">
        <f t="shared" si="1"/>
        <v>0.91497872256529367</v>
      </c>
    </row>
    <row r="7" spans="1:17" outlineLevel="1">
      <c r="A7" s="130"/>
      <c r="B7" s="131"/>
      <c r="C7" s="140" t="s">
        <v>824</v>
      </c>
      <c r="D7" s="131"/>
      <c r="E7" s="132"/>
      <c r="F7" s="133"/>
      <c r="G7" s="143" t="s">
        <v>825</v>
      </c>
      <c r="H7" s="140" t="s">
        <v>826</v>
      </c>
      <c r="I7" s="141">
        <f t="shared" ref="I7:O7" si="3">SUBTOTAL(9,I9:I34)</f>
        <v>22307081827</v>
      </c>
      <c r="J7" s="141">
        <f t="shared" si="3"/>
        <v>345941229</v>
      </c>
      <c r="K7" s="141">
        <f t="shared" si="3"/>
        <v>22653023056</v>
      </c>
      <c r="L7" s="141">
        <f t="shared" si="3"/>
        <v>20839060266</v>
      </c>
      <c r="M7" s="141">
        <f t="shared" si="3"/>
        <v>20839060266</v>
      </c>
      <c r="N7" s="141">
        <f t="shared" si="3"/>
        <v>20839060266</v>
      </c>
      <c r="O7" s="141">
        <f t="shared" si="3"/>
        <v>0</v>
      </c>
      <c r="P7" s="100">
        <f t="shared" ref="P7:P75" si="4">N7/$N$5</f>
        <v>0.45688221276471447</v>
      </c>
      <c r="Q7" s="142">
        <f t="shared" si="1"/>
        <v>0.91992403020489821</v>
      </c>
    </row>
    <row r="8" spans="1:17" outlineLevel="3">
      <c r="A8" s="132"/>
      <c r="B8" s="131"/>
      <c r="C8" s="131"/>
      <c r="D8" s="131"/>
      <c r="E8" s="130" t="s">
        <v>827</v>
      </c>
      <c r="F8" s="133"/>
      <c r="G8" s="139" t="s">
        <v>828</v>
      </c>
      <c r="H8" s="140" t="s">
        <v>829</v>
      </c>
      <c r="I8" s="141">
        <f t="shared" ref="I8:O8" si="5">SUBTOTAL(9,I9:I28)</f>
        <v>20503684378</v>
      </c>
      <c r="J8" s="141">
        <f t="shared" si="5"/>
        <v>165781823</v>
      </c>
      <c r="K8" s="141">
        <f t="shared" si="5"/>
        <v>20669466201</v>
      </c>
      <c r="L8" s="141">
        <f t="shared" si="5"/>
        <v>19011076821</v>
      </c>
      <c r="M8" s="141">
        <f t="shared" si="5"/>
        <v>19011076821</v>
      </c>
      <c r="N8" s="141">
        <f t="shared" si="5"/>
        <v>19011076821</v>
      </c>
      <c r="O8" s="141">
        <f t="shared" si="5"/>
        <v>0</v>
      </c>
      <c r="P8" s="100">
        <f t="shared" si="4"/>
        <v>0.41680491990273771</v>
      </c>
      <c r="Q8" s="142">
        <f t="shared" si="1"/>
        <v>0.91976622115573714</v>
      </c>
    </row>
    <row r="9" spans="1:17" outlineLevel="4">
      <c r="A9" s="132" t="s">
        <v>830</v>
      </c>
      <c r="B9" s="131" t="s">
        <v>823</v>
      </c>
      <c r="C9" s="131" t="s">
        <v>831</v>
      </c>
      <c r="D9" s="131" t="s">
        <v>826</v>
      </c>
      <c r="E9" s="132" t="s">
        <v>832</v>
      </c>
      <c r="F9" s="133" t="s">
        <v>829</v>
      </c>
      <c r="G9" s="144" t="s">
        <v>833</v>
      </c>
      <c r="H9" s="131" t="s">
        <v>834</v>
      </c>
      <c r="I9" s="103">
        <f>VLOOKUP($G9,[7]MAPA_IV_2.0_Inicial!$G$9:$AO$184,34,0)</f>
        <v>491663504</v>
      </c>
      <c r="J9" s="103">
        <f>+K9-I9</f>
        <v>-8272342</v>
      </c>
      <c r="K9" s="103">
        <f>VLOOKUP($G9,[7]MAPA_IV_2.2_Atual!$G$10:$AO$184,34,0)</f>
        <v>483391162</v>
      </c>
      <c r="L9" s="103">
        <f>VLOOKUP($G9,[7]MAPA_IV_2.3_Liquidado!$G$10:$AO$184,34,0)</f>
        <v>452250631</v>
      </c>
      <c r="M9" s="103">
        <f>VLOOKUP($G9,[7]MAPA_IV_2.3_Liquidado!$G$10:$AO$184,34,0)</f>
        <v>452250631</v>
      </c>
      <c r="N9" s="103">
        <f>VLOOKUP($G9,[7]MAPA_IV_2.3_Liquidado!$G$10:$AO$184,34,0)</f>
        <v>452250631</v>
      </c>
      <c r="O9" s="103">
        <f>VLOOKUP($G9,[7]MAPA_IV_2.4!$G$9:$AN$177,34,0)</f>
        <v>0</v>
      </c>
      <c r="P9" s="105">
        <f t="shared" si="4"/>
        <v>9.915287271981172E-3</v>
      </c>
      <c r="Q9" s="145">
        <f t="shared" si="1"/>
        <v>0.93557902285354566</v>
      </c>
    </row>
    <row r="10" spans="1:17" outlineLevel="4">
      <c r="A10" s="132" t="s">
        <v>830</v>
      </c>
      <c r="B10" s="131" t="s">
        <v>823</v>
      </c>
      <c r="C10" s="131" t="s">
        <v>831</v>
      </c>
      <c r="D10" s="131" t="s">
        <v>826</v>
      </c>
      <c r="E10" s="132" t="s">
        <v>832</v>
      </c>
      <c r="F10" s="133" t="s">
        <v>829</v>
      </c>
      <c r="G10" s="144" t="s">
        <v>835</v>
      </c>
      <c r="H10" s="131" t="s">
        <v>836</v>
      </c>
      <c r="I10" s="103">
        <f>VLOOKUP($G10,[7]MAPA_IV_2.0_Inicial!$G$9:$AO$184,34,0)</f>
        <v>11330540935</v>
      </c>
      <c r="J10" s="103">
        <f t="shared" ref="J10:J28" si="6">+K10-I10</f>
        <v>214107848</v>
      </c>
      <c r="K10" s="103">
        <f>VLOOKUP($G10,[7]MAPA_IV_2.2_Atual!$G$10:$AO$184,34,0)</f>
        <v>11544648783</v>
      </c>
      <c r="L10" s="103">
        <f>VLOOKUP($G10,[7]MAPA_IV_2.3_Liquidado!$G$10:$AO$184,34,0)</f>
        <v>11225255267</v>
      </c>
      <c r="M10" s="103">
        <f>VLOOKUP($G10,[7]MAPA_IV_2.3_Liquidado!$G$10:$AO$184,34,0)</f>
        <v>11225255267</v>
      </c>
      <c r="N10" s="103">
        <f>VLOOKUP($G10,[7]MAPA_IV_2.3_Liquidado!$G$10:$AO$184,34,0)</f>
        <v>11225255267</v>
      </c>
      <c r="O10" s="103">
        <f>VLOOKUP($G10,[7]MAPA_IV_2.4!$G$9:$AN$177,34,0)</f>
        <v>0</v>
      </c>
      <c r="P10" s="105">
        <f t="shared" si="4"/>
        <v>0.24610608154933611</v>
      </c>
      <c r="Q10" s="145">
        <f t="shared" si="1"/>
        <v>0.97233406385906507</v>
      </c>
    </row>
    <row r="11" spans="1:17" outlineLevel="4">
      <c r="A11" s="132" t="s">
        <v>830</v>
      </c>
      <c r="B11" s="131" t="s">
        <v>823</v>
      </c>
      <c r="C11" s="131" t="s">
        <v>831</v>
      </c>
      <c r="D11" s="131" t="s">
        <v>826</v>
      </c>
      <c r="E11" s="132" t="s">
        <v>832</v>
      </c>
      <c r="F11" s="133" t="s">
        <v>829</v>
      </c>
      <c r="G11" s="144" t="s">
        <v>837</v>
      </c>
      <c r="H11" s="131" t="s">
        <v>838</v>
      </c>
      <c r="I11" s="103">
        <f>VLOOKUP($G11,[7]MAPA_IV_2.0_Inicial!$G$9:$AO$184,34,0)</f>
        <v>4702990280</v>
      </c>
      <c r="J11" s="103">
        <f t="shared" si="6"/>
        <v>-17070345</v>
      </c>
      <c r="K11" s="103">
        <f>VLOOKUP($G11,[7]MAPA_IV_2.2_Atual!$G$10:$AO$184,34,0)</f>
        <v>4685919935</v>
      </c>
      <c r="L11" s="103">
        <f>VLOOKUP($G11,[7]MAPA_IV_2.3_Liquidado!$G$10:$AO$184,34,0)</f>
        <v>4266216180</v>
      </c>
      <c r="M11" s="103">
        <f>VLOOKUP($G11,[7]MAPA_IV_2.3_Liquidado!$G$10:$AO$184,34,0)</f>
        <v>4266216180</v>
      </c>
      <c r="N11" s="103">
        <f>VLOOKUP($G11,[7]MAPA_IV_2.3_Liquidado!$G$10:$AO$184,34,0)</f>
        <v>4266216180</v>
      </c>
      <c r="O11" s="103">
        <f>VLOOKUP($G11,[7]MAPA_IV_2.4!$G$9:$AN$177,34,0)</f>
        <v>0</v>
      </c>
      <c r="P11" s="105">
        <f t="shared" si="4"/>
        <v>9.3533886056809373E-2</v>
      </c>
      <c r="Q11" s="145">
        <f t="shared" si="1"/>
        <v>0.91043300764378088</v>
      </c>
    </row>
    <row r="12" spans="1:17" outlineLevel="4">
      <c r="A12" s="132" t="s">
        <v>830</v>
      </c>
      <c r="B12" s="131" t="s">
        <v>823</v>
      </c>
      <c r="C12" s="131" t="s">
        <v>831</v>
      </c>
      <c r="D12" s="131" t="s">
        <v>826</v>
      </c>
      <c r="E12" s="132" t="s">
        <v>832</v>
      </c>
      <c r="F12" s="133" t="s">
        <v>829</v>
      </c>
      <c r="G12" s="144" t="s">
        <v>839</v>
      </c>
      <c r="H12" s="131" t="s">
        <v>840</v>
      </c>
      <c r="I12" s="103">
        <f>VLOOKUP($G12,[7]MAPA_IV_2.0_Inicial!$G$9:$AO$184,34,0)</f>
        <v>52218799</v>
      </c>
      <c r="J12" s="103">
        <f t="shared" si="6"/>
        <v>13075283</v>
      </c>
      <c r="K12" s="103">
        <f>VLOOKUP($G12,[7]MAPA_IV_2.2_Atual!$G$10:$AO$184,34,0)</f>
        <v>65294082</v>
      </c>
      <c r="L12" s="103">
        <f>VLOOKUP($G12,[7]MAPA_IV_2.3_Liquidado!$G$10:$AO$184,34,0)</f>
        <v>38341166</v>
      </c>
      <c r="M12" s="103">
        <f>VLOOKUP($G12,[7]MAPA_IV_2.3_Liquidado!$G$10:$AO$184,34,0)</f>
        <v>38341166</v>
      </c>
      <c r="N12" s="103">
        <f>VLOOKUP($G12,[7]MAPA_IV_2.3_Liquidado!$G$10:$AO$184,34,0)</f>
        <v>38341166</v>
      </c>
      <c r="O12" s="103">
        <f>VLOOKUP($G12,[7]MAPA_IV_2.4!$G$9:$AN$177,34,0)</f>
        <v>0</v>
      </c>
      <c r="P12" s="105">
        <f t="shared" si="4"/>
        <v>8.4060396862711568E-4</v>
      </c>
      <c r="Q12" s="145">
        <f t="shared" si="1"/>
        <v>0.58720736743032853</v>
      </c>
    </row>
    <row r="13" spans="1:17" outlineLevel="4">
      <c r="A13" s="132"/>
      <c r="B13" s="131"/>
      <c r="C13" s="131"/>
      <c r="D13" s="131"/>
      <c r="E13" s="132"/>
      <c r="F13" s="133"/>
      <c r="G13" s="144" t="s">
        <v>841</v>
      </c>
      <c r="H13" s="131" t="s">
        <v>842</v>
      </c>
      <c r="I13" s="103">
        <f>VLOOKUP($G13,[7]MAPA_IV_2.0_Inicial!$G$9:$AO$184,34,0)</f>
        <v>131164001</v>
      </c>
      <c r="J13" s="103">
        <f t="shared" si="6"/>
        <v>-34991158</v>
      </c>
      <c r="K13" s="103">
        <f>VLOOKUP($G13,[7]MAPA_IV_2.2_Atual!$G$10:$AO$184,34,0)</f>
        <v>96172843</v>
      </c>
      <c r="L13" s="103">
        <f>VLOOKUP($G13,[7]MAPA_IV_2.3_Liquidado!$G$10:$AO$184,34,0)</f>
        <v>94454238</v>
      </c>
      <c r="M13" s="103">
        <f>VLOOKUP($G13,[7]MAPA_IV_2.3_Liquidado!$G$10:$AO$184,34,0)</f>
        <v>94454238</v>
      </c>
      <c r="N13" s="103">
        <f>VLOOKUP($G13,[7]MAPA_IV_2.3_Liquidado!$G$10:$AO$184,34,0)</f>
        <v>94454238</v>
      </c>
      <c r="O13" s="103">
        <v>0</v>
      </c>
      <c r="P13" s="105">
        <f t="shared" si="4"/>
        <v>2.0708448803161104E-3</v>
      </c>
      <c r="Q13" s="145">
        <f t="shared" si="1"/>
        <v>0.98213003851825409</v>
      </c>
    </row>
    <row r="14" spans="1:17" outlineLevel="4">
      <c r="A14" s="132" t="s">
        <v>830</v>
      </c>
      <c r="B14" s="131" t="s">
        <v>823</v>
      </c>
      <c r="C14" s="131" t="s">
        <v>831</v>
      </c>
      <c r="D14" s="131" t="s">
        <v>826</v>
      </c>
      <c r="E14" s="132" t="s">
        <v>832</v>
      </c>
      <c r="F14" s="133" t="s">
        <v>829</v>
      </c>
      <c r="G14" s="144" t="s">
        <v>843</v>
      </c>
      <c r="H14" s="131" t="s">
        <v>844</v>
      </c>
      <c r="I14" s="103">
        <f>VLOOKUP($G14,[7]MAPA_IV_2.0_Inicial!$G$9:$AO$184,34,0)</f>
        <v>206688797</v>
      </c>
      <c r="J14" s="103">
        <f t="shared" si="6"/>
        <v>-13771405</v>
      </c>
      <c r="K14" s="103">
        <f>VLOOKUP($G14,[7]MAPA_IV_2.2_Atual!$G$10:$AO$184,34,0)</f>
        <v>192917392</v>
      </c>
      <c r="L14" s="103">
        <f>VLOOKUP($G14,[7]MAPA_IV_2.3_Liquidado!$G$10:$AO$184,34,0)</f>
        <v>141967197</v>
      </c>
      <c r="M14" s="103">
        <f>VLOOKUP($G14,[7]MAPA_IV_2.3_Liquidado!$G$10:$AO$184,34,0)</f>
        <v>141967197</v>
      </c>
      <c r="N14" s="103">
        <f>VLOOKUP($G14,[7]MAPA_IV_2.3_Liquidado!$G$10:$AO$184,34,0)</f>
        <v>141967197</v>
      </c>
      <c r="O14" s="103">
        <f>VLOOKUP($G14,[7]MAPA_IV_2.4!$G$9:$AN$177,34,0)</f>
        <v>0</v>
      </c>
      <c r="P14" s="105">
        <f t="shared" si="4"/>
        <v>3.1125341679245633E-3</v>
      </c>
      <c r="Q14" s="145">
        <f t="shared" si="1"/>
        <v>0.73589631047883952</v>
      </c>
    </row>
    <row r="15" spans="1:17" outlineLevel="4">
      <c r="A15" s="132" t="s">
        <v>830</v>
      </c>
      <c r="B15" s="131" t="s">
        <v>823</v>
      </c>
      <c r="C15" s="131" t="s">
        <v>831</v>
      </c>
      <c r="D15" s="131" t="s">
        <v>826</v>
      </c>
      <c r="E15" s="132" t="s">
        <v>832</v>
      </c>
      <c r="F15" s="133" t="s">
        <v>829</v>
      </c>
      <c r="G15" s="144" t="s">
        <v>845</v>
      </c>
      <c r="H15" s="131" t="s">
        <v>846</v>
      </c>
      <c r="I15" s="103">
        <f>VLOOKUP($G15,[7]MAPA_IV_2.0_Inicial!$G$9:$AO$184,34,0)</f>
        <v>1718895889</v>
      </c>
      <c r="J15" s="103">
        <f t="shared" si="6"/>
        <v>-21996279</v>
      </c>
      <c r="K15" s="103">
        <f>VLOOKUP($G15,[7]MAPA_IV_2.2_Atual!$G$10:$AO$184,34,0)</f>
        <v>1696899610</v>
      </c>
      <c r="L15" s="103">
        <f>VLOOKUP($G15,[7]MAPA_IV_2.3_Liquidado!$G$10:$AO$184,34,0)</f>
        <v>1495918680</v>
      </c>
      <c r="M15" s="103">
        <f>VLOOKUP($G15,[7]MAPA_IV_2.3_Liquidado!$G$10:$AO$184,34,0)</f>
        <v>1495918680</v>
      </c>
      <c r="N15" s="103">
        <f>VLOOKUP($G15,[7]MAPA_IV_2.3_Liquidado!$G$10:$AO$184,34,0)</f>
        <v>1495918680</v>
      </c>
      <c r="O15" s="103">
        <f>VLOOKUP($G15,[7]MAPA_IV_2.4!$G$9:$AN$177,34,0)</f>
        <v>0</v>
      </c>
      <c r="P15" s="105">
        <f t="shared" si="4"/>
        <v>3.2796998900644712E-2</v>
      </c>
      <c r="Q15" s="145">
        <f t="shared" si="1"/>
        <v>0.88155991738368067</v>
      </c>
    </row>
    <row r="16" spans="1:17" outlineLevel="4">
      <c r="A16" s="132" t="s">
        <v>830</v>
      </c>
      <c r="B16" s="131" t="s">
        <v>823</v>
      </c>
      <c r="C16" s="131" t="s">
        <v>831</v>
      </c>
      <c r="D16" s="131" t="s">
        <v>826</v>
      </c>
      <c r="E16" s="132" t="s">
        <v>832</v>
      </c>
      <c r="F16" s="133" t="s">
        <v>829</v>
      </c>
      <c r="G16" s="144" t="s">
        <v>847</v>
      </c>
      <c r="H16" s="131" t="s">
        <v>848</v>
      </c>
      <c r="I16" s="103">
        <f>VLOOKUP($G16,[7]MAPA_IV_2.0_Inicial!$G$9:$AO$184,34,0)</f>
        <v>20840576</v>
      </c>
      <c r="J16" s="103">
        <f t="shared" si="6"/>
        <v>1678624</v>
      </c>
      <c r="K16" s="103">
        <f>VLOOKUP($G16,[7]MAPA_IV_2.2_Atual!$G$10:$AO$184,34,0)</f>
        <v>22519200</v>
      </c>
      <c r="L16" s="103">
        <f>VLOOKUP($G16,[7]MAPA_IV_2.3_Liquidado!$G$10:$AO$184,34,0)</f>
        <v>15723210</v>
      </c>
      <c r="M16" s="103">
        <f>VLOOKUP($G16,[7]MAPA_IV_2.3_Liquidado!$G$10:$AO$184,34,0)</f>
        <v>15723210</v>
      </c>
      <c r="N16" s="103">
        <f>VLOOKUP($G16,[7]MAPA_IV_2.3_Liquidado!$G$10:$AO$184,34,0)</f>
        <v>15723210</v>
      </c>
      <c r="O16" s="103">
        <f>VLOOKUP($G16,[7]MAPA_IV_2.4!$G$9:$AN$177,34,0)</f>
        <v>0</v>
      </c>
      <c r="P16" s="105">
        <f t="shared" si="4"/>
        <v>3.4472067765381866E-4</v>
      </c>
      <c r="Q16" s="145">
        <f t="shared" si="1"/>
        <v>0.69821352445912821</v>
      </c>
    </row>
    <row r="17" spans="1:17" outlineLevel="4">
      <c r="A17" s="132" t="s">
        <v>830</v>
      </c>
      <c r="B17" s="131" t="s">
        <v>823</v>
      </c>
      <c r="C17" s="131" t="s">
        <v>831</v>
      </c>
      <c r="D17" s="131" t="s">
        <v>826</v>
      </c>
      <c r="E17" s="132" t="s">
        <v>832</v>
      </c>
      <c r="F17" s="133" t="s">
        <v>829</v>
      </c>
      <c r="G17" s="144" t="s">
        <v>849</v>
      </c>
      <c r="H17" s="131" t="s">
        <v>850</v>
      </c>
      <c r="I17" s="103">
        <f>VLOOKUP($G17,[7]MAPA_IV_2.0_Inicial!$G$9:$AO$184,34,0)</f>
        <v>921252661</v>
      </c>
      <c r="J17" s="103">
        <f t="shared" si="6"/>
        <v>358803912</v>
      </c>
      <c r="K17" s="103">
        <f>VLOOKUP($G17,[7]MAPA_IV_2.2_Atual!$G$10:$AO$184,34,0)</f>
        <v>1280056573</v>
      </c>
      <c r="L17" s="103">
        <f>VLOOKUP($G17,[7]MAPA_IV_2.3_Liquidado!$G$10:$AO$184,34,0)</f>
        <v>1173859870</v>
      </c>
      <c r="M17" s="103">
        <f>VLOOKUP($G17,[7]MAPA_IV_2.3_Liquidado!$G$10:$AO$184,34,0)</f>
        <v>1173859870</v>
      </c>
      <c r="N17" s="103">
        <f>VLOOKUP($G17,[7]MAPA_IV_2.3_Liquidado!$G$10:$AO$184,34,0)</f>
        <v>1173859870</v>
      </c>
      <c r="O17" s="103">
        <f>VLOOKUP($G17,[7]MAPA_IV_2.4!$G$9:$AN$177,34,0)</f>
        <v>0</v>
      </c>
      <c r="P17" s="105">
        <f t="shared" si="4"/>
        <v>2.5736078692393187E-2</v>
      </c>
      <c r="Q17" s="145">
        <f t="shared" si="1"/>
        <v>0.91703749252963684</v>
      </c>
    </row>
    <row r="18" spans="1:17" outlineLevel="4">
      <c r="A18" s="132" t="s">
        <v>830</v>
      </c>
      <c r="B18" s="131" t="s">
        <v>823</v>
      </c>
      <c r="C18" s="131" t="s">
        <v>831</v>
      </c>
      <c r="D18" s="131" t="s">
        <v>826</v>
      </c>
      <c r="E18" s="132" t="s">
        <v>832</v>
      </c>
      <c r="F18" s="133" t="s">
        <v>829</v>
      </c>
      <c r="G18" s="144" t="s">
        <v>851</v>
      </c>
      <c r="H18" s="131" t="s">
        <v>852</v>
      </c>
      <c r="I18" s="103">
        <f>VLOOKUP($G18,[7]MAPA_IV_2.0_Inicial!$G$9:$AO$184,34,0)</f>
        <v>48765585</v>
      </c>
      <c r="J18" s="103">
        <f t="shared" si="6"/>
        <v>4839379</v>
      </c>
      <c r="K18" s="103">
        <f>VLOOKUP($G18,[7]MAPA_IV_2.2_Atual!$G$10:$AO$184,34,0)</f>
        <v>53604964</v>
      </c>
      <c r="L18" s="103">
        <f>VLOOKUP($G18,[7]MAPA_IV_2.3_Liquidado!$G$10:$AO$184,34,0)</f>
        <v>31125673</v>
      </c>
      <c r="M18" s="103">
        <f>VLOOKUP($G18,[7]MAPA_IV_2.3_Liquidado!$G$10:$AO$184,34,0)</f>
        <v>31125673</v>
      </c>
      <c r="N18" s="103">
        <f>VLOOKUP($G18,[7]MAPA_IV_2.3_Liquidado!$G$10:$AO$184,34,0)</f>
        <v>31125673</v>
      </c>
      <c r="O18" s="103">
        <f>VLOOKUP($G18,[7]MAPA_IV_2.4!$G$9:$AN$177,34,0)</f>
        <v>0</v>
      </c>
      <c r="P18" s="105">
        <f t="shared" si="4"/>
        <v>6.8240919564078626E-4</v>
      </c>
      <c r="Q18" s="145">
        <f t="shared" si="1"/>
        <v>0.58064907943973243</v>
      </c>
    </row>
    <row r="19" spans="1:17" outlineLevel="4">
      <c r="A19" s="132" t="s">
        <v>830</v>
      </c>
      <c r="B19" s="131" t="s">
        <v>823</v>
      </c>
      <c r="C19" s="131" t="s">
        <v>831</v>
      </c>
      <c r="D19" s="131" t="s">
        <v>826</v>
      </c>
      <c r="E19" s="132" t="s">
        <v>832</v>
      </c>
      <c r="F19" s="133" t="s">
        <v>829</v>
      </c>
      <c r="G19" s="144" t="s">
        <v>853</v>
      </c>
      <c r="H19" s="131" t="s">
        <v>854</v>
      </c>
      <c r="I19" s="103">
        <f>VLOOKUP($G19,[7]MAPA_IV_2.0_Inicial!$G$9:$AO$184,34,0)</f>
        <v>37364605</v>
      </c>
      <c r="J19" s="103">
        <f t="shared" si="6"/>
        <v>96568</v>
      </c>
      <c r="K19" s="103">
        <f>VLOOKUP($G19,[7]MAPA_IV_2.2_Atual!$G$10:$AO$184,34,0)</f>
        <v>37461173</v>
      </c>
      <c r="L19" s="103">
        <f>VLOOKUP($G19,[7]MAPA_IV_2.3_Liquidado!$G$10:$AO$184,34,0)</f>
        <v>24614104</v>
      </c>
      <c r="M19" s="103">
        <f>VLOOKUP($G19,[7]MAPA_IV_2.3_Liquidado!$G$10:$AO$184,34,0)</f>
        <v>24614104</v>
      </c>
      <c r="N19" s="103">
        <f>VLOOKUP($G19,[7]MAPA_IV_2.3_Liquidado!$G$10:$AO$184,34,0)</f>
        <v>24614104</v>
      </c>
      <c r="O19" s="103">
        <f>VLOOKUP($G19,[7]MAPA_IV_2.4!$G$9:$AN$177,34,0)</f>
        <v>0</v>
      </c>
      <c r="P19" s="105">
        <f t="shared" si="4"/>
        <v>5.3964747724679425E-4</v>
      </c>
      <c r="Q19" s="145">
        <f t="shared" si="1"/>
        <v>0.65705641411709137</v>
      </c>
    </row>
    <row r="20" spans="1:17" outlineLevel="4">
      <c r="A20" s="132" t="s">
        <v>830</v>
      </c>
      <c r="B20" s="131" t="s">
        <v>823</v>
      </c>
      <c r="C20" s="131" t="s">
        <v>831</v>
      </c>
      <c r="D20" s="131" t="s">
        <v>826</v>
      </c>
      <c r="E20" s="132" t="s">
        <v>832</v>
      </c>
      <c r="F20" s="133" t="s">
        <v>829</v>
      </c>
      <c r="G20" s="144" t="s">
        <v>855</v>
      </c>
      <c r="H20" s="131" t="s">
        <v>856</v>
      </c>
      <c r="I20" s="103">
        <f>VLOOKUP($G20,[7]MAPA_IV_2.0_Inicial!$G$9:$AO$184,34,0)</f>
        <v>62701473</v>
      </c>
      <c r="J20" s="103">
        <f t="shared" si="6"/>
        <v>-7504680</v>
      </c>
      <c r="K20" s="103">
        <f>VLOOKUP($G20,[7]MAPA_IV_2.2_Atual!$G$10:$AO$184,34,0)</f>
        <v>55196793</v>
      </c>
      <c r="L20" s="103">
        <f>VLOOKUP($G20,[7]MAPA_IV_2.3_Liquidado!$G$10:$AO$184,34,0)</f>
        <v>12589353</v>
      </c>
      <c r="M20" s="103">
        <f>VLOOKUP($G20,[7]MAPA_IV_2.3_Liquidado!$G$10:$AO$184,34,0)</f>
        <v>12589353</v>
      </c>
      <c r="N20" s="103">
        <f>VLOOKUP($G20,[7]MAPA_IV_2.3_Liquidado!$G$10:$AO$184,34,0)</f>
        <v>12589353</v>
      </c>
      <c r="O20" s="103">
        <f>VLOOKUP($G20,[7]MAPA_IV_2.4!$G$9:$AN$177,34,0)</f>
        <v>0</v>
      </c>
      <c r="P20" s="105">
        <f t="shared" si="4"/>
        <v>2.7601299590752367E-4</v>
      </c>
      <c r="Q20" s="145">
        <f t="shared" si="1"/>
        <v>0.228081240154659</v>
      </c>
    </row>
    <row r="21" spans="1:17" outlineLevel="4">
      <c r="A21" s="132" t="s">
        <v>830</v>
      </c>
      <c r="B21" s="131" t="s">
        <v>823</v>
      </c>
      <c r="C21" s="131" t="s">
        <v>831</v>
      </c>
      <c r="D21" s="131" t="s">
        <v>826</v>
      </c>
      <c r="E21" s="132" t="s">
        <v>832</v>
      </c>
      <c r="F21" s="133" t="s">
        <v>829</v>
      </c>
      <c r="G21" s="144" t="s">
        <v>857</v>
      </c>
      <c r="H21" s="131" t="s">
        <v>858</v>
      </c>
      <c r="I21" s="103">
        <f>VLOOKUP($G21,[7]MAPA_IV_2.0_Inicial!$G$9:$AO$184,34,0)</f>
        <v>16436400</v>
      </c>
      <c r="J21" s="103">
        <f t="shared" si="6"/>
        <v>5773871</v>
      </c>
      <c r="K21" s="103">
        <f>VLOOKUP($G21,[7]MAPA_IV_2.2_Atual!$G$10:$AO$184,34,0)</f>
        <v>22210271</v>
      </c>
      <c r="L21" s="103">
        <f>VLOOKUP($G21,[7]MAPA_IV_2.3_Liquidado!$G$10:$AO$184,34,0)</f>
        <v>18661069</v>
      </c>
      <c r="M21" s="103">
        <f>VLOOKUP($G21,[7]MAPA_IV_2.3_Liquidado!$G$10:$AO$184,34,0)</f>
        <v>18661069</v>
      </c>
      <c r="N21" s="103">
        <f>VLOOKUP($G21,[7]MAPA_IV_2.3_Liquidado!$G$10:$AO$184,34,0)</f>
        <v>18661069</v>
      </c>
      <c r="O21" s="103">
        <f>VLOOKUP($G21,[7]MAPA_IV_2.4!$G$9:$AN$177,34,0)</f>
        <v>0</v>
      </c>
      <c r="P21" s="105">
        <f t="shared" si="4"/>
        <v>4.091312366510826E-4</v>
      </c>
      <c r="Q21" s="145">
        <f t="shared" si="1"/>
        <v>0.84019996874419045</v>
      </c>
    </row>
    <row r="22" spans="1:17" outlineLevel="4">
      <c r="A22" s="132" t="s">
        <v>830</v>
      </c>
      <c r="B22" s="131" t="s">
        <v>823</v>
      </c>
      <c r="C22" s="131" t="s">
        <v>831</v>
      </c>
      <c r="D22" s="131" t="s">
        <v>826</v>
      </c>
      <c r="E22" s="132" t="s">
        <v>832</v>
      </c>
      <c r="F22" s="133" t="s">
        <v>829</v>
      </c>
      <c r="G22" s="144" t="s">
        <v>859</v>
      </c>
      <c r="H22" s="131" t="s">
        <v>860</v>
      </c>
      <c r="I22" s="103">
        <f>VLOOKUP($G22,[7]MAPA_IV_2.0_Inicial!$G$9:$AO$184,34,0)</f>
        <v>541373740</v>
      </c>
      <c r="J22" s="103">
        <f t="shared" si="6"/>
        <v>-247021319</v>
      </c>
      <c r="K22" s="103">
        <f>VLOOKUP($G22,[7]MAPA_IV_2.2_Atual!$G$10:$AO$184,34,0)</f>
        <v>294352421</v>
      </c>
      <c r="L22" s="103">
        <f>VLOOKUP($G22,[7]MAPA_IV_2.3_Liquidado!$G$10:$AO$184,34,0)</f>
        <v>20100183</v>
      </c>
      <c r="M22" s="103">
        <f>VLOOKUP($G22,[7]MAPA_IV_2.3_Liquidado!$G$10:$AO$184,34,0)</f>
        <v>20100183</v>
      </c>
      <c r="N22" s="103">
        <f>VLOOKUP($G22,[7]MAPA_IV_2.3_Liquidado!$G$10:$AO$184,34,0)</f>
        <v>20100183</v>
      </c>
      <c r="O22" s="103">
        <f>VLOOKUP($G22,[7]MAPA_IV_2.4!$G$9:$AN$177,34,0)</f>
        <v>0</v>
      </c>
      <c r="P22" s="105">
        <f t="shared" si="4"/>
        <v>4.4068283160536337E-4</v>
      </c>
      <c r="Q22" s="145">
        <f t="shared" si="1"/>
        <v>6.8286114079557717E-2</v>
      </c>
    </row>
    <row r="23" spans="1:17" outlineLevel="4">
      <c r="A23" s="132" t="s">
        <v>830</v>
      </c>
      <c r="B23" s="131" t="s">
        <v>823</v>
      </c>
      <c r="C23" s="131" t="s">
        <v>831</v>
      </c>
      <c r="D23" s="131" t="s">
        <v>826</v>
      </c>
      <c r="E23" s="132" t="s">
        <v>832</v>
      </c>
      <c r="F23" s="133" t="s">
        <v>829</v>
      </c>
      <c r="G23" s="144" t="s">
        <v>861</v>
      </c>
      <c r="H23" s="131" t="s">
        <v>862</v>
      </c>
      <c r="I23" s="103">
        <f>VLOOKUP($G23,[7]MAPA_IV_2.0_Inicial!$G$9:$AO$184,34,0)</f>
        <v>0</v>
      </c>
      <c r="J23" s="103">
        <f t="shared" si="6"/>
        <v>0</v>
      </c>
      <c r="K23" s="103">
        <f>VLOOKUP($G23,[7]MAPA_IV_2.2_Atual!$G$10:$AO$184,34,0)</f>
        <v>0</v>
      </c>
      <c r="L23" s="103">
        <f>VLOOKUP($G23,[7]MAPA_IV_2.3_Liquidado!$G$10:$AO$184,34,0)</f>
        <v>0</v>
      </c>
      <c r="M23" s="103">
        <f>VLOOKUP($G23,[7]MAPA_IV_2.3_Liquidado!$G$10:$AO$184,34,0)</f>
        <v>0</v>
      </c>
      <c r="N23" s="103">
        <f>VLOOKUP($G23,[7]MAPA_IV_2.3_Liquidado!$G$10:$AO$184,34,0)</f>
        <v>0</v>
      </c>
      <c r="O23" s="103">
        <f>VLOOKUP($G23,[7]MAPA_IV_2.4!$G$9:$AN$177,34,0)</f>
        <v>0</v>
      </c>
      <c r="P23" s="105">
        <f t="shared" si="4"/>
        <v>0</v>
      </c>
      <c r="Q23" s="145">
        <f t="shared" si="1"/>
        <v>0</v>
      </c>
    </row>
    <row r="24" spans="1:17" outlineLevel="4">
      <c r="A24" s="132" t="s">
        <v>830</v>
      </c>
      <c r="B24" s="131" t="s">
        <v>823</v>
      </c>
      <c r="C24" s="131" t="s">
        <v>831</v>
      </c>
      <c r="D24" s="131" t="s">
        <v>826</v>
      </c>
      <c r="E24" s="132" t="s">
        <v>832</v>
      </c>
      <c r="F24" s="133" t="s">
        <v>829</v>
      </c>
      <c r="G24" s="144" t="s">
        <v>863</v>
      </c>
      <c r="H24" s="131" t="s">
        <v>864</v>
      </c>
      <c r="I24" s="103">
        <f>VLOOKUP($G24,[7]MAPA_IV_2.0_Inicial!$G$9:$AO$184,34,0)</f>
        <v>88057631</v>
      </c>
      <c r="J24" s="103">
        <f t="shared" si="6"/>
        <v>-15179089</v>
      </c>
      <c r="K24" s="103">
        <f>VLOOKUP($G24,[7]MAPA_IV_2.2_Atual!$G$10:$AO$184,34,0)</f>
        <v>72878542</v>
      </c>
      <c r="L24" s="103">
        <f>VLOOKUP($G24,[7]MAPA_IV_2.3_Liquidado!$G$10:$AO$184,34,0)</f>
        <v>0</v>
      </c>
      <c r="M24" s="103">
        <f>VLOOKUP($G24,[7]MAPA_IV_2.3_Liquidado!$G$10:$AO$184,34,0)</f>
        <v>0</v>
      </c>
      <c r="N24" s="103">
        <f>VLOOKUP($G24,[7]MAPA_IV_2.3_Liquidado!$G$10:$AO$184,34,0)</f>
        <v>0</v>
      </c>
      <c r="O24" s="103">
        <f>VLOOKUP($G24,[7]MAPA_IV_2.4!$G$9:$AN$177,34,0)</f>
        <v>0</v>
      </c>
      <c r="P24" s="105">
        <f t="shared" si="4"/>
        <v>0</v>
      </c>
      <c r="Q24" s="145">
        <f t="shared" si="1"/>
        <v>0</v>
      </c>
    </row>
    <row r="25" spans="1:17" outlineLevel="4">
      <c r="A25" s="132" t="s">
        <v>830</v>
      </c>
      <c r="B25" s="131" t="s">
        <v>823</v>
      </c>
      <c r="C25" s="131" t="s">
        <v>831</v>
      </c>
      <c r="D25" s="131" t="s">
        <v>826</v>
      </c>
      <c r="E25" s="132" t="s">
        <v>832</v>
      </c>
      <c r="F25" s="133" t="s">
        <v>829</v>
      </c>
      <c r="G25" s="144" t="s">
        <v>865</v>
      </c>
      <c r="H25" s="131" t="s">
        <v>866</v>
      </c>
      <c r="I25" s="103">
        <f>VLOOKUP($G25,[7]MAPA_IV_2.0_Inicial!$G$9:$AO$184,34,0)</f>
        <v>1705224</v>
      </c>
      <c r="J25" s="103">
        <f t="shared" si="6"/>
        <v>0</v>
      </c>
      <c r="K25" s="103">
        <f>VLOOKUP($G25,[7]MAPA_IV_2.2_Atual!$G$10:$AO$184,34,0)</f>
        <v>1705224</v>
      </c>
      <c r="L25" s="103">
        <f>VLOOKUP($G25,[7]MAPA_IV_2.3_Liquidado!$G$10:$AO$184,34,0)</f>
        <v>0</v>
      </c>
      <c r="M25" s="103">
        <f>VLOOKUP($G25,[7]MAPA_IV_2.3_Liquidado!$G$10:$AO$184,34,0)</f>
        <v>0</v>
      </c>
      <c r="N25" s="103">
        <f>VLOOKUP($G25,[7]MAPA_IV_2.3_Liquidado!$G$10:$AO$184,34,0)</f>
        <v>0</v>
      </c>
      <c r="O25" s="103">
        <f>VLOOKUP($G25,[7]MAPA_IV_2.4!$G$9:$AN$177,34,0)</f>
        <v>0</v>
      </c>
      <c r="P25" s="105">
        <f t="shared" si="4"/>
        <v>0</v>
      </c>
      <c r="Q25" s="145">
        <f t="shared" si="1"/>
        <v>0</v>
      </c>
    </row>
    <row r="26" spans="1:17" outlineLevel="4">
      <c r="A26" s="132" t="s">
        <v>830</v>
      </c>
      <c r="B26" s="131" t="s">
        <v>823</v>
      </c>
      <c r="C26" s="131" t="s">
        <v>831</v>
      </c>
      <c r="D26" s="131" t="s">
        <v>826</v>
      </c>
      <c r="E26" s="132" t="s">
        <v>832</v>
      </c>
      <c r="F26" s="133" t="s">
        <v>829</v>
      </c>
      <c r="G26" s="144" t="s">
        <v>867</v>
      </c>
      <c r="H26" s="131" t="s">
        <v>868</v>
      </c>
      <c r="I26" s="103">
        <f>VLOOKUP($G26,[7]MAPA_IV_2.0_Inicial!$G$9:$AO$184,34,0)</f>
        <v>21941551</v>
      </c>
      <c r="J26" s="103">
        <f t="shared" si="6"/>
        <v>-7432682</v>
      </c>
      <c r="K26" s="103">
        <f>VLOOKUP($G26,[7]MAPA_IV_2.2_Atual!$G$10:$AO$184,34,0)</f>
        <v>14508869</v>
      </c>
      <c r="L26" s="103">
        <f>VLOOKUP($G26,[7]MAPA_IV_2.3_Liquidado!$G$10:$AO$184,34,0)</f>
        <v>0</v>
      </c>
      <c r="M26" s="103">
        <f>VLOOKUP($G26,[7]MAPA_IV_2.3_Liquidado!$G$10:$AO$184,34,0)</f>
        <v>0</v>
      </c>
      <c r="N26" s="103">
        <f>VLOOKUP($G26,[7]MAPA_IV_2.3_Liquidado!$G$10:$AO$184,34,0)</f>
        <v>0</v>
      </c>
      <c r="O26" s="103">
        <f>VLOOKUP($G26,[7]MAPA_IV_2.4!$G$9:$AN$177,34,0)</f>
        <v>0</v>
      </c>
      <c r="P26" s="105">
        <f t="shared" si="4"/>
        <v>0</v>
      </c>
      <c r="Q26" s="145">
        <f t="shared" si="1"/>
        <v>0</v>
      </c>
    </row>
    <row r="27" spans="1:17" outlineLevel="4">
      <c r="A27" s="132" t="s">
        <v>830</v>
      </c>
      <c r="B27" s="131" t="s">
        <v>823</v>
      </c>
      <c r="C27" s="131" t="s">
        <v>831</v>
      </c>
      <c r="D27" s="131" t="s">
        <v>826</v>
      </c>
      <c r="E27" s="132" t="s">
        <v>832</v>
      </c>
      <c r="F27" s="133" t="s">
        <v>829</v>
      </c>
      <c r="G27" s="144" t="s">
        <v>869</v>
      </c>
      <c r="H27" s="131" t="s">
        <v>870</v>
      </c>
      <c r="I27" s="103">
        <f>VLOOKUP($G27,[7]MAPA_IV_2.0_Inicial!$G$9:$AO$184,34,0)</f>
        <v>63699629</v>
      </c>
      <c r="J27" s="103">
        <f t="shared" si="6"/>
        <v>-32575713</v>
      </c>
      <c r="K27" s="103">
        <f>VLOOKUP($G27,[7]MAPA_IV_2.2_Atual!$G$10:$AO$184,34,0)</f>
        <v>31123916</v>
      </c>
      <c r="L27" s="103">
        <f>VLOOKUP($G27,[7]MAPA_IV_2.3_Liquidado!$G$10:$AO$184,34,0)</f>
        <v>0</v>
      </c>
      <c r="M27" s="103">
        <f>VLOOKUP($G27,[7]MAPA_IV_2.3_Liquidado!$G$10:$AO$184,34,0)</f>
        <v>0</v>
      </c>
      <c r="N27" s="103">
        <f>VLOOKUP($G27,[7]MAPA_IV_2.3_Liquidado!$G$10:$AO$184,34,0)</f>
        <v>0</v>
      </c>
      <c r="O27" s="103">
        <f>VLOOKUP($G27,[7]MAPA_IV_2.4!$G$9:$AN$177,34,0)</f>
        <v>0</v>
      </c>
      <c r="P27" s="105">
        <f t="shared" si="4"/>
        <v>0</v>
      </c>
      <c r="Q27" s="145">
        <f t="shared" si="1"/>
        <v>0</v>
      </c>
    </row>
    <row r="28" spans="1:17" outlineLevel="4">
      <c r="A28" s="132" t="s">
        <v>830</v>
      </c>
      <c r="B28" s="131" t="s">
        <v>823</v>
      </c>
      <c r="C28" s="131" t="s">
        <v>831</v>
      </c>
      <c r="D28" s="131" t="s">
        <v>826</v>
      </c>
      <c r="E28" s="132" t="s">
        <v>832</v>
      </c>
      <c r="F28" s="133" t="s">
        <v>829</v>
      </c>
      <c r="G28" s="144" t="s">
        <v>871</v>
      </c>
      <c r="H28" s="131" t="s">
        <v>872</v>
      </c>
      <c r="I28" s="103">
        <f>VLOOKUP($G28,[7]MAPA_IV_2.0_Inicial!$G$9:$AO$184,34,0)</f>
        <v>45383098</v>
      </c>
      <c r="J28" s="103">
        <f t="shared" si="6"/>
        <v>-26778650</v>
      </c>
      <c r="K28" s="103">
        <f>VLOOKUP($G28,[7]MAPA_IV_2.2_Atual!$G$10:$AO$184,34,0)</f>
        <v>18604448</v>
      </c>
      <c r="L28" s="103">
        <f>VLOOKUP($G28,[7]MAPA_IV_2.3_Liquidado!$G$10:$AO$184,34,0)</f>
        <v>0</v>
      </c>
      <c r="M28" s="103">
        <f>VLOOKUP($G28,[7]MAPA_IV_2.3_Liquidado!$G$10:$AO$184,34,0)</f>
        <v>0</v>
      </c>
      <c r="N28" s="103">
        <f>VLOOKUP($G28,[7]MAPA_IV_2.3_Liquidado!$G$10:$AO$184,34,0)</f>
        <v>0</v>
      </c>
      <c r="O28" s="103">
        <f>VLOOKUP($G28,[7]MAPA_IV_2.4!$G$9:$AN$177,34,0)</f>
        <v>0</v>
      </c>
      <c r="P28" s="105">
        <f t="shared" si="4"/>
        <v>0</v>
      </c>
      <c r="Q28" s="145">
        <f t="shared" si="1"/>
        <v>0</v>
      </c>
    </row>
    <row r="29" spans="1:17" outlineLevel="3">
      <c r="A29" s="132"/>
      <c r="B29" s="131"/>
      <c r="C29" s="131"/>
      <c r="D29" s="131"/>
      <c r="E29" s="130" t="s">
        <v>873</v>
      </c>
      <c r="F29" s="133"/>
      <c r="G29" s="139" t="s">
        <v>874</v>
      </c>
      <c r="H29" s="140" t="s">
        <v>93</v>
      </c>
      <c r="I29" s="141">
        <f>SUBTOTAL(9,I30:I34)</f>
        <v>1803397449</v>
      </c>
      <c r="J29" s="141">
        <f t="shared" ref="J29:O29" si="7">SUBTOTAL(9,J30:J34)</f>
        <v>180159406</v>
      </c>
      <c r="K29" s="141">
        <f t="shared" si="7"/>
        <v>1983556855</v>
      </c>
      <c r="L29" s="141">
        <f>SUBTOTAL(9,L30:L34)</f>
        <v>1827983445</v>
      </c>
      <c r="M29" s="141">
        <f>SUBTOTAL(9,M30:M34)</f>
        <v>1827983445</v>
      </c>
      <c r="N29" s="141">
        <f>SUBTOTAL(9,N30:N34)</f>
        <v>1827983445</v>
      </c>
      <c r="O29" s="141">
        <f t="shared" si="7"/>
        <v>0</v>
      </c>
      <c r="P29" s="100">
        <f t="shared" si="4"/>
        <v>4.0077292861976782E-2</v>
      </c>
      <c r="Q29" s="142">
        <f t="shared" si="1"/>
        <v>0.9215684644441412</v>
      </c>
    </row>
    <row r="30" spans="1:17" outlineLevel="4">
      <c r="A30" s="132" t="s">
        <v>830</v>
      </c>
      <c r="B30" s="131" t="s">
        <v>823</v>
      </c>
      <c r="C30" s="131" t="s">
        <v>831</v>
      </c>
      <c r="D30" s="131" t="s">
        <v>826</v>
      </c>
      <c r="E30" s="132" t="s">
        <v>875</v>
      </c>
      <c r="F30" s="133" t="s">
        <v>93</v>
      </c>
      <c r="G30" s="144" t="s">
        <v>876</v>
      </c>
      <c r="H30" s="131" t="s">
        <v>877</v>
      </c>
      <c r="I30" s="103">
        <f>VLOOKUP($G30,[7]MAPA_IV_2.0_Inicial!$G$9:$AO$184,34,0)</f>
        <v>1592500631</v>
      </c>
      <c r="J30" s="103">
        <f t="shared" ref="J30:J34" si="8">+K30-I30</f>
        <v>207261409</v>
      </c>
      <c r="K30" s="103">
        <f>VLOOKUP($G30,[7]MAPA_IV_2.2_Atual!$G$10:$AO$184,34,0)</f>
        <v>1799762040</v>
      </c>
      <c r="L30" s="103">
        <f>VLOOKUP($G30,[7]MAPA_IV_2.3_Liquidado!$G$10:$AO$184,34,0)</f>
        <v>1688646308</v>
      </c>
      <c r="M30" s="103">
        <f>VLOOKUP($G30,[7]MAPA_IV_2.3_Liquidado!$G$10:$AO$184,34,0)</f>
        <v>1688646308</v>
      </c>
      <c r="N30" s="103">
        <f>VLOOKUP($G30,[7]MAPA_IV_2.3_Liquidado!$G$10:$AO$184,34,0)</f>
        <v>1688646308</v>
      </c>
      <c r="O30" s="103">
        <f>VLOOKUP($G30,[7]MAPA_IV_2.4!$G$9:$AN$177,34,0)</f>
        <v>0</v>
      </c>
      <c r="P30" s="105">
        <f t="shared" si="4"/>
        <v>3.7022420969469907E-2</v>
      </c>
      <c r="Q30" s="145">
        <f t="shared" si="1"/>
        <v>0.93826087586556717</v>
      </c>
    </row>
    <row r="31" spans="1:17" outlineLevel="4">
      <c r="A31" s="132" t="s">
        <v>830</v>
      </c>
      <c r="B31" s="131" t="s">
        <v>823</v>
      </c>
      <c r="C31" s="131" t="s">
        <v>831</v>
      </c>
      <c r="D31" s="131" t="s">
        <v>826</v>
      </c>
      <c r="E31" s="132" t="s">
        <v>875</v>
      </c>
      <c r="F31" s="133" t="s">
        <v>93</v>
      </c>
      <c r="G31" s="144" t="s">
        <v>878</v>
      </c>
      <c r="H31" s="131" t="s">
        <v>879</v>
      </c>
      <c r="I31" s="103">
        <f>VLOOKUP($G31,[7]MAPA_IV_2.0_Inicial!$G$9:$AO$184,34,0)</f>
        <v>104071095</v>
      </c>
      <c r="J31" s="103">
        <f t="shared" si="8"/>
        <v>15255046</v>
      </c>
      <c r="K31" s="103">
        <f>VLOOKUP($G31,[7]MAPA_IV_2.2_Atual!$G$10:$AO$184,34,0)</f>
        <v>119326141</v>
      </c>
      <c r="L31" s="103">
        <f>VLOOKUP($G31,[7]MAPA_IV_2.3_Liquidado!$G$10:$AO$184,34,0)</f>
        <v>89574964</v>
      </c>
      <c r="M31" s="103">
        <f>VLOOKUP($G31,[7]MAPA_IV_2.3_Liquidado!$G$10:$AO$184,34,0)</f>
        <v>89574964</v>
      </c>
      <c r="N31" s="103">
        <f>VLOOKUP($G31,[7]MAPA_IV_2.3_Liquidado!$G$10:$AO$184,34,0)</f>
        <v>89574964</v>
      </c>
      <c r="O31" s="103">
        <f>VLOOKUP($G31,[7]MAPA_IV_2.4!$G$9:$AN$177,34,0)</f>
        <v>0</v>
      </c>
      <c r="P31" s="105">
        <f t="shared" si="4"/>
        <v>1.9638701188177485E-3</v>
      </c>
      <c r="Q31" s="145">
        <f t="shared" si="1"/>
        <v>0.75067343374491591</v>
      </c>
    </row>
    <row r="32" spans="1:17" outlineLevel="4">
      <c r="A32" s="132" t="s">
        <v>830</v>
      </c>
      <c r="B32" s="131" t="s">
        <v>823</v>
      </c>
      <c r="C32" s="131" t="s">
        <v>831</v>
      </c>
      <c r="D32" s="131" t="s">
        <v>826</v>
      </c>
      <c r="E32" s="132" t="s">
        <v>875</v>
      </c>
      <c r="F32" s="133" t="s">
        <v>93</v>
      </c>
      <c r="G32" s="144" t="s">
        <v>880</v>
      </c>
      <c r="H32" s="131" t="s">
        <v>881</v>
      </c>
      <c r="I32" s="103">
        <f>VLOOKUP($G32,[7]MAPA_IV_2.0_Inicial!$G$9:$AO$184,34,0)</f>
        <v>20809486</v>
      </c>
      <c r="J32" s="103">
        <f t="shared" si="8"/>
        <v>-612268</v>
      </c>
      <c r="K32" s="103">
        <f>VLOOKUP($G32,[7]MAPA_IV_2.2_Atual!$G$10:$AO$184,34,0)</f>
        <v>20197218</v>
      </c>
      <c r="L32" s="103">
        <f>VLOOKUP($G32,[7]MAPA_IV_2.3_Liquidado!$G$10:$AO$184,34,0)</f>
        <v>13579696</v>
      </c>
      <c r="M32" s="103">
        <f>VLOOKUP($G32,[7]MAPA_IV_2.3_Liquidado!$G$10:$AO$184,34,0)</f>
        <v>13579696</v>
      </c>
      <c r="N32" s="103">
        <f>VLOOKUP($G32,[7]MAPA_IV_2.3_Liquidado!$G$10:$AO$184,34,0)</f>
        <v>13579696</v>
      </c>
      <c r="O32" s="103">
        <f>VLOOKUP($G32,[7]MAPA_IV_2.4!$G$9:$AN$177,34,0)</f>
        <v>0</v>
      </c>
      <c r="P32" s="105">
        <f t="shared" si="4"/>
        <v>2.9772559213117746E-4</v>
      </c>
      <c r="Q32" s="145">
        <f t="shared" si="1"/>
        <v>0.67235477678163402</v>
      </c>
    </row>
    <row r="33" spans="1:17" outlineLevel="4">
      <c r="A33" s="132" t="s">
        <v>830</v>
      </c>
      <c r="B33" s="131" t="s">
        <v>823</v>
      </c>
      <c r="C33" s="131" t="s">
        <v>831</v>
      </c>
      <c r="D33" s="131" t="s">
        <v>826</v>
      </c>
      <c r="E33" s="132" t="s">
        <v>875</v>
      </c>
      <c r="F33" s="133" t="s">
        <v>93</v>
      </c>
      <c r="G33" s="144" t="s">
        <v>882</v>
      </c>
      <c r="H33" s="131" t="s">
        <v>883</v>
      </c>
      <c r="I33" s="103">
        <f>VLOOKUP($G33,[7]MAPA_IV_2.0_Inicial!$G$9:$AO$184,34,0)</f>
        <v>83644631</v>
      </c>
      <c r="J33" s="103">
        <f t="shared" si="8"/>
        <v>-42186660</v>
      </c>
      <c r="K33" s="103">
        <f>VLOOKUP($G33,[7]MAPA_IV_2.2_Atual!$G$10:$AO$184,34,0)</f>
        <v>41457971</v>
      </c>
      <c r="L33" s="103">
        <f>VLOOKUP($G33,[7]MAPA_IV_2.3_Liquidado!$G$10:$AO$184,34,0)</f>
        <v>35490221</v>
      </c>
      <c r="M33" s="103">
        <f>VLOOKUP($G33,[7]MAPA_IV_2.3_Liquidado!$G$10:$AO$184,34,0)</f>
        <v>35490221</v>
      </c>
      <c r="N33" s="103">
        <f>VLOOKUP($G33,[7]MAPA_IV_2.3_Liquidado!$G$10:$AO$184,34,0)</f>
        <v>35490221</v>
      </c>
      <c r="O33" s="103">
        <f>VLOOKUP($G33,[7]MAPA_IV_2.4!$G$9:$AN$177,34,0)</f>
        <v>0</v>
      </c>
      <c r="P33" s="105">
        <f t="shared" si="4"/>
        <v>7.7809893992408579E-4</v>
      </c>
      <c r="Q33" s="145">
        <f t="shared" si="1"/>
        <v>0.85605301330352135</v>
      </c>
    </row>
    <row r="34" spans="1:17" outlineLevel="4">
      <c r="A34" s="132" t="s">
        <v>830</v>
      </c>
      <c r="B34" s="131" t="s">
        <v>823</v>
      </c>
      <c r="C34" s="131" t="s">
        <v>831</v>
      </c>
      <c r="D34" s="131" t="s">
        <v>826</v>
      </c>
      <c r="E34" s="132" t="s">
        <v>875</v>
      </c>
      <c r="F34" s="133" t="s">
        <v>93</v>
      </c>
      <c r="G34" s="144" t="s">
        <v>884</v>
      </c>
      <c r="H34" s="131" t="s">
        <v>885</v>
      </c>
      <c r="I34" s="103">
        <f>VLOOKUP($G34,[7]MAPA_IV_2.0_Inicial!$G$9:$AO$184,34,0)</f>
        <v>2371606</v>
      </c>
      <c r="J34" s="103">
        <f t="shared" si="8"/>
        <v>441879</v>
      </c>
      <c r="K34" s="103">
        <f>VLOOKUP($G34,[7]MAPA_IV_2.2_Atual!$G$10:$AO$184,34,0)</f>
        <v>2813485</v>
      </c>
      <c r="L34" s="103">
        <f>VLOOKUP($G34,[7]MAPA_IV_2.3_Liquidado!$G$10:$AO$184,34,0)</f>
        <v>692256</v>
      </c>
      <c r="M34" s="103">
        <f>VLOOKUP($G34,[7]MAPA_IV_2.3_Liquidado!$G$10:$AO$184,34,0)</f>
        <v>692256</v>
      </c>
      <c r="N34" s="103">
        <f>VLOOKUP($G34,[7]MAPA_IV_2.3_Liquidado!$G$10:$AO$184,34,0)</f>
        <v>692256</v>
      </c>
      <c r="O34" s="103">
        <f>VLOOKUP($G34,[7]MAPA_IV_2.4!$G$9:$AN$177,34,0)</f>
        <v>0</v>
      </c>
      <c r="P34" s="105">
        <f t="shared" si="4"/>
        <v>1.5177241633859872E-5</v>
      </c>
      <c r="Q34" s="145">
        <f t="shared" si="1"/>
        <v>0.24604929473588805</v>
      </c>
    </row>
    <row r="35" spans="1:17" outlineLevel="2">
      <c r="A35" s="132"/>
      <c r="B35" s="131"/>
      <c r="C35" s="140" t="s">
        <v>886</v>
      </c>
      <c r="D35" s="131"/>
      <c r="E35" s="132"/>
      <c r="F35" s="133"/>
      <c r="G35" s="143" t="s">
        <v>887</v>
      </c>
      <c r="H35" s="140" t="s">
        <v>888</v>
      </c>
      <c r="I35" s="141">
        <f t="shared" ref="I35:O35" si="9">SUBTOTAL(9,I37:I72)</f>
        <v>6696748423</v>
      </c>
      <c r="J35" s="141">
        <f t="shared" si="9"/>
        <v>25555828</v>
      </c>
      <c r="K35" s="141">
        <f t="shared" si="9"/>
        <v>6722304251</v>
      </c>
      <c r="L35" s="141">
        <f t="shared" si="9"/>
        <v>5437942812</v>
      </c>
      <c r="M35" s="141">
        <f t="shared" si="9"/>
        <v>5437942812</v>
      </c>
      <c r="N35" s="141">
        <f t="shared" si="9"/>
        <v>5437942812</v>
      </c>
      <c r="O35" s="141">
        <f t="shared" si="9"/>
        <v>0</v>
      </c>
      <c r="P35" s="100">
        <f t="shared" si="4"/>
        <v>0.11922319495798582</v>
      </c>
      <c r="Q35" s="142">
        <f t="shared" si="1"/>
        <v>0.80894029918253996</v>
      </c>
    </row>
    <row r="36" spans="1:17" outlineLevel="3">
      <c r="A36" s="132"/>
      <c r="B36" s="131"/>
      <c r="C36" s="131"/>
      <c r="D36" s="131"/>
      <c r="E36" s="130" t="s">
        <v>889</v>
      </c>
      <c r="F36" s="133"/>
      <c r="G36" s="139" t="s">
        <v>890</v>
      </c>
      <c r="H36" s="140" t="s">
        <v>891</v>
      </c>
      <c r="I36" s="141">
        <f>SUBTOTAL(9,I37:I53)</f>
        <v>3181498095</v>
      </c>
      <c r="J36" s="141">
        <f t="shared" ref="J36:O36" si="10">SUBTOTAL(9,J37:J53)</f>
        <v>-50951834</v>
      </c>
      <c r="K36" s="141">
        <f t="shared" si="10"/>
        <v>3130546261</v>
      </c>
      <c r="L36" s="141">
        <f>SUBTOTAL(9,L37:L53)</f>
        <v>2442706365</v>
      </c>
      <c r="M36" s="141">
        <f>SUBTOTAL(9,M37:M53)</f>
        <v>2442706365</v>
      </c>
      <c r="N36" s="141">
        <f>SUBTOTAL(9,N37:N53)</f>
        <v>2442706365</v>
      </c>
      <c r="O36" s="141">
        <f t="shared" si="10"/>
        <v>0</v>
      </c>
      <c r="P36" s="100">
        <f t="shared" si="4"/>
        <v>5.3554674487722047E-2</v>
      </c>
      <c r="Q36" s="142">
        <f t="shared" si="1"/>
        <v>0.7802811909956312</v>
      </c>
    </row>
    <row r="37" spans="1:17" outlineLevel="4">
      <c r="A37" s="132" t="s">
        <v>830</v>
      </c>
      <c r="B37" s="131" t="s">
        <v>823</v>
      </c>
      <c r="C37" s="131" t="s">
        <v>892</v>
      </c>
      <c r="D37" s="131" t="s">
        <v>888</v>
      </c>
      <c r="E37" s="132" t="s">
        <v>893</v>
      </c>
      <c r="F37" s="133" t="s">
        <v>891</v>
      </c>
      <c r="G37" s="144" t="s">
        <v>894</v>
      </c>
      <c r="H37" s="131" t="s">
        <v>895</v>
      </c>
      <c r="I37" s="103">
        <f>VLOOKUP($G37,[7]MAPA_IV_2.0_Inicial!$G$9:$AO$184,34,0)</f>
        <v>16935870</v>
      </c>
      <c r="J37" s="103">
        <f t="shared" ref="J37:J53" si="11">+K37-I37</f>
        <v>-5101886</v>
      </c>
      <c r="K37" s="103">
        <f>VLOOKUP($G37,[7]MAPA_IV_2.2_Atual!$G$10:$AO$184,34,0)</f>
        <v>11833984</v>
      </c>
      <c r="L37" s="103">
        <f>VLOOKUP($G37,[7]MAPA_IV_2.3_Liquidado!$G$10:$AO$184,34,0)</f>
        <v>4820210</v>
      </c>
      <c r="M37" s="103">
        <f>VLOOKUP($G37,[7]MAPA_IV_2.3_Liquidado!$G$10:$AO$184,34,0)</f>
        <v>4820210</v>
      </c>
      <c r="N37" s="103">
        <f>VLOOKUP($G37,[7]MAPA_IV_2.3_Liquidado!$G$10:$AO$184,34,0)</f>
        <v>4820210</v>
      </c>
      <c r="O37" s="103">
        <f>VLOOKUP($G37,[7]MAPA_IV_2.4!$G$9:$AN$177,34,0)</f>
        <v>0</v>
      </c>
      <c r="P37" s="105">
        <f t="shared" si="4"/>
        <v>1.0567982349874569E-4</v>
      </c>
      <c r="Q37" s="145">
        <f t="shared" si="1"/>
        <v>0.4073192933166041</v>
      </c>
    </row>
    <row r="38" spans="1:17" outlineLevel="4">
      <c r="A38" s="132" t="s">
        <v>830</v>
      </c>
      <c r="B38" s="131" t="s">
        <v>823</v>
      </c>
      <c r="C38" s="131" t="s">
        <v>892</v>
      </c>
      <c r="D38" s="131" t="s">
        <v>888</v>
      </c>
      <c r="E38" s="132" t="s">
        <v>893</v>
      </c>
      <c r="F38" s="133" t="s">
        <v>891</v>
      </c>
      <c r="G38" s="144" t="s">
        <v>896</v>
      </c>
      <c r="H38" s="131" t="s">
        <v>897</v>
      </c>
      <c r="I38" s="103">
        <f>VLOOKUP($G38,[7]MAPA_IV_2.0_Inicial!$G$9:$AO$184,34,0)</f>
        <v>1085070284</v>
      </c>
      <c r="J38" s="103">
        <f t="shared" si="11"/>
        <v>-66802738</v>
      </c>
      <c r="K38" s="103">
        <f>VLOOKUP($G38,[7]MAPA_IV_2.2_Atual!$G$10:$AO$184,34,0)</f>
        <v>1018267546</v>
      </c>
      <c r="L38" s="103">
        <f>VLOOKUP($G38,[7]MAPA_IV_2.3_Liquidado!$G$10:$AO$184,34,0)</f>
        <v>861542327</v>
      </c>
      <c r="M38" s="103">
        <f>VLOOKUP($G38,[7]MAPA_IV_2.3_Liquidado!$G$10:$AO$184,34,0)</f>
        <v>861542327</v>
      </c>
      <c r="N38" s="103">
        <f>VLOOKUP($G38,[7]MAPA_IV_2.3_Liquidado!$G$10:$AO$184,34,0)</f>
        <v>861542327</v>
      </c>
      <c r="O38" s="103">
        <f>VLOOKUP($G38,[7]MAPA_IV_2.4!$G$9:$AN$177,34,0)</f>
        <v>0</v>
      </c>
      <c r="P38" s="105">
        <f t="shared" si="4"/>
        <v>1.8888729132975252E-2</v>
      </c>
      <c r="Q38" s="145">
        <f t="shared" si="1"/>
        <v>0.84608640468248808</v>
      </c>
    </row>
    <row r="39" spans="1:17" outlineLevel="4">
      <c r="A39" s="132" t="s">
        <v>830</v>
      </c>
      <c r="B39" s="131" t="s">
        <v>823</v>
      </c>
      <c r="C39" s="131" t="s">
        <v>892</v>
      </c>
      <c r="D39" s="131" t="s">
        <v>888</v>
      </c>
      <c r="E39" s="132" t="s">
        <v>893</v>
      </c>
      <c r="F39" s="133" t="s">
        <v>891</v>
      </c>
      <c r="G39" s="144" t="s">
        <v>898</v>
      </c>
      <c r="H39" s="131" t="s">
        <v>899</v>
      </c>
      <c r="I39" s="103">
        <f>VLOOKUP($G39,[7]MAPA_IV_2.0_Inicial!$G$9:$AO$184,34,0)</f>
        <v>422426500</v>
      </c>
      <c r="J39" s="103">
        <f t="shared" si="11"/>
        <v>-31120121</v>
      </c>
      <c r="K39" s="103">
        <f>VLOOKUP($G39,[7]MAPA_IV_2.2_Atual!$G$10:$AO$184,34,0)</f>
        <v>391306379</v>
      </c>
      <c r="L39" s="103">
        <f>VLOOKUP($G39,[7]MAPA_IV_2.3_Liquidado!$G$10:$AO$184,34,0)</f>
        <v>352774374</v>
      </c>
      <c r="M39" s="103">
        <f>VLOOKUP($G39,[7]MAPA_IV_2.3_Liquidado!$G$10:$AO$184,34,0)</f>
        <v>352774374</v>
      </c>
      <c r="N39" s="103">
        <f>VLOOKUP($G39,[7]MAPA_IV_2.3_Liquidado!$G$10:$AO$184,34,0)</f>
        <v>352774374</v>
      </c>
      <c r="O39" s="103">
        <f>VLOOKUP($G39,[7]MAPA_IV_2.4!$G$9:$AN$177,34,0)</f>
        <v>0</v>
      </c>
      <c r="P39" s="105">
        <f t="shared" si="4"/>
        <v>7.7343380431973922E-3</v>
      </c>
      <c r="Q39" s="145">
        <f t="shared" si="1"/>
        <v>0.90152983169231693</v>
      </c>
    </row>
    <row r="40" spans="1:17" outlineLevel="4">
      <c r="A40" s="132" t="s">
        <v>830</v>
      </c>
      <c r="B40" s="131" t="s">
        <v>823</v>
      </c>
      <c r="C40" s="131" t="s">
        <v>892</v>
      </c>
      <c r="D40" s="131" t="s">
        <v>888</v>
      </c>
      <c r="E40" s="132" t="s">
        <v>893</v>
      </c>
      <c r="F40" s="133" t="s">
        <v>891</v>
      </c>
      <c r="G40" s="144" t="s">
        <v>900</v>
      </c>
      <c r="H40" s="131" t="s">
        <v>901</v>
      </c>
      <c r="I40" s="103">
        <f>VLOOKUP($G40,[7]MAPA_IV_2.0_Inicial!$G$9:$AO$184,34,0)</f>
        <v>113504573</v>
      </c>
      <c r="J40" s="103">
        <f t="shared" si="11"/>
        <v>-10003687</v>
      </c>
      <c r="K40" s="103">
        <f>VLOOKUP($G40,[7]MAPA_IV_2.2_Atual!$G$10:$AO$184,34,0)</f>
        <v>103500886</v>
      </c>
      <c r="L40" s="103">
        <f>VLOOKUP($G40,[7]MAPA_IV_2.3_Liquidado!$G$10:$AO$184,34,0)</f>
        <v>78723029</v>
      </c>
      <c r="M40" s="103">
        <f>VLOOKUP($G40,[7]MAPA_IV_2.3_Liquidado!$G$10:$AO$184,34,0)</f>
        <v>78723029</v>
      </c>
      <c r="N40" s="103">
        <f>VLOOKUP($G40,[7]MAPA_IV_2.3_Liquidado!$G$10:$AO$184,34,0)</f>
        <v>78723029</v>
      </c>
      <c r="O40" s="103">
        <f>VLOOKUP($G40,[7]MAPA_IV_2.4!$G$9:$AN$177,34,0)</f>
        <v>0</v>
      </c>
      <c r="P40" s="105">
        <f t="shared" si="4"/>
        <v>1.7259488300316041E-3</v>
      </c>
      <c r="Q40" s="145">
        <f t="shared" si="1"/>
        <v>0.76060246479435933</v>
      </c>
    </row>
    <row r="41" spans="1:17" outlineLevel="4">
      <c r="A41" s="132" t="s">
        <v>830</v>
      </c>
      <c r="B41" s="131" t="s">
        <v>823</v>
      </c>
      <c r="C41" s="131" t="s">
        <v>892</v>
      </c>
      <c r="D41" s="131" t="s">
        <v>888</v>
      </c>
      <c r="E41" s="132" t="s">
        <v>893</v>
      </c>
      <c r="F41" s="133" t="s">
        <v>891</v>
      </c>
      <c r="G41" s="144" t="s">
        <v>902</v>
      </c>
      <c r="H41" s="131" t="s">
        <v>903</v>
      </c>
      <c r="I41" s="103">
        <f>VLOOKUP($G41,[7]MAPA_IV_2.0_Inicial!$G$9:$AO$184,34,0)</f>
        <v>199572279</v>
      </c>
      <c r="J41" s="103">
        <f t="shared" si="11"/>
        <v>2116304</v>
      </c>
      <c r="K41" s="103">
        <f>VLOOKUP($G41,[7]MAPA_IV_2.2_Atual!$G$10:$AO$184,34,0)</f>
        <v>201688583</v>
      </c>
      <c r="L41" s="103">
        <f>VLOOKUP($G41,[7]MAPA_IV_2.3_Liquidado!$G$10:$AO$184,34,0)</f>
        <v>143820712</v>
      </c>
      <c r="M41" s="103">
        <f>VLOOKUP($G41,[7]MAPA_IV_2.3_Liquidado!$G$10:$AO$184,34,0)</f>
        <v>143820712</v>
      </c>
      <c r="N41" s="103">
        <f>VLOOKUP($G41,[7]MAPA_IV_2.3_Liquidado!$G$10:$AO$184,34,0)</f>
        <v>143820712</v>
      </c>
      <c r="O41" s="103">
        <f>VLOOKUP($G41,[7]MAPA_IV_2.4!$G$9:$AN$177,34,0)</f>
        <v>0</v>
      </c>
      <c r="P41" s="105">
        <f t="shared" si="4"/>
        <v>3.1531712227525223E-3</v>
      </c>
      <c r="Q41" s="145">
        <f t="shared" si="1"/>
        <v>0.71308306033366298</v>
      </c>
    </row>
    <row r="42" spans="1:17" outlineLevel="4">
      <c r="A42" s="132" t="s">
        <v>830</v>
      </c>
      <c r="B42" s="131" t="s">
        <v>823</v>
      </c>
      <c r="C42" s="131" t="s">
        <v>892</v>
      </c>
      <c r="D42" s="131" t="s">
        <v>888</v>
      </c>
      <c r="E42" s="132" t="s">
        <v>893</v>
      </c>
      <c r="F42" s="133" t="s">
        <v>891</v>
      </c>
      <c r="G42" s="144" t="s">
        <v>904</v>
      </c>
      <c r="H42" s="131" t="s">
        <v>905</v>
      </c>
      <c r="I42" s="103">
        <f>VLOOKUP($G42,[7]MAPA_IV_2.0_Inicial!$G$9:$AO$184,34,0)</f>
        <v>385543402</v>
      </c>
      <c r="J42" s="103">
        <f t="shared" si="11"/>
        <v>42051556</v>
      </c>
      <c r="K42" s="103">
        <f>VLOOKUP($G42,[7]MAPA_IV_2.2_Atual!$G$10:$AO$184,34,0)</f>
        <v>427594958</v>
      </c>
      <c r="L42" s="103">
        <f>VLOOKUP($G42,[7]MAPA_IV_2.3_Liquidado!$G$10:$AO$184,34,0)</f>
        <v>250673249</v>
      </c>
      <c r="M42" s="103">
        <f>VLOOKUP($G42,[7]MAPA_IV_2.3_Liquidado!$G$10:$AO$184,34,0)</f>
        <v>250673249</v>
      </c>
      <c r="N42" s="103">
        <f>VLOOKUP($G42,[7]MAPA_IV_2.3_Liquidado!$G$10:$AO$184,34,0)</f>
        <v>250673249</v>
      </c>
      <c r="O42" s="103">
        <f>VLOOKUP($G42,[7]MAPA_IV_2.4!$G$9:$AN$177,34,0)</f>
        <v>0</v>
      </c>
      <c r="P42" s="105">
        <f t="shared" si="4"/>
        <v>5.4958403700621199E-3</v>
      </c>
      <c r="Q42" s="145">
        <f t="shared" si="1"/>
        <v>0.5862399551493308</v>
      </c>
    </row>
    <row r="43" spans="1:17" outlineLevel="4">
      <c r="A43" s="132" t="s">
        <v>830</v>
      </c>
      <c r="B43" s="131" t="s">
        <v>823</v>
      </c>
      <c r="C43" s="131" t="s">
        <v>892</v>
      </c>
      <c r="D43" s="131" t="s">
        <v>888</v>
      </c>
      <c r="E43" s="132" t="s">
        <v>893</v>
      </c>
      <c r="F43" s="133" t="s">
        <v>891</v>
      </c>
      <c r="G43" s="144" t="s">
        <v>906</v>
      </c>
      <c r="H43" s="131" t="s">
        <v>907</v>
      </c>
      <c r="I43" s="103">
        <f>VLOOKUP($G43,[7]MAPA_IV_2.0_Inicial!$G$9:$AO$184,34,0)</f>
        <v>0</v>
      </c>
      <c r="J43" s="103">
        <f t="shared" si="11"/>
        <v>0</v>
      </c>
      <c r="K43" s="103">
        <f>VLOOKUP($G43,[7]MAPA_IV_2.2_Atual!$G$10:$AO$184,34,0)</f>
        <v>0</v>
      </c>
      <c r="L43" s="103">
        <f>VLOOKUP($G43,[7]MAPA_IV_2.3_Liquidado!$G$10:$AO$184,34,0)</f>
        <v>0</v>
      </c>
      <c r="M43" s="103">
        <f>VLOOKUP($G43,[7]MAPA_IV_2.3_Liquidado!$G$10:$AO$184,34,0)</f>
        <v>0</v>
      </c>
      <c r="N43" s="103">
        <f>VLOOKUP($G43,[7]MAPA_IV_2.3_Liquidado!$G$10:$AO$184,34,0)</f>
        <v>0</v>
      </c>
      <c r="O43" s="103">
        <f>VLOOKUP($G43,[7]MAPA_IV_2.4!$G$9:$AN$177,34,0)</f>
        <v>0</v>
      </c>
      <c r="P43" s="105">
        <f t="shared" si="4"/>
        <v>0</v>
      </c>
      <c r="Q43" s="145">
        <f t="shared" si="1"/>
        <v>0</v>
      </c>
    </row>
    <row r="44" spans="1:17" outlineLevel="4">
      <c r="A44" s="132" t="s">
        <v>830</v>
      </c>
      <c r="B44" s="131" t="s">
        <v>823</v>
      </c>
      <c r="C44" s="131" t="s">
        <v>892</v>
      </c>
      <c r="D44" s="131" t="s">
        <v>888</v>
      </c>
      <c r="E44" s="132" t="s">
        <v>893</v>
      </c>
      <c r="F44" s="133" t="s">
        <v>891</v>
      </c>
      <c r="G44" s="144" t="s">
        <v>908</v>
      </c>
      <c r="H44" s="131" t="s">
        <v>909</v>
      </c>
      <c r="I44" s="103">
        <f>VLOOKUP($G44,[7]MAPA_IV_2.0_Inicial!$G$9:$AO$184,34,0)</f>
        <v>39870603</v>
      </c>
      <c r="J44" s="103">
        <f t="shared" si="11"/>
        <v>-1691581</v>
      </c>
      <c r="K44" s="103">
        <f>VLOOKUP($G44,[7]MAPA_IV_2.2_Atual!$G$10:$AO$184,34,0)</f>
        <v>38179022</v>
      </c>
      <c r="L44" s="103">
        <f>VLOOKUP($G44,[7]MAPA_IV_2.3_Liquidado!$G$10:$AO$184,34,0)</f>
        <v>18415519</v>
      </c>
      <c r="M44" s="103">
        <f>VLOOKUP($G44,[7]MAPA_IV_2.3_Liquidado!$G$10:$AO$184,34,0)</f>
        <v>18415519</v>
      </c>
      <c r="N44" s="103">
        <f>VLOOKUP($G44,[7]MAPA_IV_2.3_Liquidado!$G$10:$AO$184,34,0)</f>
        <v>18415519</v>
      </c>
      <c r="O44" s="103">
        <f>VLOOKUP($G44,[7]MAPA_IV_2.4!$G$9:$AN$177,34,0)</f>
        <v>0</v>
      </c>
      <c r="P44" s="105">
        <f t="shared" si="4"/>
        <v>4.0374772002833853E-4</v>
      </c>
      <c r="Q44" s="145">
        <f t="shared" si="1"/>
        <v>0.48234653574939662</v>
      </c>
    </row>
    <row r="45" spans="1:17" outlineLevel="4">
      <c r="A45" s="132" t="s">
        <v>830</v>
      </c>
      <c r="B45" s="131" t="s">
        <v>823</v>
      </c>
      <c r="C45" s="131" t="s">
        <v>892</v>
      </c>
      <c r="D45" s="131" t="s">
        <v>888</v>
      </c>
      <c r="E45" s="132" t="s">
        <v>893</v>
      </c>
      <c r="F45" s="133" t="s">
        <v>891</v>
      </c>
      <c r="G45" s="144" t="s">
        <v>910</v>
      </c>
      <c r="H45" s="131" t="s">
        <v>911</v>
      </c>
      <c r="I45" s="103">
        <f>VLOOKUP($G45,[7]MAPA_IV_2.0_Inicial!$G$9:$AO$184,34,0)</f>
        <v>93667670</v>
      </c>
      <c r="J45" s="103">
        <f t="shared" si="11"/>
        <v>-7330482</v>
      </c>
      <c r="K45" s="103">
        <f>VLOOKUP($G45,[7]MAPA_IV_2.2_Atual!$G$10:$AO$184,34,0)</f>
        <v>86337188</v>
      </c>
      <c r="L45" s="103">
        <f>VLOOKUP($G45,[7]MAPA_IV_2.3_Liquidado!$G$10:$AO$184,34,0)</f>
        <v>62015312</v>
      </c>
      <c r="M45" s="103">
        <f>VLOOKUP($G45,[7]MAPA_IV_2.3_Liquidado!$G$10:$AO$184,34,0)</f>
        <v>62015312</v>
      </c>
      <c r="N45" s="103">
        <f>VLOOKUP($G45,[7]MAPA_IV_2.3_Liquidado!$G$10:$AO$184,34,0)</f>
        <v>62015312</v>
      </c>
      <c r="O45" s="103">
        <f>VLOOKUP($G45,[7]MAPA_IV_2.4!$G$9:$AN$177,34,0)</f>
        <v>0</v>
      </c>
      <c r="P45" s="105">
        <f t="shared" si="4"/>
        <v>1.3596435064820091E-3</v>
      </c>
      <c r="Q45" s="145">
        <f t="shared" si="1"/>
        <v>0.71829200645265401</v>
      </c>
    </row>
    <row r="46" spans="1:17" outlineLevel="4">
      <c r="A46" s="132" t="s">
        <v>830</v>
      </c>
      <c r="B46" s="131" t="s">
        <v>823</v>
      </c>
      <c r="C46" s="131" t="s">
        <v>892</v>
      </c>
      <c r="D46" s="131" t="s">
        <v>888</v>
      </c>
      <c r="E46" s="132" t="s">
        <v>893</v>
      </c>
      <c r="F46" s="133" t="s">
        <v>891</v>
      </c>
      <c r="G46" s="144" t="s">
        <v>912</v>
      </c>
      <c r="H46" s="131" t="s">
        <v>913</v>
      </c>
      <c r="I46" s="103">
        <f>VLOOKUP($G46,[7]MAPA_IV_2.0_Inicial!$G$9:$AO$184,34,0)</f>
        <v>84947556</v>
      </c>
      <c r="J46" s="103">
        <f t="shared" si="11"/>
        <v>-954455</v>
      </c>
      <c r="K46" s="103">
        <f>VLOOKUP($G46,[7]MAPA_IV_2.2_Atual!$G$10:$AO$184,34,0)</f>
        <v>83993101</v>
      </c>
      <c r="L46" s="103">
        <f>VLOOKUP($G46,[7]MAPA_IV_2.3_Liquidado!$G$10:$AO$184,34,0)</f>
        <v>60248127</v>
      </c>
      <c r="M46" s="103">
        <f>VLOOKUP($G46,[7]MAPA_IV_2.3_Liquidado!$G$10:$AO$184,34,0)</f>
        <v>60248127</v>
      </c>
      <c r="N46" s="103">
        <f>VLOOKUP($G46,[7]MAPA_IV_2.3_Liquidado!$G$10:$AO$184,34,0)</f>
        <v>60248127</v>
      </c>
      <c r="O46" s="103">
        <f>VLOOKUP($G46,[7]MAPA_IV_2.4!$G$9:$AN$177,34,0)</f>
        <v>0</v>
      </c>
      <c r="P46" s="105">
        <f t="shared" si="4"/>
        <v>1.3208991781457685E-3</v>
      </c>
      <c r="Q46" s="145">
        <f t="shared" si="1"/>
        <v>0.71729851955340951</v>
      </c>
    </row>
    <row r="47" spans="1:17" outlineLevel="4">
      <c r="A47" s="132" t="s">
        <v>830</v>
      </c>
      <c r="B47" s="131" t="s">
        <v>823</v>
      </c>
      <c r="C47" s="131" t="s">
        <v>892</v>
      </c>
      <c r="D47" s="131" t="s">
        <v>888</v>
      </c>
      <c r="E47" s="132" t="s">
        <v>893</v>
      </c>
      <c r="F47" s="133" t="s">
        <v>891</v>
      </c>
      <c r="G47" s="144" t="s">
        <v>914</v>
      </c>
      <c r="H47" s="131" t="s">
        <v>915</v>
      </c>
      <c r="I47" s="103">
        <f>VLOOKUP($G47,[7]MAPA_IV_2.0_Inicial!$G$9:$AO$184,34,0)</f>
        <v>6557137</v>
      </c>
      <c r="J47" s="103">
        <f t="shared" si="11"/>
        <v>-397191</v>
      </c>
      <c r="K47" s="103">
        <f>VLOOKUP($G47,[7]MAPA_IV_2.2_Atual!$G$10:$AO$184,34,0)</f>
        <v>6159946</v>
      </c>
      <c r="L47" s="103">
        <f>VLOOKUP($G47,[7]MAPA_IV_2.3_Liquidado!$G$10:$AO$184,34,0)</f>
        <v>2478879</v>
      </c>
      <c r="M47" s="103">
        <f>VLOOKUP($G47,[7]MAPA_IV_2.3_Liquidado!$G$10:$AO$184,34,0)</f>
        <v>2478879</v>
      </c>
      <c r="N47" s="103">
        <f>VLOOKUP($G47,[7]MAPA_IV_2.3_Liquidado!$G$10:$AO$184,34,0)</f>
        <v>2478879</v>
      </c>
      <c r="O47" s="103">
        <f>VLOOKUP($G47,[7]MAPA_IV_2.4!$G$9:$AN$177,34,0)</f>
        <v>0</v>
      </c>
      <c r="P47" s="105">
        <f t="shared" si="4"/>
        <v>5.434773489012869E-5</v>
      </c>
      <c r="Q47" s="145">
        <f t="shared" si="1"/>
        <v>0.40241894977650777</v>
      </c>
    </row>
    <row r="48" spans="1:17" outlineLevel="4">
      <c r="A48" s="132" t="s">
        <v>830</v>
      </c>
      <c r="B48" s="131" t="s">
        <v>823</v>
      </c>
      <c r="C48" s="131" t="s">
        <v>892</v>
      </c>
      <c r="D48" s="131" t="s">
        <v>888</v>
      </c>
      <c r="E48" s="132" t="s">
        <v>893</v>
      </c>
      <c r="F48" s="133" t="s">
        <v>891</v>
      </c>
      <c r="G48" s="144" t="s">
        <v>916</v>
      </c>
      <c r="H48" s="131" t="s">
        <v>917</v>
      </c>
      <c r="I48" s="103">
        <f>VLOOKUP($G48,[7]MAPA_IV_2.0_Inicial!$G$9:$AO$184,34,0)</f>
        <v>303759857</v>
      </c>
      <c r="J48" s="103">
        <f t="shared" si="11"/>
        <v>-13589245</v>
      </c>
      <c r="K48" s="103">
        <f>VLOOKUP($G48,[7]MAPA_IV_2.2_Atual!$G$10:$AO$184,34,0)</f>
        <v>290170612</v>
      </c>
      <c r="L48" s="103">
        <f>VLOOKUP($G48,[7]MAPA_IV_2.3_Liquidado!$G$10:$AO$184,34,0)</f>
        <v>253669821</v>
      </c>
      <c r="M48" s="103">
        <f>VLOOKUP($G48,[7]MAPA_IV_2.3_Liquidado!$G$10:$AO$184,34,0)</f>
        <v>253669821</v>
      </c>
      <c r="N48" s="103">
        <f>VLOOKUP($G48,[7]MAPA_IV_2.3_Liquidado!$G$10:$AO$184,34,0)</f>
        <v>253669821</v>
      </c>
      <c r="O48" s="103">
        <f>VLOOKUP($G48,[7]MAPA_IV_2.4!$G$9:$AN$177,34,0)</f>
        <v>0</v>
      </c>
      <c r="P48" s="105">
        <f t="shared" si="4"/>
        <v>5.5615381716228986E-3</v>
      </c>
      <c r="Q48" s="145">
        <f t="shared" si="1"/>
        <v>0.8742092083398163</v>
      </c>
    </row>
    <row r="49" spans="1:17" outlineLevel="4">
      <c r="A49" s="132" t="s">
        <v>830</v>
      </c>
      <c r="B49" s="131" t="s">
        <v>823</v>
      </c>
      <c r="C49" s="131" t="s">
        <v>892</v>
      </c>
      <c r="D49" s="131" t="s">
        <v>888</v>
      </c>
      <c r="E49" s="132" t="s">
        <v>893</v>
      </c>
      <c r="F49" s="133" t="s">
        <v>891</v>
      </c>
      <c r="G49" s="144" t="s">
        <v>918</v>
      </c>
      <c r="H49" s="131" t="s">
        <v>919</v>
      </c>
      <c r="I49" s="103">
        <f>VLOOKUP($G49,[7]MAPA_IV_2.0_Inicial!$G$9:$AO$184,34,0)</f>
        <v>112979777</v>
      </c>
      <c r="J49" s="103">
        <f t="shared" si="11"/>
        <v>21936453</v>
      </c>
      <c r="K49" s="103">
        <f>VLOOKUP($G49,[7]MAPA_IV_2.2_Atual!$G$10:$AO$184,34,0)</f>
        <v>134916230</v>
      </c>
      <c r="L49" s="103">
        <f>VLOOKUP($G49,[7]MAPA_IV_2.3_Liquidado!$G$10:$AO$184,34,0)</f>
        <v>109959987</v>
      </c>
      <c r="M49" s="103">
        <f>VLOOKUP($G49,[7]MAPA_IV_2.3_Liquidado!$G$10:$AO$184,34,0)</f>
        <v>109959987</v>
      </c>
      <c r="N49" s="103">
        <f>VLOOKUP($G49,[7]MAPA_IV_2.3_Liquidado!$G$10:$AO$184,34,0)</f>
        <v>109959987</v>
      </c>
      <c r="O49" s="103">
        <f>VLOOKUP($G49,[7]MAPA_IV_2.4!$G$9:$AN$177,34,0)</f>
        <v>0</v>
      </c>
      <c r="P49" s="105">
        <f t="shared" si="4"/>
        <v>2.4107978735541337E-3</v>
      </c>
      <c r="Q49" s="145">
        <f t="shared" si="1"/>
        <v>0.81502415980642207</v>
      </c>
    </row>
    <row r="50" spans="1:17" outlineLevel="4">
      <c r="A50" s="132" t="s">
        <v>830</v>
      </c>
      <c r="B50" s="131" t="s">
        <v>823</v>
      </c>
      <c r="C50" s="131" t="s">
        <v>892</v>
      </c>
      <c r="D50" s="131" t="s">
        <v>888</v>
      </c>
      <c r="E50" s="132" t="s">
        <v>893</v>
      </c>
      <c r="F50" s="133" t="s">
        <v>891</v>
      </c>
      <c r="G50" s="144" t="s">
        <v>920</v>
      </c>
      <c r="H50" s="131" t="s">
        <v>921</v>
      </c>
      <c r="I50" s="103">
        <f>VLOOKUP($G50,[7]MAPA_IV_2.0_Inicial!$G$9:$AO$184,34,0)</f>
        <v>132413744</v>
      </c>
      <c r="J50" s="103">
        <f t="shared" si="11"/>
        <v>-10185805</v>
      </c>
      <c r="K50" s="103">
        <f>VLOOKUP($G50,[7]MAPA_IV_2.2_Atual!$G$10:$AO$184,34,0)</f>
        <v>122227939</v>
      </c>
      <c r="L50" s="103">
        <f>VLOOKUP($G50,[7]MAPA_IV_2.3_Liquidado!$G$10:$AO$184,34,0)</f>
        <v>81523343</v>
      </c>
      <c r="M50" s="103">
        <f>VLOOKUP($G50,[7]MAPA_IV_2.3_Liquidado!$G$10:$AO$184,34,0)</f>
        <v>81523343</v>
      </c>
      <c r="N50" s="103">
        <f>VLOOKUP($G50,[7]MAPA_IV_2.3_Liquidado!$G$10:$AO$184,34,0)</f>
        <v>81523343</v>
      </c>
      <c r="O50" s="103">
        <f>VLOOKUP($G50,[7]MAPA_IV_2.4!$G$9:$AN$177,34,0)</f>
        <v>0</v>
      </c>
      <c r="P50" s="105">
        <f t="shared" si="4"/>
        <v>1.7873438085203145E-3</v>
      </c>
      <c r="Q50" s="145">
        <f t="shared" si="1"/>
        <v>0.66697797301482764</v>
      </c>
    </row>
    <row r="51" spans="1:17" outlineLevel="4">
      <c r="A51" s="132"/>
      <c r="B51" s="131"/>
      <c r="C51" s="131"/>
      <c r="D51" s="131"/>
      <c r="E51" s="132"/>
      <c r="F51" s="133"/>
      <c r="G51" s="144" t="s">
        <v>922</v>
      </c>
      <c r="H51" s="131" t="s">
        <v>923</v>
      </c>
      <c r="I51" s="103">
        <f>VLOOKUP($G51,[7]MAPA_IV_2.0_Inicial!$G$9:$AO$184,34,0)</f>
        <v>40650000</v>
      </c>
      <c r="J51" s="103">
        <f t="shared" si="11"/>
        <v>7636042</v>
      </c>
      <c r="K51" s="103">
        <f>VLOOKUP($G51,[7]MAPA_IV_2.2_Atual!$G$10:$AO$184,34,0)</f>
        <v>48286042</v>
      </c>
      <c r="L51" s="103">
        <f>VLOOKUP($G51,[7]MAPA_IV_2.3_Liquidado!$G$10:$AO$184,34,0)</f>
        <v>47962810</v>
      </c>
      <c r="M51" s="103">
        <f>VLOOKUP($G51,[7]MAPA_IV_2.3_Liquidado!$G$10:$AO$184,34,0)</f>
        <v>47962810</v>
      </c>
      <c r="N51" s="103">
        <f>VLOOKUP($G51,[7]MAPA_IV_2.3_Liquidado!$G$10:$AO$184,34,0)</f>
        <v>47962810</v>
      </c>
      <c r="O51" s="103">
        <v>0</v>
      </c>
      <c r="P51" s="105">
        <f>N51/$N$5</f>
        <v>1.0515519646040058E-3</v>
      </c>
      <c r="Q51" s="145">
        <f>IF(K51&lt;&gt;0,N51/K51,0)</f>
        <v>0.99330589158664118</v>
      </c>
    </row>
    <row r="52" spans="1:17" outlineLevel="4">
      <c r="A52" s="132"/>
      <c r="B52" s="131"/>
      <c r="C52" s="131"/>
      <c r="D52" s="131"/>
      <c r="E52" s="132"/>
      <c r="F52" s="133"/>
      <c r="G52" s="144" t="s">
        <v>924</v>
      </c>
      <c r="H52" s="131" t="s">
        <v>925</v>
      </c>
      <c r="I52" s="103">
        <f>VLOOKUP($G52,[7]MAPA_IV_2.0_Inicial!$G$9:$AO$184,34,0)</f>
        <v>300000</v>
      </c>
      <c r="J52" s="103">
        <f t="shared" si="11"/>
        <v>0</v>
      </c>
      <c r="K52" s="103">
        <f>VLOOKUP($G52,[7]MAPA_IV_2.2_Atual!$G$10:$AO$184,34,0)</f>
        <v>300000</v>
      </c>
      <c r="L52" s="103">
        <f>VLOOKUP($G52,[7]MAPA_IV_2.3_Liquidado!$G$10:$AO$184,34,0)</f>
        <v>14526</v>
      </c>
      <c r="M52" s="103">
        <f>VLOOKUP($G52,[7]MAPA_IV_2.3_Liquidado!$G$10:$AO$184,34,0)</f>
        <v>14526</v>
      </c>
      <c r="N52" s="103">
        <f>VLOOKUP($G52,[7]MAPA_IV_2.3_Liquidado!$G$10:$AO$184,34,0)</f>
        <v>14526</v>
      </c>
      <c r="O52" s="103">
        <v>0</v>
      </c>
      <c r="P52" s="105">
        <f>N52/$N$5</f>
        <v>3.1847266325383745E-7</v>
      </c>
      <c r="Q52" s="145">
        <f>IF(K52&lt;&gt;0,N52/K52,0)</f>
        <v>4.8419999999999998E-2</v>
      </c>
    </row>
    <row r="53" spans="1:17" outlineLevel="4">
      <c r="A53" s="132" t="s">
        <v>830</v>
      </c>
      <c r="B53" s="131" t="s">
        <v>823</v>
      </c>
      <c r="C53" s="131" t="s">
        <v>892</v>
      </c>
      <c r="D53" s="131" t="s">
        <v>888</v>
      </c>
      <c r="E53" s="132" t="s">
        <v>893</v>
      </c>
      <c r="F53" s="133" t="s">
        <v>891</v>
      </c>
      <c r="G53" s="144" t="s">
        <v>926</v>
      </c>
      <c r="H53" s="131" t="s">
        <v>927</v>
      </c>
      <c r="I53" s="103">
        <f>VLOOKUP($G53,[7]MAPA_IV_2.0_Inicial!$G$9:$AO$184,34,0)</f>
        <v>143298843</v>
      </c>
      <c r="J53" s="103">
        <f t="shared" si="11"/>
        <v>22485002</v>
      </c>
      <c r="K53" s="103">
        <f>VLOOKUP($G53,[7]MAPA_IV_2.2_Atual!$G$10:$AO$184,34,0)</f>
        <v>165783845</v>
      </c>
      <c r="L53" s="103">
        <f>VLOOKUP($G53,[7]MAPA_IV_2.3_Liquidado!$G$10:$AO$184,34,0)</f>
        <v>114064140</v>
      </c>
      <c r="M53" s="103">
        <f>VLOOKUP($G53,[7]MAPA_IV_2.3_Liquidado!$G$10:$AO$184,34,0)</f>
        <v>114064140</v>
      </c>
      <c r="N53" s="103">
        <f>VLOOKUP($G53,[7]MAPA_IV_2.3_Liquidado!$G$10:$AO$184,34,0)</f>
        <v>114064140</v>
      </c>
      <c r="O53" s="103">
        <f>VLOOKUP($G53,[7]MAPA_IV_2.4!$G$9:$AN$177,34,0)</f>
        <v>0</v>
      </c>
      <c r="P53" s="105">
        <f t="shared" si="4"/>
        <v>2.5007786346935546E-3</v>
      </c>
      <c r="Q53" s="145">
        <f t="shared" si="1"/>
        <v>0.68802928294973498</v>
      </c>
    </row>
    <row r="54" spans="1:17" outlineLevel="3">
      <c r="A54" s="132"/>
      <c r="B54" s="131"/>
      <c r="C54" s="131"/>
      <c r="D54" s="131"/>
      <c r="E54" s="130" t="s">
        <v>928</v>
      </c>
      <c r="F54" s="133"/>
      <c r="G54" s="139" t="s">
        <v>929</v>
      </c>
      <c r="H54" s="140" t="s">
        <v>930</v>
      </c>
      <c r="I54" s="141">
        <f t="shared" ref="I54:O54" si="12">SUBTOTAL(9,I55:I72)</f>
        <v>3515250328</v>
      </c>
      <c r="J54" s="141">
        <f t="shared" si="12"/>
        <v>76507662</v>
      </c>
      <c r="K54" s="141">
        <f t="shared" si="12"/>
        <v>3591757990</v>
      </c>
      <c r="L54" s="141">
        <f t="shared" si="12"/>
        <v>2995236447</v>
      </c>
      <c r="M54" s="141">
        <f t="shared" si="12"/>
        <v>2995236447</v>
      </c>
      <c r="N54" s="141">
        <f t="shared" si="12"/>
        <v>2995236447</v>
      </c>
      <c r="O54" s="141">
        <f t="shared" si="12"/>
        <v>0</v>
      </c>
      <c r="P54" s="100">
        <f t="shared" si="4"/>
        <v>6.566852047026378E-2</v>
      </c>
      <c r="Q54" s="142">
        <f t="shared" si="1"/>
        <v>0.83391933847970645</v>
      </c>
    </row>
    <row r="55" spans="1:17" outlineLevel="4">
      <c r="A55" s="132" t="s">
        <v>830</v>
      </c>
      <c r="B55" s="131" t="s">
        <v>823</v>
      </c>
      <c r="C55" s="131" t="s">
        <v>892</v>
      </c>
      <c r="D55" s="131" t="s">
        <v>888</v>
      </c>
      <c r="E55" s="132" t="s">
        <v>931</v>
      </c>
      <c r="F55" s="133" t="s">
        <v>930</v>
      </c>
      <c r="G55" s="144" t="s">
        <v>932</v>
      </c>
      <c r="H55" s="131" t="s">
        <v>933</v>
      </c>
      <c r="I55" s="103">
        <f>VLOOKUP($G55,[7]MAPA_IV_2.0_Inicial!$G$9:$AO$184,34,0)</f>
        <v>391844881</v>
      </c>
      <c r="J55" s="103">
        <f t="shared" ref="J55:J72" si="13">+K55-I55</f>
        <v>-11302573</v>
      </c>
      <c r="K55" s="103">
        <f>VLOOKUP($G55,[7]MAPA_IV_2.2_Atual!$G$10:$AO$184,34,0)</f>
        <v>380542308</v>
      </c>
      <c r="L55" s="103">
        <f>VLOOKUP($G55,[7]MAPA_IV_2.3_Liquidado!$G$10:$AO$184,34,0)</f>
        <v>345163034</v>
      </c>
      <c r="M55" s="103">
        <f>VLOOKUP($G55,[7]MAPA_IV_2.3_Liquidado!$G$10:$AO$184,34,0)</f>
        <v>345163034</v>
      </c>
      <c r="N55" s="103">
        <f>VLOOKUP($G55,[7]MAPA_IV_2.3_Liquidado!$G$10:$AO$184,34,0)</f>
        <v>345163034</v>
      </c>
      <c r="O55" s="103">
        <f>VLOOKUP($G55,[7]MAPA_IV_2.4!$G$9:$AN$177,34,0)</f>
        <v>0</v>
      </c>
      <c r="P55" s="105">
        <f t="shared" si="4"/>
        <v>7.5674645941590842E-3</v>
      </c>
      <c r="Q55" s="145">
        <f t="shared" si="1"/>
        <v>0.90702932826065685</v>
      </c>
    </row>
    <row r="56" spans="1:17" outlineLevel="4">
      <c r="A56" s="132" t="s">
        <v>830</v>
      </c>
      <c r="B56" s="131" t="s">
        <v>823</v>
      </c>
      <c r="C56" s="131" t="s">
        <v>892</v>
      </c>
      <c r="D56" s="131" t="s">
        <v>888</v>
      </c>
      <c r="E56" s="132" t="s">
        <v>931</v>
      </c>
      <c r="F56" s="133" t="s">
        <v>930</v>
      </c>
      <c r="G56" s="144" t="s">
        <v>934</v>
      </c>
      <c r="H56" s="131" t="s">
        <v>935</v>
      </c>
      <c r="I56" s="103">
        <f>VLOOKUP($G56,[7]MAPA_IV_2.0_Inicial!$G$9:$AO$184,34,0)</f>
        <v>290184935</v>
      </c>
      <c r="J56" s="103">
        <f t="shared" si="13"/>
        <v>33689727</v>
      </c>
      <c r="K56" s="103">
        <f>VLOOKUP($G56,[7]MAPA_IV_2.2_Atual!$G$10:$AO$184,34,0)</f>
        <v>323874662</v>
      </c>
      <c r="L56" s="103">
        <f>VLOOKUP($G56,[7]MAPA_IV_2.3_Liquidado!$G$10:$AO$184,34,0)</f>
        <v>260034066</v>
      </c>
      <c r="M56" s="103">
        <f>VLOOKUP($G56,[7]MAPA_IV_2.3_Liquidado!$G$10:$AO$184,34,0)</f>
        <v>260034066</v>
      </c>
      <c r="N56" s="103">
        <f>VLOOKUP($G56,[7]MAPA_IV_2.3_Liquidado!$G$10:$AO$184,34,0)</f>
        <v>260034066</v>
      </c>
      <c r="O56" s="103">
        <f>VLOOKUP($G56,[7]MAPA_IV_2.4!$G$9:$AN$177,34,0)</f>
        <v>0</v>
      </c>
      <c r="P56" s="105">
        <f t="shared" si="4"/>
        <v>5.7010699115891605E-3</v>
      </c>
      <c r="Q56" s="145">
        <f t="shared" si="1"/>
        <v>0.80288487032060574</v>
      </c>
    </row>
    <row r="57" spans="1:17" outlineLevel="4">
      <c r="A57" s="132" t="s">
        <v>830</v>
      </c>
      <c r="B57" s="131" t="s">
        <v>823</v>
      </c>
      <c r="C57" s="131" t="s">
        <v>892</v>
      </c>
      <c r="D57" s="131" t="s">
        <v>888</v>
      </c>
      <c r="E57" s="132" t="s">
        <v>931</v>
      </c>
      <c r="F57" s="133" t="s">
        <v>930</v>
      </c>
      <c r="G57" s="144" t="s">
        <v>936</v>
      </c>
      <c r="H57" s="131" t="s">
        <v>937</v>
      </c>
      <c r="I57" s="103">
        <f>VLOOKUP($G57,[7]MAPA_IV_2.0_Inicial!$G$9:$AO$184,34,0)</f>
        <v>351019482</v>
      </c>
      <c r="J57" s="103">
        <f t="shared" si="13"/>
        <v>6917326</v>
      </c>
      <c r="K57" s="103">
        <f>VLOOKUP($G57,[7]MAPA_IV_2.2_Atual!$G$10:$AO$184,34,0)</f>
        <v>357936808</v>
      </c>
      <c r="L57" s="103">
        <f>VLOOKUP($G57,[7]MAPA_IV_2.3_Liquidado!$G$10:$AO$184,34,0)</f>
        <v>315469096</v>
      </c>
      <c r="M57" s="103">
        <f>VLOOKUP($G57,[7]MAPA_IV_2.3_Liquidado!$G$10:$AO$184,34,0)</f>
        <v>315469096</v>
      </c>
      <c r="N57" s="103">
        <f>VLOOKUP($G57,[7]MAPA_IV_2.3_Liquidado!$G$10:$AO$184,34,0)</f>
        <v>315469096</v>
      </c>
      <c r="O57" s="103">
        <f>VLOOKUP($G57,[7]MAPA_IV_2.4!$G$9:$AN$177,34,0)</f>
        <v>0</v>
      </c>
      <c r="P57" s="105">
        <f t="shared" si="4"/>
        <v>6.9164452139199037E-3</v>
      </c>
      <c r="Q57" s="145">
        <f t="shared" si="1"/>
        <v>0.88135416349804407</v>
      </c>
    </row>
    <row r="58" spans="1:17" outlineLevel="4">
      <c r="A58" s="132" t="s">
        <v>830</v>
      </c>
      <c r="B58" s="131" t="s">
        <v>823</v>
      </c>
      <c r="C58" s="131" t="s">
        <v>892</v>
      </c>
      <c r="D58" s="131" t="s">
        <v>888</v>
      </c>
      <c r="E58" s="132" t="s">
        <v>931</v>
      </c>
      <c r="F58" s="133" t="s">
        <v>930</v>
      </c>
      <c r="G58" s="144" t="s">
        <v>938</v>
      </c>
      <c r="H58" s="131" t="s">
        <v>939</v>
      </c>
      <c r="I58" s="103">
        <f>VLOOKUP($G58,[7]MAPA_IV_2.0_Inicial!$G$9:$AO$184,34,0)</f>
        <v>58787501</v>
      </c>
      <c r="J58" s="103">
        <f t="shared" si="13"/>
        <v>6140936</v>
      </c>
      <c r="K58" s="103">
        <f>VLOOKUP($G58,[7]MAPA_IV_2.2_Atual!$G$10:$AO$184,34,0)</f>
        <v>64928437</v>
      </c>
      <c r="L58" s="103">
        <f>VLOOKUP($G58,[7]MAPA_IV_2.3_Liquidado!$G$10:$AO$184,34,0)</f>
        <v>51092421</v>
      </c>
      <c r="M58" s="103">
        <f>VLOOKUP($G58,[7]MAPA_IV_2.3_Liquidado!$G$10:$AO$184,34,0)</f>
        <v>51092421</v>
      </c>
      <c r="N58" s="103">
        <f>VLOOKUP($G58,[7]MAPA_IV_2.3_Liquidado!$G$10:$AO$184,34,0)</f>
        <v>51092421</v>
      </c>
      <c r="O58" s="103">
        <f>VLOOKUP($G58,[7]MAPA_IV_2.4!$G$9:$AN$177,34,0)</f>
        <v>0</v>
      </c>
      <c r="P58" s="105">
        <f t="shared" si="4"/>
        <v>1.1201665556902309E-3</v>
      </c>
      <c r="Q58" s="145">
        <f t="shared" si="1"/>
        <v>0.78690360280811933</v>
      </c>
    </row>
    <row r="59" spans="1:17" outlineLevel="4">
      <c r="A59" s="132" t="s">
        <v>830</v>
      </c>
      <c r="B59" s="131" t="s">
        <v>823</v>
      </c>
      <c r="C59" s="131" t="s">
        <v>892</v>
      </c>
      <c r="D59" s="131" t="s">
        <v>888</v>
      </c>
      <c r="E59" s="132" t="s">
        <v>931</v>
      </c>
      <c r="F59" s="133" t="s">
        <v>930</v>
      </c>
      <c r="G59" s="144" t="s">
        <v>940</v>
      </c>
      <c r="H59" s="131" t="s">
        <v>941</v>
      </c>
      <c r="I59" s="103">
        <f>VLOOKUP($G59,[7]MAPA_IV_2.0_Inicial!$G$9:$AO$184,34,0)</f>
        <v>232813688</v>
      </c>
      <c r="J59" s="103">
        <f t="shared" si="13"/>
        <v>7859453</v>
      </c>
      <c r="K59" s="103">
        <f>VLOOKUP($G59,[7]MAPA_IV_2.2_Atual!$G$10:$AO$184,34,0)</f>
        <v>240673141</v>
      </c>
      <c r="L59" s="103">
        <f>VLOOKUP($G59,[7]MAPA_IV_2.3_Liquidado!$G$10:$AO$184,34,0)</f>
        <v>201118446</v>
      </c>
      <c r="M59" s="103">
        <f>VLOOKUP($G59,[7]MAPA_IV_2.3_Liquidado!$G$10:$AO$184,34,0)</f>
        <v>201118446</v>
      </c>
      <c r="N59" s="103">
        <f>VLOOKUP($G59,[7]MAPA_IV_2.3_Liquidado!$G$10:$AO$184,34,0)</f>
        <v>201118446</v>
      </c>
      <c r="O59" s="103">
        <f>VLOOKUP($G59,[7]MAPA_IV_2.4!$G$9:$AN$177,34,0)</f>
        <v>0</v>
      </c>
      <c r="P59" s="105">
        <f t="shared" si="4"/>
        <v>4.4093850424819702E-3</v>
      </c>
      <c r="Q59" s="145">
        <f t="shared" si="1"/>
        <v>0.83564973292969158</v>
      </c>
    </row>
    <row r="60" spans="1:17" outlineLevel="4">
      <c r="A60" s="132" t="s">
        <v>830</v>
      </c>
      <c r="B60" s="131" t="s">
        <v>823</v>
      </c>
      <c r="C60" s="131" t="s">
        <v>892</v>
      </c>
      <c r="D60" s="131" t="s">
        <v>888</v>
      </c>
      <c r="E60" s="132" t="s">
        <v>931</v>
      </c>
      <c r="F60" s="133" t="s">
        <v>930</v>
      </c>
      <c r="G60" s="144" t="s">
        <v>942</v>
      </c>
      <c r="H60" s="131" t="s">
        <v>943</v>
      </c>
      <c r="I60" s="103">
        <f>VLOOKUP($G60,[7]MAPA_IV_2.0_Inicial!$G$9:$AO$184,34,0)</f>
        <v>522927268</v>
      </c>
      <c r="J60" s="103">
        <f t="shared" si="13"/>
        <v>-2432159</v>
      </c>
      <c r="K60" s="103">
        <f>VLOOKUP($G60,[7]MAPA_IV_2.2_Atual!$G$10:$AO$184,34,0)</f>
        <v>520495109</v>
      </c>
      <c r="L60" s="103">
        <f>VLOOKUP($G60,[7]MAPA_IV_2.3_Liquidado!$G$10:$AO$184,34,0)</f>
        <v>456808411</v>
      </c>
      <c r="M60" s="103">
        <f>VLOOKUP($G60,[7]MAPA_IV_2.3_Liquidado!$G$10:$AO$184,34,0)</f>
        <v>456808411</v>
      </c>
      <c r="N60" s="103">
        <f>VLOOKUP($G60,[7]MAPA_IV_2.3_Liquidado!$G$10:$AO$184,34,0)</f>
        <v>456808411</v>
      </c>
      <c r="O60" s="103">
        <f>VLOOKUP($G60,[7]MAPA_IV_2.4!$G$9:$AN$177,34,0)</f>
        <v>0</v>
      </c>
      <c r="P60" s="105">
        <f t="shared" si="4"/>
        <v>1.0015213496346109E-2</v>
      </c>
      <c r="Q60" s="145">
        <f t="shared" si="1"/>
        <v>0.87764208174336567</v>
      </c>
    </row>
    <row r="61" spans="1:17" outlineLevel="4">
      <c r="A61" s="132" t="s">
        <v>830</v>
      </c>
      <c r="B61" s="131" t="s">
        <v>823</v>
      </c>
      <c r="C61" s="131" t="s">
        <v>892</v>
      </c>
      <c r="D61" s="131" t="s">
        <v>888</v>
      </c>
      <c r="E61" s="132" t="s">
        <v>931</v>
      </c>
      <c r="F61" s="133" t="s">
        <v>930</v>
      </c>
      <c r="G61" s="144" t="s">
        <v>944</v>
      </c>
      <c r="H61" s="131" t="s">
        <v>945</v>
      </c>
      <c r="I61" s="103">
        <f>VLOOKUP($G61,[7]MAPA_IV_2.0_Inicial!$G$9:$AO$184,34,0)</f>
        <v>33847268</v>
      </c>
      <c r="J61" s="103">
        <f t="shared" si="13"/>
        <v>-1911969</v>
      </c>
      <c r="K61" s="103">
        <f>VLOOKUP($G61,[7]MAPA_IV_2.2_Atual!$G$10:$AO$184,34,0)</f>
        <v>31935299</v>
      </c>
      <c r="L61" s="103">
        <f>VLOOKUP($G61,[7]MAPA_IV_2.3_Liquidado!$G$10:$AO$184,34,0)</f>
        <v>21426388</v>
      </c>
      <c r="M61" s="103">
        <f>VLOOKUP($G61,[7]MAPA_IV_2.3_Liquidado!$G$10:$AO$184,34,0)</f>
        <v>21426388</v>
      </c>
      <c r="N61" s="103">
        <f>VLOOKUP($G61,[7]MAPA_IV_2.3_Liquidado!$G$10:$AO$184,34,0)</f>
        <v>21426388</v>
      </c>
      <c r="O61" s="103">
        <f>VLOOKUP($G61,[7]MAPA_IV_2.4!$G$9:$AN$177,34,0)</f>
        <v>0</v>
      </c>
      <c r="P61" s="105">
        <f t="shared" si="4"/>
        <v>4.6975897358323451E-4</v>
      </c>
      <c r="Q61" s="145">
        <f t="shared" si="1"/>
        <v>0.67093118495618276</v>
      </c>
    </row>
    <row r="62" spans="1:17" outlineLevel="4">
      <c r="A62" s="132" t="s">
        <v>830</v>
      </c>
      <c r="B62" s="131" t="s">
        <v>823</v>
      </c>
      <c r="C62" s="131" t="s">
        <v>892</v>
      </c>
      <c r="D62" s="131" t="s">
        <v>888</v>
      </c>
      <c r="E62" s="132" t="s">
        <v>931</v>
      </c>
      <c r="F62" s="133" t="s">
        <v>930</v>
      </c>
      <c r="G62" s="144" t="s">
        <v>946</v>
      </c>
      <c r="H62" s="131" t="s">
        <v>947</v>
      </c>
      <c r="I62" s="103">
        <f>VLOOKUP($G62,[7]MAPA_IV_2.0_Inicial!$G$9:$AO$184,34,0)</f>
        <v>34765199</v>
      </c>
      <c r="J62" s="103">
        <f t="shared" si="13"/>
        <v>-7418472</v>
      </c>
      <c r="K62" s="103">
        <f>VLOOKUP($G62,[7]MAPA_IV_2.2_Atual!$G$10:$AO$184,34,0)</f>
        <v>27346727</v>
      </c>
      <c r="L62" s="103">
        <f>VLOOKUP($G62,[7]MAPA_IV_2.3_Liquidado!$G$10:$AO$184,34,0)</f>
        <v>18397161</v>
      </c>
      <c r="M62" s="103">
        <f>VLOOKUP($G62,[7]MAPA_IV_2.3_Liquidado!$G$10:$AO$184,34,0)</f>
        <v>18397161</v>
      </c>
      <c r="N62" s="103">
        <f>VLOOKUP($G62,[7]MAPA_IV_2.3_Liquidado!$G$10:$AO$184,34,0)</f>
        <v>18397161</v>
      </c>
      <c r="O62" s="103">
        <f>VLOOKUP($G62,[7]MAPA_IV_2.4!$G$9:$AN$177,34,0)</f>
        <v>0</v>
      </c>
      <c r="P62" s="105">
        <f t="shared" si="4"/>
        <v>4.0334523337323637E-4</v>
      </c>
      <c r="Q62" s="145">
        <f t="shared" si="1"/>
        <v>0.67273721641350348</v>
      </c>
    </row>
    <row r="63" spans="1:17" outlineLevel="4">
      <c r="A63" s="132" t="s">
        <v>830</v>
      </c>
      <c r="B63" s="131" t="s">
        <v>823</v>
      </c>
      <c r="C63" s="131" t="s">
        <v>892</v>
      </c>
      <c r="D63" s="131" t="s">
        <v>888</v>
      </c>
      <c r="E63" s="132" t="s">
        <v>931</v>
      </c>
      <c r="F63" s="133" t="s">
        <v>930</v>
      </c>
      <c r="G63" s="144" t="s">
        <v>948</v>
      </c>
      <c r="H63" s="131" t="s">
        <v>949</v>
      </c>
      <c r="I63" s="103">
        <f>VLOOKUP($G63,[7]MAPA_IV_2.0_Inicial!$G$9:$AO$184,34,0)</f>
        <v>369345213</v>
      </c>
      <c r="J63" s="103">
        <f t="shared" si="13"/>
        <v>-31566442</v>
      </c>
      <c r="K63" s="103">
        <f>VLOOKUP($G63,[7]MAPA_IV_2.2_Atual!$G$10:$AO$184,34,0)</f>
        <v>337778771</v>
      </c>
      <c r="L63" s="103">
        <f>VLOOKUP($G63,[7]MAPA_IV_2.3_Liquidado!$G$10:$AO$184,34,0)</f>
        <v>284328440</v>
      </c>
      <c r="M63" s="103">
        <f>VLOOKUP($G63,[7]MAPA_IV_2.3_Liquidado!$G$10:$AO$184,34,0)</f>
        <v>284328440</v>
      </c>
      <c r="N63" s="103">
        <f>VLOOKUP($G63,[7]MAPA_IV_2.3_Liquidado!$G$10:$AO$184,34,0)</f>
        <v>284328440</v>
      </c>
      <c r="O63" s="103">
        <f>VLOOKUP($G63,[7]MAPA_IV_2.4!$G$9:$AN$177,34,0)</f>
        <v>0</v>
      </c>
      <c r="P63" s="105">
        <f t="shared" si="4"/>
        <v>6.2337075262019091E-3</v>
      </c>
      <c r="Q63" s="145">
        <f t="shared" si="1"/>
        <v>0.841759353787216</v>
      </c>
    </row>
    <row r="64" spans="1:17" outlineLevel="4">
      <c r="A64" s="132" t="s">
        <v>830</v>
      </c>
      <c r="B64" s="131" t="s">
        <v>823</v>
      </c>
      <c r="C64" s="131" t="s">
        <v>892</v>
      </c>
      <c r="D64" s="131" t="s">
        <v>888</v>
      </c>
      <c r="E64" s="132" t="s">
        <v>931</v>
      </c>
      <c r="F64" s="133" t="s">
        <v>930</v>
      </c>
      <c r="G64" s="144" t="s">
        <v>950</v>
      </c>
      <c r="H64" s="131" t="s">
        <v>951</v>
      </c>
      <c r="I64" s="103">
        <f>VLOOKUP($G64,[7]MAPA_IV_2.0_Inicial!$G$9:$AO$184,34,0)</f>
        <v>237490703</v>
      </c>
      <c r="J64" s="103">
        <f t="shared" si="13"/>
        <v>1526432</v>
      </c>
      <c r="K64" s="103">
        <f>VLOOKUP($G64,[7]MAPA_IV_2.2_Atual!$G$10:$AO$184,34,0)</f>
        <v>239017135</v>
      </c>
      <c r="L64" s="103">
        <f>VLOOKUP($G64,[7]MAPA_IV_2.3_Liquidado!$G$10:$AO$184,34,0)</f>
        <v>212069571</v>
      </c>
      <c r="M64" s="103">
        <f>VLOOKUP($G64,[7]MAPA_IV_2.3_Liquidado!$G$10:$AO$184,34,0)</f>
        <v>212069571</v>
      </c>
      <c r="N64" s="103">
        <f>VLOOKUP($G64,[7]MAPA_IV_2.3_Liquidado!$G$10:$AO$184,34,0)</f>
        <v>212069571</v>
      </c>
      <c r="O64" s="103">
        <f>VLOOKUP($G64,[7]MAPA_IV_2.4!$G$9:$AN$177,34,0)</f>
        <v>0</v>
      </c>
      <c r="P64" s="105">
        <f t="shared" si="4"/>
        <v>4.6494810045070063E-3</v>
      </c>
      <c r="Q64" s="145">
        <f t="shared" si="1"/>
        <v>0.88725676926886432</v>
      </c>
    </row>
    <row r="65" spans="1:17" outlineLevel="4">
      <c r="A65" s="132" t="s">
        <v>830</v>
      </c>
      <c r="B65" s="131" t="s">
        <v>823</v>
      </c>
      <c r="C65" s="131" t="s">
        <v>892</v>
      </c>
      <c r="D65" s="131" t="s">
        <v>888</v>
      </c>
      <c r="E65" s="132" t="s">
        <v>931</v>
      </c>
      <c r="F65" s="133" t="s">
        <v>930</v>
      </c>
      <c r="G65" s="144" t="s">
        <v>952</v>
      </c>
      <c r="H65" s="131" t="s">
        <v>953</v>
      </c>
      <c r="I65" s="103">
        <f>VLOOKUP($G65,[7]MAPA_IV_2.0_Inicial!$G$9:$AO$184,34,0)</f>
        <v>181059952</v>
      </c>
      <c r="J65" s="103">
        <f t="shared" si="13"/>
        <v>6666554</v>
      </c>
      <c r="K65" s="103">
        <f>VLOOKUP($G65,[7]MAPA_IV_2.2_Atual!$G$10:$AO$184,34,0)</f>
        <v>187726506</v>
      </c>
      <c r="L65" s="103">
        <f>VLOOKUP($G65,[7]MAPA_IV_2.3_Liquidado!$G$10:$AO$184,34,0)</f>
        <v>161231310</v>
      </c>
      <c r="M65" s="103">
        <f>VLOOKUP($G65,[7]MAPA_IV_2.3_Liquidado!$G$10:$AO$184,34,0)</f>
        <v>161231310</v>
      </c>
      <c r="N65" s="103">
        <f>VLOOKUP($G65,[7]MAPA_IV_2.3_Liquidado!$G$10:$AO$184,34,0)</f>
        <v>161231310</v>
      </c>
      <c r="O65" s="103">
        <f>VLOOKUP($G65,[7]MAPA_IV_2.4!$G$9:$AN$177,34,0)</f>
        <v>0</v>
      </c>
      <c r="P65" s="105">
        <f t="shared" si="4"/>
        <v>3.5348867338293459E-3</v>
      </c>
      <c r="Q65" s="145">
        <f t="shared" si="1"/>
        <v>0.858862786270576</v>
      </c>
    </row>
    <row r="66" spans="1:17" outlineLevel="4">
      <c r="A66" s="132" t="s">
        <v>830</v>
      </c>
      <c r="B66" s="131" t="s">
        <v>823</v>
      </c>
      <c r="C66" s="131" t="s">
        <v>892</v>
      </c>
      <c r="D66" s="131" t="s">
        <v>888</v>
      </c>
      <c r="E66" s="132" t="s">
        <v>931</v>
      </c>
      <c r="F66" s="133" t="s">
        <v>930</v>
      </c>
      <c r="G66" s="144" t="s">
        <v>954</v>
      </c>
      <c r="H66" s="131" t="s">
        <v>955</v>
      </c>
      <c r="I66" s="103">
        <f>VLOOKUP($G66,[7]MAPA_IV_2.0_Inicial!$G$9:$AO$184,34,0)</f>
        <v>107616022</v>
      </c>
      <c r="J66" s="103">
        <f t="shared" si="13"/>
        <v>-6057604</v>
      </c>
      <c r="K66" s="103">
        <f>VLOOKUP($G66,[7]MAPA_IV_2.2_Atual!$G$10:$AO$184,34,0)</f>
        <v>101558418</v>
      </c>
      <c r="L66" s="103">
        <f>VLOOKUP($G66,[7]MAPA_IV_2.3_Liquidado!$G$10:$AO$184,34,0)</f>
        <v>63746098</v>
      </c>
      <c r="M66" s="103">
        <f>VLOOKUP($G66,[7]MAPA_IV_2.3_Liquidado!$G$10:$AO$184,34,0)</f>
        <v>63746098</v>
      </c>
      <c r="N66" s="103">
        <f>VLOOKUP($G66,[7]MAPA_IV_2.3_Liquidado!$G$10:$AO$184,34,0)</f>
        <v>63746098</v>
      </c>
      <c r="O66" s="103">
        <f>VLOOKUP($G66,[7]MAPA_IV_2.4!$G$9:$AN$177,34,0)</f>
        <v>0</v>
      </c>
      <c r="P66" s="105">
        <f t="shared" si="4"/>
        <v>1.3975898115172877E-3</v>
      </c>
      <c r="Q66" s="145">
        <f t="shared" si="1"/>
        <v>0.62767911567901735</v>
      </c>
    </row>
    <row r="67" spans="1:17" outlineLevel="4">
      <c r="A67" s="132" t="s">
        <v>830</v>
      </c>
      <c r="B67" s="131" t="s">
        <v>823</v>
      </c>
      <c r="C67" s="131" t="s">
        <v>892</v>
      </c>
      <c r="D67" s="131" t="s">
        <v>888</v>
      </c>
      <c r="E67" s="132" t="s">
        <v>931</v>
      </c>
      <c r="F67" s="133" t="s">
        <v>930</v>
      </c>
      <c r="G67" s="144" t="s">
        <v>956</v>
      </c>
      <c r="H67" s="131" t="s">
        <v>957</v>
      </c>
      <c r="I67" s="103">
        <f>VLOOKUP($G67,[7]MAPA_IV_2.0_Inicial!$G$9:$AO$184,34,0)</f>
        <v>154382745</v>
      </c>
      <c r="J67" s="103">
        <f t="shared" si="13"/>
        <v>-24229777</v>
      </c>
      <c r="K67" s="103">
        <f>VLOOKUP($G67,[7]MAPA_IV_2.2_Atual!$G$10:$AO$184,34,0)</f>
        <v>130152968</v>
      </c>
      <c r="L67" s="103">
        <f>VLOOKUP($G67,[7]MAPA_IV_2.3_Liquidado!$G$10:$AO$184,34,0)</f>
        <v>96129812</v>
      </c>
      <c r="M67" s="103">
        <f>VLOOKUP($G67,[7]MAPA_IV_2.3_Liquidado!$G$10:$AO$184,34,0)</f>
        <v>96129812</v>
      </c>
      <c r="N67" s="103">
        <f>VLOOKUP($G67,[7]MAPA_IV_2.3_Liquidado!$G$10:$AO$184,34,0)</f>
        <v>96129812</v>
      </c>
      <c r="O67" s="103">
        <f>VLOOKUP($G67,[7]MAPA_IV_2.4!$G$9:$AN$177,34,0)</f>
        <v>0</v>
      </c>
      <c r="P67" s="105">
        <f t="shared" si="4"/>
        <v>2.1075806998300086E-3</v>
      </c>
      <c r="Q67" s="145">
        <f t="shared" si="1"/>
        <v>0.73859100931144339</v>
      </c>
    </row>
    <row r="68" spans="1:17" outlineLevel="4">
      <c r="A68" s="132" t="s">
        <v>830</v>
      </c>
      <c r="B68" s="131" t="s">
        <v>823</v>
      </c>
      <c r="C68" s="131" t="s">
        <v>892</v>
      </c>
      <c r="D68" s="131" t="s">
        <v>888</v>
      </c>
      <c r="E68" s="132" t="s">
        <v>931</v>
      </c>
      <c r="F68" s="133" t="s">
        <v>930</v>
      </c>
      <c r="G68" s="144" t="s">
        <v>958</v>
      </c>
      <c r="H68" s="131" t="s">
        <v>959</v>
      </c>
      <c r="I68" s="103">
        <f>VLOOKUP($G68,[7]MAPA_IV_2.0_Inicial!$G$9:$AO$184,34,0)</f>
        <v>145399320</v>
      </c>
      <c r="J68" s="103">
        <f t="shared" si="13"/>
        <v>33704427</v>
      </c>
      <c r="K68" s="103">
        <f>VLOOKUP($G68,[7]MAPA_IV_2.2_Atual!$G$10:$AO$184,34,0)</f>
        <v>179103747</v>
      </c>
      <c r="L68" s="103">
        <f>VLOOKUP($G68,[7]MAPA_IV_2.3_Liquidado!$G$10:$AO$184,34,0)</f>
        <v>167366901</v>
      </c>
      <c r="M68" s="103">
        <f>VLOOKUP($G68,[7]MAPA_IV_2.3_Liquidado!$G$10:$AO$184,34,0)</f>
        <v>167366901</v>
      </c>
      <c r="N68" s="103">
        <f>VLOOKUP($G68,[7]MAPA_IV_2.3_Liquidado!$G$10:$AO$184,34,0)</f>
        <v>167366901</v>
      </c>
      <c r="O68" s="103">
        <f>VLOOKUP($G68,[7]MAPA_IV_2.4!$G$9:$AN$177,34,0)</f>
        <v>0</v>
      </c>
      <c r="P68" s="105">
        <f t="shared" si="4"/>
        <v>3.6694053904730382E-3</v>
      </c>
      <c r="Q68" s="145">
        <f t="shared" si="1"/>
        <v>0.9344690091827057</v>
      </c>
    </row>
    <row r="69" spans="1:17" outlineLevel="4">
      <c r="A69" s="132" t="s">
        <v>830</v>
      </c>
      <c r="B69" s="131" t="s">
        <v>823</v>
      </c>
      <c r="C69" s="131" t="s">
        <v>892</v>
      </c>
      <c r="D69" s="131" t="s">
        <v>888</v>
      </c>
      <c r="E69" s="132" t="s">
        <v>931</v>
      </c>
      <c r="F69" s="133" t="s">
        <v>930</v>
      </c>
      <c r="G69" s="144" t="s">
        <v>960</v>
      </c>
      <c r="H69" s="131" t="s">
        <v>961</v>
      </c>
      <c r="I69" s="103">
        <f>VLOOKUP($G69,[7]MAPA_IV_2.0_Inicial!$G$9:$AO$184,34,0)</f>
        <v>4497660</v>
      </c>
      <c r="J69" s="103">
        <f t="shared" si="13"/>
        <v>16759447</v>
      </c>
      <c r="K69" s="103">
        <f>VLOOKUP($G69,[7]MAPA_IV_2.2_Atual!$G$10:$AO$184,34,0)</f>
        <v>21257107</v>
      </c>
      <c r="L69" s="103">
        <f>VLOOKUP($G69,[7]MAPA_IV_2.3_Liquidado!$G$10:$AO$184,34,0)</f>
        <v>19607107</v>
      </c>
      <c r="M69" s="103">
        <f>VLOOKUP($G69,[7]MAPA_IV_2.3_Liquidado!$G$10:$AO$184,34,0)</f>
        <v>19607107</v>
      </c>
      <c r="N69" s="103">
        <f>VLOOKUP($G69,[7]MAPA_IV_2.3_Liquidado!$G$10:$AO$184,34,0)</f>
        <v>19607107</v>
      </c>
      <c r="O69" s="103">
        <v>0</v>
      </c>
      <c r="P69" s="105">
        <f t="shared" si="4"/>
        <v>4.2987247590478859E-4</v>
      </c>
      <c r="Q69" s="145">
        <f t="shared" si="1"/>
        <v>0.92237890132462519</v>
      </c>
    </row>
    <row r="70" spans="1:17" outlineLevel="4">
      <c r="A70" s="132"/>
      <c r="B70" s="131"/>
      <c r="C70" s="131"/>
      <c r="D70" s="131"/>
      <c r="E70" s="132"/>
      <c r="F70" s="133"/>
      <c r="G70" s="131" t="s">
        <v>962</v>
      </c>
      <c r="H70" s="131" t="s">
        <v>856</v>
      </c>
      <c r="I70" s="103">
        <f>VLOOKUP($G70,[7]MAPA_IV_2.0_Inicial!$G$9:$AO$184,34,0)</f>
        <v>3540000</v>
      </c>
      <c r="J70" s="103">
        <f t="shared" si="13"/>
        <v>-2400000</v>
      </c>
      <c r="K70" s="103">
        <f>VLOOKUP($G70,[7]MAPA_IV_2.2_Atual!$G$10:$AO$184,34,0)</f>
        <v>1140000</v>
      </c>
      <c r="L70" s="103">
        <f>VLOOKUP($G70,[7]MAPA_IV_2.3_Liquidado!$G$10:$AO$184,34,0)</f>
        <v>30000</v>
      </c>
      <c r="M70" s="103">
        <f>VLOOKUP($G70,[7]MAPA_IV_2.3_Liquidado!$G$10:$AO$184,34,0)</f>
        <v>30000</v>
      </c>
      <c r="N70" s="103">
        <f>VLOOKUP($G70,[7]MAPA_IV_2.3_Liquidado!$G$10:$AO$184,34,0)</f>
        <v>30000</v>
      </c>
      <c r="O70" s="103">
        <v>0</v>
      </c>
      <c r="P70" s="105">
        <f>N70/$N$5</f>
        <v>6.5772958127599638E-7</v>
      </c>
      <c r="Q70" s="145">
        <f>IF(K70&lt;&gt;0,N70/K70,0)</f>
        <v>2.6315789473684209E-2</v>
      </c>
    </row>
    <row r="71" spans="1:17" outlineLevel="4">
      <c r="A71" s="132"/>
      <c r="B71" s="131"/>
      <c r="C71" s="131"/>
      <c r="D71" s="131"/>
      <c r="E71" s="132"/>
      <c r="F71" s="133"/>
      <c r="G71" s="146" t="s">
        <v>963</v>
      </c>
      <c r="H71" s="131" t="s">
        <v>964</v>
      </c>
      <c r="I71" s="103">
        <f>VLOOKUP($G71,[7]MAPA_IV_2.0_Inicial!$G$9:$AO$184,34,0)</f>
        <v>1291060</v>
      </c>
      <c r="J71" s="103">
        <f t="shared" si="13"/>
        <v>-331728</v>
      </c>
      <c r="K71" s="103">
        <f>VLOOKUP($G71,[7]MAPA_IV_2.2_Atual!$G$10:$AO$184,34,0)</f>
        <v>959332</v>
      </c>
      <c r="L71" s="103">
        <f>VLOOKUP($G71,[7]MAPA_IV_2.3_Liquidado!$G$10:$AO$184,34,0)</f>
        <v>35640</v>
      </c>
      <c r="M71" s="103">
        <f>VLOOKUP($G71,[7]MAPA_IV_2.3_Liquidado!$G$10:$AO$184,34,0)</f>
        <v>35640</v>
      </c>
      <c r="N71" s="103">
        <f>VLOOKUP($G71,[7]MAPA_IV_2.3_Liquidado!$G$10:$AO$184,34,0)</f>
        <v>35640</v>
      </c>
      <c r="O71" s="103">
        <v>0</v>
      </c>
      <c r="P71" s="105">
        <f>N71/$N$5</f>
        <v>7.8138274255588371E-7</v>
      </c>
      <c r="Q71" s="145">
        <f>IF(K71&lt;&gt;0,N71/K71,0)</f>
        <v>3.7150850800348578E-2</v>
      </c>
    </row>
    <row r="72" spans="1:17" outlineLevel="4">
      <c r="A72" s="132" t="s">
        <v>830</v>
      </c>
      <c r="B72" s="131" t="s">
        <v>823</v>
      </c>
      <c r="C72" s="131" t="s">
        <v>892</v>
      </c>
      <c r="D72" s="131" t="s">
        <v>888</v>
      </c>
      <c r="E72" s="132" t="s">
        <v>931</v>
      </c>
      <c r="F72" s="133" t="s">
        <v>930</v>
      </c>
      <c r="G72" s="144" t="s">
        <v>965</v>
      </c>
      <c r="H72" s="131" t="s">
        <v>966</v>
      </c>
      <c r="I72" s="103">
        <f>VLOOKUP($G72,[7]MAPA_IV_2.0_Inicial!$G$9:$AO$184,34,0)</f>
        <v>394437431</v>
      </c>
      <c r="J72" s="103">
        <f t="shared" si="13"/>
        <v>50894084</v>
      </c>
      <c r="K72" s="103">
        <f>VLOOKUP($G72,[7]MAPA_IV_2.2_Atual!$G$10:$AO$184,34,0)</f>
        <v>445331515</v>
      </c>
      <c r="L72" s="103">
        <f>VLOOKUP($G72,[7]MAPA_IV_2.3_Liquidado!$G$10:$AO$184,34,0)</f>
        <v>321182545</v>
      </c>
      <c r="M72" s="103">
        <f>VLOOKUP($G72,[7]MAPA_IV_2.3_Liquidado!$G$10:$AO$184,34,0)</f>
        <v>321182545</v>
      </c>
      <c r="N72" s="103">
        <f>VLOOKUP($G72,[7]MAPA_IV_2.3_Liquidado!$G$10:$AO$184,34,0)</f>
        <v>321182545</v>
      </c>
      <c r="O72" s="103">
        <f>VLOOKUP($G72,[7]MAPA_IV_2.4!$G$9:$AN$177,34,0)</f>
        <v>0</v>
      </c>
      <c r="P72" s="105">
        <f t="shared" si="4"/>
        <v>7.0417086945336292E-3</v>
      </c>
      <c r="Q72" s="145">
        <f t="shared" si="1"/>
        <v>0.7212212344774207</v>
      </c>
    </row>
    <row r="73" spans="1:17" outlineLevel="2">
      <c r="A73" s="132"/>
      <c r="B73" s="131"/>
      <c r="C73" s="140" t="s">
        <v>967</v>
      </c>
      <c r="D73" s="131"/>
      <c r="E73" s="132"/>
      <c r="F73" s="133"/>
      <c r="G73" s="143" t="s">
        <v>968</v>
      </c>
      <c r="H73" s="140" t="s">
        <v>969</v>
      </c>
      <c r="I73" s="141">
        <f>SUBTOTAL(9,I75:I79)</f>
        <v>5186837889</v>
      </c>
      <c r="J73" s="141">
        <f t="shared" ref="J73:O73" si="14">SUBTOTAL(9,J75:J79)</f>
        <v>-40000000</v>
      </c>
      <c r="K73" s="141">
        <f t="shared" si="14"/>
        <v>5146837889</v>
      </c>
      <c r="L73" s="141">
        <f>SUBTOTAL(9,L75:L79)</f>
        <v>4828578818</v>
      </c>
      <c r="M73" s="141">
        <f>SUBTOTAL(9,M75:M79)</f>
        <v>4828578818</v>
      </c>
      <c r="N73" s="141">
        <f>SUBTOTAL(9,N75:N79)</f>
        <v>4828578818</v>
      </c>
      <c r="O73" s="141">
        <f t="shared" si="14"/>
        <v>0</v>
      </c>
      <c r="P73" s="100">
        <f t="shared" si="4"/>
        <v>0.1058633041373762</v>
      </c>
      <c r="Q73" s="142">
        <f t="shared" si="1"/>
        <v>0.93816415479488979</v>
      </c>
    </row>
    <row r="74" spans="1:17" outlineLevel="3">
      <c r="A74" s="132"/>
      <c r="B74" s="131"/>
      <c r="C74" s="131"/>
      <c r="D74" s="131"/>
      <c r="E74" s="130" t="s">
        <v>970</v>
      </c>
      <c r="F74" s="133"/>
      <c r="G74" s="139" t="s">
        <v>971</v>
      </c>
      <c r="H74" s="140" t="s">
        <v>972</v>
      </c>
      <c r="I74" s="141">
        <f>SUBTOTAL(9,I75:I75)</f>
        <v>1753837889</v>
      </c>
      <c r="J74" s="141">
        <f t="shared" ref="J74:O74" si="15">SUBTOTAL(9,J75:J75)</f>
        <v>0</v>
      </c>
      <c r="K74" s="141">
        <f t="shared" si="15"/>
        <v>1753837889</v>
      </c>
      <c r="L74" s="141">
        <f>SUBTOTAL(9,L75:L75)</f>
        <v>1613876719</v>
      </c>
      <c r="M74" s="141">
        <f>SUBTOTAL(9,M75:M75)</f>
        <v>1613876719</v>
      </c>
      <c r="N74" s="141">
        <f>SUBTOTAL(9,N75:N75)</f>
        <v>1613876719</v>
      </c>
      <c r="O74" s="141">
        <f t="shared" si="15"/>
        <v>0</v>
      </c>
      <c r="P74" s="100">
        <f t="shared" si="4"/>
        <v>3.5383148620631633E-2</v>
      </c>
      <c r="Q74" s="142">
        <f t="shared" ref="Q74:Q139" si="16">IF(K74&lt;&gt;0,N74/K74,0)</f>
        <v>0.92019720244508874</v>
      </c>
    </row>
    <row r="75" spans="1:17" outlineLevel="4">
      <c r="A75" s="132" t="s">
        <v>830</v>
      </c>
      <c r="B75" s="131" t="s">
        <v>823</v>
      </c>
      <c r="C75" s="131" t="s">
        <v>973</v>
      </c>
      <c r="D75" s="131" t="s">
        <v>969</v>
      </c>
      <c r="E75" s="132" t="s">
        <v>974</v>
      </c>
      <c r="F75" s="133" t="s">
        <v>972</v>
      </c>
      <c r="G75" s="144" t="s">
        <v>974</v>
      </c>
      <c r="H75" s="131" t="s">
        <v>972</v>
      </c>
      <c r="I75" s="103">
        <f>VLOOKUP($G75,[7]MAPA_IV_2.0_Inicial!$G$9:$AO$184,34,0)</f>
        <v>1753837889</v>
      </c>
      <c r="J75" s="103">
        <f>+K75-I75</f>
        <v>0</v>
      </c>
      <c r="K75" s="103">
        <f>VLOOKUP($G75,[7]MAPA_IV_2.2_Atual!$G$10:$AO$184,34,0)</f>
        <v>1753837889</v>
      </c>
      <c r="L75" s="103">
        <f>VLOOKUP($G75,[7]MAPA_IV_2.3_Liquidado!$G$10:$AO$184,34,0)</f>
        <v>1613876719</v>
      </c>
      <c r="M75" s="103">
        <f>VLOOKUP($G75,[7]MAPA_IV_2.3_Liquidado!$G$10:$AO$184,34,0)</f>
        <v>1613876719</v>
      </c>
      <c r="N75" s="103">
        <f>VLOOKUP($G75,[7]MAPA_IV_2.3_Liquidado!$G$10:$AO$184,34,0)</f>
        <v>1613876719</v>
      </c>
      <c r="O75" s="103">
        <f>VLOOKUP($G75,[7]MAPA_IV_2.4!$G$9:$AN$177,34,0)</f>
        <v>0</v>
      </c>
      <c r="P75" s="105">
        <f t="shared" si="4"/>
        <v>3.5383148620631633E-2</v>
      </c>
      <c r="Q75" s="145">
        <f t="shared" si="16"/>
        <v>0.92019720244508874</v>
      </c>
    </row>
    <row r="76" spans="1:17" outlineLevel="3">
      <c r="A76" s="132"/>
      <c r="B76" s="131"/>
      <c r="C76" s="131"/>
      <c r="D76" s="131"/>
      <c r="E76" s="130" t="s">
        <v>975</v>
      </c>
      <c r="F76" s="133"/>
      <c r="G76" s="139" t="s">
        <v>976</v>
      </c>
      <c r="H76" s="140" t="s">
        <v>977</v>
      </c>
      <c r="I76" s="141">
        <f>SUBTOTAL(9,I77:I77)</f>
        <v>3337000000</v>
      </c>
      <c r="J76" s="141">
        <f t="shared" ref="J76:O76" si="17">SUBTOTAL(9,J77:J77)</f>
        <v>-2394893</v>
      </c>
      <c r="K76" s="141">
        <f t="shared" si="17"/>
        <v>3334605107</v>
      </c>
      <c r="L76" s="141">
        <f>SUBTOTAL(9,L77:L77)</f>
        <v>3156307206</v>
      </c>
      <c r="M76" s="141">
        <f>SUBTOTAL(9,M77:M77)</f>
        <v>3156307206</v>
      </c>
      <c r="N76" s="141">
        <f>SUBTOTAL(9,N77:N77)</f>
        <v>3156307206</v>
      </c>
      <c r="O76" s="141">
        <f t="shared" si="17"/>
        <v>0</v>
      </c>
      <c r="P76" s="100">
        <f t="shared" ref="P76:P141" si="18">N76/$N$5</f>
        <v>6.9199887232693005E-2</v>
      </c>
      <c r="Q76" s="142">
        <f t="shared" si="16"/>
        <v>0.94653102982847437</v>
      </c>
    </row>
    <row r="77" spans="1:17" outlineLevel="4">
      <c r="A77" s="132" t="s">
        <v>830</v>
      </c>
      <c r="B77" s="131" t="s">
        <v>823</v>
      </c>
      <c r="C77" s="131" t="s">
        <v>973</v>
      </c>
      <c r="D77" s="131" t="s">
        <v>969</v>
      </c>
      <c r="E77" s="132" t="s">
        <v>978</v>
      </c>
      <c r="F77" s="133" t="s">
        <v>977</v>
      </c>
      <c r="G77" s="144" t="s">
        <v>978</v>
      </c>
      <c r="H77" s="131" t="s">
        <v>977</v>
      </c>
      <c r="I77" s="103">
        <f>VLOOKUP($G77,[7]MAPA_IV_2.0_Inicial!$G$9:$AO$184,34,0)</f>
        <v>3337000000</v>
      </c>
      <c r="J77" s="103">
        <f>+K77-I77</f>
        <v>-2394893</v>
      </c>
      <c r="K77" s="103">
        <f>VLOOKUP($G77,[7]MAPA_IV_2.2_Atual!$G$10:$AO$184,34,0)</f>
        <v>3334605107</v>
      </c>
      <c r="L77" s="103">
        <f>VLOOKUP($G77,[7]MAPA_IV_2.3_Liquidado!$G$10:$AO$184,34,0)</f>
        <v>3156307206</v>
      </c>
      <c r="M77" s="103">
        <f>VLOOKUP($G77,[7]MAPA_IV_2.3_Liquidado!$G$10:$AO$184,34,0)</f>
        <v>3156307206</v>
      </c>
      <c r="N77" s="103">
        <f>VLOOKUP($G77,[7]MAPA_IV_2.3_Liquidado!$G$10:$AO$184,34,0)</f>
        <v>3156307206</v>
      </c>
      <c r="O77" s="103">
        <f>VLOOKUP($G77,[7]MAPA_IV_2.4!$G$9:$AN$177,34,0)</f>
        <v>0</v>
      </c>
      <c r="P77" s="105">
        <f t="shared" si="18"/>
        <v>6.9199887232693005E-2</v>
      </c>
      <c r="Q77" s="145">
        <f t="shared" si="16"/>
        <v>0.94653102982847437</v>
      </c>
    </row>
    <row r="78" spans="1:17" outlineLevel="3">
      <c r="A78" s="132"/>
      <c r="B78" s="131"/>
      <c r="C78" s="131"/>
      <c r="D78" s="131"/>
      <c r="E78" s="130" t="s">
        <v>979</v>
      </c>
      <c r="F78" s="133"/>
      <c r="G78" s="139" t="s">
        <v>980</v>
      </c>
      <c r="H78" s="140" t="s">
        <v>981</v>
      </c>
      <c r="I78" s="141">
        <f>SUBTOTAL(9,I79:I79)</f>
        <v>96000000</v>
      </c>
      <c r="J78" s="141">
        <f t="shared" ref="J78:O78" si="19">SUBTOTAL(9,J79:J79)</f>
        <v>-37605107</v>
      </c>
      <c r="K78" s="141">
        <f t="shared" si="19"/>
        <v>58394893</v>
      </c>
      <c r="L78" s="141">
        <f>SUBTOTAL(9,L79:L79)</f>
        <v>58394893</v>
      </c>
      <c r="M78" s="141">
        <f>SUBTOTAL(9,M79:M79)</f>
        <v>58394893</v>
      </c>
      <c r="N78" s="141">
        <f>SUBTOTAL(9,N79:N79)</f>
        <v>58394893</v>
      </c>
      <c r="O78" s="141">
        <f t="shared" si="19"/>
        <v>0</v>
      </c>
      <c r="P78" s="100">
        <f t="shared" si="18"/>
        <v>1.2802682840515538E-3</v>
      </c>
      <c r="Q78" s="142">
        <f t="shared" si="16"/>
        <v>1</v>
      </c>
    </row>
    <row r="79" spans="1:17" outlineLevel="4">
      <c r="A79" s="132" t="s">
        <v>830</v>
      </c>
      <c r="B79" s="131" t="s">
        <v>823</v>
      </c>
      <c r="C79" s="131" t="s">
        <v>973</v>
      </c>
      <c r="D79" s="131" t="s">
        <v>969</v>
      </c>
      <c r="E79" s="132" t="s">
        <v>982</v>
      </c>
      <c r="F79" s="133" t="s">
        <v>981</v>
      </c>
      <c r="G79" s="144" t="s">
        <v>982</v>
      </c>
      <c r="H79" s="131" t="s">
        <v>981</v>
      </c>
      <c r="I79" s="103">
        <f>VLOOKUP($G79,[7]MAPA_IV_2.0_Inicial!$G$9:$AO$184,34,0)</f>
        <v>96000000</v>
      </c>
      <c r="J79" s="103">
        <f>+K79-I79</f>
        <v>-37605107</v>
      </c>
      <c r="K79" s="103">
        <f>VLOOKUP($G79,[7]MAPA_IV_2.2_Atual!$G$10:$AO$184,34,0)</f>
        <v>58394893</v>
      </c>
      <c r="L79" s="103">
        <f>VLOOKUP($G79,[7]MAPA_IV_2.3_Liquidado!$G$10:$AO$184,34,0)</f>
        <v>58394893</v>
      </c>
      <c r="M79" s="103">
        <f>VLOOKUP($G79,[7]MAPA_IV_2.3_Liquidado!$G$10:$AO$184,34,0)</f>
        <v>58394893</v>
      </c>
      <c r="N79" s="103">
        <f>VLOOKUP($G79,[7]MAPA_IV_2.3_Liquidado!$G$10:$AO$184,34,0)</f>
        <v>58394893</v>
      </c>
      <c r="O79" s="103">
        <f>VLOOKUP($G79,[7]MAPA_IV_2.4!$G$9:$AN$177,34,0)</f>
        <v>0</v>
      </c>
      <c r="P79" s="105">
        <f t="shared" si="18"/>
        <v>1.2802682840515538E-3</v>
      </c>
      <c r="Q79" s="145">
        <f t="shared" si="16"/>
        <v>1</v>
      </c>
    </row>
    <row r="80" spans="1:17" outlineLevel="2">
      <c r="A80" s="132"/>
      <c r="B80" s="131"/>
      <c r="C80" s="140" t="s">
        <v>983</v>
      </c>
      <c r="D80" s="131"/>
      <c r="E80" s="132"/>
      <c r="F80" s="133"/>
      <c r="G80" s="143" t="s">
        <v>984</v>
      </c>
      <c r="H80" s="140" t="s">
        <v>985</v>
      </c>
      <c r="I80" s="141">
        <f>SUBTOTAL(9,I82:I86)</f>
        <v>807228482</v>
      </c>
      <c r="J80" s="141">
        <f t="shared" ref="J80:O80" si="20">SUBTOTAL(9,J82:J86)</f>
        <v>19734000</v>
      </c>
      <c r="K80" s="141">
        <f t="shared" si="20"/>
        <v>826962482</v>
      </c>
      <c r="L80" s="141">
        <f>SUBTOTAL(9,L82:L86)</f>
        <v>628249899</v>
      </c>
      <c r="M80" s="141">
        <f>SUBTOTAL(9,M82:M86)</f>
        <v>628249899</v>
      </c>
      <c r="N80" s="141">
        <f>SUBTOTAL(9,N82:N86)</f>
        <v>628249899</v>
      </c>
      <c r="O80" s="141">
        <f t="shared" si="20"/>
        <v>0</v>
      </c>
      <c r="P80" s="100">
        <f t="shared" si="18"/>
        <v>1.3773951433531901E-2</v>
      </c>
      <c r="Q80" s="142">
        <f t="shared" si="16"/>
        <v>0.75970786181325212</v>
      </c>
    </row>
    <row r="81" spans="1:17" outlineLevel="3">
      <c r="A81" s="132"/>
      <c r="B81" s="131"/>
      <c r="C81" s="131"/>
      <c r="D81" s="131"/>
      <c r="E81" s="130" t="s">
        <v>986</v>
      </c>
      <c r="F81" s="133"/>
      <c r="G81" s="139" t="s">
        <v>987</v>
      </c>
      <c r="H81" s="140" t="s">
        <v>988</v>
      </c>
      <c r="I81" s="141">
        <f>SUBTOTAL(9,I82:I83)</f>
        <v>692228482</v>
      </c>
      <c r="J81" s="141">
        <f t="shared" ref="J81:O81" si="21">SUBTOTAL(9,J82:J83)</f>
        <v>-529444526</v>
      </c>
      <c r="K81" s="141">
        <f t="shared" si="21"/>
        <v>162783956</v>
      </c>
      <c r="L81" s="141">
        <f>SUBTOTAL(9,L82:L83)</f>
        <v>108512004</v>
      </c>
      <c r="M81" s="141">
        <f>SUBTOTAL(9,M82:M83)</f>
        <v>108512004</v>
      </c>
      <c r="N81" s="141">
        <f>SUBTOTAL(9,N82:N83)</f>
        <v>108512004</v>
      </c>
      <c r="O81" s="141">
        <f t="shared" si="21"/>
        <v>0</v>
      </c>
      <c r="P81" s="100">
        <f t="shared" si="18"/>
        <v>2.3790518318113083E-3</v>
      </c>
      <c r="Q81" s="142">
        <f t="shared" si="16"/>
        <v>0.66660134491386858</v>
      </c>
    </row>
    <row r="82" spans="1:17" outlineLevel="4">
      <c r="A82" s="132" t="s">
        <v>830</v>
      </c>
      <c r="B82" s="131" t="s">
        <v>823</v>
      </c>
      <c r="C82" s="131" t="s">
        <v>989</v>
      </c>
      <c r="D82" s="131" t="s">
        <v>985</v>
      </c>
      <c r="E82" s="132" t="s">
        <v>990</v>
      </c>
      <c r="F82" s="133" t="s">
        <v>988</v>
      </c>
      <c r="G82" s="144" t="s">
        <v>991</v>
      </c>
      <c r="H82" s="131" t="s">
        <v>992</v>
      </c>
      <c r="I82" s="103">
        <f>VLOOKUP($G82,[7]MAPA_IV_2.0_Inicial!$G$9:$AO$184,34,0)</f>
        <v>692228482</v>
      </c>
      <c r="J82" s="103">
        <f t="shared" ref="J82:J83" si="22">+K82-I82</f>
        <v>-529444526</v>
      </c>
      <c r="K82" s="103">
        <f>VLOOKUP($G82,[7]MAPA_IV_2.2_Atual!$G$10:$AO$184,34,0)</f>
        <v>162783956</v>
      </c>
      <c r="L82" s="103">
        <f>VLOOKUP($G82,[7]MAPA_IV_2.3_Liquidado!$G$10:$AO$184,34,0)</f>
        <v>108512004</v>
      </c>
      <c r="M82" s="103">
        <f>VLOOKUP($G82,[7]MAPA_IV_2.3_Liquidado!$G$10:$AO$184,34,0)</f>
        <v>108512004</v>
      </c>
      <c r="N82" s="103">
        <f>VLOOKUP($G82,[7]MAPA_IV_2.3_Liquidado!$G$10:$AO$184,34,0)</f>
        <v>108512004</v>
      </c>
      <c r="O82" s="103">
        <f>VLOOKUP($G82,[7]MAPA_IV_2.4!$G$9:$AN$177,34,0)</f>
        <v>0</v>
      </c>
      <c r="P82" s="105">
        <f t="shared" si="18"/>
        <v>2.3790518318113083E-3</v>
      </c>
      <c r="Q82" s="145">
        <f t="shared" si="16"/>
        <v>0.66660134491386858</v>
      </c>
    </row>
    <row r="83" spans="1:17" outlineLevel="4">
      <c r="A83" s="132" t="s">
        <v>830</v>
      </c>
      <c r="B83" s="131" t="s">
        <v>823</v>
      </c>
      <c r="C83" s="131" t="s">
        <v>989</v>
      </c>
      <c r="D83" s="131" t="s">
        <v>985</v>
      </c>
      <c r="E83" s="132" t="s">
        <v>990</v>
      </c>
      <c r="F83" s="133" t="s">
        <v>988</v>
      </c>
      <c r="G83" s="144" t="s">
        <v>993</v>
      </c>
      <c r="H83" s="131" t="s">
        <v>994</v>
      </c>
      <c r="I83" s="103">
        <f>VLOOKUP($G83,[7]MAPA_IV_2.0_Inicial!$G$9:$AO$184,34,0)</f>
        <v>0</v>
      </c>
      <c r="J83" s="103">
        <f t="shared" si="22"/>
        <v>0</v>
      </c>
      <c r="K83" s="103">
        <f>VLOOKUP($G83,[7]MAPA_IV_2.2_Atual!$G$10:$AO$184,34,0)</f>
        <v>0</v>
      </c>
      <c r="L83" s="103">
        <f>VLOOKUP($G83,[7]MAPA_IV_2.3_Liquidado!$G$10:$AO$184,34,0)</f>
        <v>0</v>
      </c>
      <c r="M83" s="103">
        <f>VLOOKUP($G83,[7]MAPA_IV_2.3_Liquidado!$G$10:$AO$184,34,0)</f>
        <v>0</v>
      </c>
      <c r="N83" s="103">
        <f>VLOOKUP($G83,[7]MAPA_IV_2.3_Liquidado!$G$10:$AO$184,34,0)</f>
        <v>0</v>
      </c>
      <c r="O83" s="103">
        <f>VLOOKUP($G83,[7]MAPA_IV_2.4!$G$9:$AN$177,34,0)</f>
        <v>0</v>
      </c>
      <c r="P83" s="105">
        <f t="shared" si="18"/>
        <v>0</v>
      </c>
      <c r="Q83" s="145">
        <f t="shared" si="16"/>
        <v>0</v>
      </c>
    </row>
    <row r="84" spans="1:17" outlineLevel="3">
      <c r="A84" s="132"/>
      <c r="B84" s="131"/>
      <c r="C84" s="131"/>
      <c r="D84" s="131"/>
      <c r="E84" s="130" t="s">
        <v>995</v>
      </c>
      <c r="F84" s="133"/>
      <c r="G84" s="139" t="s">
        <v>996</v>
      </c>
      <c r="H84" s="140" t="s">
        <v>997</v>
      </c>
      <c r="I84" s="141">
        <f>SUBTOTAL(9,I85:I86)</f>
        <v>115000000</v>
      </c>
      <c r="J84" s="141">
        <f t="shared" ref="J84:O84" si="23">SUBTOTAL(9,J85:J86)</f>
        <v>549178526</v>
      </c>
      <c r="K84" s="141">
        <f t="shared" si="23"/>
        <v>664178526</v>
      </c>
      <c r="L84" s="141">
        <f>SUBTOTAL(9,L85:L86)</f>
        <v>519737895</v>
      </c>
      <c r="M84" s="141">
        <f>SUBTOTAL(9,M85:M86)</f>
        <v>519737895</v>
      </c>
      <c r="N84" s="141">
        <f>SUBTOTAL(9,N85:N86)</f>
        <v>519737895</v>
      </c>
      <c r="O84" s="141">
        <f t="shared" si="23"/>
        <v>0</v>
      </c>
      <c r="P84" s="100">
        <f t="shared" si="18"/>
        <v>1.1394899601720593E-2</v>
      </c>
      <c r="Q84" s="142">
        <f t="shared" si="16"/>
        <v>0.78252739986959474</v>
      </c>
    </row>
    <row r="85" spans="1:17" outlineLevel="4">
      <c r="A85" s="132" t="s">
        <v>830</v>
      </c>
      <c r="B85" s="131" t="s">
        <v>823</v>
      </c>
      <c r="C85" s="131" t="s">
        <v>989</v>
      </c>
      <c r="D85" s="131" t="s">
        <v>985</v>
      </c>
      <c r="E85" s="132" t="s">
        <v>998</v>
      </c>
      <c r="F85" s="133" t="s">
        <v>997</v>
      </c>
      <c r="G85" s="144" t="s">
        <v>999</v>
      </c>
      <c r="H85" s="131" t="s">
        <v>1000</v>
      </c>
      <c r="I85" s="103">
        <f>VLOOKUP($G85,[7]MAPA_IV_2.0_Inicial!$G$9:$AO$184,34,0)</f>
        <v>115000000</v>
      </c>
      <c r="J85" s="103">
        <f t="shared" ref="J85:J86" si="24">+K85-I85</f>
        <v>549178526</v>
      </c>
      <c r="K85" s="103">
        <f>VLOOKUP($G85,[7]MAPA_IV_2.2_Atual!$G$10:$AO$184,34,0)</f>
        <v>664178526</v>
      </c>
      <c r="L85" s="103">
        <f>VLOOKUP($G85,[7]MAPA_IV_2.3_Liquidado!$G$10:$AO$184,34,0)</f>
        <v>519737895</v>
      </c>
      <c r="M85" s="103">
        <f>VLOOKUP($G85,[7]MAPA_IV_2.3_Liquidado!$G$10:$AO$184,34,0)</f>
        <v>519737895</v>
      </c>
      <c r="N85" s="103">
        <f>VLOOKUP($G85,[7]MAPA_IV_2.3_Liquidado!$G$10:$AO$184,34,0)</f>
        <v>519737895</v>
      </c>
      <c r="O85" s="103">
        <f>VLOOKUP($G85,[7]MAPA_IV_2.4!$G$9:$AN$177,34,0)</f>
        <v>0</v>
      </c>
      <c r="P85" s="105">
        <f t="shared" si="18"/>
        <v>1.1394899601720593E-2</v>
      </c>
      <c r="Q85" s="145">
        <f t="shared" si="16"/>
        <v>0.78252739986959474</v>
      </c>
    </row>
    <row r="86" spans="1:17" outlineLevel="4">
      <c r="A86" s="132" t="s">
        <v>830</v>
      </c>
      <c r="B86" s="131" t="s">
        <v>823</v>
      </c>
      <c r="C86" s="131" t="s">
        <v>989</v>
      </c>
      <c r="D86" s="131" t="s">
        <v>985</v>
      </c>
      <c r="E86" s="132" t="s">
        <v>998</v>
      </c>
      <c r="F86" s="133" t="s">
        <v>997</v>
      </c>
      <c r="G86" s="144" t="s">
        <v>1001</v>
      </c>
      <c r="H86" s="131" t="s">
        <v>1002</v>
      </c>
      <c r="I86" s="103">
        <f>VLOOKUP($G86,[7]MAPA_IV_2.0_Inicial!$G$9:$AO$184,34,0)</f>
        <v>0</v>
      </c>
      <c r="J86" s="103">
        <f t="shared" si="24"/>
        <v>0</v>
      </c>
      <c r="K86" s="103">
        <f>VLOOKUP($G86,[7]MAPA_IV_2.2_Atual!$G$10:$AO$184,34,0)</f>
        <v>0</v>
      </c>
      <c r="L86" s="103">
        <f>VLOOKUP($G86,[7]MAPA_IV_2.3_Liquidado!$G$10:$AO$184,34,0)</f>
        <v>0</v>
      </c>
      <c r="M86" s="103">
        <f>VLOOKUP($G86,[7]MAPA_IV_2.3_Liquidado!$G$10:$AO$184,34,0)</f>
        <v>0</v>
      </c>
      <c r="N86" s="103">
        <f>VLOOKUP($G86,[7]MAPA_IV_2.3_Liquidado!$G$10:$AO$184,34,0)</f>
        <v>0</v>
      </c>
      <c r="O86" s="103">
        <f>VLOOKUP($G86,[7]MAPA_IV_2.4!$G$9:$AN$177,34,0)</f>
        <v>0</v>
      </c>
      <c r="P86" s="105">
        <f t="shared" si="18"/>
        <v>0</v>
      </c>
      <c r="Q86" s="145">
        <f t="shared" si="16"/>
        <v>0</v>
      </c>
    </row>
    <row r="87" spans="1:17" outlineLevel="2">
      <c r="A87" s="132"/>
      <c r="B87" s="131"/>
      <c r="C87" s="140" t="s">
        <v>1003</v>
      </c>
      <c r="D87" s="131"/>
      <c r="E87" s="132"/>
      <c r="F87" s="133"/>
      <c r="G87" s="143" t="s">
        <v>1004</v>
      </c>
      <c r="H87" s="140" t="s">
        <v>1005</v>
      </c>
      <c r="I87" s="141">
        <f>SUBTOTAL(9,I89:I106)</f>
        <v>4755695739</v>
      </c>
      <c r="J87" s="141">
        <f t="shared" ref="J87:O87" si="25">SUBTOTAL(9,J89:J106)</f>
        <v>-85721708</v>
      </c>
      <c r="K87" s="141">
        <f t="shared" si="25"/>
        <v>4669974031</v>
      </c>
      <c r="L87" s="141">
        <f>SUBTOTAL(9,L89:L106)</f>
        <v>4371017347</v>
      </c>
      <c r="M87" s="141">
        <f>SUBTOTAL(9,M89:M106)</f>
        <v>4371017347</v>
      </c>
      <c r="N87" s="141">
        <f>SUBTOTAL(9,N89:N106)</f>
        <v>4371017347</v>
      </c>
      <c r="O87" s="141">
        <f t="shared" si="25"/>
        <v>0</v>
      </c>
      <c r="P87" s="100">
        <f t="shared" si="18"/>
        <v>9.5831580313080894E-2</v>
      </c>
      <c r="Q87" s="142">
        <f t="shared" si="16"/>
        <v>0.93598322345788654</v>
      </c>
    </row>
    <row r="88" spans="1:17" outlineLevel="3">
      <c r="A88" s="132"/>
      <c r="B88" s="131"/>
      <c r="C88" s="131"/>
      <c r="D88" s="131"/>
      <c r="E88" s="130" t="s">
        <v>1006</v>
      </c>
      <c r="F88" s="133"/>
      <c r="G88" s="139" t="s">
        <v>1007</v>
      </c>
      <c r="H88" s="140" t="s">
        <v>1008</v>
      </c>
      <c r="I88" s="141">
        <f>SUBTOTAL(9,I89:I93)</f>
        <v>59274363</v>
      </c>
      <c r="J88" s="141">
        <f t="shared" ref="J88:O88" si="26">SUBTOTAL(9,J89:J93)</f>
        <v>-19628836</v>
      </c>
      <c r="K88" s="141">
        <f t="shared" si="26"/>
        <v>39645527</v>
      </c>
      <c r="L88" s="141">
        <f>SUBTOTAL(9,L89:L93)</f>
        <v>26428017</v>
      </c>
      <c r="M88" s="141">
        <f>SUBTOTAL(9,M89:M93)</f>
        <v>26428017</v>
      </c>
      <c r="N88" s="141">
        <f>SUBTOTAL(9,N89:N93)</f>
        <v>26428017</v>
      </c>
      <c r="O88" s="141">
        <f t="shared" si="26"/>
        <v>0</v>
      </c>
      <c r="P88" s="100">
        <f t="shared" si="18"/>
        <v>5.7941628517883055E-4</v>
      </c>
      <c r="Q88" s="142">
        <f t="shared" si="16"/>
        <v>0.66660778654802599</v>
      </c>
    </row>
    <row r="89" spans="1:17" outlineLevel="4">
      <c r="A89" s="132" t="s">
        <v>830</v>
      </c>
      <c r="B89" s="131" t="s">
        <v>823</v>
      </c>
      <c r="C89" s="131" t="s">
        <v>1009</v>
      </c>
      <c r="D89" s="131" t="s">
        <v>1005</v>
      </c>
      <c r="E89" s="132" t="s">
        <v>1010</v>
      </c>
      <c r="F89" s="133" t="s">
        <v>1008</v>
      </c>
      <c r="G89" s="144" t="s">
        <v>1011</v>
      </c>
      <c r="H89" s="131" t="s">
        <v>1012</v>
      </c>
      <c r="I89" s="103">
        <f>VLOOKUP($G89,[7]MAPA_IV_2.0_Inicial!$G$9:$AO$184,34,0)</f>
        <v>280000</v>
      </c>
      <c r="J89" s="103">
        <f t="shared" ref="J89:J93" si="27">+K89-I89</f>
        <v>1318364</v>
      </c>
      <c r="K89" s="103">
        <f>VLOOKUP($G89,[7]MAPA_IV_2.2_Atual!$G$10:$AO$184,34,0)</f>
        <v>1598364</v>
      </c>
      <c r="L89" s="103">
        <f>VLOOKUP($G89,[7]MAPA_IV_2.3_Liquidado!$G$10:$AO$184,34,0)</f>
        <v>1518349</v>
      </c>
      <c r="M89" s="103">
        <f>VLOOKUP($G89,[7]MAPA_IV_2.3_Liquidado!$G$10:$AO$184,34,0)</f>
        <v>1518349</v>
      </c>
      <c r="N89" s="103">
        <f>VLOOKUP($G89,[7]MAPA_IV_2.3_Liquidado!$G$10:$AO$184,34,0)</f>
        <v>1518349</v>
      </c>
      <c r="O89" s="103">
        <f>VLOOKUP($G89,[7]MAPA_IV_2.4!$G$9:$AN$177,34,0)</f>
        <v>0</v>
      </c>
      <c r="P89" s="105">
        <f t="shared" si="18"/>
        <v>3.3288768400027597E-5</v>
      </c>
      <c r="Q89" s="145">
        <f t="shared" si="16"/>
        <v>0.94993943807543213</v>
      </c>
    </row>
    <row r="90" spans="1:17" outlineLevel="4">
      <c r="A90" s="132" t="s">
        <v>830</v>
      </c>
      <c r="B90" s="131" t="s">
        <v>823</v>
      </c>
      <c r="C90" s="131" t="s">
        <v>1009</v>
      </c>
      <c r="D90" s="131" t="s">
        <v>1005</v>
      </c>
      <c r="E90" s="132" t="s">
        <v>1010</v>
      </c>
      <c r="F90" s="133" t="s">
        <v>1008</v>
      </c>
      <c r="G90" s="144" t="s">
        <v>1013</v>
      </c>
      <c r="H90" s="131" t="s">
        <v>1014</v>
      </c>
      <c r="I90" s="103">
        <f>VLOOKUP($G90,[7]MAPA_IV_2.0_Inicial!$G$9:$AO$184,34,0)</f>
        <v>0</v>
      </c>
      <c r="J90" s="103">
        <f t="shared" si="27"/>
        <v>0</v>
      </c>
      <c r="K90" s="103">
        <f>VLOOKUP($G90,[7]MAPA_IV_2.2_Atual!$G$10:$AO$184,34,0)</f>
        <v>0</v>
      </c>
      <c r="L90" s="103">
        <f>VLOOKUP($G90,[7]MAPA_IV_2.3_Liquidado!$G$10:$AO$184,34,0)</f>
        <v>0</v>
      </c>
      <c r="M90" s="103">
        <f>VLOOKUP($G90,[7]MAPA_IV_2.3_Liquidado!$G$10:$AO$184,34,0)</f>
        <v>0</v>
      </c>
      <c r="N90" s="103">
        <f>VLOOKUP($G90,[7]MAPA_IV_2.3_Liquidado!$G$10:$AO$184,34,0)</f>
        <v>0</v>
      </c>
      <c r="O90" s="103">
        <f>VLOOKUP($G90,[7]MAPA_IV_2.4!$G$9:$AN$177,34,0)</f>
        <v>0</v>
      </c>
      <c r="P90" s="105">
        <f t="shared" si="18"/>
        <v>0</v>
      </c>
      <c r="Q90" s="145">
        <f t="shared" si="16"/>
        <v>0</v>
      </c>
    </row>
    <row r="91" spans="1:17" outlineLevel="4">
      <c r="A91" s="132" t="s">
        <v>830</v>
      </c>
      <c r="B91" s="131" t="s">
        <v>823</v>
      </c>
      <c r="C91" s="131" t="s">
        <v>1009</v>
      </c>
      <c r="D91" s="131" t="s">
        <v>1005</v>
      </c>
      <c r="E91" s="132" t="s">
        <v>1010</v>
      </c>
      <c r="F91" s="133" t="s">
        <v>1008</v>
      </c>
      <c r="G91" s="144" t="s">
        <v>1015</v>
      </c>
      <c r="H91" s="131" t="s">
        <v>1016</v>
      </c>
      <c r="I91" s="103">
        <f>VLOOKUP($G91,[7]MAPA_IV_2.0_Inicial!$G$9:$AO$184,34,0)</f>
        <v>53794363</v>
      </c>
      <c r="J91" s="103">
        <f t="shared" si="27"/>
        <v>-17567719</v>
      </c>
      <c r="K91" s="103">
        <f>VLOOKUP($G91,[7]MAPA_IV_2.2_Atual!$G$10:$AO$184,34,0)</f>
        <v>36226644</v>
      </c>
      <c r="L91" s="103">
        <f>VLOOKUP($G91,[7]MAPA_IV_2.3_Liquidado!$G$10:$AO$184,34,0)</f>
        <v>23089149</v>
      </c>
      <c r="M91" s="103">
        <f>VLOOKUP($G91,[7]MAPA_IV_2.3_Liquidado!$G$10:$AO$184,34,0)</f>
        <v>23089149</v>
      </c>
      <c r="N91" s="103">
        <f>VLOOKUP($G91,[7]MAPA_IV_2.3_Liquidado!$G$10:$AO$184,34,0)</f>
        <v>23089149</v>
      </c>
      <c r="O91" s="103">
        <f>VLOOKUP($G91,[7]MAPA_IV_2.4!$G$9:$AN$177,34,0)</f>
        <v>0</v>
      </c>
      <c r="P91" s="105">
        <f t="shared" si="18"/>
        <v>5.0621387679296976E-4</v>
      </c>
      <c r="Q91" s="145">
        <f t="shared" si="16"/>
        <v>0.63735268991519056</v>
      </c>
    </row>
    <row r="92" spans="1:17" outlineLevel="4">
      <c r="A92" s="132" t="s">
        <v>830</v>
      </c>
      <c r="B92" s="131" t="s">
        <v>823</v>
      </c>
      <c r="C92" s="131" t="s">
        <v>1009</v>
      </c>
      <c r="D92" s="131" t="s">
        <v>1005</v>
      </c>
      <c r="E92" s="132" t="s">
        <v>1010</v>
      </c>
      <c r="F92" s="133" t="s">
        <v>1008</v>
      </c>
      <c r="G92" s="144" t="s">
        <v>1017</v>
      </c>
      <c r="H92" s="131" t="s">
        <v>1018</v>
      </c>
      <c r="I92" s="103">
        <f>VLOOKUP($G92,[7]MAPA_IV_2.0_Inicial!$G$9:$AO$184,34,0)</f>
        <v>0</v>
      </c>
      <c r="J92" s="103">
        <f t="shared" si="27"/>
        <v>0</v>
      </c>
      <c r="K92" s="103">
        <f>VLOOKUP($G92,[7]MAPA_IV_2.2_Atual!$G$10:$AO$184,34,0)</f>
        <v>0</v>
      </c>
      <c r="L92" s="103">
        <f>VLOOKUP($G92,[7]MAPA_IV_2.3_Liquidado!$G$10:$AO$184,34,0)</f>
        <v>0</v>
      </c>
      <c r="M92" s="103">
        <f>VLOOKUP($G92,[7]MAPA_IV_2.3_Liquidado!$G$10:$AO$184,34,0)</f>
        <v>0</v>
      </c>
      <c r="N92" s="103">
        <f>VLOOKUP($G92,[7]MAPA_IV_2.3_Liquidado!$G$10:$AO$184,34,0)</f>
        <v>0</v>
      </c>
      <c r="O92" s="103">
        <f>VLOOKUP($G92,[7]MAPA_IV_2.4!$G$9:$AN$177,34,0)</f>
        <v>0</v>
      </c>
      <c r="P92" s="105">
        <f t="shared" si="18"/>
        <v>0</v>
      </c>
      <c r="Q92" s="145">
        <f t="shared" si="16"/>
        <v>0</v>
      </c>
    </row>
    <row r="93" spans="1:17" outlineLevel="4">
      <c r="A93" s="132" t="s">
        <v>830</v>
      </c>
      <c r="B93" s="131" t="s">
        <v>823</v>
      </c>
      <c r="C93" s="131" t="s">
        <v>1009</v>
      </c>
      <c r="D93" s="131" t="s">
        <v>1005</v>
      </c>
      <c r="E93" s="132" t="s">
        <v>1010</v>
      </c>
      <c r="F93" s="133" t="s">
        <v>1008</v>
      </c>
      <c r="G93" s="144" t="s">
        <v>1019</v>
      </c>
      <c r="H93" s="131" t="s">
        <v>1020</v>
      </c>
      <c r="I93" s="103">
        <f>VLOOKUP($G93,[7]MAPA_IV_2.0_Inicial!$G$9:$AO$184,34,0)</f>
        <v>5200000</v>
      </c>
      <c r="J93" s="103">
        <f t="shared" si="27"/>
        <v>-3379481</v>
      </c>
      <c r="K93" s="103">
        <f>VLOOKUP($G93,[7]MAPA_IV_2.2_Atual!$G$10:$AO$184,34,0)</f>
        <v>1820519</v>
      </c>
      <c r="L93" s="103">
        <f>VLOOKUP($G93,[7]MAPA_IV_2.3_Liquidado!$G$10:$AO$184,34,0)</f>
        <v>1820519</v>
      </c>
      <c r="M93" s="103">
        <f>VLOOKUP($G93,[7]MAPA_IV_2.3_Liquidado!$G$10:$AO$184,34,0)</f>
        <v>1820519</v>
      </c>
      <c r="N93" s="103">
        <f>VLOOKUP($G93,[7]MAPA_IV_2.3_Liquidado!$G$10:$AO$184,34,0)</f>
        <v>1820519</v>
      </c>
      <c r="O93" s="103">
        <f>VLOOKUP($G93,[7]MAPA_IV_2.4!$G$9:$AN$177,34,0)</f>
        <v>0</v>
      </c>
      <c r="P93" s="105">
        <f t="shared" si="18"/>
        <v>3.9913639985833191E-5</v>
      </c>
      <c r="Q93" s="145">
        <f t="shared" si="16"/>
        <v>1</v>
      </c>
    </row>
    <row r="94" spans="1:17" outlineLevel="3">
      <c r="A94" s="132"/>
      <c r="B94" s="131"/>
      <c r="C94" s="131"/>
      <c r="D94" s="131"/>
      <c r="E94" s="130" t="s">
        <v>1021</v>
      </c>
      <c r="F94" s="133"/>
      <c r="G94" s="139" t="s">
        <v>1022</v>
      </c>
      <c r="H94" s="140" t="s">
        <v>1023</v>
      </c>
      <c r="I94" s="141">
        <f>SUBTOTAL(9,I95:I97)</f>
        <v>455292742</v>
      </c>
      <c r="J94" s="141">
        <f t="shared" ref="J94:O94" si="28">SUBTOTAL(9,J95:J97)</f>
        <v>-12205243</v>
      </c>
      <c r="K94" s="141">
        <f t="shared" si="28"/>
        <v>443087499</v>
      </c>
      <c r="L94" s="141">
        <f>SUBTOTAL(9,L95:L97)</f>
        <v>187079234</v>
      </c>
      <c r="M94" s="141">
        <f>SUBTOTAL(9,M95:M97)</f>
        <v>187079234</v>
      </c>
      <c r="N94" s="141">
        <f>SUBTOTAL(9,N95:N97)</f>
        <v>187079234</v>
      </c>
      <c r="O94" s="141">
        <f t="shared" si="28"/>
        <v>0</v>
      </c>
      <c r="P94" s="100">
        <f t="shared" si="18"/>
        <v>4.1015848748084715E-3</v>
      </c>
      <c r="Q94" s="142">
        <f t="shared" si="16"/>
        <v>0.42221735982670999</v>
      </c>
    </row>
    <row r="95" spans="1:17" outlineLevel="4">
      <c r="A95" s="132" t="s">
        <v>830</v>
      </c>
      <c r="B95" s="131" t="s">
        <v>823</v>
      </c>
      <c r="C95" s="131" t="s">
        <v>1009</v>
      </c>
      <c r="D95" s="131" t="s">
        <v>1005</v>
      </c>
      <c r="E95" s="132" t="s">
        <v>1024</v>
      </c>
      <c r="F95" s="133" t="s">
        <v>1023</v>
      </c>
      <c r="G95" s="144" t="s">
        <v>1025</v>
      </c>
      <c r="H95" s="131" t="s">
        <v>1026</v>
      </c>
      <c r="I95" s="103">
        <f>VLOOKUP($G95,[7]MAPA_IV_2.0_Inicial!$G$9:$AO$184,34,0)</f>
        <v>205199662</v>
      </c>
      <c r="J95" s="103">
        <f t="shared" ref="J95:J97" si="29">+K95-I95</f>
        <v>-12205243</v>
      </c>
      <c r="K95" s="103">
        <f>VLOOKUP($G95,[7]MAPA_IV_2.2_Atual!$G$10:$AO$184,34,0)</f>
        <v>192994419</v>
      </c>
      <c r="L95" s="103">
        <f>VLOOKUP($G95,[7]MAPA_IV_2.3_Liquidado!$G$10:$AO$184,34,0)</f>
        <v>187038436</v>
      </c>
      <c r="M95" s="103">
        <f>VLOOKUP($G95,[7]MAPA_IV_2.3_Liquidado!$G$10:$AO$184,34,0)</f>
        <v>187038436</v>
      </c>
      <c r="N95" s="103">
        <f>VLOOKUP($G95,[7]MAPA_IV_2.3_Liquidado!$G$10:$AO$184,34,0)</f>
        <v>187038436</v>
      </c>
      <c r="O95" s="103">
        <f>VLOOKUP($G95,[7]MAPA_IV_2.4!$G$9:$AN$177,34,0)</f>
        <v>0</v>
      </c>
      <c r="P95" s="105">
        <f t="shared" si="18"/>
        <v>4.1006904064265753E-3</v>
      </c>
      <c r="Q95" s="145">
        <f t="shared" si="16"/>
        <v>0.96913909204804516</v>
      </c>
    </row>
    <row r="96" spans="1:17" outlineLevel="4">
      <c r="A96" s="132" t="s">
        <v>830</v>
      </c>
      <c r="B96" s="131" t="s">
        <v>823</v>
      </c>
      <c r="C96" s="131" t="s">
        <v>1009</v>
      </c>
      <c r="D96" s="131" t="s">
        <v>1005</v>
      </c>
      <c r="E96" s="132" t="s">
        <v>1024</v>
      </c>
      <c r="F96" s="133" t="s">
        <v>1023</v>
      </c>
      <c r="G96" s="144" t="s">
        <v>1027</v>
      </c>
      <c r="H96" s="131" t="s">
        <v>1028</v>
      </c>
      <c r="I96" s="103">
        <f>VLOOKUP($G96,[7]MAPA_IV_2.0_Inicial!$G$9:$AO$184,34,0)</f>
        <v>250093080</v>
      </c>
      <c r="J96" s="103">
        <f t="shared" si="29"/>
        <v>0</v>
      </c>
      <c r="K96" s="103">
        <f>VLOOKUP($G96,[7]MAPA_IV_2.2_Atual!$G$10:$AO$184,34,0)</f>
        <v>250093080</v>
      </c>
      <c r="L96" s="103">
        <f>VLOOKUP($G96,[7]MAPA_IV_2.3_Liquidado!$G$10:$AO$184,34,0)</f>
        <v>40798</v>
      </c>
      <c r="M96" s="103">
        <f>VLOOKUP($G96,[7]MAPA_IV_2.3_Liquidado!$G$10:$AO$184,34,0)</f>
        <v>40798</v>
      </c>
      <c r="N96" s="103">
        <f>VLOOKUP($G96,[7]MAPA_IV_2.3_Liquidado!$G$10:$AO$184,34,0)</f>
        <v>40798</v>
      </c>
      <c r="O96" s="103">
        <f>VLOOKUP($G96,[7]MAPA_IV_2.4!$G$9:$AN$177,34,0)</f>
        <v>0</v>
      </c>
      <c r="P96" s="105">
        <f t="shared" si="18"/>
        <v>8.9446838189660337E-7</v>
      </c>
      <c r="Q96" s="145">
        <f t="shared" si="16"/>
        <v>1.6313126296817169E-4</v>
      </c>
    </row>
    <row r="97" spans="1:17" outlineLevel="4">
      <c r="A97" s="132" t="s">
        <v>830</v>
      </c>
      <c r="B97" s="131" t="s">
        <v>823</v>
      </c>
      <c r="C97" s="131" t="s">
        <v>1009</v>
      </c>
      <c r="D97" s="131" t="s">
        <v>1005</v>
      </c>
      <c r="E97" s="132" t="s">
        <v>1024</v>
      </c>
      <c r="F97" s="133" t="s">
        <v>1023</v>
      </c>
      <c r="G97" s="144" t="s">
        <v>1029</v>
      </c>
      <c r="H97" s="131" t="s">
        <v>1030</v>
      </c>
      <c r="I97" s="103">
        <f>VLOOKUP($G97,[7]MAPA_IV_2.0_Inicial!$G$9:$AO$184,34,0)</f>
        <v>0</v>
      </c>
      <c r="J97" s="103">
        <f t="shared" si="29"/>
        <v>0</v>
      </c>
      <c r="K97" s="103">
        <f>VLOOKUP($G97,[7]MAPA_IV_2.2_Atual!$G$10:$AO$184,34,0)</f>
        <v>0</v>
      </c>
      <c r="L97" s="103">
        <f>VLOOKUP($G97,[7]MAPA_IV_2.3_Liquidado!$G$10:$AO$184,34,0)</f>
        <v>0</v>
      </c>
      <c r="M97" s="103">
        <f>VLOOKUP($G97,[7]MAPA_IV_2.3_Liquidado!$G$10:$AO$184,34,0)</f>
        <v>0</v>
      </c>
      <c r="N97" s="103">
        <f>VLOOKUP($G97,[7]MAPA_IV_2.3_Liquidado!$G$10:$AO$184,34,0)</f>
        <v>0</v>
      </c>
      <c r="O97" s="103">
        <f>VLOOKUP($G97,[7]MAPA_IV_2.4!$G$9:$AN$177,34,0)</f>
        <v>0</v>
      </c>
      <c r="P97" s="105">
        <f t="shared" si="18"/>
        <v>0</v>
      </c>
      <c r="Q97" s="145">
        <f t="shared" si="16"/>
        <v>0</v>
      </c>
    </row>
    <row r="98" spans="1:17" outlineLevel="3">
      <c r="A98" s="132"/>
      <c r="B98" s="131"/>
      <c r="C98" s="131"/>
      <c r="D98" s="131"/>
      <c r="E98" s="130" t="s">
        <v>1031</v>
      </c>
      <c r="F98" s="133"/>
      <c r="G98" s="139" t="s">
        <v>1032</v>
      </c>
      <c r="H98" s="140" t="s">
        <v>1033</v>
      </c>
      <c r="I98" s="141">
        <f>SUBTOTAL(9,I99:I106)</f>
        <v>4241128634</v>
      </c>
      <c r="J98" s="141">
        <f t="shared" ref="J98:O98" si="30">SUBTOTAL(9,J99:J106)</f>
        <v>-53887629</v>
      </c>
      <c r="K98" s="141">
        <f t="shared" si="30"/>
        <v>4187241005</v>
      </c>
      <c r="L98" s="141">
        <f>SUBTOTAL(9,L99:L106)</f>
        <v>4157510096</v>
      </c>
      <c r="M98" s="141">
        <f>SUBTOTAL(9,M99:M106)</f>
        <v>4157510096</v>
      </c>
      <c r="N98" s="141">
        <f>SUBTOTAL(9,N99:N106)</f>
        <v>4157510096</v>
      </c>
      <c r="O98" s="141">
        <f t="shared" si="30"/>
        <v>0</v>
      </c>
      <c r="P98" s="100">
        <f t="shared" si="18"/>
        <v>9.1150579153093589E-2</v>
      </c>
      <c r="Q98" s="142">
        <f t="shared" si="16"/>
        <v>0.99289964227889005</v>
      </c>
    </row>
    <row r="99" spans="1:17" outlineLevel="4">
      <c r="A99" s="132" t="s">
        <v>830</v>
      </c>
      <c r="B99" s="131" t="s">
        <v>823</v>
      </c>
      <c r="C99" s="131" t="s">
        <v>1009</v>
      </c>
      <c r="D99" s="131" t="s">
        <v>1005</v>
      </c>
      <c r="E99" s="132" t="s">
        <v>1034</v>
      </c>
      <c r="F99" s="133" t="s">
        <v>1033</v>
      </c>
      <c r="G99" s="144" t="s">
        <v>1035</v>
      </c>
      <c r="H99" s="131" t="s">
        <v>1036</v>
      </c>
      <c r="I99" s="103">
        <f>VLOOKUP($G99,[7]MAPA_IV_2.0_Inicial!$G$9:$AO$184,34,0)</f>
        <v>15512516</v>
      </c>
      <c r="J99" s="103">
        <f t="shared" ref="J99:J106" si="31">+K99-I99</f>
        <v>-9397035</v>
      </c>
      <c r="K99" s="103">
        <f>VLOOKUP($G99,[7]MAPA_IV_2.2_Atual!$G$10:$AO$184,34,0)</f>
        <v>6115481</v>
      </c>
      <c r="L99" s="103">
        <f>VLOOKUP($G99,[7]MAPA_IV_2.3_Liquidado!$G$10:$AO$184,34,0)</f>
        <v>5925480</v>
      </c>
      <c r="M99" s="103">
        <f>VLOOKUP($G99,[7]MAPA_IV_2.3_Liquidado!$G$10:$AO$184,34,0)</f>
        <v>5925480</v>
      </c>
      <c r="N99" s="103">
        <f>VLOOKUP($G99,[7]MAPA_IV_2.3_Liquidado!$G$10:$AO$184,34,0)</f>
        <v>5925480</v>
      </c>
      <c r="O99" s="103">
        <f>VLOOKUP($G99,[7]MAPA_IV_2.4!$G$9:$AN$177,34,0)</f>
        <v>0</v>
      </c>
      <c r="P99" s="105">
        <f t="shared" si="18"/>
        <v>1.2991211597530972E-4</v>
      </c>
      <c r="Q99" s="145">
        <f t="shared" si="16"/>
        <v>0.96893114376448886</v>
      </c>
    </row>
    <row r="100" spans="1:17" outlineLevel="4">
      <c r="A100" s="132" t="s">
        <v>830</v>
      </c>
      <c r="B100" s="131" t="s">
        <v>823</v>
      </c>
      <c r="C100" s="131" t="s">
        <v>1009</v>
      </c>
      <c r="D100" s="131" t="s">
        <v>1005</v>
      </c>
      <c r="E100" s="132" t="s">
        <v>1034</v>
      </c>
      <c r="F100" s="133" t="s">
        <v>1033</v>
      </c>
      <c r="G100" s="144" t="s">
        <v>1037</v>
      </c>
      <c r="H100" s="131" t="s">
        <v>1038</v>
      </c>
      <c r="I100" s="103">
        <f>VLOOKUP($G100,[7]MAPA_IV_2.0_Inicial!$G$9:$AO$184,34,0)</f>
        <v>3850023224</v>
      </c>
      <c r="J100" s="103">
        <f t="shared" si="31"/>
        <v>-3951048</v>
      </c>
      <c r="K100" s="103">
        <f>VLOOKUP($G100,[7]MAPA_IV_2.2_Atual!$G$10:$AO$184,34,0)</f>
        <v>3846072176</v>
      </c>
      <c r="L100" s="103">
        <f>VLOOKUP($G100,[7]MAPA_IV_2.3_Liquidado!$G$10:$AO$184,34,0)</f>
        <v>3832124178</v>
      </c>
      <c r="M100" s="103">
        <f>VLOOKUP($G100,[7]MAPA_IV_2.3_Liquidado!$G$10:$AO$184,34,0)</f>
        <v>3832124178</v>
      </c>
      <c r="N100" s="103">
        <f>VLOOKUP($G100,[7]MAPA_IV_2.3_Liquidado!$G$10:$AO$184,34,0)</f>
        <v>3832124178</v>
      </c>
      <c r="O100" s="103">
        <f>VLOOKUP($G100,[7]MAPA_IV_2.4!$G$9:$AN$177,34,0)</f>
        <v>0</v>
      </c>
      <c r="P100" s="105">
        <f t="shared" si="18"/>
        <v>8.4016714366452069E-2</v>
      </c>
      <c r="Q100" s="145">
        <f t="shared" si="16"/>
        <v>0.99637344351282919</v>
      </c>
    </row>
    <row r="101" spans="1:17" outlineLevel="4">
      <c r="A101" s="132" t="s">
        <v>830</v>
      </c>
      <c r="B101" s="131" t="s">
        <v>823</v>
      </c>
      <c r="C101" s="131" t="s">
        <v>1009</v>
      </c>
      <c r="D101" s="131" t="s">
        <v>1005</v>
      </c>
      <c r="E101" s="132" t="s">
        <v>1034</v>
      </c>
      <c r="F101" s="133" t="s">
        <v>1033</v>
      </c>
      <c r="G101" s="144" t="s">
        <v>1039</v>
      </c>
      <c r="H101" s="131" t="s">
        <v>1040</v>
      </c>
      <c r="I101" s="103">
        <f>VLOOKUP($G101,[7]MAPA_IV_2.0_Inicial!$G$9:$AO$184,34,0)</f>
        <v>3800000</v>
      </c>
      <c r="J101" s="103">
        <f t="shared" si="31"/>
        <v>-3283506</v>
      </c>
      <c r="K101" s="103">
        <f>VLOOKUP($G101,[7]MAPA_IV_2.2_Atual!$G$10:$AO$184,34,0)</f>
        <v>516494</v>
      </c>
      <c r="L101" s="103">
        <f>VLOOKUP($G101,[7]MAPA_IV_2.3_Liquidado!$G$10:$AO$184,34,0)</f>
        <v>0</v>
      </c>
      <c r="M101" s="103">
        <f>VLOOKUP($G101,[7]MAPA_IV_2.3_Liquidado!$G$10:$AO$184,34,0)</f>
        <v>0</v>
      </c>
      <c r="N101" s="103">
        <f>VLOOKUP($G101,[7]MAPA_IV_2.3_Liquidado!$G$10:$AO$184,34,0)</f>
        <v>0</v>
      </c>
      <c r="O101" s="103">
        <f>VLOOKUP($G101,[7]MAPA_IV_2.4!$G$9:$AN$177,34,0)</f>
        <v>0</v>
      </c>
      <c r="P101" s="105">
        <f t="shared" si="18"/>
        <v>0</v>
      </c>
      <c r="Q101" s="145">
        <f t="shared" si="16"/>
        <v>0</v>
      </c>
    </row>
    <row r="102" spans="1:17" outlineLevel="4">
      <c r="A102" s="132" t="s">
        <v>830</v>
      </c>
      <c r="B102" s="131" t="s">
        <v>823</v>
      </c>
      <c r="C102" s="131" t="s">
        <v>1009</v>
      </c>
      <c r="D102" s="131" t="s">
        <v>1005</v>
      </c>
      <c r="E102" s="132" t="s">
        <v>1034</v>
      </c>
      <c r="F102" s="133" t="s">
        <v>1033</v>
      </c>
      <c r="G102" s="144" t="s">
        <v>1041</v>
      </c>
      <c r="H102" s="131" t="s">
        <v>1042</v>
      </c>
      <c r="I102" s="103">
        <f>VLOOKUP($G102,[7]MAPA_IV_2.0_Inicial!$G$9:$AO$184,34,0)</f>
        <v>369607386</v>
      </c>
      <c r="J102" s="103">
        <f t="shared" si="31"/>
        <v>-36225732</v>
      </c>
      <c r="K102" s="103">
        <f>VLOOKUP($G102,[7]MAPA_IV_2.2_Atual!$G$10:$AO$184,34,0)</f>
        <v>333381654</v>
      </c>
      <c r="L102" s="103">
        <f>VLOOKUP($G102,[7]MAPA_IV_2.3_Liquidado!$G$10:$AO$184,34,0)</f>
        <v>319380438</v>
      </c>
      <c r="M102" s="103">
        <f>VLOOKUP($G102,[7]MAPA_IV_2.3_Liquidado!$G$10:$AO$184,34,0)</f>
        <v>319380438</v>
      </c>
      <c r="N102" s="103">
        <f>VLOOKUP($G102,[7]MAPA_IV_2.3_Liquidado!$G$10:$AO$184,34,0)</f>
        <v>319380438</v>
      </c>
      <c r="O102" s="103">
        <f>VLOOKUP($G102,[7]MAPA_IV_2.4!$G$9:$AN$177,34,0)</f>
        <v>0</v>
      </c>
      <c r="P102" s="105">
        <f t="shared" si="18"/>
        <v>7.0021987251161445E-3</v>
      </c>
      <c r="Q102" s="145">
        <f t="shared" si="16"/>
        <v>0.95800244005028545</v>
      </c>
    </row>
    <row r="103" spans="1:17" outlineLevel="4">
      <c r="A103" s="132" t="s">
        <v>830</v>
      </c>
      <c r="B103" s="131" t="s">
        <v>823</v>
      </c>
      <c r="C103" s="131" t="s">
        <v>1009</v>
      </c>
      <c r="D103" s="131" t="s">
        <v>1005</v>
      </c>
      <c r="E103" s="132" t="s">
        <v>1034</v>
      </c>
      <c r="F103" s="133" t="s">
        <v>1033</v>
      </c>
      <c r="G103" s="144" t="s">
        <v>1043</v>
      </c>
      <c r="H103" s="131" t="s">
        <v>1044</v>
      </c>
      <c r="I103" s="103">
        <f>VLOOKUP($G103,[7]MAPA_IV_2.0_Inicial!$G$9:$AO$184,34,0)</f>
        <v>1385200</v>
      </c>
      <c r="J103" s="103">
        <f t="shared" si="31"/>
        <v>-230000</v>
      </c>
      <c r="K103" s="103">
        <f>VLOOKUP($G103,[7]MAPA_IV_2.2_Atual!$G$10:$AO$184,34,0)</f>
        <v>1155200</v>
      </c>
      <c r="L103" s="103">
        <f>VLOOKUP($G103,[7]MAPA_IV_2.3_Liquidado!$G$10:$AO$184,34,0)</f>
        <v>80000</v>
      </c>
      <c r="M103" s="103">
        <f>VLOOKUP($G103,[7]MAPA_IV_2.3_Liquidado!$G$10:$AO$184,34,0)</f>
        <v>80000</v>
      </c>
      <c r="N103" s="103">
        <f>VLOOKUP($G103,[7]MAPA_IV_2.3_Liquidado!$G$10:$AO$184,34,0)</f>
        <v>80000</v>
      </c>
      <c r="O103" s="103">
        <f>VLOOKUP($G103,[7]MAPA_IV_2.4!$G$9:$AN$177,34,0)</f>
        <v>0</v>
      </c>
      <c r="P103" s="105">
        <f t="shared" si="18"/>
        <v>1.7539455500693238E-6</v>
      </c>
      <c r="Q103" s="145">
        <f t="shared" si="16"/>
        <v>6.9252077562326875E-2</v>
      </c>
    </row>
    <row r="104" spans="1:17" outlineLevel="4">
      <c r="A104" s="132" t="s">
        <v>830</v>
      </c>
      <c r="B104" s="131" t="s">
        <v>823</v>
      </c>
      <c r="C104" s="131" t="s">
        <v>1009</v>
      </c>
      <c r="D104" s="131" t="s">
        <v>1005</v>
      </c>
      <c r="E104" s="132" t="s">
        <v>1034</v>
      </c>
      <c r="F104" s="133" t="s">
        <v>1033</v>
      </c>
      <c r="G104" s="144" t="s">
        <v>1045</v>
      </c>
      <c r="H104" s="131" t="s">
        <v>1046</v>
      </c>
      <c r="I104" s="103">
        <f>VLOOKUP($G104,[7]MAPA_IV_2.0_Inicial!$G$9:$AO$184,34,0)</f>
        <v>0</v>
      </c>
      <c r="J104" s="103">
        <f t="shared" si="31"/>
        <v>0</v>
      </c>
      <c r="K104" s="103">
        <f>VLOOKUP($G104,[7]MAPA_IV_2.2_Atual!$G$10:$AO$184,34,0)</f>
        <v>0</v>
      </c>
      <c r="L104" s="103">
        <f>VLOOKUP($G104,[7]MAPA_IV_2.3_Liquidado!$G$10:$AO$184,34,0)</f>
        <v>0</v>
      </c>
      <c r="M104" s="103">
        <f>VLOOKUP($G104,[7]MAPA_IV_2.3_Liquidado!$G$10:$AO$184,34,0)</f>
        <v>0</v>
      </c>
      <c r="N104" s="103">
        <f>VLOOKUP($G104,[7]MAPA_IV_2.3_Liquidado!$G$10:$AO$184,34,0)</f>
        <v>0</v>
      </c>
      <c r="O104" s="103">
        <f>VLOOKUP($G104,[7]MAPA_IV_2.4!$G$9:$AN$177,34,0)</f>
        <v>0</v>
      </c>
      <c r="P104" s="105">
        <f t="shared" si="18"/>
        <v>0</v>
      </c>
      <c r="Q104" s="145">
        <f t="shared" si="16"/>
        <v>0</v>
      </c>
    </row>
    <row r="105" spans="1:17" outlineLevel="4">
      <c r="A105" s="132" t="s">
        <v>830</v>
      </c>
      <c r="B105" s="131" t="s">
        <v>823</v>
      </c>
      <c r="C105" s="131" t="s">
        <v>1009</v>
      </c>
      <c r="D105" s="131" t="s">
        <v>1005</v>
      </c>
      <c r="E105" s="132" t="s">
        <v>1034</v>
      </c>
      <c r="F105" s="133" t="s">
        <v>1033</v>
      </c>
      <c r="G105" s="144" t="s">
        <v>1047</v>
      </c>
      <c r="H105" s="131" t="s">
        <v>1048</v>
      </c>
      <c r="I105" s="103">
        <f>VLOOKUP($G105,[7]MAPA_IV_2.0_Inicial!$G$9:$AO$184,34,0)</f>
        <v>0</v>
      </c>
      <c r="J105" s="103">
        <f t="shared" si="31"/>
        <v>0</v>
      </c>
      <c r="K105" s="103">
        <f>VLOOKUP($G105,[7]MAPA_IV_2.2_Atual!$G$10:$AO$184,34,0)</f>
        <v>0</v>
      </c>
      <c r="L105" s="103">
        <f>VLOOKUP($G105,[7]MAPA_IV_2.3_Liquidado!$G$10:$AO$184,34,0)</f>
        <v>0</v>
      </c>
      <c r="M105" s="103">
        <f>VLOOKUP($G105,[7]MAPA_IV_2.3_Liquidado!$G$10:$AO$184,34,0)</f>
        <v>0</v>
      </c>
      <c r="N105" s="103">
        <f>VLOOKUP($G105,[7]MAPA_IV_2.3_Liquidado!$G$10:$AO$184,34,0)</f>
        <v>0</v>
      </c>
      <c r="O105" s="103">
        <f>VLOOKUP($G105,[7]MAPA_IV_2.4!$G$9:$AN$177,34,0)</f>
        <v>0</v>
      </c>
      <c r="P105" s="105">
        <f t="shared" si="18"/>
        <v>0</v>
      </c>
      <c r="Q105" s="145">
        <f t="shared" si="16"/>
        <v>0</v>
      </c>
    </row>
    <row r="106" spans="1:17" outlineLevel="4">
      <c r="A106" s="132" t="s">
        <v>830</v>
      </c>
      <c r="B106" s="131" t="s">
        <v>823</v>
      </c>
      <c r="C106" s="131" t="s">
        <v>1009</v>
      </c>
      <c r="D106" s="131" t="s">
        <v>1005</v>
      </c>
      <c r="E106" s="132" t="s">
        <v>1034</v>
      </c>
      <c r="F106" s="133" t="s">
        <v>1033</v>
      </c>
      <c r="G106" s="144" t="s">
        <v>1049</v>
      </c>
      <c r="H106" s="131" t="s">
        <v>1050</v>
      </c>
      <c r="I106" s="103">
        <f>VLOOKUP($G106,[7]MAPA_IV_2.0_Inicial!$G$9:$AO$184,34,0)</f>
        <v>800308</v>
      </c>
      <c r="J106" s="103">
        <f t="shared" si="31"/>
        <v>-800308</v>
      </c>
      <c r="K106" s="103">
        <f>VLOOKUP($G106,[7]MAPA_IV_2.2_Atual!$G$10:$AO$184,34,0)</f>
        <v>0</v>
      </c>
      <c r="L106" s="103">
        <f>VLOOKUP($G106,[7]MAPA_IV_2.3_Liquidado!$G$10:$AO$184,34,0)</f>
        <v>0</v>
      </c>
      <c r="M106" s="103">
        <f>VLOOKUP($G106,[7]MAPA_IV_2.3_Liquidado!$G$10:$AO$184,34,0)</f>
        <v>0</v>
      </c>
      <c r="N106" s="103">
        <f>VLOOKUP($G106,[7]MAPA_IV_2.3_Liquidado!$G$10:$AO$184,34,0)</f>
        <v>0</v>
      </c>
      <c r="O106" s="103">
        <f>VLOOKUP($G106,[7]MAPA_IV_2.4!$G$9:$AN$177,34,0)</f>
        <v>0</v>
      </c>
      <c r="P106" s="105">
        <f t="shared" si="18"/>
        <v>0</v>
      </c>
      <c r="Q106" s="145">
        <f t="shared" si="16"/>
        <v>0</v>
      </c>
    </row>
    <row r="107" spans="1:17" outlineLevel="2">
      <c r="A107" s="132"/>
      <c r="B107" s="131"/>
      <c r="C107" s="140" t="s">
        <v>1051</v>
      </c>
      <c r="D107" s="131"/>
      <c r="E107" s="132"/>
      <c r="F107" s="133"/>
      <c r="G107" s="143" t="s">
        <v>1052</v>
      </c>
      <c r="H107" s="140" t="s">
        <v>1053</v>
      </c>
      <c r="I107" s="141">
        <f>SUBTOTAL(9,I109:I120)</f>
        <v>6936262051</v>
      </c>
      <c r="J107" s="141">
        <f t="shared" ref="J107:O107" si="32">SUBTOTAL(9,J109:J120)</f>
        <v>468560831</v>
      </c>
      <c r="K107" s="141">
        <f t="shared" si="32"/>
        <v>7404822882</v>
      </c>
      <c r="L107" s="141">
        <f>SUBTOTAL(9,L109:L120)</f>
        <v>7386006734</v>
      </c>
      <c r="M107" s="141">
        <f>SUBTOTAL(9,M109:M120)</f>
        <v>7386006734</v>
      </c>
      <c r="N107" s="141">
        <f>SUBTOTAL(9,N109:N120)</f>
        <v>7386006734</v>
      </c>
      <c r="O107" s="141">
        <f t="shared" si="32"/>
        <v>0</v>
      </c>
      <c r="P107" s="100">
        <f t="shared" si="18"/>
        <v>0.161933170548517</v>
      </c>
      <c r="Q107" s="142">
        <f t="shared" si="16"/>
        <v>0.99745893341409431</v>
      </c>
    </row>
    <row r="108" spans="1:17" outlineLevel="3">
      <c r="A108" s="132"/>
      <c r="B108" s="131"/>
      <c r="C108" s="131"/>
      <c r="D108" s="131"/>
      <c r="E108" s="130" t="s">
        <v>1054</v>
      </c>
      <c r="F108" s="133"/>
      <c r="G108" s="139" t="s">
        <v>1055</v>
      </c>
      <c r="H108" s="140" t="s">
        <v>1056</v>
      </c>
      <c r="I108" s="141">
        <f>SUBTOTAL(9,I109:I117)</f>
        <v>6591423357</v>
      </c>
      <c r="J108" s="141">
        <f t="shared" ref="J108:O108" si="33">SUBTOTAL(9,J109:J117)</f>
        <v>435064724</v>
      </c>
      <c r="K108" s="141">
        <f t="shared" si="33"/>
        <v>7026488081</v>
      </c>
      <c r="L108" s="141">
        <f>SUBTOTAL(9,L109:L117)</f>
        <v>7011021009</v>
      </c>
      <c r="M108" s="141">
        <f>SUBTOTAL(9,M109:M117)</f>
        <v>7011021009</v>
      </c>
      <c r="N108" s="141">
        <f>SUBTOTAL(9,N109:N117)</f>
        <v>7011021009</v>
      </c>
      <c r="O108" s="141">
        <f t="shared" si="33"/>
        <v>0</v>
      </c>
      <c r="P108" s="100">
        <f t="shared" si="18"/>
        <v>0.15371186375222615</v>
      </c>
      <c r="Q108" s="142">
        <f t="shared" si="16"/>
        <v>0.9977987478493241</v>
      </c>
    </row>
    <row r="109" spans="1:17" outlineLevel="4">
      <c r="A109" s="132" t="s">
        <v>830</v>
      </c>
      <c r="B109" s="131" t="s">
        <v>823</v>
      </c>
      <c r="C109" s="131" t="s">
        <v>1057</v>
      </c>
      <c r="D109" s="131" t="s">
        <v>1053</v>
      </c>
      <c r="E109" s="132" t="s">
        <v>1058</v>
      </c>
      <c r="F109" s="133" t="s">
        <v>1056</v>
      </c>
      <c r="G109" s="144" t="s">
        <v>1059</v>
      </c>
      <c r="H109" s="131" t="s">
        <v>1060</v>
      </c>
      <c r="I109" s="103">
        <f>VLOOKUP($G109,[7]MAPA_IV_2.0_Inicial!$G$9:$AO$184,34,0)</f>
        <v>4368214602</v>
      </c>
      <c r="J109" s="103">
        <f t="shared" ref="J109:J117" si="34">+K109-I109</f>
        <v>410245950</v>
      </c>
      <c r="K109" s="103">
        <f>VLOOKUP($G109,[7]MAPA_IV_2.2_Atual!$G$10:$AO$184,34,0)</f>
        <v>4778460552</v>
      </c>
      <c r="L109" s="103">
        <f>VLOOKUP($G109,[7]MAPA_IV_2.3_Liquidado!$G$10:$AO$184,34,0)</f>
        <v>4770491724</v>
      </c>
      <c r="M109" s="103">
        <f>VLOOKUP($G109,[7]MAPA_IV_2.3_Liquidado!$G$10:$AO$184,34,0)</f>
        <v>4770491724</v>
      </c>
      <c r="N109" s="103">
        <f>VLOOKUP($G109,[7]MAPA_IV_2.3_Liquidado!$G$10:$AO$184,34,0)</f>
        <v>4770491724</v>
      </c>
      <c r="O109" s="103">
        <f>VLOOKUP($G109,[7]MAPA_IV_2.4!$G$9:$AN$177,34,0)</f>
        <v>0</v>
      </c>
      <c r="P109" s="105">
        <f t="shared" si="18"/>
        <v>0.10458978413690422</v>
      </c>
      <c r="Q109" s="145">
        <f t="shared" si="16"/>
        <v>0.9983323440858658</v>
      </c>
    </row>
    <row r="110" spans="1:17" outlineLevel="4">
      <c r="A110" s="132" t="s">
        <v>830</v>
      </c>
      <c r="B110" s="131" t="s">
        <v>823</v>
      </c>
      <c r="C110" s="131" t="s">
        <v>1057</v>
      </c>
      <c r="D110" s="131" t="s">
        <v>1053</v>
      </c>
      <c r="E110" s="132" t="s">
        <v>1058</v>
      </c>
      <c r="F110" s="133" t="s">
        <v>1056</v>
      </c>
      <c r="G110" s="144" t="s">
        <v>1061</v>
      </c>
      <c r="H110" s="131" t="s">
        <v>1062</v>
      </c>
      <c r="I110" s="103">
        <f>VLOOKUP($G110,[7]MAPA_IV_2.0_Inicial!$G$9:$AO$184,34,0)</f>
        <v>266000000</v>
      </c>
      <c r="J110" s="103">
        <f t="shared" si="34"/>
        <v>27750000</v>
      </c>
      <c r="K110" s="103">
        <f>VLOOKUP($G110,[7]MAPA_IV_2.2_Atual!$G$10:$AO$184,34,0)</f>
        <v>293750000</v>
      </c>
      <c r="L110" s="103">
        <f>VLOOKUP($G110,[7]MAPA_IV_2.3_Liquidado!$G$10:$AO$184,34,0)</f>
        <v>290088409</v>
      </c>
      <c r="M110" s="103">
        <f>VLOOKUP($G110,[7]MAPA_IV_2.3_Liquidado!$G$10:$AO$184,34,0)</f>
        <v>290088409</v>
      </c>
      <c r="N110" s="103">
        <f>VLOOKUP($G110,[7]MAPA_IV_2.3_Liquidado!$G$10:$AO$184,34,0)</f>
        <v>290088409</v>
      </c>
      <c r="O110" s="103">
        <f>VLOOKUP($G110,[7]MAPA_IV_2.4!$G$9:$AN$177,34,0)</f>
        <v>0</v>
      </c>
      <c r="P110" s="105">
        <f t="shared" si="18"/>
        <v>6.359990926153E-3</v>
      </c>
      <c r="Q110" s="145">
        <f t="shared" si="16"/>
        <v>0.98753500936170213</v>
      </c>
    </row>
    <row r="111" spans="1:17" outlineLevel="4">
      <c r="A111" s="132" t="s">
        <v>830</v>
      </c>
      <c r="B111" s="131" t="s">
        <v>823</v>
      </c>
      <c r="C111" s="131" t="s">
        <v>1057</v>
      </c>
      <c r="D111" s="131" t="s">
        <v>1053</v>
      </c>
      <c r="E111" s="132" t="s">
        <v>1058</v>
      </c>
      <c r="F111" s="133" t="s">
        <v>1056</v>
      </c>
      <c r="G111" s="144" t="s">
        <v>1063</v>
      </c>
      <c r="H111" s="131" t="s">
        <v>1064</v>
      </c>
      <c r="I111" s="103">
        <f>VLOOKUP($G111,[7]MAPA_IV_2.0_Inicial!$G$9:$AO$184,34,0)</f>
        <v>1926802057</v>
      </c>
      <c r="J111" s="103">
        <f t="shared" si="34"/>
        <v>-3173000</v>
      </c>
      <c r="K111" s="103">
        <f>VLOOKUP($G111,[7]MAPA_IV_2.2_Atual!$G$10:$AO$184,34,0)</f>
        <v>1923629057</v>
      </c>
      <c r="L111" s="103">
        <f>VLOOKUP($G111,[7]MAPA_IV_2.3_Liquidado!$G$10:$AO$184,34,0)</f>
        <v>1921353252</v>
      </c>
      <c r="M111" s="103">
        <f>VLOOKUP($G111,[7]MAPA_IV_2.3_Liquidado!$G$10:$AO$184,34,0)</f>
        <v>1921353252</v>
      </c>
      <c r="N111" s="103">
        <f>VLOOKUP($G111,[7]MAPA_IV_2.3_Liquidado!$G$10:$AO$184,34,0)</f>
        <v>1921353252</v>
      </c>
      <c r="O111" s="103">
        <f>VLOOKUP($G111,[7]MAPA_IV_2.4!$G$9:$AN$177,34,0)</f>
        <v>0</v>
      </c>
      <c r="P111" s="105">
        <f t="shared" si="18"/>
        <v>4.21243623307078E-2</v>
      </c>
      <c r="Q111" s="145">
        <f t="shared" si="16"/>
        <v>0.99881692107336473</v>
      </c>
    </row>
    <row r="112" spans="1:17" outlineLevel="4">
      <c r="A112" s="132" t="s">
        <v>830</v>
      </c>
      <c r="B112" s="131" t="s">
        <v>823</v>
      </c>
      <c r="C112" s="131" t="s">
        <v>1057</v>
      </c>
      <c r="D112" s="131" t="s">
        <v>1053</v>
      </c>
      <c r="E112" s="132" t="s">
        <v>1058</v>
      </c>
      <c r="F112" s="133" t="s">
        <v>1056</v>
      </c>
      <c r="G112" s="144" t="s">
        <v>1065</v>
      </c>
      <c r="H112" s="131" t="s">
        <v>1066</v>
      </c>
      <c r="I112" s="103">
        <f>VLOOKUP($G112,[7]MAPA_IV_2.0_Inicial!$G$9:$AO$184,34,0)</f>
        <v>27371862</v>
      </c>
      <c r="J112" s="103">
        <f t="shared" si="34"/>
        <v>0</v>
      </c>
      <c r="K112" s="103">
        <f>VLOOKUP($G112,[7]MAPA_IV_2.2_Atual!$G$10:$AO$184,34,0)</f>
        <v>27371862</v>
      </c>
      <c r="L112" s="103">
        <f>VLOOKUP($G112,[7]MAPA_IV_2.3_Liquidado!$G$10:$AO$184,34,0)</f>
        <v>26599547</v>
      </c>
      <c r="M112" s="103">
        <f>VLOOKUP($G112,[7]MAPA_IV_2.3_Liquidado!$G$10:$AO$184,34,0)</f>
        <v>26599547</v>
      </c>
      <c r="N112" s="103">
        <f>VLOOKUP($G112,[7]MAPA_IV_2.3_Liquidado!$G$10:$AO$184,34,0)</f>
        <v>26599547</v>
      </c>
      <c r="O112" s="103">
        <f>VLOOKUP($G112,[7]MAPA_IV_2.4!$G$9:$AN$177,34,0)</f>
        <v>0</v>
      </c>
      <c r="P112" s="105">
        <f t="shared" si="18"/>
        <v>5.831769636813729E-4</v>
      </c>
      <c r="Q112" s="145">
        <f t="shared" si="16"/>
        <v>0.97178434554434034</v>
      </c>
    </row>
    <row r="113" spans="1:17" outlineLevel="4">
      <c r="A113" s="132" t="s">
        <v>830</v>
      </c>
      <c r="B113" s="131" t="s">
        <v>823</v>
      </c>
      <c r="C113" s="131" t="s">
        <v>1057</v>
      </c>
      <c r="D113" s="131" t="s">
        <v>1053</v>
      </c>
      <c r="E113" s="132" t="s">
        <v>1058</v>
      </c>
      <c r="F113" s="133" t="s">
        <v>1056</v>
      </c>
      <c r="G113" s="144" t="s">
        <v>1067</v>
      </c>
      <c r="H113" s="131" t="s">
        <v>1068</v>
      </c>
      <c r="I113" s="103">
        <f>VLOOKUP($G113,[7]MAPA_IV_2.0_Inicial!$G$9:$AO$184,34,0)</f>
        <v>1632000</v>
      </c>
      <c r="J113" s="103">
        <f t="shared" si="34"/>
        <v>0</v>
      </c>
      <c r="K113" s="103">
        <f>VLOOKUP($G113,[7]MAPA_IV_2.2_Atual!$G$10:$AO$184,34,0)</f>
        <v>1632000</v>
      </c>
      <c r="L113" s="103">
        <f>VLOOKUP($G113,[7]MAPA_IV_2.3_Liquidado!$G$10:$AO$184,34,0)</f>
        <v>1632000</v>
      </c>
      <c r="M113" s="103">
        <f>VLOOKUP($G113,[7]MAPA_IV_2.3_Liquidado!$G$10:$AO$184,34,0)</f>
        <v>1632000</v>
      </c>
      <c r="N113" s="103">
        <f>VLOOKUP($G113,[7]MAPA_IV_2.3_Liquidado!$G$10:$AO$184,34,0)</f>
        <v>1632000</v>
      </c>
      <c r="O113" s="103">
        <f>VLOOKUP($G113,[7]MAPA_IV_2.4!$G$9:$AN$177,34,0)</f>
        <v>0</v>
      </c>
      <c r="P113" s="105">
        <f t="shared" si="18"/>
        <v>3.5780489221414206E-5</v>
      </c>
      <c r="Q113" s="145">
        <f t="shared" si="16"/>
        <v>1</v>
      </c>
    </row>
    <row r="114" spans="1:17" outlineLevel="4">
      <c r="A114" s="132" t="s">
        <v>830</v>
      </c>
      <c r="B114" s="131" t="s">
        <v>823</v>
      </c>
      <c r="C114" s="131" t="s">
        <v>1057</v>
      </c>
      <c r="D114" s="131" t="s">
        <v>1053</v>
      </c>
      <c r="E114" s="132" t="s">
        <v>1058</v>
      </c>
      <c r="F114" s="133" t="s">
        <v>1056</v>
      </c>
      <c r="G114" s="144" t="s">
        <v>1069</v>
      </c>
      <c r="H114" s="131" t="s">
        <v>1070</v>
      </c>
      <c r="I114" s="103">
        <f>VLOOKUP($G114,[7]MAPA_IV_2.0_Inicial!$G$9:$AO$184,34,0)</f>
        <v>0</v>
      </c>
      <c r="J114" s="103">
        <f t="shared" si="34"/>
        <v>0</v>
      </c>
      <c r="K114" s="103">
        <f>VLOOKUP($G114,[7]MAPA_IV_2.2_Atual!$G$10:$AO$184,34,0)</f>
        <v>0</v>
      </c>
      <c r="L114" s="103">
        <f>VLOOKUP($G114,[7]MAPA_IV_2.3_Liquidado!$G$10:$AO$184,34,0)</f>
        <v>0</v>
      </c>
      <c r="M114" s="103">
        <f>VLOOKUP($G114,[7]MAPA_IV_2.3_Liquidado!$G$10:$AO$184,34,0)</f>
        <v>0</v>
      </c>
      <c r="N114" s="103">
        <f>VLOOKUP($G114,[7]MAPA_IV_2.3_Liquidado!$G$10:$AO$184,34,0)</f>
        <v>0</v>
      </c>
      <c r="O114" s="103">
        <f>VLOOKUP($G114,[7]MAPA_IV_2.4!$G$9:$AN$177,34,0)</f>
        <v>0</v>
      </c>
      <c r="P114" s="105">
        <f t="shared" si="18"/>
        <v>0</v>
      </c>
      <c r="Q114" s="145">
        <f t="shared" si="16"/>
        <v>0</v>
      </c>
    </row>
    <row r="115" spans="1:17" outlineLevel="4">
      <c r="A115" s="132" t="s">
        <v>830</v>
      </c>
      <c r="B115" s="131" t="s">
        <v>823</v>
      </c>
      <c r="C115" s="131" t="s">
        <v>1057</v>
      </c>
      <c r="D115" s="131" t="s">
        <v>1053</v>
      </c>
      <c r="E115" s="132" t="s">
        <v>1058</v>
      </c>
      <c r="F115" s="133" t="s">
        <v>1056</v>
      </c>
      <c r="G115" s="144" t="s">
        <v>1071</v>
      </c>
      <c r="H115" s="131" t="s">
        <v>1072</v>
      </c>
      <c r="I115" s="103">
        <f>VLOOKUP($G115,[7]MAPA_IV_2.0_Inicial!$G$9:$AO$184,34,0)</f>
        <v>0</v>
      </c>
      <c r="J115" s="103">
        <f t="shared" si="34"/>
        <v>0</v>
      </c>
      <c r="K115" s="103">
        <f>VLOOKUP($G115,[7]MAPA_IV_2.2_Atual!$G$10:$AO$184,34,0)</f>
        <v>0</v>
      </c>
      <c r="L115" s="103">
        <f>VLOOKUP($G115,[7]MAPA_IV_2.3_Liquidado!$G$10:$AO$184,34,0)</f>
        <v>0</v>
      </c>
      <c r="M115" s="103">
        <f>VLOOKUP($G115,[7]MAPA_IV_2.3_Liquidado!$G$10:$AO$184,34,0)</f>
        <v>0</v>
      </c>
      <c r="N115" s="103">
        <f>VLOOKUP($G115,[7]MAPA_IV_2.3_Liquidado!$G$10:$AO$184,34,0)</f>
        <v>0</v>
      </c>
      <c r="O115" s="103">
        <f>VLOOKUP($G115,[7]MAPA_IV_2.4!$G$9:$AN$177,34,0)</f>
        <v>0</v>
      </c>
      <c r="P115" s="105">
        <f t="shared" si="18"/>
        <v>0</v>
      </c>
      <c r="Q115" s="145">
        <f t="shared" si="16"/>
        <v>0</v>
      </c>
    </row>
    <row r="116" spans="1:17" outlineLevel="4">
      <c r="A116" s="132" t="s">
        <v>830</v>
      </c>
      <c r="B116" s="131" t="s">
        <v>823</v>
      </c>
      <c r="C116" s="131" t="s">
        <v>1057</v>
      </c>
      <c r="D116" s="131" t="s">
        <v>1053</v>
      </c>
      <c r="E116" s="132" t="s">
        <v>1058</v>
      </c>
      <c r="F116" s="133" t="s">
        <v>1056</v>
      </c>
      <c r="G116" s="144" t="s">
        <v>1073</v>
      </c>
      <c r="H116" s="131" t="s">
        <v>1074</v>
      </c>
      <c r="I116" s="103">
        <f>VLOOKUP($G116,[7]MAPA_IV_2.0_Inicial!$G$9:$AO$184,34,0)</f>
        <v>1290229</v>
      </c>
      <c r="J116" s="103">
        <f t="shared" si="34"/>
        <v>-200000</v>
      </c>
      <c r="K116" s="103">
        <f>VLOOKUP($G116,[7]MAPA_IV_2.2_Atual!$G$10:$AO$184,34,0)</f>
        <v>1090229</v>
      </c>
      <c r="L116" s="103">
        <f>VLOOKUP($G116,[7]MAPA_IV_2.3_Liquidado!$G$10:$AO$184,34,0)</f>
        <v>316696</v>
      </c>
      <c r="M116" s="103">
        <f>VLOOKUP($G116,[7]MAPA_IV_2.3_Liquidado!$G$10:$AO$184,34,0)</f>
        <v>316696</v>
      </c>
      <c r="N116" s="103">
        <f>VLOOKUP($G116,[7]MAPA_IV_2.3_Liquidado!$G$10:$AO$184,34,0)</f>
        <v>316696</v>
      </c>
      <c r="O116" s="103">
        <f>VLOOKUP($G116,[7]MAPA_IV_2.4!$G$9:$AN$177,34,0)</f>
        <v>0</v>
      </c>
      <c r="P116" s="105">
        <f>N116/$N$5</f>
        <v>6.943344249059432E-6</v>
      </c>
      <c r="Q116" s="145">
        <f>IF(K116&lt;&gt;0,N116/K116,0)</f>
        <v>0.29048576033108642</v>
      </c>
    </row>
    <row r="117" spans="1:17" outlineLevel="4">
      <c r="A117" s="132" t="s">
        <v>830</v>
      </c>
      <c r="B117" s="131" t="s">
        <v>823</v>
      </c>
      <c r="C117" s="131" t="s">
        <v>1057</v>
      </c>
      <c r="D117" s="131" t="s">
        <v>1053</v>
      </c>
      <c r="E117" s="132" t="s">
        <v>1058</v>
      </c>
      <c r="F117" s="133" t="s">
        <v>1056</v>
      </c>
      <c r="G117" s="144" t="s">
        <v>1075</v>
      </c>
      <c r="H117" s="131" t="s">
        <v>1074</v>
      </c>
      <c r="I117" s="103">
        <f>VLOOKUP($G117,[7]MAPA_IV_2.0_Inicial!$G$9:$AO$184,34,0)</f>
        <v>112607</v>
      </c>
      <c r="J117" s="103">
        <f t="shared" si="34"/>
        <v>441774</v>
      </c>
      <c r="K117" s="103">
        <f>VLOOKUP($G117,[7]MAPA_IV_2.2_Atual!$G$10:$AO$184,34,0)</f>
        <v>554381</v>
      </c>
      <c r="L117" s="103">
        <f>VLOOKUP($G117,[7]MAPA_IV_2.3_Liquidado!$G$10:$AO$184,34,0)</f>
        <v>539381</v>
      </c>
      <c r="M117" s="103">
        <f>VLOOKUP($G117,[7]MAPA_IV_2.3_Liquidado!$G$10:$AO$184,34,0)</f>
        <v>539381</v>
      </c>
      <c r="N117" s="103">
        <f>VLOOKUP($G117,[7]MAPA_IV_2.3_Liquidado!$G$10:$AO$184,34,0)</f>
        <v>539381</v>
      </c>
      <c r="O117" s="103">
        <f>VLOOKUP($G117,[7]MAPA_IV_2.4!$G$9:$AN$177,34,0)</f>
        <v>0</v>
      </c>
      <c r="P117" s="105">
        <f t="shared" si="18"/>
        <v>1.1825561309274274E-5</v>
      </c>
      <c r="Q117" s="145">
        <f t="shared" si="16"/>
        <v>0.97294279565858133</v>
      </c>
    </row>
    <row r="118" spans="1:17" outlineLevel="3">
      <c r="A118" s="132"/>
      <c r="B118" s="131"/>
      <c r="C118" s="131"/>
      <c r="D118" s="131"/>
      <c r="E118" s="130" t="s">
        <v>1076</v>
      </c>
      <c r="F118" s="133"/>
      <c r="G118" s="139" t="s">
        <v>1077</v>
      </c>
      <c r="H118" s="140" t="s">
        <v>1078</v>
      </c>
      <c r="I118" s="141">
        <f>SUBTOTAL(9,I119:I120)</f>
        <v>344838694</v>
      </c>
      <c r="J118" s="141">
        <f t="shared" ref="J118:O118" si="35">SUBTOTAL(9,J119:J120)</f>
        <v>33496107</v>
      </c>
      <c r="K118" s="141">
        <f t="shared" si="35"/>
        <v>378334801</v>
      </c>
      <c r="L118" s="141">
        <f>SUBTOTAL(9,L119:L120)</f>
        <v>374985725</v>
      </c>
      <c r="M118" s="141">
        <f>SUBTOTAL(9,M119:M120)</f>
        <v>374985725</v>
      </c>
      <c r="N118" s="141">
        <f>SUBTOTAL(9,N119:N120)</f>
        <v>374985725</v>
      </c>
      <c r="O118" s="141">
        <f t="shared" si="35"/>
        <v>0</v>
      </c>
      <c r="P118" s="100">
        <f t="shared" si="18"/>
        <v>8.2213067962908642E-3</v>
      </c>
      <c r="Q118" s="142">
        <f t="shared" si="16"/>
        <v>0.99114785108018655</v>
      </c>
    </row>
    <row r="119" spans="1:17" outlineLevel="4">
      <c r="A119" s="132" t="s">
        <v>830</v>
      </c>
      <c r="B119" s="131" t="s">
        <v>823</v>
      </c>
      <c r="C119" s="131" t="s">
        <v>1057</v>
      </c>
      <c r="D119" s="131" t="s">
        <v>1053</v>
      </c>
      <c r="E119" s="132" t="s">
        <v>1079</v>
      </c>
      <c r="F119" s="133" t="s">
        <v>1078</v>
      </c>
      <c r="G119" s="144" t="s">
        <v>1080</v>
      </c>
      <c r="H119" s="131" t="s">
        <v>1081</v>
      </c>
      <c r="I119" s="103">
        <f>VLOOKUP($G119,[7]MAPA_IV_2.0_Inicial!$G$9:$AO$184,34,0)</f>
        <v>325826612</v>
      </c>
      <c r="J119" s="103">
        <f t="shared" ref="J119:J120" si="36">+K119-I119</f>
        <v>30815940</v>
      </c>
      <c r="K119" s="103">
        <f>VLOOKUP($G119,[7]MAPA_IV_2.2_Atual!$G$10:$AO$184,34,0)</f>
        <v>356642552</v>
      </c>
      <c r="L119" s="103">
        <f>VLOOKUP($G119,[7]MAPA_IV_2.3_Liquidado!$G$10:$AO$184,34,0)</f>
        <v>356608182</v>
      </c>
      <c r="M119" s="103">
        <f>VLOOKUP($G119,[7]MAPA_IV_2.3_Liquidado!$G$10:$AO$184,34,0)</f>
        <v>356608182</v>
      </c>
      <c r="N119" s="103">
        <f>VLOOKUP($G119,[7]MAPA_IV_2.3_Liquidado!$G$10:$AO$184,34,0)</f>
        <v>356608182</v>
      </c>
      <c r="O119" s="103">
        <f>VLOOKUP($G119,[7]MAPA_IV_2.4!$G$9:$AN$177,34,0)</f>
        <v>0</v>
      </c>
      <c r="P119" s="105">
        <f t="shared" si="18"/>
        <v>7.8183916742151447E-3</v>
      </c>
      <c r="Q119" s="145">
        <f t="shared" si="16"/>
        <v>0.99990362899825813</v>
      </c>
    </row>
    <row r="120" spans="1:17" outlineLevel="4">
      <c r="A120" s="132" t="s">
        <v>830</v>
      </c>
      <c r="B120" s="131" t="s">
        <v>823</v>
      </c>
      <c r="C120" s="131" t="s">
        <v>1057</v>
      </c>
      <c r="D120" s="131" t="s">
        <v>1053</v>
      </c>
      <c r="E120" s="132" t="s">
        <v>1079</v>
      </c>
      <c r="F120" s="133" t="s">
        <v>1078</v>
      </c>
      <c r="G120" s="144" t="s">
        <v>1082</v>
      </c>
      <c r="H120" s="131" t="s">
        <v>1083</v>
      </c>
      <c r="I120" s="103">
        <f>VLOOKUP($G120,[7]MAPA_IV_2.0_Inicial!$G$9:$AO$184,34,0)</f>
        <v>19012082</v>
      </c>
      <c r="J120" s="103">
        <f t="shared" si="36"/>
        <v>2680167</v>
      </c>
      <c r="K120" s="103">
        <f>VLOOKUP($G120,[7]MAPA_IV_2.2_Atual!$G$10:$AO$184,34,0)</f>
        <v>21692249</v>
      </c>
      <c r="L120" s="103">
        <f>VLOOKUP($G120,[7]MAPA_IV_2.3_Liquidado!$G$10:$AO$184,34,0)</f>
        <v>18377543</v>
      </c>
      <c r="M120" s="103">
        <f>VLOOKUP($G120,[7]MAPA_IV_2.3_Liquidado!$G$10:$AO$184,34,0)</f>
        <v>18377543</v>
      </c>
      <c r="N120" s="103">
        <f>VLOOKUP($G120,[7]MAPA_IV_2.3_Liquidado!$G$10:$AO$184,34,0)</f>
        <v>18377543</v>
      </c>
      <c r="O120" s="103">
        <f>VLOOKUP($G120,[7]MAPA_IV_2.4!$G$9:$AN$177,34,0)</f>
        <v>0</v>
      </c>
      <c r="P120" s="105">
        <f t="shared" si="18"/>
        <v>4.0291512207572063E-4</v>
      </c>
      <c r="Q120" s="145">
        <f t="shared" si="16"/>
        <v>0.84719399081210989</v>
      </c>
    </row>
    <row r="121" spans="1:17" outlineLevel="2">
      <c r="A121" s="132"/>
      <c r="B121" s="131"/>
      <c r="C121" s="140" t="s">
        <v>1084</v>
      </c>
      <c r="D121" s="131"/>
      <c r="E121" s="132"/>
      <c r="F121" s="133"/>
      <c r="G121" s="143" t="s">
        <v>1085</v>
      </c>
      <c r="H121" s="140" t="s">
        <v>1086</v>
      </c>
      <c r="I121" s="141">
        <f>SUBTOTAL(9,I123:I143)</f>
        <v>2748956623</v>
      </c>
      <c r="J121" s="141">
        <f t="shared" ref="J121:O121" si="37">SUBTOTAL(9,J123:J143)</f>
        <v>-831344065</v>
      </c>
      <c r="K121" s="141">
        <f t="shared" si="37"/>
        <v>1917612558</v>
      </c>
      <c r="L121" s="141">
        <f>SUBTOTAL(9,L123:L143)</f>
        <v>1655600754</v>
      </c>
      <c r="M121" s="141">
        <f>SUBTOTAL(9,M123:M143)</f>
        <v>1655600754</v>
      </c>
      <c r="N121" s="141">
        <f>SUBTOTAL(9,N123:N143)</f>
        <v>1655600754</v>
      </c>
      <c r="O121" s="141">
        <f t="shared" si="37"/>
        <v>0</v>
      </c>
      <c r="P121" s="100">
        <f t="shared" si="18"/>
        <v>3.6297919689621469E-2</v>
      </c>
      <c r="Q121" s="142">
        <f t="shared" si="16"/>
        <v>0.86336561944855594</v>
      </c>
    </row>
    <row r="122" spans="1:17" outlineLevel="3">
      <c r="A122" s="132"/>
      <c r="B122" s="131"/>
      <c r="C122" s="131"/>
      <c r="D122" s="131"/>
      <c r="E122" s="130" t="s">
        <v>1087</v>
      </c>
      <c r="F122" s="133"/>
      <c r="G122" s="139" t="s">
        <v>1088</v>
      </c>
      <c r="H122" s="140" t="s">
        <v>1089</v>
      </c>
      <c r="I122" s="141">
        <f>SUBTOTAL(9,I123:I123)</f>
        <v>92666664</v>
      </c>
      <c r="J122" s="141">
        <f t="shared" ref="J122:O122" si="38">SUBTOTAL(9,J123:J123)</f>
        <v>-5653416</v>
      </c>
      <c r="K122" s="141">
        <f t="shared" si="38"/>
        <v>87013248</v>
      </c>
      <c r="L122" s="141">
        <f>SUBTOTAL(9,L123:L123)</f>
        <v>73881608</v>
      </c>
      <c r="M122" s="141">
        <f>SUBTOTAL(9,M123:M123)</f>
        <v>73881608</v>
      </c>
      <c r="N122" s="141">
        <f>SUBTOTAL(9,N123:N123)</f>
        <v>73881608</v>
      </c>
      <c r="O122" s="141">
        <f t="shared" si="38"/>
        <v>0</v>
      </c>
      <c r="P122" s="100">
        <f t="shared" si="18"/>
        <v>1.6198039697945768E-3</v>
      </c>
      <c r="Q122" s="142">
        <f t="shared" si="16"/>
        <v>0.84908458996956415</v>
      </c>
    </row>
    <row r="123" spans="1:17" outlineLevel="4">
      <c r="A123" s="132" t="s">
        <v>830</v>
      </c>
      <c r="B123" s="131" t="s">
        <v>823</v>
      </c>
      <c r="C123" s="131" t="s">
        <v>1090</v>
      </c>
      <c r="D123" s="131" t="s">
        <v>1086</v>
      </c>
      <c r="E123" s="132" t="s">
        <v>1091</v>
      </c>
      <c r="F123" s="133" t="s">
        <v>1089</v>
      </c>
      <c r="G123" s="144" t="s">
        <v>1091</v>
      </c>
      <c r="H123" s="131" t="s">
        <v>1089</v>
      </c>
      <c r="I123" s="103">
        <f>VLOOKUP($G123,[7]MAPA_IV_2.0_Inicial!$G$9:$AO$184,34,0)</f>
        <v>92666664</v>
      </c>
      <c r="J123" s="103">
        <f>+K123-I123</f>
        <v>-5653416</v>
      </c>
      <c r="K123" s="103">
        <f>VLOOKUP($G123,[7]MAPA_IV_2.2_Atual!$G$10:$AO$184,34,0)</f>
        <v>87013248</v>
      </c>
      <c r="L123" s="103">
        <f>VLOOKUP($G123,[7]MAPA_IV_2.3_Liquidado!$G$10:$AO$184,34,0)</f>
        <v>73881608</v>
      </c>
      <c r="M123" s="103">
        <f>VLOOKUP($G123,[7]MAPA_IV_2.3_Liquidado!$G$10:$AO$184,34,0)</f>
        <v>73881608</v>
      </c>
      <c r="N123" s="103">
        <f>VLOOKUP($G123,[7]MAPA_IV_2.3_Liquidado!$G$10:$AO$184,34,0)</f>
        <v>73881608</v>
      </c>
      <c r="O123" s="103">
        <f>VLOOKUP($G123,[7]MAPA_IV_2.4!$G$9:$AN$177,34,0)</f>
        <v>0</v>
      </c>
      <c r="P123" s="105">
        <f t="shared" si="18"/>
        <v>1.6198039697945768E-3</v>
      </c>
      <c r="Q123" s="145">
        <f t="shared" si="16"/>
        <v>0.84908458996956415</v>
      </c>
    </row>
    <row r="124" spans="1:17" outlineLevel="3">
      <c r="A124" s="132"/>
      <c r="B124" s="131"/>
      <c r="C124" s="131"/>
      <c r="D124" s="131"/>
      <c r="E124" s="130" t="s">
        <v>1092</v>
      </c>
      <c r="F124" s="133"/>
      <c r="G124" s="139" t="s">
        <v>1093</v>
      </c>
      <c r="H124" s="140" t="s">
        <v>1086</v>
      </c>
      <c r="I124" s="141">
        <f>SUBTOTAL(9,I125:I129)</f>
        <v>870930098</v>
      </c>
      <c r="J124" s="141">
        <f t="shared" ref="J124:O124" si="39">SUBTOTAL(9,J125:J129)</f>
        <v>-55118003</v>
      </c>
      <c r="K124" s="141">
        <f t="shared" si="39"/>
        <v>815812095</v>
      </c>
      <c r="L124" s="141">
        <f>SUBTOTAL(9,L125:L129)</f>
        <v>715058533</v>
      </c>
      <c r="M124" s="141">
        <f>SUBTOTAL(9,M125:M129)</f>
        <v>715058533</v>
      </c>
      <c r="N124" s="141">
        <f>SUBTOTAL(9,N125:N129)</f>
        <v>715058533</v>
      </c>
      <c r="O124" s="141">
        <f t="shared" si="39"/>
        <v>0</v>
      </c>
      <c r="P124" s="100">
        <f t="shared" si="18"/>
        <v>1.5677171649930609E-2</v>
      </c>
      <c r="Q124" s="142">
        <f t="shared" si="16"/>
        <v>0.87649905827885521</v>
      </c>
    </row>
    <row r="125" spans="1:17" outlineLevel="4">
      <c r="A125" s="132" t="s">
        <v>830</v>
      </c>
      <c r="B125" s="131" t="s">
        <v>823</v>
      </c>
      <c r="C125" s="131" t="s">
        <v>1090</v>
      </c>
      <c r="D125" s="131" t="s">
        <v>1086</v>
      </c>
      <c r="E125" s="132" t="s">
        <v>1094</v>
      </c>
      <c r="F125" s="133" t="s">
        <v>1086</v>
      </c>
      <c r="G125" s="144" t="s">
        <v>1095</v>
      </c>
      <c r="H125" s="131" t="s">
        <v>1096</v>
      </c>
      <c r="I125" s="103">
        <f>VLOOKUP($G125,[7]MAPA_IV_2.0_Inicial!$G$9:$AO$184,34,0)</f>
        <v>3319611</v>
      </c>
      <c r="J125" s="103">
        <f t="shared" ref="J125:J129" si="40">+K125-I125</f>
        <v>-566399</v>
      </c>
      <c r="K125" s="103">
        <f>VLOOKUP($G125,[7]MAPA_IV_2.2_Atual!$G$10:$AO$184,34,0)</f>
        <v>2753212</v>
      </c>
      <c r="L125" s="103">
        <f>VLOOKUP($G125,[7]MAPA_IV_2.3_Liquidado!$G$10:$AO$184,34,0)</f>
        <v>2753212</v>
      </c>
      <c r="M125" s="103">
        <f>VLOOKUP($G125,[7]MAPA_IV_2.3_Liquidado!$G$10:$AO$184,34,0)</f>
        <v>2753212</v>
      </c>
      <c r="N125" s="103">
        <f>VLOOKUP($G125,[7]MAPA_IV_2.3_Liquidado!$G$10:$AO$184,34,0)</f>
        <v>2753212</v>
      </c>
      <c r="O125" s="103">
        <f>VLOOKUP($G125,[7]MAPA_IV_2.4!$G$9:$AN$177,34,0)</f>
        <v>0</v>
      </c>
      <c r="P125" s="105">
        <f t="shared" si="18"/>
        <v>6.036229919746829E-5</v>
      </c>
      <c r="Q125" s="145">
        <f t="shared" si="16"/>
        <v>1</v>
      </c>
    </row>
    <row r="126" spans="1:17" outlineLevel="4">
      <c r="A126" s="132" t="s">
        <v>830</v>
      </c>
      <c r="B126" s="131" t="s">
        <v>823</v>
      </c>
      <c r="C126" s="131" t="s">
        <v>1090</v>
      </c>
      <c r="D126" s="131" t="s">
        <v>1086</v>
      </c>
      <c r="E126" s="132" t="s">
        <v>1094</v>
      </c>
      <c r="F126" s="133" t="s">
        <v>1086</v>
      </c>
      <c r="G126" s="144" t="s">
        <v>1097</v>
      </c>
      <c r="H126" s="131" t="s">
        <v>1098</v>
      </c>
      <c r="I126" s="103">
        <f>VLOOKUP($G126,[7]MAPA_IV_2.0_Inicial!$G$9:$AO$184,34,0)</f>
        <v>486367673</v>
      </c>
      <c r="J126" s="103">
        <f t="shared" si="40"/>
        <v>11405000</v>
      </c>
      <c r="K126" s="103">
        <f>VLOOKUP($G126,[7]MAPA_IV_2.2_Atual!$G$10:$AO$184,34,0)</f>
        <v>497772673</v>
      </c>
      <c r="L126" s="103">
        <f>VLOOKUP($G126,[7]MAPA_IV_2.3_Liquidado!$G$10:$AO$184,34,0)</f>
        <v>481880404</v>
      </c>
      <c r="M126" s="103">
        <f>VLOOKUP($G126,[7]MAPA_IV_2.3_Liquidado!$G$10:$AO$184,34,0)</f>
        <v>481880404</v>
      </c>
      <c r="N126" s="103">
        <f>VLOOKUP($G126,[7]MAPA_IV_2.3_Liquidado!$G$10:$AO$184,34,0)</f>
        <v>481880404</v>
      </c>
      <c r="O126" s="103">
        <f>VLOOKUP($G126,[7]MAPA_IV_2.4!$G$9:$AN$177,34,0)</f>
        <v>0</v>
      </c>
      <c r="P126" s="105">
        <f t="shared" si="18"/>
        <v>1.05648998782676E-2</v>
      </c>
      <c r="Q126" s="145">
        <f t="shared" si="16"/>
        <v>0.96807323932786482</v>
      </c>
    </row>
    <row r="127" spans="1:17" outlineLevel="4">
      <c r="A127" s="132" t="s">
        <v>830</v>
      </c>
      <c r="B127" s="131" t="s">
        <v>823</v>
      </c>
      <c r="C127" s="131" t="s">
        <v>1090</v>
      </c>
      <c r="D127" s="131" t="s">
        <v>1086</v>
      </c>
      <c r="E127" s="132" t="s">
        <v>1094</v>
      </c>
      <c r="F127" s="133" t="s">
        <v>1086</v>
      </c>
      <c r="G127" s="144" t="s">
        <v>1099</v>
      </c>
      <c r="H127" s="131" t="s">
        <v>1100</v>
      </c>
      <c r="I127" s="103">
        <f>VLOOKUP($G127,[7]MAPA_IV_2.0_Inicial!$G$9:$AO$184,34,0)</f>
        <v>0</v>
      </c>
      <c r="J127" s="103">
        <f t="shared" si="40"/>
        <v>0</v>
      </c>
      <c r="K127" s="103">
        <f>VLOOKUP($G127,[7]MAPA_IV_2.2_Atual!$G$10:$AO$184,34,0)</f>
        <v>0</v>
      </c>
      <c r="L127" s="103">
        <f>VLOOKUP($G127,[7]MAPA_IV_2.3_Liquidado!$G$10:$AO$184,34,0)</f>
        <v>0</v>
      </c>
      <c r="M127" s="103">
        <f>VLOOKUP($G127,[7]MAPA_IV_2.3_Liquidado!$G$10:$AO$184,34,0)</f>
        <v>0</v>
      </c>
      <c r="N127" s="103">
        <f>VLOOKUP($G127,[7]MAPA_IV_2.3_Liquidado!$G$10:$AO$184,34,0)</f>
        <v>0</v>
      </c>
      <c r="O127" s="103">
        <f>VLOOKUP($G127,[7]MAPA_IV_2.4!$G$9:$AN$177,34,0)</f>
        <v>0</v>
      </c>
      <c r="P127" s="105">
        <f t="shared" si="18"/>
        <v>0</v>
      </c>
      <c r="Q127" s="145">
        <f t="shared" si="16"/>
        <v>0</v>
      </c>
    </row>
    <row r="128" spans="1:17" outlineLevel="4">
      <c r="A128" s="132" t="s">
        <v>830</v>
      </c>
      <c r="B128" s="131" t="s">
        <v>823</v>
      </c>
      <c r="C128" s="131" t="s">
        <v>1090</v>
      </c>
      <c r="D128" s="131" t="s">
        <v>1086</v>
      </c>
      <c r="E128" s="132" t="s">
        <v>1094</v>
      </c>
      <c r="F128" s="133" t="s">
        <v>1086</v>
      </c>
      <c r="G128" s="144" t="s">
        <v>1101</v>
      </c>
      <c r="H128" s="131" t="s">
        <v>1102</v>
      </c>
      <c r="I128" s="103">
        <f>VLOOKUP($G128,[7]MAPA_IV_2.0_Inicial!$G$9:$AO$184,34,0)</f>
        <v>184828160</v>
      </c>
      <c r="J128" s="103">
        <f t="shared" si="40"/>
        <v>-14667100</v>
      </c>
      <c r="K128" s="103">
        <f>VLOOKUP($G128,[7]MAPA_IV_2.2_Atual!$G$10:$AO$184,34,0)</f>
        <v>170161060</v>
      </c>
      <c r="L128" s="103">
        <f>VLOOKUP($G128,[7]MAPA_IV_2.3_Liquidado!$G$10:$AO$184,34,0)</f>
        <v>157129395</v>
      </c>
      <c r="M128" s="103">
        <f>VLOOKUP($G128,[7]MAPA_IV_2.3_Liquidado!$G$10:$AO$184,34,0)</f>
        <v>157129395</v>
      </c>
      <c r="N128" s="103">
        <f>VLOOKUP($G128,[7]MAPA_IV_2.3_Liquidado!$G$10:$AO$184,34,0)</f>
        <v>157129395</v>
      </c>
      <c r="O128" s="103">
        <f>VLOOKUP($G128,[7]MAPA_IV_2.4!$G$9:$AN$177,34,0)</f>
        <v>0</v>
      </c>
      <c r="P128" s="105">
        <f t="shared" si="18"/>
        <v>3.4449550393166883E-3</v>
      </c>
      <c r="Q128" s="145">
        <f t="shared" si="16"/>
        <v>0.92341570392191963</v>
      </c>
    </row>
    <row r="129" spans="1:17" outlineLevel="4">
      <c r="A129" s="132" t="s">
        <v>830</v>
      </c>
      <c r="B129" s="131" t="s">
        <v>823</v>
      </c>
      <c r="C129" s="131" t="s">
        <v>1090</v>
      </c>
      <c r="D129" s="131" t="s">
        <v>1086</v>
      </c>
      <c r="E129" s="132" t="s">
        <v>1094</v>
      </c>
      <c r="F129" s="133" t="s">
        <v>1086</v>
      </c>
      <c r="G129" s="144" t="s">
        <v>1103</v>
      </c>
      <c r="H129" s="131" t="s">
        <v>1104</v>
      </c>
      <c r="I129" s="103">
        <f>VLOOKUP($G129,[7]MAPA_IV_2.0_Inicial!$G$9:$AO$184,34,0)</f>
        <v>196414654</v>
      </c>
      <c r="J129" s="103">
        <f t="shared" si="40"/>
        <v>-51289504</v>
      </c>
      <c r="K129" s="103">
        <f>VLOOKUP($G129,[7]MAPA_IV_2.2_Atual!$G$10:$AO$184,34,0)</f>
        <v>145125150</v>
      </c>
      <c r="L129" s="103">
        <f>VLOOKUP($G129,[7]MAPA_IV_2.3_Liquidado!$G$10:$AO$184,34,0)</f>
        <v>73295522</v>
      </c>
      <c r="M129" s="103">
        <f>VLOOKUP($G129,[7]MAPA_IV_2.3_Liquidado!$G$10:$AO$184,34,0)</f>
        <v>73295522</v>
      </c>
      <c r="N129" s="103">
        <f>VLOOKUP($G129,[7]MAPA_IV_2.3_Liquidado!$G$10:$AO$184,34,0)</f>
        <v>73295522</v>
      </c>
      <c r="O129" s="103">
        <f>VLOOKUP($G129,[7]MAPA_IV_2.4!$G$9:$AN$177,34,0)</f>
        <v>0</v>
      </c>
      <c r="P129" s="105">
        <f t="shared" si="18"/>
        <v>1.6069544331488528E-3</v>
      </c>
      <c r="Q129" s="145">
        <f t="shared" si="16"/>
        <v>0.50505044783760777</v>
      </c>
    </row>
    <row r="130" spans="1:17" outlineLevel="3">
      <c r="A130" s="132"/>
      <c r="B130" s="131"/>
      <c r="C130" s="131"/>
      <c r="D130" s="131"/>
      <c r="E130" s="130" t="s">
        <v>1105</v>
      </c>
      <c r="F130" s="133"/>
      <c r="G130" s="139" t="s">
        <v>1106</v>
      </c>
      <c r="H130" s="140" t="s">
        <v>1107</v>
      </c>
      <c r="I130" s="141">
        <f>SUBTOTAL(9,I131:I131)</f>
        <v>74000000</v>
      </c>
      <c r="J130" s="141">
        <f t="shared" ref="J130:O130" si="41">SUBTOTAL(9,J131:J131)</f>
        <v>0</v>
      </c>
      <c r="K130" s="141">
        <f t="shared" si="41"/>
        <v>74000000</v>
      </c>
      <c r="L130" s="141">
        <f>SUBTOTAL(9,L131:L131)</f>
        <v>73582206</v>
      </c>
      <c r="M130" s="141">
        <f>SUBTOTAL(9,M131:M131)</f>
        <v>73582206</v>
      </c>
      <c r="N130" s="141">
        <f>SUBTOTAL(9,N131:N131)</f>
        <v>73582206</v>
      </c>
      <c r="O130" s="141">
        <f t="shared" si="41"/>
        <v>0</v>
      </c>
      <c r="P130" s="100">
        <f t="shared" si="18"/>
        <v>1.6132397847248038E-3</v>
      </c>
      <c r="Q130" s="142">
        <f t="shared" si="16"/>
        <v>0.99435413513513515</v>
      </c>
    </row>
    <row r="131" spans="1:17" outlineLevel="4">
      <c r="A131" s="132" t="s">
        <v>830</v>
      </c>
      <c r="B131" s="131" t="s">
        <v>823</v>
      </c>
      <c r="C131" s="131" t="s">
        <v>1090</v>
      </c>
      <c r="D131" s="131" t="s">
        <v>1086</v>
      </c>
      <c r="E131" s="132" t="s">
        <v>1108</v>
      </c>
      <c r="F131" s="133" t="s">
        <v>1107</v>
      </c>
      <c r="G131" s="144" t="s">
        <v>1108</v>
      </c>
      <c r="H131" s="131" t="s">
        <v>1107</v>
      </c>
      <c r="I131" s="103">
        <f>VLOOKUP($G131,[7]MAPA_IV_2.0_Inicial!$G$9:$AO$184,34,0)</f>
        <v>74000000</v>
      </c>
      <c r="J131" s="103">
        <f>+K131-I131</f>
        <v>0</v>
      </c>
      <c r="K131" s="103">
        <f>VLOOKUP($G131,[7]MAPA_IV_2.2_Atual!$G$10:$AO$184,34,0)</f>
        <v>74000000</v>
      </c>
      <c r="L131" s="103">
        <f>VLOOKUP($G131,[7]MAPA_IV_2.3_Liquidado!$G$10:$AO$184,34,0)</f>
        <v>73582206</v>
      </c>
      <c r="M131" s="103">
        <f>VLOOKUP($G131,[7]MAPA_IV_2.3_Liquidado!$G$10:$AO$184,34,0)</f>
        <v>73582206</v>
      </c>
      <c r="N131" s="103">
        <f>VLOOKUP($G131,[7]MAPA_IV_2.3_Liquidado!$G$10:$AO$184,34,0)</f>
        <v>73582206</v>
      </c>
      <c r="O131" s="103">
        <f>VLOOKUP($G131,[7]MAPA_IV_2.4!$G$9:$AN$177,34,0)</f>
        <v>0</v>
      </c>
      <c r="P131" s="105">
        <f t="shared" si="18"/>
        <v>1.6132397847248038E-3</v>
      </c>
      <c r="Q131" s="145">
        <f t="shared" si="16"/>
        <v>0.99435413513513515</v>
      </c>
    </row>
    <row r="132" spans="1:17" outlineLevel="3">
      <c r="A132" s="132"/>
      <c r="B132" s="131"/>
      <c r="C132" s="131"/>
      <c r="D132" s="131"/>
      <c r="E132" s="130" t="s">
        <v>1109</v>
      </c>
      <c r="F132" s="133"/>
      <c r="G132" s="139" t="s">
        <v>1110</v>
      </c>
      <c r="H132" s="140" t="s">
        <v>1111</v>
      </c>
      <c r="I132" s="141">
        <f>SUBTOTAL(9,I133:I133)</f>
        <v>71448524</v>
      </c>
      <c r="J132" s="141">
        <f t="shared" ref="J132:O132" si="42">SUBTOTAL(9,J133:J133)</f>
        <v>-3538771</v>
      </c>
      <c r="K132" s="141">
        <f t="shared" si="42"/>
        <v>67909753</v>
      </c>
      <c r="L132" s="141">
        <f>SUBTOTAL(9,L133:L133)</f>
        <v>45496937</v>
      </c>
      <c r="M132" s="141">
        <f>SUBTOTAL(9,M133:M133)</f>
        <v>45496937</v>
      </c>
      <c r="N132" s="141">
        <f>SUBTOTAL(9,N133:N133)</f>
        <v>45496937</v>
      </c>
      <c r="O132" s="141">
        <f t="shared" si="42"/>
        <v>0</v>
      </c>
      <c r="P132" s="100">
        <f t="shared" si="18"/>
        <v>9.9748937741167966E-4</v>
      </c>
      <c r="Q132" s="142">
        <f t="shared" si="16"/>
        <v>0.66996175056033558</v>
      </c>
    </row>
    <row r="133" spans="1:17" outlineLevel="4">
      <c r="A133" s="132" t="s">
        <v>830</v>
      </c>
      <c r="B133" s="131" t="s">
        <v>823</v>
      </c>
      <c r="C133" s="131" t="s">
        <v>1090</v>
      </c>
      <c r="D133" s="131" t="s">
        <v>1086</v>
      </c>
      <c r="E133" s="132" t="s">
        <v>1112</v>
      </c>
      <c r="F133" s="133" t="s">
        <v>1111</v>
      </c>
      <c r="G133" s="144" t="s">
        <v>1112</v>
      </c>
      <c r="H133" s="131" t="s">
        <v>1111</v>
      </c>
      <c r="I133" s="103">
        <f>VLOOKUP($G133,[7]MAPA_IV_2.0_Inicial!$G$9:$AO$184,34,0)</f>
        <v>71448524</v>
      </c>
      <c r="J133" s="103">
        <f>+K133-I133</f>
        <v>-3538771</v>
      </c>
      <c r="K133" s="103">
        <f>VLOOKUP($G133,[7]MAPA_IV_2.2_Atual!$G$10:$AO$184,34,0)</f>
        <v>67909753</v>
      </c>
      <c r="L133" s="103">
        <f>VLOOKUP($G133,[7]MAPA_IV_2.3_Liquidado!$G$10:$AO$184,34,0)</f>
        <v>45496937</v>
      </c>
      <c r="M133" s="103">
        <f>VLOOKUP($G133,[7]MAPA_IV_2.3_Liquidado!$G$10:$AO$184,34,0)</f>
        <v>45496937</v>
      </c>
      <c r="N133" s="103">
        <f>VLOOKUP($G133,[7]MAPA_IV_2.3_Liquidado!$G$10:$AO$184,34,0)</f>
        <v>45496937</v>
      </c>
      <c r="O133" s="103">
        <f>VLOOKUP($G133,[7]MAPA_IV_2.4!$G$9:$AN$177,34,0)</f>
        <v>0</v>
      </c>
      <c r="P133" s="105">
        <f t="shared" si="18"/>
        <v>9.9748937741167966E-4</v>
      </c>
      <c r="Q133" s="145">
        <f t="shared" si="16"/>
        <v>0.66996175056033558</v>
      </c>
    </row>
    <row r="134" spans="1:17" outlineLevel="3">
      <c r="A134" s="132"/>
      <c r="B134" s="131"/>
      <c r="C134" s="131"/>
      <c r="D134" s="131"/>
      <c r="E134" s="130" t="s">
        <v>1113</v>
      </c>
      <c r="F134" s="133"/>
      <c r="G134" s="139" t="s">
        <v>1114</v>
      </c>
      <c r="H134" s="140" t="s">
        <v>1115</v>
      </c>
      <c r="I134" s="141">
        <f>SUBTOTAL(9,I135:I137)</f>
        <v>1193610863</v>
      </c>
      <c r="J134" s="141">
        <f t="shared" ref="J134:O134" si="43">SUBTOTAL(9,J135:J137)</f>
        <v>-652507524</v>
      </c>
      <c r="K134" s="141">
        <f t="shared" si="43"/>
        <v>541103339</v>
      </c>
      <c r="L134" s="141">
        <f>SUBTOTAL(9,L135:L137)</f>
        <v>468996913</v>
      </c>
      <c r="M134" s="141">
        <f>SUBTOTAL(9,M135:M137)</f>
        <v>468996913</v>
      </c>
      <c r="N134" s="141">
        <f>SUBTOTAL(9,N135:N137)</f>
        <v>468996913</v>
      </c>
      <c r="O134" s="141">
        <f t="shared" si="43"/>
        <v>0</v>
      </c>
      <c r="P134" s="100">
        <f t="shared" si="18"/>
        <v>1.0282438106907498E-2</v>
      </c>
      <c r="Q134" s="142">
        <f t="shared" si="16"/>
        <v>0.86674185723330011</v>
      </c>
    </row>
    <row r="135" spans="1:17" outlineLevel="4">
      <c r="A135" s="132" t="s">
        <v>830</v>
      </c>
      <c r="B135" s="131" t="s">
        <v>823</v>
      </c>
      <c r="C135" s="131" t="s">
        <v>1090</v>
      </c>
      <c r="D135" s="131" t="s">
        <v>1086</v>
      </c>
      <c r="E135" s="132" t="s">
        <v>1116</v>
      </c>
      <c r="F135" s="133" t="s">
        <v>1115</v>
      </c>
      <c r="G135" s="144" t="s">
        <v>1117</v>
      </c>
      <c r="H135" s="131" t="s">
        <v>1118</v>
      </c>
      <c r="I135" s="103">
        <f>VLOOKUP($G135,[7]MAPA_IV_2.0_Inicial!$G$9:$AO$184,34,0)</f>
        <v>70300000</v>
      </c>
      <c r="J135" s="103">
        <f t="shared" ref="J135:J137" si="44">+K135-I135</f>
        <v>-59928218</v>
      </c>
      <c r="K135" s="103">
        <f>VLOOKUP($G135,[7]MAPA_IV_2.2_Atual!$G$10:$AO$184,34,0)</f>
        <v>10371782</v>
      </c>
      <c r="L135" s="103">
        <f>VLOOKUP($G135,[7]MAPA_IV_2.3_Liquidado!$G$10:$AO$184,34,0)</f>
        <v>1702971</v>
      </c>
      <c r="M135" s="103">
        <f>VLOOKUP($G135,[7]MAPA_IV_2.3_Liquidado!$G$10:$AO$184,34,0)</f>
        <v>1702971</v>
      </c>
      <c r="N135" s="103">
        <f>VLOOKUP($G135,[7]MAPA_IV_2.3_Liquidado!$G$10:$AO$184,34,0)</f>
        <v>1702971</v>
      </c>
      <c r="O135" s="103">
        <f>VLOOKUP($G135,[7]MAPA_IV_2.4!$G$9:$AN$177,34,0)</f>
        <v>0</v>
      </c>
      <c r="P135" s="105">
        <f t="shared" si="18"/>
        <v>3.7336480091838832E-5</v>
      </c>
      <c r="Q135" s="145">
        <f t="shared" si="16"/>
        <v>0.1641927105679622</v>
      </c>
    </row>
    <row r="136" spans="1:17" outlineLevel="4">
      <c r="A136" s="132" t="s">
        <v>830</v>
      </c>
      <c r="B136" s="131" t="s">
        <v>823</v>
      </c>
      <c r="C136" s="131" t="s">
        <v>1090</v>
      </c>
      <c r="D136" s="131" t="s">
        <v>1086</v>
      </c>
      <c r="E136" s="132" t="s">
        <v>1116</v>
      </c>
      <c r="F136" s="133" t="s">
        <v>1115</v>
      </c>
      <c r="G136" s="144" t="s">
        <v>1119</v>
      </c>
      <c r="H136" s="131" t="s">
        <v>1120</v>
      </c>
      <c r="I136" s="103">
        <f>VLOOKUP($G136,[7]MAPA_IV_2.0_Inicial!$G$9:$AO$184,34,0)</f>
        <v>1119811263</v>
      </c>
      <c r="J136" s="103">
        <f t="shared" si="44"/>
        <v>-605690524</v>
      </c>
      <c r="K136" s="103">
        <f>VLOOKUP($G136,[7]MAPA_IV_2.2_Atual!$G$10:$AO$184,34,0)</f>
        <v>514120739</v>
      </c>
      <c r="L136" s="103">
        <f>VLOOKUP($G136,[7]MAPA_IV_2.3_Liquidado!$G$10:$AO$184,34,0)</f>
        <v>451520688</v>
      </c>
      <c r="M136" s="103">
        <f>VLOOKUP($G136,[7]MAPA_IV_2.3_Liquidado!$G$10:$AO$184,34,0)</f>
        <v>451520688</v>
      </c>
      <c r="N136" s="103">
        <f>VLOOKUP($G136,[7]MAPA_IV_2.3_Liquidado!$G$10:$AO$184,34,0)</f>
        <v>451520688</v>
      </c>
      <c r="O136" s="103">
        <f>VLOOKUP($G136,[7]MAPA_IV_2.4!$G$9:$AN$177,34,0)</f>
        <v>0</v>
      </c>
      <c r="P136" s="105">
        <f>N136/$N$5</f>
        <v>9.8992837685229935E-3</v>
      </c>
      <c r="Q136" s="145">
        <f>IF(K136&lt;&gt;0,N136/K136,0)</f>
        <v>0.87823861935279757</v>
      </c>
    </row>
    <row r="137" spans="1:17" outlineLevel="4">
      <c r="A137" s="132" t="s">
        <v>830</v>
      </c>
      <c r="B137" s="131" t="s">
        <v>823</v>
      </c>
      <c r="C137" s="131" t="s">
        <v>1090</v>
      </c>
      <c r="D137" s="131" t="s">
        <v>1086</v>
      </c>
      <c r="E137" s="132" t="s">
        <v>1116</v>
      </c>
      <c r="F137" s="133" t="s">
        <v>1115</v>
      </c>
      <c r="G137" s="144" t="s">
        <v>1121</v>
      </c>
      <c r="H137" s="131" t="s">
        <v>1122</v>
      </c>
      <c r="I137" s="103">
        <f>VLOOKUP($G137,[7]MAPA_IV_2.0_Inicial!$G$9:$AO$184,34,0)</f>
        <v>3499600</v>
      </c>
      <c r="J137" s="103">
        <f t="shared" si="44"/>
        <v>13111218</v>
      </c>
      <c r="K137" s="103">
        <f>VLOOKUP($G137,[7]MAPA_IV_2.2_Atual!$G$10:$AO$184,34,0)</f>
        <v>16610818</v>
      </c>
      <c r="L137" s="103">
        <f>VLOOKUP($G137,[7]MAPA_IV_2.3_Liquidado!$G$10:$AO$184,34,0)</f>
        <v>15773254</v>
      </c>
      <c r="M137" s="103">
        <f>VLOOKUP($G137,[7]MAPA_IV_2.3_Liquidado!$G$10:$AO$184,34,0)</f>
        <v>15773254</v>
      </c>
      <c r="N137" s="103">
        <f>VLOOKUP($G137,[7]MAPA_IV_2.3_Liquidado!$G$10:$AO$184,34,0)</f>
        <v>15773254</v>
      </c>
      <c r="O137" s="103">
        <f>VLOOKUP($G137,[7]MAPA_IV_2.4!$G$9:$AN$177,34,0)</f>
        <v>0</v>
      </c>
      <c r="P137" s="105">
        <f t="shared" si="18"/>
        <v>3.4581785829266453E-4</v>
      </c>
      <c r="Q137" s="145">
        <f t="shared" si="16"/>
        <v>0.94957719722171419</v>
      </c>
    </row>
    <row r="138" spans="1:17" outlineLevel="3">
      <c r="A138" s="132"/>
      <c r="B138" s="131"/>
      <c r="C138" s="131"/>
      <c r="D138" s="131"/>
      <c r="E138" s="130" t="s">
        <v>1123</v>
      </c>
      <c r="F138" s="133"/>
      <c r="G138" s="139" t="s">
        <v>1124</v>
      </c>
      <c r="H138" s="140" t="s">
        <v>1125</v>
      </c>
      <c r="I138" s="141">
        <f>SUBTOTAL(9,I139:I139)</f>
        <v>197849192</v>
      </c>
      <c r="J138" s="141">
        <f t="shared" ref="J138:O138" si="45">SUBTOTAL(9,J139:J139)</f>
        <v>12422113</v>
      </c>
      <c r="K138" s="141">
        <f t="shared" si="45"/>
        <v>210271305</v>
      </c>
      <c r="L138" s="141">
        <f>SUBTOTAL(9,L139:L139)</f>
        <v>203915028</v>
      </c>
      <c r="M138" s="141">
        <f>SUBTOTAL(9,M139:M139)</f>
        <v>203915028</v>
      </c>
      <c r="N138" s="141">
        <f>SUBTOTAL(9,N139:N139)</f>
        <v>203915028</v>
      </c>
      <c r="O138" s="141">
        <f t="shared" si="45"/>
        <v>0</v>
      </c>
      <c r="P138" s="100">
        <f t="shared" si="18"/>
        <v>4.4706981994107695E-3</v>
      </c>
      <c r="Q138" s="142">
        <f t="shared" si="16"/>
        <v>0.96977106790676926</v>
      </c>
    </row>
    <row r="139" spans="1:17" outlineLevel="4">
      <c r="A139" s="132" t="s">
        <v>830</v>
      </c>
      <c r="B139" s="131" t="s">
        <v>823</v>
      </c>
      <c r="C139" s="131" t="s">
        <v>1090</v>
      </c>
      <c r="D139" s="131" t="s">
        <v>1086</v>
      </c>
      <c r="E139" s="132" t="s">
        <v>1126</v>
      </c>
      <c r="F139" s="133" t="s">
        <v>1125</v>
      </c>
      <c r="G139" s="144" t="s">
        <v>1126</v>
      </c>
      <c r="H139" s="131" t="s">
        <v>1125</v>
      </c>
      <c r="I139" s="103">
        <f>VLOOKUP($G139,[7]MAPA_IV_2.0_Inicial!$G$9:$AO$184,34,0)</f>
        <v>197849192</v>
      </c>
      <c r="J139" s="103">
        <f>+K139-I139</f>
        <v>12422113</v>
      </c>
      <c r="K139" s="103">
        <f>VLOOKUP($G139,[7]MAPA_IV_2.2_Atual!$G$10:$AO$184,34,0)</f>
        <v>210271305</v>
      </c>
      <c r="L139" s="103">
        <f>VLOOKUP($G139,[7]MAPA_IV_2.3_Liquidado!$G$10:$AO$184,34,0)</f>
        <v>203915028</v>
      </c>
      <c r="M139" s="103">
        <f>VLOOKUP($G139,[7]MAPA_IV_2.3_Liquidado!$G$10:$AO$184,34,0)</f>
        <v>203915028</v>
      </c>
      <c r="N139" s="103">
        <f>VLOOKUP($G139,[7]MAPA_IV_2.3_Liquidado!$G$10:$AO$184,34,0)</f>
        <v>203915028</v>
      </c>
      <c r="O139" s="103">
        <f>VLOOKUP($G139,[7]MAPA_IV_2.4!$G$9:$AN$177,34,0)</f>
        <v>0</v>
      </c>
      <c r="P139" s="105">
        <f t="shared" si="18"/>
        <v>4.4706981994107695E-3</v>
      </c>
      <c r="Q139" s="145">
        <f t="shared" si="16"/>
        <v>0.96977106790676926</v>
      </c>
    </row>
    <row r="140" spans="1:17" outlineLevel="3">
      <c r="A140" s="132"/>
      <c r="B140" s="131"/>
      <c r="C140" s="131"/>
      <c r="D140" s="131"/>
      <c r="E140" s="130" t="s">
        <v>1127</v>
      </c>
      <c r="F140" s="133"/>
      <c r="G140" s="139" t="s">
        <v>1128</v>
      </c>
      <c r="H140" s="140" t="s">
        <v>1129</v>
      </c>
      <c r="I140" s="141">
        <f>SUBTOTAL(9,I141:I141)</f>
        <v>135954427</v>
      </c>
      <c r="J140" s="141">
        <f t="shared" ref="J140:O140" si="46">SUBTOTAL(9,J141:J141)</f>
        <v>-14951609</v>
      </c>
      <c r="K140" s="141">
        <f t="shared" si="46"/>
        <v>121002818</v>
      </c>
      <c r="L140" s="141">
        <f>SUBTOTAL(9,L141:L141)</f>
        <v>74660903</v>
      </c>
      <c r="M140" s="141">
        <f>SUBTOTAL(9,M141:M141)</f>
        <v>74660903</v>
      </c>
      <c r="N140" s="141">
        <f>SUBTOTAL(9,N141:N141)</f>
        <v>74660903</v>
      </c>
      <c r="O140" s="141">
        <f t="shared" si="46"/>
        <v>0</v>
      </c>
      <c r="P140" s="100">
        <f t="shared" si="18"/>
        <v>1.6368894822625928E-3</v>
      </c>
      <c r="Q140" s="142">
        <f t="shared" ref="Q140:Q184" si="47">IF(K140&lt;&gt;0,N140/K140,0)</f>
        <v>0.61701788631071386</v>
      </c>
    </row>
    <row r="141" spans="1:17" outlineLevel="4">
      <c r="A141" s="132" t="s">
        <v>830</v>
      </c>
      <c r="B141" s="131" t="s">
        <v>823</v>
      </c>
      <c r="C141" s="131" t="s">
        <v>1090</v>
      </c>
      <c r="D141" s="131" t="s">
        <v>1086</v>
      </c>
      <c r="E141" s="132" t="s">
        <v>1130</v>
      </c>
      <c r="F141" s="133" t="s">
        <v>1129</v>
      </c>
      <c r="G141" s="144" t="s">
        <v>1130</v>
      </c>
      <c r="H141" s="131" t="s">
        <v>1129</v>
      </c>
      <c r="I141" s="103">
        <f>VLOOKUP($G141,[7]MAPA_IV_2.0_Inicial!$G$9:$AO$184,34,0)</f>
        <v>135954427</v>
      </c>
      <c r="J141" s="103">
        <f>+K141-I141</f>
        <v>-14951609</v>
      </c>
      <c r="K141" s="103">
        <f>VLOOKUP($G141,[7]MAPA_IV_2.2_Atual!$G$10:$AO$184,34,0)</f>
        <v>121002818</v>
      </c>
      <c r="L141" s="103">
        <f>VLOOKUP($G141,[7]MAPA_IV_2.3_Liquidado!$G$10:$AO$184,34,0)</f>
        <v>74660903</v>
      </c>
      <c r="M141" s="103">
        <f>VLOOKUP($G141,[7]MAPA_IV_2.3_Liquidado!$G$10:$AO$184,34,0)</f>
        <v>74660903</v>
      </c>
      <c r="N141" s="103">
        <f>VLOOKUP($G141,[7]MAPA_IV_2.3_Liquidado!$G$10:$AO$184,34,0)</f>
        <v>74660903</v>
      </c>
      <c r="O141" s="103">
        <f>VLOOKUP($G141,[7]MAPA_IV_2.4!$G$9:$AN$177,34,0)</f>
        <v>0</v>
      </c>
      <c r="P141" s="105">
        <f t="shared" si="18"/>
        <v>1.6368894822625928E-3</v>
      </c>
      <c r="Q141" s="145">
        <f t="shared" si="47"/>
        <v>0.61701788631071386</v>
      </c>
    </row>
    <row r="142" spans="1:17" outlineLevel="3">
      <c r="A142" s="132"/>
      <c r="B142" s="131"/>
      <c r="C142" s="131"/>
      <c r="D142" s="131"/>
      <c r="E142" s="130" t="s">
        <v>1131</v>
      </c>
      <c r="F142" s="133"/>
      <c r="G142" s="139" t="s">
        <v>1132</v>
      </c>
      <c r="H142" s="140" t="s">
        <v>1133</v>
      </c>
      <c r="I142" s="141">
        <f>SUBTOTAL(9,I143:I143)</f>
        <v>112496855</v>
      </c>
      <c r="J142" s="141">
        <f t="shared" ref="J142:O142" si="48">SUBTOTAL(9,J143:J143)</f>
        <v>-111996855</v>
      </c>
      <c r="K142" s="141">
        <f t="shared" si="48"/>
        <v>500000</v>
      </c>
      <c r="L142" s="141">
        <f>SUBTOTAL(9,L143:L143)</f>
        <v>8626</v>
      </c>
      <c r="M142" s="141">
        <f>SUBTOTAL(9,M143:M143)</f>
        <v>8626</v>
      </c>
      <c r="N142" s="141">
        <f>SUBTOTAL(9,N143:N143)</f>
        <v>8626</v>
      </c>
      <c r="O142" s="141">
        <f t="shared" si="48"/>
        <v>0</v>
      </c>
      <c r="P142" s="100">
        <f t="shared" ref="P142:P184" si="49">N142/$N$5</f>
        <v>1.8911917893622485E-7</v>
      </c>
      <c r="Q142" s="142">
        <f t="shared" si="47"/>
        <v>1.7252E-2</v>
      </c>
    </row>
    <row r="143" spans="1:17" outlineLevel="4">
      <c r="A143" s="132" t="s">
        <v>830</v>
      </c>
      <c r="B143" s="131" t="s">
        <v>823</v>
      </c>
      <c r="C143" s="131" t="s">
        <v>1090</v>
      </c>
      <c r="D143" s="131" t="s">
        <v>1086</v>
      </c>
      <c r="E143" s="132" t="s">
        <v>1134</v>
      </c>
      <c r="F143" s="133" t="s">
        <v>1133</v>
      </c>
      <c r="G143" s="144" t="s">
        <v>1134</v>
      </c>
      <c r="H143" s="131" t="s">
        <v>1133</v>
      </c>
      <c r="I143" s="103">
        <f>VLOOKUP($G143,[7]MAPA_IV_2.0_Inicial!$G$9:$AO$184,34,0)</f>
        <v>112496855</v>
      </c>
      <c r="J143" s="103">
        <f>+K143-I143</f>
        <v>-111996855</v>
      </c>
      <c r="K143" s="103">
        <f>VLOOKUP($G143,[7]MAPA_IV_2.2_Atual!$G$10:$AO$184,34,0)</f>
        <v>500000</v>
      </c>
      <c r="L143" s="103">
        <f>VLOOKUP($G143,[7]MAPA_IV_2.3_Liquidado!$G$10:$AO$184,34,0)</f>
        <v>8626</v>
      </c>
      <c r="M143" s="103">
        <f>VLOOKUP($G143,[7]MAPA_IV_2.3_Liquidado!$G$10:$AO$184,34,0)</f>
        <v>8626</v>
      </c>
      <c r="N143" s="103">
        <f>VLOOKUP($G143,[7]MAPA_IV_2.3_Liquidado!$G$10:$AO$184,34,0)</f>
        <v>8626</v>
      </c>
      <c r="O143" s="103">
        <f>VLOOKUP($G143,[7]MAPA_IV_2.4!$G$9:$AN$177,34,0)</f>
        <v>0</v>
      </c>
      <c r="P143" s="105">
        <f t="shared" si="49"/>
        <v>1.8911917893622485E-7</v>
      </c>
      <c r="Q143" s="145">
        <f t="shared" si="47"/>
        <v>1.7252E-2</v>
      </c>
    </row>
    <row r="144" spans="1:17" outlineLevel="1">
      <c r="A144" s="130" t="s">
        <v>1135</v>
      </c>
      <c r="B144" s="131"/>
      <c r="C144" s="131"/>
      <c r="D144" s="131"/>
      <c r="E144" s="132"/>
      <c r="F144" s="133"/>
      <c r="G144" s="139" t="s">
        <v>1136</v>
      </c>
      <c r="H144" s="140" t="s">
        <v>1137</v>
      </c>
      <c r="I144" s="141">
        <f>SUBTOTAL(9,I147:I184)</f>
        <v>530240804</v>
      </c>
      <c r="J144" s="141">
        <f t="shared" ref="J144:O144" si="50">SUBTOTAL(9,J147:J184)</f>
        <v>97273885</v>
      </c>
      <c r="K144" s="141">
        <f t="shared" si="50"/>
        <v>627514689</v>
      </c>
      <c r="L144" s="141">
        <f>SUBTOTAL(9,L147:L184)</f>
        <v>464993507</v>
      </c>
      <c r="M144" s="141">
        <f>SUBTOTAL(9,M147:M184)</f>
        <v>464993507</v>
      </c>
      <c r="N144" s="141">
        <f>SUBTOTAL(9,N147:N184)</f>
        <v>464993507</v>
      </c>
      <c r="O144" s="141">
        <f t="shared" si="50"/>
        <v>0</v>
      </c>
      <c r="P144" s="100">
        <f t="shared" si="49"/>
        <v>1.0194666155172238E-2</v>
      </c>
      <c r="Q144" s="142">
        <f t="shared" si="47"/>
        <v>0.74100816307743833</v>
      </c>
    </row>
    <row r="145" spans="1:17" outlineLevel="1">
      <c r="A145" s="130"/>
      <c r="B145" s="131"/>
      <c r="C145" s="140" t="s">
        <v>1138</v>
      </c>
      <c r="D145" s="131"/>
      <c r="E145" s="132"/>
      <c r="F145" s="133"/>
      <c r="G145" s="143" t="s">
        <v>1139</v>
      </c>
      <c r="H145" s="140" t="s">
        <v>358</v>
      </c>
      <c r="I145" s="141">
        <f>SUBTOTAL(9,I147:I184)</f>
        <v>530240804</v>
      </c>
      <c r="J145" s="141">
        <f t="shared" ref="J145:O145" si="51">SUBTOTAL(9,J147:J184)</f>
        <v>97273885</v>
      </c>
      <c r="K145" s="141">
        <f t="shared" si="51"/>
        <v>627514689</v>
      </c>
      <c r="L145" s="141">
        <f>SUBTOTAL(9,L147:L184)</f>
        <v>464993507</v>
      </c>
      <c r="M145" s="141">
        <f>SUBTOTAL(9,M147:M184)</f>
        <v>464993507</v>
      </c>
      <c r="N145" s="141">
        <f>SUBTOTAL(9,N147:N184)</f>
        <v>464993507</v>
      </c>
      <c r="O145" s="141">
        <f t="shared" si="51"/>
        <v>0</v>
      </c>
      <c r="P145" s="100">
        <f t="shared" si="49"/>
        <v>1.0194666155172238E-2</v>
      </c>
      <c r="Q145" s="142">
        <f t="shared" si="47"/>
        <v>0.74100816307743833</v>
      </c>
    </row>
    <row r="146" spans="1:17" outlineLevel="2">
      <c r="A146" s="132"/>
      <c r="B146" s="131"/>
      <c r="C146" s="131"/>
      <c r="D146" s="131"/>
      <c r="E146" s="130" t="s">
        <v>1140</v>
      </c>
      <c r="F146" s="133"/>
      <c r="G146" s="139" t="s">
        <v>1141</v>
      </c>
      <c r="H146" s="140" t="s">
        <v>360</v>
      </c>
      <c r="I146" s="141">
        <f>SUBTOTAL(9,I147:I168)</f>
        <v>486534530</v>
      </c>
      <c r="J146" s="141">
        <f t="shared" ref="J146:O146" si="52">SUBTOTAL(9,J147:J168)</f>
        <v>95980909</v>
      </c>
      <c r="K146" s="141">
        <f t="shared" si="52"/>
        <v>582515439</v>
      </c>
      <c r="L146" s="141">
        <f>SUBTOTAL(9,L147:L168)</f>
        <v>421634165</v>
      </c>
      <c r="M146" s="141">
        <f>SUBTOTAL(9,M147:M168)</f>
        <v>421634165</v>
      </c>
      <c r="N146" s="141">
        <f>SUBTOTAL(9,N147:N168)</f>
        <v>421634165</v>
      </c>
      <c r="O146" s="141">
        <f t="shared" si="52"/>
        <v>0</v>
      </c>
      <c r="P146" s="147">
        <f t="shared" si="49"/>
        <v>9.2440420932368133E-3</v>
      </c>
      <c r="Q146" s="142">
        <f t="shared" si="47"/>
        <v>0.72381629184595742</v>
      </c>
    </row>
    <row r="147" spans="1:17" outlineLevel="3">
      <c r="A147" s="132" t="s">
        <v>1142</v>
      </c>
      <c r="B147" s="131" t="s">
        <v>1137</v>
      </c>
      <c r="C147" s="131" t="s">
        <v>357</v>
      </c>
      <c r="D147" s="131" t="s">
        <v>358</v>
      </c>
      <c r="E147" s="132" t="s">
        <v>359</v>
      </c>
      <c r="F147" s="133" t="s">
        <v>360</v>
      </c>
      <c r="G147" s="144" t="s">
        <v>1143</v>
      </c>
      <c r="H147" s="131" t="s">
        <v>1144</v>
      </c>
      <c r="I147" s="103">
        <f>VLOOKUP($G147,[7]MAPA_IV_2.0_Inicial!$G$9:$AO$184,34,0)</f>
        <v>3753339</v>
      </c>
      <c r="J147" s="103">
        <f t="shared" ref="J147:J168" si="53">+K147-I147</f>
        <v>195261</v>
      </c>
      <c r="K147" s="103">
        <f>VLOOKUP($G147,[7]MAPA_IV_2.2_Atual!$G$10:$AO$184,34,0)</f>
        <v>3948600</v>
      </c>
      <c r="L147" s="103">
        <f>VLOOKUP($G147,[7]MAPA_IV_2.3_Liquidado!$G$10:$AO$184,34,0)</f>
        <v>3621638</v>
      </c>
      <c r="M147" s="103">
        <f>VLOOKUP($G147,[7]MAPA_IV_2.3_Liquidado!$G$10:$AO$184,34,0)</f>
        <v>3621638</v>
      </c>
      <c r="N147" s="103">
        <f>VLOOKUP($G147,[7]MAPA_IV_2.3_Liquidado!$G$10:$AO$184,34,0)</f>
        <v>3621638</v>
      </c>
      <c r="O147" s="103">
        <f>VLOOKUP($G147,[7]MAPA_IV_2.4!$G$9:$AN$177,34,0)</f>
        <v>0</v>
      </c>
      <c r="P147" s="148">
        <f t="shared" si="49"/>
        <v>7.940194817577457E-5</v>
      </c>
      <c r="Q147" s="145">
        <f t="shared" si="47"/>
        <v>0.91719546168262167</v>
      </c>
    </row>
    <row r="148" spans="1:17" outlineLevel="3">
      <c r="A148" s="132" t="s">
        <v>1142</v>
      </c>
      <c r="B148" s="131" t="s">
        <v>1137</v>
      </c>
      <c r="C148" s="131" t="s">
        <v>357</v>
      </c>
      <c r="D148" s="131" t="s">
        <v>358</v>
      </c>
      <c r="E148" s="132" t="s">
        <v>359</v>
      </c>
      <c r="F148" s="133" t="s">
        <v>360</v>
      </c>
      <c r="G148" s="144" t="s">
        <v>1145</v>
      </c>
      <c r="H148" s="131" t="s">
        <v>1146</v>
      </c>
      <c r="I148" s="103">
        <f>VLOOKUP($G148,[7]MAPA_IV_2.0_Inicial!$G$9:$AO$184,34,0)</f>
        <v>0</v>
      </c>
      <c r="J148" s="103">
        <f t="shared" si="53"/>
        <v>0</v>
      </c>
      <c r="K148" s="103">
        <f>VLOOKUP($G148,[7]MAPA_IV_2.2_Atual!$G$10:$AO$184,34,0)</f>
        <v>0</v>
      </c>
      <c r="L148" s="103">
        <f>VLOOKUP($G148,[7]MAPA_IV_2.3_Liquidado!$G$10:$AO$184,34,0)</f>
        <v>0</v>
      </c>
      <c r="M148" s="103">
        <f>VLOOKUP($G148,[7]MAPA_IV_2.3_Liquidado!$G$10:$AO$184,34,0)</f>
        <v>0</v>
      </c>
      <c r="N148" s="103">
        <f>VLOOKUP($G148,[7]MAPA_IV_2.3_Liquidado!$G$10:$AO$184,34,0)</f>
        <v>0</v>
      </c>
      <c r="O148" s="103">
        <f>VLOOKUP($G148,[7]MAPA_IV_2.4!$G$9:$AN$177,34,0)</f>
        <v>0</v>
      </c>
      <c r="P148" s="148">
        <f t="shared" si="49"/>
        <v>0</v>
      </c>
      <c r="Q148" s="145">
        <f t="shared" si="47"/>
        <v>0</v>
      </c>
    </row>
    <row r="149" spans="1:17" outlineLevel="3">
      <c r="A149" s="132" t="s">
        <v>1142</v>
      </c>
      <c r="B149" s="131" t="s">
        <v>1137</v>
      </c>
      <c r="C149" s="131" t="s">
        <v>357</v>
      </c>
      <c r="D149" s="131" t="s">
        <v>358</v>
      </c>
      <c r="E149" s="132" t="s">
        <v>359</v>
      </c>
      <c r="F149" s="133" t="s">
        <v>360</v>
      </c>
      <c r="G149" s="144" t="s">
        <v>1147</v>
      </c>
      <c r="H149" s="131" t="s">
        <v>1148</v>
      </c>
      <c r="I149" s="103">
        <f>VLOOKUP($G149,[7]MAPA_IV_2.0_Inicial!$G$9:$AO$184,34,0)</f>
        <v>56000000</v>
      </c>
      <c r="J149" s="103">
        <f t="shared" si="53"/>
        <v>6884133</v>
      </c>
      <c r="K149" s="103">
        <f>VLOOKUP($G149,[7]MAPA_IV_2.2_Atual!$G$10:$AO$184,34,0)</f>
        <v>62884133</v>
      </c>
      <c r="L149" s="103">
        <f>VLOOKUP($G149,[7]MAPA_IV_2.3_Liquidado!$G$10:$AO$184,34,0)</f>
        <v>52554223</v>
      </c>
      <c r="M149" s="103">
        <f>VLOOKUP($G149,[7]MAPA_IV_2.3_Liquidado!$G$10:$AO$184,34,0)</f>
        <v>52554223</v>
      </c>
      <c r="N149" s="103">
        <f>VLOOKUP($G149,[7]MAPA_IV_2.3_Liquidado!$G$10:$AO$184,34,0)</f>
        <v>52554223</v>
      </c>
      <c r="O149" s="103">
        <f>VLOOKUP($G149,[7]MAPA_IV_2.4!$G$9:$AN$177,34,0)</f>
        <v>0</v>
      </c>
      <c r="P149" s="148">
        <f t="shared" si="49"/>
        <v>1.1522155696025113E-3</v>
      </c>
      <c r="Q149" s="145">
        <f t="shared" si="47"/>
        <v>0.83573105794429892</v>
      </c>
    </row>
    <row r="150" spans="1:17" outlineLevel="3">
      <c r="A150" s="132" t="s">
        <v>1142</v>
      </c>
      <c r="B150" s="131" t="s">
        <v>1137</v>
      </c>
      <c r="C150" s="131" t="s">
        <v>357</v>
      </c>
      <c r="D150" s="131" t="s">
        <v>358</v>
      </c>
      <c r="E150" s="132" t="s">
        <v>359</v>
      </c>
      <c r="F150" s="133" t="s">
        <v>360</v>
      </c>
      <c r="G150" s="144" t="s">
        <v>1149</v>
      </c>
      <c r="H150" s="131" t="s">
        <v>1150</v>
      </c>
      <c r="I150" s="103">
        <f>VLOOKUP($G150,[7]MAPA_IV_2.0_Inicial!$G$9:$AO$184,34,0)</f>
        <v>4009181</v>
      </c>
      <c r="J150" s="103">
        <f t="shared" si="53"/>
        <v>0</v>
      </c>
      <c r="K150" s="103">
        <f>VLOOKUP($G150,[7]MAPA_IV_2.2_Atual!$G$10:$AO$184,34,0)</f>
        <v>4009181</v>
      </c>
      <c r="L150" s="103">
        <f>VLOOKUP($G150,[7]MAPA_IV_2.3_Liquidado!$G$10:$AO$184,34,0)</f>
        <v>2957327</v>
      </c>
      <c r="M150" s="103">
        <f>VLOOKUP($G150,[7]MAPA_IV_2.3_Liquidado!$G$10:$AO$184,34,0)</f>
        <v>2957327</v>
      </c>
      <c r="N150" s="103">
        <f>VLOOKUP($G150,[7]MAPA_IV_2.3_Liquidado!$G$10:$AO$184,34,0)</f>
        <v>2957327</v>
      </c>
      <c r="O150" s="103">
        <f>VLOOKUP($G150,[7]MAPA_IV_2.4!$G$9:$AN$177,34,0)</f>
        <v>0</v>
      </c>
      <c r="P150" s="148">
        <f t="shared" si="49"/>
        <v>6.4837381646873287E-5</v>
      </c>
      <c r="Q150" s="145">
        <f t="shared" si="47"/>
        <v>0.73763868480869288</v>
      </c>
    </row>
    <row r="151" spans="1:17" outlineLevel="3">
      <c r="A151" s="132" t="s">
        <v>1142</v>
      </c>
      <c r="B151" s="131" t="s">
        <v>1137</v>
      </c>
      <c r="C151" s="131" t="s">
        <v>357</v>
      </c>
      <c r="D151" s="131" t="s">
        <v>358</v>
      </c>
      <c r="E151" s="132" t="s">
        <v>359</v>
      </c>
      <c r="F151" s="133" t="s">
        <v>360</v>
      </c>
      <c r="G151" s="144" t="s">
        <v>1151</v>
      </c>
      <c r="H151" s="131" t="s">
        <v>1152</v>
      </c>
      <c r="I151" s="103">
        <f>VLOOKUP($G151,[7]MAPA_IV_2.0_Inicial!$G$9:$AO$184,34,0)</f>
        <v>0</v>
      </c>
      <c r="J151" s="103">
        <f t="shared" si="53"/>
        <v>0</v>
      </c>
      <c r="K151" s="103">
        <f>VLOOKUP($G151,[7]MAPA_IV_2.2_Atual!$G$10:$AO$184,34,0)</f>
        <v>0</v>
      </c>
      <c r="L151" s="103">
        <f>VLOOKUP($G151,[7]MAPA_IV_2.3_Liquidado!$G$10:$AO$184,34,0)</f>
        <v>0</v>
      </c>
      <c r="M151" s="103">
        <f>VLOOKUP($G151,[7]MAPA_IV_2.3_Liquidado!$G$10:$AO$184,34,0)</f>
        <v>0</v>
      </c>
      <c r="N151" s="103">
        <f>VLOOKUP($G151,[7]MAPA_IV_2.3_Liquidado!$G$10:$AO$184,34,0)</f>
        <v>0</v>
      </c>
      <c r="O151" s="103">
        <f>VLOOKUP($G151,[7]MAPA_IV_2.4!$G$9:$AN$177,34,0)</f>
        <v>0</v>
      </c>
      <c r="P151" s="148">
        <f t="shared" si="49"/>
        <v>0</v>
      </c>
      <c r="Q151" s="145">
        <f t="shared" si="47"/>
        <v>0</v>
      </c>
    </row>
    <row r="152" spans="1:17" outlineLevel="3">
      <c r="A152" s="132" t="s">
        <v>1142</v>
      </c>
      <c r="B152" s="131" t="s">
        <v>1137</v>
      </c>
      <c r="C152" s="131" t="s">
        <v>357</v>
      </c>
      <c r="D152" s="131" t="s">
        <v>358</v>
      </c>
      <c r="E152" s="132" t="s">
        <v>359</v>
      </c>
      <c r="F152" s="133" t="s">
        <v>360</v>
      </c>
      <c r="G152" s="144" t="s">
        <v>1153</v>
      </c>
      <c r="H152" s="131" t="s">
        <v>1154</v>
      </c>
      <c r="I152" s="103">
        <f>VLOOKUP($G152,[7]MAPA_IV_2.0_Inicial!$G$9:$AO$184,34,0)</f>
        <v>0</v>
      </c>
      <c r="J152" s="103">
        <f t="shared" si="53"/>
        <v>0</v>
      </c>
      <c r="K152" s="103">
        <f>VLOOKUP($G152,[7]MAPA_IV_2.2_Atual!$G$10:$AO$184,34,0)</f>
        <v>0</v>
      </c>
      <c r="L152" s="103">
        <f>VLOOKUP($G152,[7]MAPA_IV_2.3_Liquidado!$G$10:$AO$184,34,0)</f>
        <v>0</v>
      </c>
      <c r="M152" s="103">
        <f>VLOOKUP($G152,[7]MAPA_IV_2.3_Liquidado!$G$10:$AO$184,34,0)</f>
        <v>0</v>
      </c>
      <c r="N152" s="103">
        <f>VLOOKUP($G152,[7]MAPA_IV_2.3_Liquidado!$G$10:$AO$184,34,0)</f>
        <v>0</v>
      </c>
      <c r="O152" s="103">
        <f>VLOOKUP($G152,[7]MAPA_IV_2.4!$G$9:$AN$177,34,0)</f>
        <v>0</v>
      </c>
      <c r="P152" s="148">
        <f t="shared" si="49"/>
        <v>0</v>
      </c>
      <c r="Q152" s="145">
        <f t="shared" si="47"/>
        <v>0</v>
      </c>
    </row>
    <row r="153" spans="1:17" outlineLevel="3">
      <c r="A153" s="132" t="s">
        <v>1142</v>
      </c>
      <c r="B153" s="131" t="s">
        <v>1137</v>
      </c>
      <c r="C153" s="131" t="s">
        <v>357</v>
      </c>
      <c r="D153" s="131" t="s">
        <v>358</v>
      </c>
      <c r="E153" s="132" t="s">
        <v>359</v>
      </c>
      <c r="F153" s="133" t="s">
        <v>360</v>
      </c>
      <c r="G153" s="144" t="s">
        <v>1155</v>
      </c>
      <c r="H153" s="131" t="s">
        <v>1156</v>
      </c>
      <c r="I153" s="103">
        <f>VLOOKUP($G153,[7]MAPA_IV_2.0_Inicial!$G$9:$AO$184,34,0)</f>
        <v>12200000</v>
      </c>
      <c r="J153" s="103">
        <f t="shared" si="53"/>
        <v>0</v>
      </c>
      <c r="K153" s="103">
        <f>VLOOKUP($G153,[7]MAPA_IV_2.2_Atual!$G$10:$AO$184,34,0)</f>
        <v>12200000</v>
      </c>
      <c r="L153" s="103">
        <f>VLOOKUP($G153,[7]MAPA_IV_2.3_Liquidado!$G$10:$AO$184,34,0)</f>
        <v>4423368</v>
      </c>
      <c r="M153" s="103">
        <f>VLOOKUP($G153,[7]MAPA_IV_2.3_Liquidado!$G$10:$AO$184,34,0)</f>
        <v>4423368</v>
      </c>
      <c r="N153" s="103">
        <f>VLOOKUP($G153,[7]MAPA_IV_2.3_Liquidado!$G$10:$AO$184,34,0)</f>
        <v>4423368</v>
      </c>
      <c r="O153" s="103">
        <f>VLOOKUP($G153,[7]MAPA_IV_2.4!$G$9:$AN$177,34,0)</f>
        <v>0</v>
      </c>
      <c r="P153" s="148">
        <f t="shared" si="49"/>
        <v>9.6979332748988053E-5</v>
      </c>
      <c r="Q153" s="145">
        <f t="shared" si="47"/>
        <v>0.36257114754098363</v>
      </c>
    </row>
    <row r="154" spans="1:17" outlineLevel="3">
      <c r="A154" s="132" t="s">
        <v>1142</v>
      </c>
      <c r="B154" s="131" t="s">
        <v>1137</v>
      </c>
      <c r="C154" s="131" t="s">
        <v>357</v>
      </c>
      <c r="D154" s="131" t="s">
        <v>358</v>
      </c>
      <c r="E154" s="132" t="s">
        <v>359</v>
      </c>
      <c r="F154" s="133" t="s">
        <v>360</v>
      </c>
      <c r="G154" s="144" t="s">
        <v>1157</v>
      </c>
      <c r="H154" s="131" t="s">
        <v>1158</v>
      </c>
      <c r="I154" s="103">
        <f>VLOOKUP($G154,[7]MAPA_IV_2.0_Inicial!$G$9:$AO$184,34,0)</f>
        <v>35592615</v>
      </c>
      <c r="J154" s="103">
        <f t="shared" si="53"/>
        <v>10075811</v>
      </c>
      <c r="K154" s="103">
        <f>VLOOKUP($G154,[7]MAPA_IV_2.2_Atual!$G$10:$AO$184,34,0)</f>
        <v>45668426</v>
      </c>
      <c r="L154" s="103">
        <f>VLOOKUP($G154,[7]MAPA_IV_2.3_Liquidado!$G$10:$AO$184,34,0)</f>
        <v>23085356</v>
      </c>
      <c r="M154" s="103">
        <f>VLOOKUP($G154,[7]MAPA_IV_2.3_Liquidado!$G$10:$AO$184,34,0)</f>
        <v>23085356</v>
      </c>
      <c r="N154" s="103">
        <f>VLOOKUP($G154,[7]MAPA_IV_2.3_Liquidado!$G$10:$AO$184,34,0)</f>
        <v>23085356</v>
      </c>
      <c r="O154" s="103">
        <f>VLOOKUP($G154,[7]MAPA_IV_2.4!$G$9:$AN$177,34,0)</f>
        <v>0</v>
      </c>
      <c r="P154" s="148">
        <f t="shared" si="49"/>
        <v>5.0613071784957702E-4</v>
      </c>
      <c r="Q154" s="145">
        <f t="shared" si="47"/>
        <v>0.50549926988944183</v>
      </c>
    </row>
    <row r="155" spans="1:17" outlineLevel="3">
      <c r="A155" s="132" t="s">
        <v>1142</v>
      </c>
      <c r="B155" s="131" t="s">
        <v>1137</v>
      </c>
      <c r="C155" s="131" t="s">
        <v>357</v>
      </c>
      <c r="D155" s="131" t="s">
        <v>358</v>
      </c>
      <c r="E155" s="132" t="s">
        <v>359</v>
      </c>
      <c r="F155" s="133" t="s">
        <v>360</v>
      </c>
      <c r="G155" s="144" t="s">
        <v>1159</v>
      </c>
      <c r="H155" s="131" t="s">
        <v>1160</v>
      </c>
      <c r="I155" s="103">
        <f>VLOOKUP($G155,[7]MAPA_IV_2.0_Inicial!$G$9:$AO$184,34,0)</f>
        <v>0</v>
      </c>
      <c r="J155" s="103">
        <f t="shared" si="53"/>
        <v>0</v>
      </c>
      <c r="K155" s="103">
        <f>VLOOKUP($G155,[7]MAPA_IV_2.2_Atual!$G$10:$AO$184,34,0)</f>
        <v>0</v>
      </c>
      <c r="L155" s="103">
        <f>VLOOKUP($G155,[7]MAPA_IV_2.3_Liquidado!$G$10:$AO$184,34,0)</f>
        <v>0</v>
      </c>
      <c r="M155" s="103">
        <f>VLOOKUP($G155,[7]MAPA_IV_2.3_Liquidado!$G$10:$AO$184,34,0)</f>
        <v>0</v>
      </c>
      <c r="N155" s="103">
        <f>VLOOKUP($G155,[7]MAPA_IV_2.3_Liquidado!$G$10:$AO$184,34,0)</f>
        <v>0</v>
      </c>
      <c r="O155" s="103">
        <f>VLOOKUP($G155,[7]MAPA_IV_2.4!$G$9:$AN$177,34,0)</f>
        <v>0</v>
      </c>
      <c r="P155" s="148">
        <f t="shared" si="49"/>
        <v>0</v>
      </c>
      <c r="Q155" s="145">
        <f t="shared" si="47"/>
        <v>0</v>
      </c>
    </row>
    <row r="156" spans="1:17" outlineLevel="3">
      <c r="A156" s="132"/>
      <c r="B156" s="131"/>
      <c r="C156" s="131"/>
      <c r="D156" s="131"/>
      <c r="E156" s="132"/>
      <c r="F156" s="133"/>
      <c r="G156" s="144" t="s">
        <v>1161</v>
      </c>
      <c r="H156" s="131" t="s">
        <v>1162</v>
      </c>
      <c r="I156" s="103">
        <f>VLOOKUP($G156,[7]MAPA_IV_2.0_Inicial!$G$9:$AO$184,34,0)</f>
        <v>0</v>
      </c>
      <c r="J156" s="103">
        <v>0</v>
      </c>
      <c r="K156" s="103">
        <v>0</v>
      </c>
      <c r="L156" s="103">
        <v>0</v>
      </c>
      <c r="M156" s="103">
        <v>0</v>
      </c>
      <c r="N156" s="103">
        <v>0</v>
      </c>
      <c r="O156" s="103">
        <v>0</v>
      </c>
      <c r="P156" s="148">
        <f t="shared" si="49"/>
        <v>0</v>
      </c>
      <c r="Q156" s="145">
        <f t="shared" si="47"/>
        <v>0</v>
      </c>
    </row>
    <row r="157" spans="1:17" outlineLevel="3">
      <c r="A157" s="132" t="s">
        <v>1142</v>
      </c>
      <c r="B157" s="131" t="s">
        <v>1137</v>
      </c>
      <c r="C157" s="131" t="s">
        <v>357</v>
      </c>
      <c r="D157" s="131" t="s">
        <v>358</v>
      </c>
      <c r="E157" s="132" t="s">
        <v>359</v>
      </c>
      <c r="F157" s="133" t="s">
        <v>360</v>
      </c>
      <c r="G157" s="144" t="s">
        <v>1163</v>
      </c>
      <c r="H157" s="131" t="s">
        <v>1164</v>
      </c>
      <c r="I157" s="103">
        <f>VLOOKUP($G157,[7]MAPA_IV_2.0_Inicial!$G$9:$AO$184,34,0)</f>
        <v>5500000</v>
      </c>
      <c r="J157" s="103">
        <f t="shared" si="53"/>
        <v>-5500000</v>
      </c>
      <c r="K157" s="103">
        <f>VLOOKUP($G157,[7]MAPA_IV_2.2_Atual!$G$10:$AO$184,34,0)</f>
        <v>0</v>
      </c>
      <c r="L157" s="103">
        <f>VLOOKUP($G157,[7]MAPA_IV_2.3_Liquidado!$G$10:$AO$184,34,0)</f>
        <v>0</v>
      </c>
      <c r="M157" s="103">
        <f>VLOOKUP($G157,[7]MAPA_IV_2.3_Liquidado!$G$10:$AO$184,34,0)</f>
        <v>0</v>
      </c>
      <c r="N157" s="103">
        <f>VLOOKUP($G157,[7]MAPA_IV_2.3_Liquidado!$G$10:$AO$184,34,0)</f>
        <v>0</v>
      </c>
      <c r="O157" s="103">
        <f>VLOOKUP($G157,[7]MAPA_IV_2.4!$G$9:$AN$177,34,0)</f>
        <v>0</v>
      </c>
      <c r="P157" s="148">
        <f t="shared" si="49"/>
        <v>0</v>
      </c>
      <c r="Q157" s="145">
        <f t="shared" si="47"/>
        <v>0</v>
      </c>
    </row>
    <row r="158" spans="1:17" outlineLevel="3">
      <c r="A158" s="132" t="s">
        <v>1142</v>
      </c>
      <c r="B158" s="131" t="s">
        <v>1137</v>
      </c>
      <c r="C158" s="131" t="s">
        <v>357</v>
      </c>
      <c r="D158" s="131" t="s">
        <v>358</v>
      </c>
      <c r="E158" s="132" t="s">
        <v>359</v>
      </c>
      <c r="F158" s="133" t="s">
        <v>360</v>
      </c>
      <c r="G158" s="144" t="s">
        <v>1165</v>
      </c>
      <c r="H158" s="131" t="s">
        <v>1166</v>
      </c>
      <c r="I158" s="103">
        <f>VLOOKUP($G158,[7]MAPA_IV_2.0_Inicial!$G$9:$AO$184,34,0)</f>
        <v>0</v>
      </c>
      <c r="J158" s="103">
        <f t="shared" si="53"/>
        <v>0</v>
      </c>
      <c r="K158" s="103">
        <f>VLOOKUP($G158,[7]MAPA_IV_2.2_Atual!$G$10:$AO$184,34,0)</f>
        <v>0</v>
      </c>
      <c r="L158" s="103">
        <f>VLOOKUP($G158,[7]MAPA_IV_2.3_Liquidado!$G$10:$AO$184,34,0)</f>
        <v>0</v>
      </c>
      <c r="M158" s="103">
        <f>VLOOKUP($G158,[7]MAPA_IV_2.3_Liquidado!$G$10:$AO$184,34,0)</f>
        <v>0</v>
      </c>
      <c r="N158" s="103">
        <f>VLOOKUP($G158,[7]MAPA_IV_2.3_Liquidado!$G$10:$AO$184,34,0)</f>
        <v>0</v>
      </c>
      <c r="O158" s="103">
        <f>VLOOKUP($G158,[7]MAPA_IV_2.4!$G$9:$AN$177,34,0)</f>
        <v>0</v>
      </c>
      <c r="P158" s="148">
        <f t="shared" si="49"/>
        <v>0</v>
      </c>
      <c r="Q158" s="145">
        <f t="shared" si="47"/>
        <v>0</v>
      </c>
    </row>
    <row r="159" spans="1:17" outlineLevel="3">
      <c r="A159" s="132" t="s">
        <v>1142</v>
      </c>
      <c r="B159" s="131" t="s">
        <v>1137</v>
      </c>
      <c r="C159" s="131" t="s">
        <v>357</v>
      </c>
      <c r="D159" s="131" t="s">
        <v>358</v>
      </c>
      <c r="E159" s="132" t="s">
        <v>359</v>
      </c>
      <c r="F159" s="133" t="s">
        <v>360</v>
      </c>
      <c r="G159" s="144" t="s">
        <v>1167</v>
      </c>
      <c r="H159" s="131" t="s">
        <v>1168</v>
      </c>
      <c r="I159" s="103">
        <f>VLOOKUP($G159,[7]MAPA_IV_2.0_Inicial!$G$9:$AO$184,34,0)</f>
        <v>0</v>
      </c>
      <c r="J159" s="103">
        <f t="shared" si="53"/>
        <v>0</v>
      </c>
      <c r="K159" s="103">
        <f>VLOOKUP($G159,[7]MAPA_IV_2.2_Atual!$G$10:$AO$184,34,0)</f>
        <v>0</v>
      </c>
      <c r="L159" s="103">
        <f>VLOOKUP($G159,[7]MAPA_IV_2.3_Liquidado!$G$10:$AO$184,34,0)</f>
        <v>0</v>
      </c>
      <c r="M159" s="103">
        <f>VLOOKUP($G159,[7]MAPA_IV_2.3_Liquidado!$G$10:$AO$184,34,0)</f>
        <v>0</v>
      </c>
      <c r="N159" s="103">
        <f>VLOOKUP($G159,[7]MAPA_IV_2.3_Liquidado!$G$10:$AO$184,34,0)</f>
        <v>0</v>
      </c>
      <c r="O159" s="103">
        <f>VLOOKUP($G159,[7]MAPA_IV_2.4!$G$9:$AN$177,34,0)</f>
        <v>0</v>
      </c>
      <c r="P159" s="148">
        <f t="shared" si="49"/>
        <v>0</v>
      </c>
      <c r="Q159" s="145">
        <f t="shared" si="47"/>
        <v>0</v>
      </c>
    </row>
    <row r="160" spans="1:17" outlineLevel="3">
      <c r="A160" s="132" t="s">
        <v>1142</v>
      </c>
      <c r="B160" s="131" t="s">
        <v>1137</v>
      </c>
      <c r="C160" s="131" t="s">
        <v>357</v>
      </c>
      <c r="D160" s="131" t="s">
        <v>358</v>
      </c>
      <c r="E160" s="132" t="s">
        <v>359</v>
      </c>
      <c r="F160" s="133" t="s">
        <v>360</v>
      </c>
      <c r="G160" s="144" t="s">
        <v>1169</v>
      </c>
      <c r="H160" s="131" t="s">
        <v>1170</v>
      </c>
      <c r="I160" s="103">
        <f>VLOOKUP($G160,[7]MAPA_IV_2.0_Inicial!$G$9:$AO$184,34,0)</f>
        <v>0</v>
      </c>
      <c r="J160" s="103">
        <f t="shared" si="53"/>
        <v>0</v>
      </c>
      <c r="K160" s="103">
        <f>VLOOKUP($G160,[7]MAPA_IV_2.2_Atual!$G$10:$AO$184,34,0)</f>
        <v>0</v>
      </c>
      <c r="L160" s="103">
        <f>VLOOKUP($G160,[7]MAPA_IV_2.3_Liquidado!$G$10:$AO$184,34,0)</f>
        <v>0</v>
      </c>
      <c r="M160" s="103">
        <f>VLOOKUP($G160,[7]MAPA_IV_2.3_Liquidado!$G$10:$AO$184,34,0)</f>
        <v>0</v>
      </c>
      <c r="N160" s="103">
        <f>VLOOKUP($G160,[7]MAPA_IV_2.3_Liquidado!$G$10:$AO$184,34,0)</f>
        <v>0</v>
      </c>
      <c r="O160" s="103">
        <f>VLOOKUP($G160,[7]MAPA_IV_2.4!$G$9:$AN$177,34,0)</f>
        <v>0</v>
      </c>
      <c r="P160" s="148">
        <f t="shared" si="49"/>
        <v>0</v>
      </c>
      <c r="Q160" s="145">
        <f t="shared" si="47"/>
        <v>0</v>
      </c>
    </row>
    <row r="161" spans="1:17" outlineLevel="3">
      <c r="A161" s="132" t="s">
        <v>1142</v>
      </c>
      <c r="B161" s="131" t="s">
        <v>1137</v>
      </c>
      <c r="C161" s="131" t="s">
        <v>357</v>
      </c>
      <c r="D161" s="131" t="s">
        <v>358</v>
      </c>
      <c r="E161" s="132" t="s">
        <v>359</v>
      </c>
      <c r="F161" s="133" t="s">
        <v>360</v>
      </c>
      <c r="G161" s="144" t="s">
        <v>1171</v>
      </c>
      <c r="H161" s="131" t="s">
        <v>1172</v>
      </c>
      <c r="I161" s="103">
        <f>VLOOKUP($G161,[7]MAPA_IV_2.0_Inicial!$G$9:$AO$184,34,0)</f>
        <v>0</v>
      </c>
      <c r="J161" s="103">
        <f t="shared" si="53"/>
        <v>0</v>
      </c>
      <c r="K161" s="103">
        <f>VLOOKUP($G161,[7]MAPA_IV_2.2_Atual!$G$10:$AO$184,34,0)</f>
        <v>0</v>
      </c>
      <c r="L161" s="103">
        <f>VLOOKUP($G161,[7]MAPA_IV_2.3_Liquidado!$G$10:$AO$184,34,0)</f>
        <v>0</v>
      </c>
      <c r="M161" s="103">
        <f>VLOOKUP($G161,[7]MAPA_IV_2.3_Liquidado!$G$10:$AO$184,34,0)</f>
        <v>0</v>
      </c>
      <c r="N161" s="103">
        <f>VLOOKUP($G161,[7]MAPA_IV_2.3_Liquidado!$G$10:$AO$184,34,0)</f>
        <v>0</v>
      </c>
      <c r="O161" s="103">
        <f>VLOOKUP($G161,[7]MAPA_IV_2.4!$G$9:$AN$177,34,0)</f>
        <v>0</v>
      </c>
      <c r="P161" s="148">
        <f t="shared" si="49"/>
        <v>0</v>
      </c>
      <c r="Q161" s="145">
        <f t="shared" si="47"/>
        <v>0</v>
      </c>
    </row>
    <row r="162" spans="1:17" outlineLevel="3">
      <c r="A162" s="132"/>
      <c r="B162" s="131"/>
      <c r="C162" s="131"/>
      <c r="D162" s="131"/>
      <c r="E162" s="132"/>
      <c r="F162" s="133"/>
      <c r="G162" s="144" t="s">
        <v>1173</v>
      </c>
      <c r="H162" s="131" t="s">
        <v>1174</v>
      </c>
      <c r="I162" s="103">
        <f>VLOOKUP($G162,[7]MAPA_IV_2.0_Inicial!$G$9:$AO$184,34,0)</f>
        <v>280000</v>
      </c>
      <c r="J162" s="103">
        <f t="shared" si="53"/>
        <v>0</v>
      </c>
      <c r="K162" s="103">
        <f>VLOOKUP($G162,[7]MAPA_IV_2.2_Atual!$G$10:$AO$184,34,0)</f>
        <v>280000</v>
      </c>
      <c r="L162" s="103">
        <f>VLOOKUP($G162,[7]MAPA_IV_2.3_Liquidado!$G$10:$AO$184,34,0)</f>
        <v>280000</v>
      </c>
      <c r="M162" s="103">
        <f>VLOOKUP($G162,[7]MAPA_IV_2.3_Liquidado!$G$10:$AO$184,34,0)</f>
        <v>280000</v>
      </c>
      <c r="N162" s="103">
        <f>VLOOKUP($G162,[7]MAPA_IV_2.3_Liquidado!$G$10:$AO$184,34,0)</f>
        <v>280000</v>
      </c>
      <c r="O162" s="103">
        <v>0</v>
      </c>
      <c r="P162" s="148">
        <f>N162/$N$5</f>
        <v>6.1388094252426336E-6</v>
      </c>
      <c r="Q162" s="145">
        <f>IF(K162&lt;&gt;0,N162/K162,0)</f>
        <v>1</v>
      </c>
    </row>
    <row r="163" spans="1:17" outlineLevel="3">
      <c r="A163" s="132" t="s">
        <v>1142</v>
      </c>
      <c r="B163" s="131" t="s">
        <v>1137</v>
      </c>
      <c r="C163" s="131" t="s">
        <v>357</v>
      </c>
      <c r="D163" s="131" t="s">
        <v>358</v>
      </c>
      <c r="E163" s="132" t="s">
        <v>359</v>
      </c>
      <c r="F163" s="133" t="s">
        <v>360</v>
      </c>
      <c r="G163" s="144" t="s">
        <v>1175</v>
      </c>
      <c r="H163" s="131" t="s">
        <v>1176</v>
      </c>
      <c r="I163" s="103">
        <f>VLOOKUP($G163,[7]MAPA_IV_2.0_Inicial!$G$9:$AO$184,34,0)</f>
        <v>3437607</v>
      </c>
      <c r="J163" s="103">
        <f t="shared" si="53"/>
        <v>221991</v>
      </c>
      <c r="K163" s="103">
        <f>VLOOKUP($G163,[7]MAPA_IV_2.2_Atual!$G$10:$AO$184,34,0)</f>
        <v>3659598</v>
      </c>
      <c r="L163" s="103">
        <f>VLOOKUP($G163,[7]MAPA_IV_2.3_Liquidado!$G$10:$AO$184,34,0)</f>
        <v>605579</v>
      </c>
      <c r="M163" s="103">
        <f>VLOOKUP($G163,[7]MAPA_IV_2.3_Liquidado!$G$10:$AO$184,34,0)</f>
        <v>605579</v>
      </c>
      <c r="N163" s="103">
        <f>VLOOKUP($G163,[7]MAPA_IV_2.3_Liquidado!$G$10:$AO$184,34,0)</f>
        <v>605579</v>
      </c>
      <c r="O163" s="103">
        <f>VLOOKUP($G163,[7]MAPA_IV_2.4!$G$9:$AN$177,34,0)</f>
        <v>0</v>
      </c>
      <c r="P163" s="148">
        <f t="shared" si="49"/>
        <v>1.3276907403317888E-5</v>
      </c>
      <c r="Q163" s="145">
        <f t="shared" si="47"/>
        <v>0.16547691850307056</v>
      </c>
    </row>
    <row r="164" spans="1:17" outlineLevel="3">
      <c r="A164" s="132" t="s">
        <v>1142</v>
      </c>
      <c r="B164" s="131" t="s">
        <v>1137</v>
      </c>
      <c r="C164" s="131" t="s">
        <v>357</v>
      </c>
      <c r="D164" s="131" t="s">
        <v>358</v>
      </c>
      <c r="E164" s="132" t="s">
        <v>359</v>
      </c>
      <c r="F164" s="133" t="s">
        <v>360</v>
      </c>
      <c r="G164" s="144" t="s">
        <v>1177</v>
      </c>
      <c r="H164" s="131" t="s">
        <v>1178</v>
      </c>
      <c r="I164" s="103">
        <f>VLOOKUP($G164,[7]MAPA_IV_2.0_Inicial!$G$9:$AO$184,34,0)</f>
        <v>120999352</v>
      </c>
      <c r="J164" s="103">
        <f t="shared" si="53"/>
        <v>86146520</v>
      </c>
      <c r="K164" s="103">
        <f>VLOOKUP($G164,[7]MAPA_IV_2.2_Atual!$G$10:$AO$184,34,0)</f>
        <v>207145872</v>
      </c>
      <c r="L164" s="103">
        <f>VLOOKUP($G164,[7]MAPA_IV_2.3_Liquidado!$G$10:$AO$184,34,0)</f>
        <v>145582420</v>
      </c>
      <c r="M164" s="103">
        <f>VLOOKUP($G164,[7]MAPA_IV_2.3_Liquidado!$G$10:$AO$184,34,0)</f>
        <v>145582420</v>
      </c>
      <c r="N164" s="103">
        <f>VLOOKUP($G164,[7]MAPA_IV_2.3_Liquidado!$G$10:$AO$184,34,0)</f>
        <v>145582420</v>
      </c>
      <c r="O164" s="103">
        <f>VLOOKUP($G164,[7]MAPA_IV_2.4!$G$9:$AN$177,34,0)</f>
        <v>0</v>
      </c>
      <c r="P164" s="148">
        <f t="shared" si="49"/>
        <v>3.1917954715915417E-3</v>
      </c>
      <c r="Q164" s="145">
        <f t="shared" si="47"/>
        <v>0.7028014538469779</v>
      </c>
    </row>
    <row r="165" spans="1:17" outlineLevel="3">
      <c r="A165" s="132" t="s">
        <v>1142</v>
      </c>
      <c r="B165" s="131" t="s">
        <v>1137</v>
      </c>
      <c r="C165" s="131" t="s">
        <v>357</v>
      </c>
      <c r="D165" s="131" t="s">
        <v>358</v>
      </c>
      <c r="E165" s="132" t="s">
        <v>359</v>
      </c>
      <c r="F165" s="133" t="s">
        <v>360</v>
      </c>
      <c r="G165" s="144" t="s">
        <v>1179</v>
      </c>
      <c r="H165" s="131" t="s">
        <v>1180</v>
      </c>
      <c r="I165" s="103">
        <f>VLOOKUP($G165,[7]MAPA_IV_2.0_Inicial!$G$9:$AO$184,34,0)</f>
        <v>155459197</v>
      </c>
      <c r="J165" s="103">
        <f t="shared" si="53"/>
        <v>-2192889</v>
      </c>
      <c r="K165" s="103">
        <f>VLOOKUP($G165,[7]MAPA_IV_2.2_Atual!$G$10:$AO$184,34,0)</f>
        <v>153266308</v>
      </c>
      <c r="L165" s="103">
        <f>VLOOKUP($G165,[7]MAPA_IV_2.3_Liquidado!$G$10:$AO$184,34,0)</f>
        <v>118072081</v>
      </c>
      <c r="M165" s="103">
        <f>VLOOKUP($G165,[7]MAPA_IV_2.3_Liquidado!$G$10:$AO$184,34,0)</f>
        <v>118072081</v>
      </c>
      <c r="N165" s="103">
        <f>VLOOKUP($G165,[7]MAPA_IV_2.3_Liquidado!$G$10:$AO$184,34,0)</f>
        <v>118072081</v>
      </c>
      <c r="O165" s="103">
        <f>VLOOKUP($G165,[7]MAPA_IV_2.4!$G$9:$AN$177,34,0)</f>
        <v>0</v>
      </c>
      <c r="P165" s="148">
        <f t="shared" si="49"/>
        <v>2.5886500132171844E-3</v>
      </c>
      <c r="Q165" s="145">
        <f t="shared" si="47"/>
        <v>0.77037205724300473</v>
      </c>
    </row>
    <row r="166" spans="1:17" outlineLevel="3">
      <c r="A166" s="132" t="s">
        <v>1142</v>
      </c>
      <c r="B166" s="131" t="s">
        <v>1137</v>
      </c>
      <c r="C166" s="131" t="s">
        <v>357</v>
      </c>
      <c r="D166" s="131" t="s">
        <v>358</v>
      </c>
      <c r="E166" s="132" t="s">
        <v>359</v>
      </c>
      <c r="F166" s="133" t="s">
        <v>360</v>
      </c>
      <c r="G166" s="144" t="s">
        <v>1181</v>
      </c>
      <c r="H166" s="131" t="s">
        <v>1182</v>
      </c>
      <c r="I166" s="103">
        <f>VLOOKUP($G166,[7]MAPA_IV_2.0_Inicial!$G$9:$AO$184,34,0)</f>
        <v>0</v>
      </c>
      <c r="J166" s="103">
        <f t="shared" si="53"/>
        <v>0</v>
      </c>
      <c r="K166" s="103">
        <f>VLOOKUP($G166,[7]MAPA_IV_2.2_Atual!$G$10:$AO$184,34,0)</f>
        <v>0</v>
      </c>
      <c r="L166" s="103">
        <f>VLOOKUP($G166,[7]MAPA_IV_2.3_Liquidado!$G$10:$AO$184,34,0)</f>
        <v>0</v>
      </c>
      <c r="M166" s="103">
        <f>VLOOKUP($G166,[7]MAPA_IV_2.3_Liquidado!$G$10:$AO$184,34,0)</f>
        <v>0</v>
      </c>
      <c r="N166" s="103">
        <f>VLOOKUP($G166,[7]MAPA_IV_2.3_Liquidado!$G$10:$AO$184,34,0)</f>
        <v>0</v>
      </c>
      <c r="O166" s="103">
        <f>VLOOKUP($G166,[7]MAPA_IV_2.4!$G$9:$AN$177,34,0)</f>
        <v>0</v>
      </c>
      <c r="P166" s="148">
        <f t="shared" si="49"/>
        <v>0</v>
      </c>
      <c r="Q166" s="145">
        <f t="shared" si="47"/>
        <v>0</v>
      </c>
    </row>
    <row r="167" spans="1:17" outlineLevel="3">
      <c r="A167" s="132" t="s">
        <v>1142</v>
      </c>
      <c r="B167" s="131" t="s">
        <v>1137</v>
      </c>
      <c r="C167" s="131" t="s">
        <v>357</v>
      </c>
      <c r="D167" s="131" t="s">
        <v>358</v>
      </c>
      <c r="E167" s="132" t="s">
        <v>359</v>
      </c>
      <c r="F167" s="133" t="s">
        <v>360</v>
      </c>
      <c r="G167" s="144" t="s">
        <v>1183</v>
      </c>
      <c r="H167" s="131" t="s">
        <v>1184</v>
      </c>
      <c r="I167" s="103">
        <f>VLOOKUP($G167,[7]MAPA_IV_2.0_Inicial!$G$9:$AO$184,34,0)</f>
        <v>89077626</v>
      </c>
      <c r="J167" s="103">
        <f t="shared" si="53"/>
        <v>32068</v>
      </c>
      <c r="K167" s="103">
        <f>VLOOKUP($G167,[7]MAPA_IV_2.2_Atual!$G$10:$AO$184,34,0)</f>
        <v>89109694</v>
      </c>
      <c r="L167" s="103">
        <f>VLOOKUP($G167,[7]MAPA_IV_2.3_Liquidado!$G$10:$AO$184,34,0)</f>
        <v>70109475</v>
      </c>
      <c r="M167" s="103">
        <f>VLOOKUP($G167,[7]MAPA_IV_2.3_Liquidado!$G$10:$AO$184,34,0)</f>
        <v>70109475</v>
      </c>
      <c r="N167" s="103">
        <f>VLOOKUP($G167,[7]MAPA_IV_2.3_Liquidado!$G$10:$AO$184,34,0)</f>
        <v>70109475</v>
      </c>
      <c r="O167" s="103">
        <f>VLOOKUP($G167,[7]MAPA_IV_2.4!$G$9:$AN$177,34,0)</f>
        <v>0</v>
      </c>
      <c r="P167" s="148">
        <f t="shared" si="49"/>
        <v>1.5371025211743314E-3</v>
      </c>
      <c r="Q167" s="145">
        <f t="shared" si="47"/>
        <v>0.78677719396051338</v>
      </c>
    </row>
    <row r="168" spans="1:17" outlineLevel="3">
      <c r="A168" s="132" t="s">
        <v>1142</v>
      </c>
      <c r="B168" s="131" t="s">
        <v>1137</v>
      </c>
      <c r="C168" s="131" t="s">
        <v>357</v>
      </c>
      <c r="D168" s="131" t="s">
        <v>358</v>
      </c>
      <c r="E168" s="132" t="s">
        <v>359</v>
      </c>
      <c r="F168" s="133" t="s">
        <v>360</v>
      </c>
      <c r="G168" s="144" t="s">
        <v>1185</v>
      </c>
      <c r="H168" s="131" t="s">
        <v>1186</v>
      </c>
      <c r="I168" s="103">
        <f>VLOOKUP($G168,[7]MAPA_IV_2.0_Inicial!$G$9:$AO$184,34,0)</f>
        <v>225613</v>
      </c>
      <c r="J168" s="103">
        <f t="shared" si="53"/>
        <v>118014</v>
      </c>
      <c r="K168" s="103">
        <f>VLOOKUP($G168,[7]MAPA_IV_2.2_Atual!$G$10:$AO$184,34,0)</f>
        <v>343627</v>
      </c>
      <c r="L168" s="103">
        <f>VLOOKUP($G168,[7]MAPA_IV_2.3_Liquidado!$G$10:$AO$184,34,0)</f>
        <v>342698</v>
      </c>
      <c r="M168" s="103">
        <f>VLOOKUP($G168,[7]MAPA_IV_2.3_Liquidado!$G$10:$AO$184,34,0)</f>
        <v>342698</v>
      </c>
      <c r="N168" s="103">
        <f>VLOOKUP($G168,[7]MAPA_IV_2.3_Liquidado!$G$10:$AO$184,34,0)</f>
        <v>342698</v>
      </c>
      <c r="O168" s="103">
        <f>VLOOKUP($G168,[7]MAPA_IV_2.4!$G$9:$AN$177,34,0)</f>
        <v>0</v>
      </c>
      <c r="P168" s="148">
        <f t="shared" si="49"/>
        <v>7.5134204014707146E-6</v>
      </c>
      <c r="Q168" s="145">
        <f t="shared" si="47"/>
        <v>0.99729648717941255</v>
      </c>
    </row>
    <row r="169" spans="1:17" outlineLevel="2">
      <c r="A169" s="132"/>
      <c r="B169" s="131"/>
      <c r="C169" s="131"/>
      <c r="D169" s="131"/>
      <c r="E169" s="140" t="s">
        <v>1187</v>
      </c>
      <c r="F169" s="133"/>
      <c r="G169" s="143" t="s">
        <v>1188</v>
      </c>
      <c r="H169" s="140" t="s">
        <v>406</v>
      </c>
      <c r="I169" s="141">
        <f t="shared" ref="I169:O169" si="54">SUBTOTAL(9,I170:I174)</f>
        <v>0</v>
      </c>
      <c r="J169" s="141">
        <f t="shared" si="54"/>
        <v>0</v>
      </c>
      <c r="K169" s="141">
        <f t="shared" si="54"/>
        <v>0</v>
      </c>
      <c r="L169" s="141">
        <f>SUBTOTAL(9,L170:L174)</f>
        <v>0</v>
      </c>
      <c r="M169" s="141">
        <f t="shared" si="54"/>
        <v>0</v>
      </c>
      <c r="N169" s="141">
        <f t="shared" si="54"/>
        <v>0</v>
      </c>
      <c r="O169" s="141">
        <f t="shared" si="54"/>
        <v>0</v>
      </c>
      <c r="P169" s="147">
        <f t="shared" si="49"/>
        <v>0</v>
      </c>
      <c r="Q169" s="142">
        <f t="shared" si="47"/>
        <v>0</v>
      </c>
    </row>
    <row r="170" spans="1:17" outlineLevel="3">
      <c r="A170" s="132" t="s">
        <v>1142</v>
      </c>
      <c r="B170" s="131" t="s">
        <v>1137</v>
      </c>
      <c r="C170" s="131" t="s">
        <v>357</v>
      </c>
      <c r="D170" s="131" t="s">
        <v>358</v>
      </c>
      <c r="E170" s="131" t="s">
        <v>405</v>
      </c>
      <c r="F170" s="133" t="s">
        <v>406</v>
      </c>
      <c r="G170" s="144" t="s">
        <v>1189</v>
      </c>
      <c r="H170" s="131" t="s">
        <v>1190</v>
      </c>
      <c r="I170" s="103">
        <f>VLOOKUP($G170,[7]MAPA_IV_2.0_Inicial!$G$9:$AO$184,34,0)</f>
        <v>0</v>
      </c>
      <c r="J170" s="103">
        <f t="shared" ref="J170:J174" si="55">+K170-I170</f>
        <v>0</v>
      </c>
      <c r="K170" s="103">
        <f>VLOOKUP($G170,[7]MAPA_IV_2.2_Atual!$G$10:$AO$184,34,0)</f>
        <v>0</v>
      </c>
      <c r="L170" s="103">
        <f>VLOOKUP($G170,[7]MAPA_IV_2.3_Liquidado!$G$10:$AO$184,34,0)</f>
        <v>0</v>
      </c>
      <c r="M170" s="103">
        <f>VLOOKUP($G170,[7]MAPA_IV_2.3_Liquidado!$G$10:$AO$184,34,0)</f>
        <v>0</v>
      </c>
      <c r="N170" s="103">
        <f>VLOOKUP($G170,[7]MAPA_IV_2.3_Liquidado!$G$10:$AO$184,34,0)</f>
        <v>0</v>
      </c>
      <c r="O170" s="103">
        <f>VLOOKUP($G170,[7]MAPA_IV_2.4!$G$9:$AN$177,34,0)</f>
        <v>0</v>
      </c>
      <c r="P170" s="148">
        <f t="shared" si="49"/>
        <v>0</v>
      </c>
      <c r="Q170" s="145">
        <f t="shared" si="47"/>
        <v>0</v>
      </c>
    </row>
    <row r="171" spans="1:17" outlineLevel="3">
      <c r="A171" s="132" t="s">
        <v>1142</v>
      </c>
      <c r="B171" s="131" t="s">
        <v>1137</v>
      </c>
      <c r="C171" s="131" t="s">
        <v>357</v>
      </c>
      <c r="D171" s="131" t="s">
        <v>358</v>
      </c>
      <c r="E171" s="131" t="s">
        <v>405</v>
      </c>
      <c r="F171" s="133" t="s">
        <v>406</v>
      </c>
      <c r="G171" s="144" t="s">
        <v>1191</v>
      </c>
      <c r="H171" s="131" t="s">
        <v>1192</v>
      </c>
      <c r="I171" s="103">
        <f>VLOOKUP($G171,[7]MAPA_IV_2.0_Inicial!$G$9:$AO$184,34,0)</f>
        <v>0</v>
      </c>
      <c r="J171" s="103">
        <f t="shared" si="55"/>
        <v>0</v>
      </c>
      <c r="K171" s="103">
        <f>VLOOKUP($G171,[7]MAPA_IV_2.2_Atual!$G$10:$AO$184,34,0)</f>
        <v>0</v>
      </c>
      <c r="L171" s="103">
        <f>VLOOKUP($G171,[7]MAPA_IV_2.3_Liquidado!$G$10:$AO$184,34,0)</f>
        <v>0</v>
      </c>
      <c r="M171" s="103">
        <f>VLOOKUP($G171,[7]MAPA_IV_2.3_Liquidado!$G$10:$AO$184,34,0)</f>
        <v>0</v>
      </c>
      <c r="N171" s="103">
        <f>VLOOKUP($G171,[7]MAPA_IV_2.3_Liquidado!$G$10:$AO$184,34,0)</f>
        <v>0</v>
      </c>
      <c r="O171" s="103">
        <f>VLOOKUP($G171,[7]MAPA_IV_2.4!$G$9:$AN$177,34,0)</f>
        <v>0</v>
      </c>
      <c r="P171" s="148">
        <f t="shared" si="49"/>
        <v>0</v>
      </c>
      <c r="Q171" s="145">
        <f t="shared" si="47"/>
        <v>0</v>
      </c>
    </row>
    <row r="172" spans="1:17" outlineLevel="3">
      <c r="A172" s="132" t="s">
        <v>1142</v>
      </c>
      <c r="B172" s="131" t="s">
        <v>1137</v>
      </c>
      <c r="C172" s="131" t="s">
        <v>357</v>
      </c>
      <c r="D172" s="131" t="s">
        <v>358</v>
      </c>
      <c r="E172" s="131" t="s">
        <v>405</v>
      </c>
      <c r="F172" s="133" t="s">
        <v>406</v>
      </c>
      <c r="G172" s="144" t="s">
        <v>1193</v>
      </c>
      <c r="H172" s="131" t="s">
        <v>1194</v>
      </c>
      <c r="I172" s="103">
        <f>VLOOKUP($G172,[7]MAPA_IV_2.0_Inicial!$G$9:$AO$184,34,0)</f>
        <v>0</v>
      </c>
      <c r="J172" s="103">
        <f t="shared" si="55"/>
        <v>0</v>
      </c>
      <c r="K172" s="103">
        <f>VLOOKUP($G172,[7]MAPA_IV_2.2_Atual!$G$10:$AO$184,34,0)</f>
        <v>0</v>
      </c>
      <c r="L172" s="103">
        <f>VLOOKUP($G172,[7]MAPA_IV_2.3_Liquidado!$G$10:$AO$184,34,0)</f>
        <v>0</v>
      </c>
      <c r="M172" s="103">
        <f>VLOOKUP($G172,[7]MAPA_IV_2.3_Liquidado!$G$10:$AO$184,34,0)</f>
        <v>0</v>
      </c>
      <c r="N172" s="103">
        <f>VLOOKUP($G172,[7]MAPA_IV_2.3_Liquidado!$G$10:$AO$184,34,0)</f>
        <v>0</v>
      </c>
      <c r="O172" s="103">
        <f>VLOOKUP($G172,[7]MAPA_IV_2.4!$G$9:$AN$177,34,0)</f>
        <v>0</v>
      </c>
      <c r="P172" s="148">
        <f t="shared" si="49"/>
        <v>0</v>
      </c>
      <c r="Q172" s="145">
        <f t="shared" si="47"/>
        <v>0</v>
      </c>
    </row>
    <row r="173" spans="1:17" outlineLevel="3">
      <c r="A173" s="132" t="s">
        <v>1142</v>
      </c>
      <c r="B173" s="131" t="s">
        <v>1137</v>
      </c>
      <c r="C173" s="131" t="s">
        <v>357</v>
      </c>
      <c r="D173" s="131" t="s">
        <v>358</v>
      </c>
      <c r="E173" s="131" t="s">
        <v>405</v>
      </c>
      <c r="F173" s="133" t="s">
        <v>406</v>
      </c>
      <c r="G173" s="144" t="s">
        <v>1195</v>
      </c>
      <c r="H173" s="131" t="s">
        <v>1196</v>
      </c>
      <c r="I173" s="103">
        <f>VLOOKUP($G173,[7]MAPA_IV_2.0_Inicial!$G$9:$AO$184,34,0)</f>
        <v>0</v>
      </c>
      <c r="J173" s="103">
        <f t="shared" si="55"/>
        <v>0</v>
      </c>
      <c r="K173" s="103">
        <f>VLOOKUP($G173,[7]MAPA_IV_2.2_Atual!$G$10:$AO$184,34,0)</f>
        <v>0</v>
      </c>
      <c r="L173" s="103">
        <f>VLOOKUP($G173,[7]MAPA_IV_2.3_Liquidado!$G$10:$AO$184,34,0)</f>
        <v>0</v>
      </c>
      <c r="M173" s="103">
        <f>VLOOKUP($G173,[7]MAPA_IV_2.3_Liquidado!$G$10:$AO$184,34,0)</f>
        <v>0</v>
      </c>
      <c r="N173" s="103">
        <f>VLOOKUP($G173,[7]MAPA_IV_2.3_Liquidado!$G$10:$AO$184,34,0)</f>
        <v>0</v>
      </c>
      <c r="O173" s="103">
        <f>VLOOKUP($G173,[7]MAPA_IV_2.4!$G$9:$AN$177,34,0)</f>
        <v>0</v>
      </c>
      <c r="P173" s="148">
        <f t="shared" si="49"/>
        <v>0</v>
      </c>
      <c r="Q173" s="145">
        <f t="shared" si="47"/>
        <v>0</v>
      </c>
    </row>
    <row r="174" spans="1:17" outlineLevel="3">
      <c r="A174" s="132" t="s">
        <v>1142</v>
      </c>
      <c r="B174" s="131" t="s">
        <v>1137</v>
      </c>
      <c r="C174" s="131" t="s">
        <v>357</v>
      </c>
      <c r="D174" s="131" t="s">
        <v>358</v>
      </c>
      <c r="E174" s="131" t="s">
        <v>405</v>
      </c>
      <c r="F174" s="133" t="s">
        <v>406</v>
      </c>
      <c r="G174" s="144" t="s">
        <v>1197</v>
      </c>
      <c r="H174" s="131" t="s">
        <v>1198</v>
      </c>
      <c r="I174" s="103">
        <f>VLOOKUP($G174,[7]MAPA_IV_2.0_Inicial!$G$9:$AO$184,34,0)</f>
        <v>0</v>
      </c>
      <c r="J174" s="103">
        <f t="shared" si="55"/>
        <v>0</v>
      </c>
      <c r="K174" s="103">
        <f>VLOOKUP($G174,[7]MAPA_IV_2.2_Atual!$G$10:$AO$184,34,0)</f>
        <v>0</v>
      </c>
      <c r="L174" s="103">
        <f>VLOOKUP($G174,[7]MAPA_IV_2.3_Liquidado!$G$10:$AO$184,34,0)</f>
        <v>0</v>
      </c>
      <c r="M174" s="103">
        <f>VLOOKUP($G174,[7]MAPA_IV_2.3_Liquidado!$G$10:$AO$184,34,0)</f>
        <v>0</v>
      </c>
      <c r="N174" s="103">
        <f>VLOOKUP($G174,[7]MAPA_IV_2.3_Liquidado!$G$10:$AO$184,34,0)</f>
        <v>0</v>
      </c>
      <c r="O174" s="103">
        <f>VLOOKUP($G174,[7]MAPA_IV_2.4!$G$9:$AN$177,34,0)</f>
        <v>0</v>
      </c>
      <c r="P174" s="148">
        <f t="shared" si="49"/>
        <v>0</v>
      </c>
      <c r="Q174" s="145">
        <f t="shared" si="47"/>
        <v>0</v>
      </c>
    </row>
    <row r="175" spans="1:17" outlineLevel="2">
      <c r="A175" s="132"/>
      <c r="B175" s="131"/>
      <c r="C175" s="131"/>
      <c r="D175" s="131"/>
      <c r="E175" s="140" t="s">
        <v>1199</v>
      </c>
      <c r="F175" s="133"/>
      <c r="G175" s="143" t="s">
        <v>1200</v>
      </c>
      <c r="H175" s="140" t="s">
        <v>418</v>
      </c>
      <c r="I175" s="141">
        <f t="shared" ref="I175:O175" si="56">SUBTOTAL(9,I176:I176)</f>
        <v>0</v>
      </c>
      <c r="J175" s="141">
        <f t="shared" si="56"/>
        <v>0</v>
      </c>
      <c r="K175" s="141">
        <f t="shared" si="56"/>
        <v>0</v>
      </c>
      <c r="L175" s="141">
        <f>SUBTOTAL(9,L176:L176)</f>
        <v>0</v>
      </c>
      <c r="M175" s="141">
        <f t="shared" si="56"/>
        <v>0</v>
      </c>
      <c r="N175" s="141">
        <f t="shared" si="56"/>
        <v>0</v>
      </c>
      <c r="O175" s="141">
        <f t="shared" si="56"/>
        <v>0</v>
      </c>
      <c r="P175" s="147">
        <f t="shared" si="49"/>
        <v>0</v>
      </c>
      <c r="Q175" s="142">
        <f t="shared" si="47"/>
        <v>0</v>
      </c>
    </row>
    <row r="176" spans="1:17" outlineLevel="3">
      <c r="A176" s="132" t="s">
        <v>1142</v>
      </c>
      <c r="B176" s="131" t="s">
        <v>1137</v>
      </c>
      <c r="C176" s="131" t="s">
        <v>357</v>
      </c>
      <c r="D176" s="131" t="s">
        <v>358</v>
      </c>
      <c r="E176" s="131" t="s">
        <v>417</v>
      </c>
      <c r="F176" s="133" t="s">
        <v>418</v>
      </c>
      <c r="G176" s="144" t="s">
        <v>1201</v>
      </c>
      <c r="H176" s="131" t="s">
        <v>1202</v>
      </c>
      <c r="I176" s="103">
        <f>VLOOKUP($G176,[7]MAPA_IV_2.0_Inicial!$G$9:$AO$184,34,0)</f>
        <v>0</v>
      </c>
      <c r="J176" s="103">
        <f>+K176-I176</f>
        <v>0</v>
      </c>
      <c r="K176" s="103">
        <f>VLOOKUP($G176,[7]MAPA_IV_2.2_Atual!$G$10:$AO$184,34,0)</f>
        <v>0</v>
      </c>
      <c r="L176" s="103">
        <f>VLOOKUP($G176,[7]MAPA_IV_2.3_Liquidado!$G$10:$AO$184,34,0)</f>
        <v>0</v>
      </c>
      <c r="M176" s="103">
        <f>VLOOKUP($G176,[7]MAPA_IV_2.3_Liquidado!$G$10:$AO$184,34,0)</f>
        <v>0</v>
      </c>
      <c r="N176" s="103">
        <f>VLOOKUP($G176,[7]MAPA_IV_2.3_Liquidado!$G$10:$AO$184,34,0)</f>
        <v>0</v>
      </c>
      <c r="O176" s="103">
        <f>VLOOKUP($G176,[7]MAPA_IV_2.4!$G$9:$AN$177,34,0)</f>
        <v>0</v>
      </c>
      <c r="P176" s="148">
        <f t="shared" si="49"/>
        <v>0</v>
      </c>
      <c r="Q176" s="145">
        <f t="shared" si="47"/>
        <v>0</v>
      </c>
    </row>
    <row r="177" spans="1:17" outlineLevel="2">
      <c r="A177" s="132"/>
      <c r="B177" s="131"/>
      <c r="C177" s="131"/>
      <c r="D177" s="131"/>
      <c r="E177" s="140" t="s">
        <v>1203</v>
      </c>
      <c r="F177" s="133"/>
      <c r="G177" s="143" t="s">
        <v>1204</v>
      </c>
      <c r="H177" s="140" t="s">
        <v>1205</v>
      </c>
      <c r="I177" s="141">
        <f t="shared" ref="I177:O177" si="57">SUBTOTAL(9,I178:I184)</f>
        <v>43706274</v>
      </c>
      <c r="J177" s="141">
        <f t="shared" si="57"/>
        <v>1292976</v>
      </c>
      <c r="K177" s="141">
        <f t="shared" si="57"/>
        <v>44999250</v>
      </c>
      <c r="L177" s="141">
        <f>SUBTOTAL(9,L178:L184)</f>
        <v>43359342</v>
      </c>
      <c r="M177" s="141">
        <f t="shared" si="57"/>
        <v>43359342</v>
      </c>
      <c r="N177" s="141">
        <f t="shared" si="57"/>
        <v>43359342</v>
      </c>
      <c r="O177" s="141">
        <f t="shared" si="57"/>
        <v>0</v>
      </c>
      <c r="P177" s="147">
        <f t="shared" si="49"/>
        <v>9.5062406193542419E-4</v>
      </c>
      <c r="Q177" s="142">
        <f t="shared" si="47"/>
        <v>0.96355699261654359</v>
      </c>
    </row>
    <row r="178" spans="1:17" outlineLevel="3">
      <c r="A178" s="132" t="s">
        <v>1142</v>
      </c>
      <c r="B178" s="131" t="s">
        <v>1137</v>
      </c>
      <c r="C178" s="131" t="s">
        <v>357</v>
      </c>
      <c r="D178" s="131" t="s">
        <v>358</v>
      </c>
      <c r="E178" s="131" t="s">
        <v>421</v>
      </c>
      <c r="F178" s="133" t="s">
        <v>1205</v>
      </c>
      <c r="G178" s="144" t="s">
        <v>1206</v>
      </c>
      <c r="H178" s="131" t="s">
        <v>1207</v>
      </c>
      <c r="I178" s="103">
        <f>VLOOKUP($G178,[7]MAPA_IV_2.0_Inicial!$G$9:$AO$184,34,0)</f>
        <v>0</v>
      </c>
      <c r="J178" s="103">
        <f t="shared" ref="J178:J184" si="58">+K178-I178</f>
        <v>0</v>
      </c>
      <c r="K178" s="103">
        <f>VLOOKUP($G178,[7]MAPA_IV_2.2_Atual!$G$10:$AO$184,34,0)</f>
        <v>0</v>
      </c>
      <c r="L178" s="103">
        <f>VLOOKUP($G178,[7]MAPA_IV_2.3_Liquidado!$G$10:$AO$184,34,0)</f>
        <v>0</v>
      </c>
      <c r="M178" s="103">
        <f>VLOOKUP($G178,[7]MAPA_IV_2.3_Liquidado!$G$10:$AO$184,34,0)</f>
        <v>0</v>
      </c>
      <c r="N178" s="103">
        <f>VLOOKUP($G178,[7]MAPA_IV_2.3_Liquidado!$G$10:$AO$184,34,0)</f>
        <v>0</v>
      </c>
      <c r="O178" s="103">
        <f>VLOOKUP($G178,[7]MAPA_IV_2.4!$G$9:$AN$177,34,0)</f>
        <v>0</v>
      </c>
      <c r="P178" s="148">
        <f t="shared" si="49"/>
        <v>0</v>
      </c>
      <c r="Q178" s="145">
        <f t="shared" si="47"/>
        <v>0</v>
      </c>
    </row>
    <row r="179" spans="1:17" outlineLevel="3">
      <c r="A179" s="132" t="s">
        <v>1142</v>
      </c>
      <c r="B179" s="131" t="s">
        <v>1137</v>
      </c>
      <c r="C179" s="131" t="s">
        <v>357</v>
      </c>
      <c r="D179" s="131" t="s">
        <v>358</v>
      </c>
      <c r="E179" s="131" t="s">
        <v>421</v>
      </c>
      <c r="F179" s="133" t="s">
        <v>1205</v>
      </c>
      <c r="G179" s="144" t="s">
        <v>1208</v>
      </c>
      <c r="H179" s="131" t="s">
        <v>1209</v>
      </c>
      <c r="I179" s="103">
        <f>VLOOKUP($G179,[7]MAPA_IV_2.0_Inicial!$G$9:$AO$184,34,0)</f>
        <v>39756274</v>
      </c>
      <c r="J179" s="103">
        <f t="shared" si="58"/>
        <v>0</v>
      </c>
      <c r="K179" s="103">
        <f>VLOOKUP($G179,[7]MAPA_IV_2.2_Atual!$G$10:$AO$184,34,0)</f>
        <v>39756274</v>
      </c>
      <c r="L179" s="103">
        <f>VLOOKUP($G179,[7]MAPA_IV_2.3_Liquidado!$G$10:$AO$184,34,0)</f>
        <v>39756274</v>
      </c>
      <c r="M179" s="103">
        <f>VLOOKUP($G179,[7]MAPA_IV_2.3_Liquidado!$G$10:$AO$184,34,0)</f>
        <v>39756274</v>
      </c>
      <c r="N179" s="103">
        <f>VLOOKUP($G179,[7]MAPA_IV_2.3_Liquidado!$G$10:$AO$184,34,0)</f>
        <v>39756274</v>
      </c>
      <c r="O179" s="103">
        <f>VLOOKUP($G179,[7]MAPA_IV_2.4!$G$9:$AN$177,34,0)</f>
        <v>0</v>
      </c>
      <c r="P179" s="148">
        <f t="shared" si="49"/>
        <v>8.7162924837045947E-4</v>
      </c>
      <c r="Q179" s="145">
        <f t="shared" si="47"/>
        <v>1</v>
      </c>
    </row>
    <row r="180" spans="1:17" outlineLevel="3">
      <c r="A180" s="132" t="s">
        <v>1142</v>
      </c>
      <c r="B180" s="131" t="s">
        <v>1137</v>
      </c>
      <c r="C180" s="131" t="s">
        <v>357</v>
      </c>
      <c r="D180" s="131" t="s">
        <v>358</v>
      </c>
      <c r="E180" s="131" t="s">
        <v>421</v>
      </c>
      <c r="F180" s="133" t="s">
        <v>1205</v>
      </c>
      <c r="G180" s="144" t="s">
        <v>1210</v>
      </c>
      <c r="H180" s="131" t="s">
        <v>1211</v>
      </c>
      <c r="I180" s="103">
        <f>VLOOKUP($G180,[7]MAPA_IV_2.0_Inicial!$G$9:$AO$184,34,0)</f>
        <v>0</v>
      </c>
      <c r="J180" s="103">
        <f t="shared" si="58"/>
        <v>0</v>
      </c>
      <c r="K180" s="103">
        <f>VLOOKUP($G180,[7]MAPA_IV_2.2_Atual!$G$10:$AO$184,34,0)</f>
        <v>0</v>
      </c>
      <c r="L180" s="103">
        <f>VLOOKUP($G180,[7]MAPA_IV_2.3_Liquidado!$G$10:$AO$184,34,0)</f>
        <v>0</v>
      </c>
      <c r="M180" s="103">
        <f>VLOOKUP($G180,[7]MAPA_IV_2.3_Liquidado!$G$10:$AO$184,34,0)</f>
        <v>0</v>
      </c>
      <c r="N180" s="103">
        <f>VLOOKUP($G180,[7]MAPA_IV_2.3_Liquidado!$G$10:$AO$184,34,0)</f>
        <v>0</v>
      </c>
      <c r="O180" s="103">
        <f>VLOOKUP($G180,[7]MAPA_IV_2.4!$G$9:$AN$177,34,0)</f>
        <v>0</v>
      </c>
      <c r="P180" s="148">
        <f t="shared" si="49"/>
        <v>0</v>
      </c>
      <c r="Q180" s="145">
        <f t="shared" si="47"/>
        <v>0</v>
      </c>
    </row>
    <row r="181" spans="1:17" outlineLevel="3">
      <c r="A181" s="132" t="s">
        <v>1142</v>
      </c>
      <c r="B181" s="131" t="s">
        <v>1137</v>
      </c>
      <c r="C181" s="131" t="s">
        <v>357</v>
      </c>
      <c r="D181" s="131" t="s">
        <v>358</v>
      </c>
      <c r="E181" s="131" t="s">
        <v>421</v>
      </c>
      <c r="F181" s="133" t="s">
        <v>1205</v>
      </c>
      <c r="G181" s="144" t="s">
        <v>1212</v>
      </c>
      <c r="H181" s="131" t="s">
        <v>1213</v>
      </c>
      <c r="I181" s="103">
        <f>VLOOKUP($G181,[7]MAPA_IV_2.0_Inicial!$G$9:$AO$184,34,0)</f>
        <v>0</v>
      </c>
      <c r="J181" s="103">
        <f t="shared" si="58"/>
        <v>0</v>
      </c>
      <c r="K181" s="103">
        <f>VLOOKUP($G181,[7]MAPA_IV_2.2_Atual!$G$10:$AO$184,34,0)</f>
        <v>0</v>
      </c>
      <c r="L181" s="103">
        <f>VLOOKUP($G181,[7]MAPA_IV_2.3_Liquidado!$G$10:$AO$184,34,0)</f>
        <v>0</v>
      </c>
      <c r="M181" s="103">
        <f>VLOOKUP($G181,[7]MAPA_IV_2.3_Liquidado!$G$10:$AO$184,34,0)</f>
        <v>0</v>
      </c>
      <c r="N181" s="103">
        <f>VLOOKUP($G181,[7]MAPA_IV_2.3_Liquidado!$G$10:$AO$184,34,0)</f>
        <v>0</v>
      </c>
      <c r="O181" s="103">
        <f>VLOOKUP($G181,[7]MAPA_IV_2.4!$G$9:$AN$177,34,0)</f>
        <v>0</v>
      </c>
      <c r="P181" s="148">
        <f t="shared" si="49"/>
        <v>0</v>
      </c>
      <c r="Q181" s="145">
        <f t="shared" si="47"/>
        <v>0</v>
      </c>
    </row>
    <row r="182" spans="1:17" outlineLevel="3">
      <c r="A182" s="132" t="s">
        <v>1142</v>
      </c>
      <c r="B182" s="131" t="s">
        <v>1137</v>
      </c>
      <c r="C182" s="131" t="s">
        <v>357</v>
      </c>
      <c r="D182" s="131" t="s">
        <v>358</v>
      </c>
      <c r="E182" s="131" t="s">
        <v>421</v>
      </c>
      <c r="F182" s="133" t="s">
        <v>1205</v>
      </c>
      <c r="G182" s="144" t="s">
        <v>1214</v>
      </c>
      <c r="H182" s="131" t="s">
        <v>1215</v>
      </c>
      <c r="I182" s="103">
        <f>VLOOKUP($G182,[7]MAPA_IV_2.0_Inicial!$G$9:$AO$184,34,0)</f>
        <v>0</v>
      </c>
      <c r="J182" s="103">
        <f t="shared" si="58"/>
        <v>0</v>
      </c>
      <c r="K182" s="103">
        <f>VLOOKUP($G182,[7]MAPA_IV_2.2_Atual!$G$10:$AO$184,34,0)</f>
        <v>0</v>
      </c>
      <c r="L182" s="103">
        <f>VLOOKUP($G182,[7]MAPA_IV_2.3_Liquidado!$G$10:$AO$184,34,0)</f>
        <v>0</v>
      </c>
      <c r="M182" s="103">
        <f>VLOOKUP($G182,[7]MAPA_IV_2.3_Liquidado!$G$10:$AO$184,34,0)</f>
        <v>0</v>
      </c>
      <c r="N182" s="103">
        <f>VLOOKUP($G182,[7]MAPA_IV_2.3_Liquidado!$G$10:$AO$184,34,0)</f>
        <v>0</v>
      </c>
      <c r="O182" s="103">
        <f>VLOOKUP($G182,[7]MAPA_IV_2.4!$G$9:$AN$177,34,0)</f>
        <v>0</v>
      </c>
      <c r="P182" s="148">
        <f t="shared" si="49"/>
        <v>0</v>
      </c>
      <c r="Q182" s="145">
        <f t="shared" si="47"/>
        <v>0</v>
      </c>
    </row>
    <row r="183" spans="1:17" outlineLevel="3">
      <c r="A183" s="132" t="s">
        <v>1142</v>
      </c>
      <c r="B183" s="131" t="s">
        <v>1137</v>
      </c>
      <c r="C183" s="131" t="s">
        <v>357</v>
      </c>
      <c r="D183" s="131" t="s">
        <v>358</v>
      </c>
      <c r="E183" s="131" t="s">
        <v>421</v>
      </c>
      <c r="F183" s="133" t="s">
        <v>1205</v>
      </c>
      <c r="G183" s="144" t="s">
        <v>1216</v>
      </c>
      <c r="H183" s="131" t="s">
        <v>1217</v>
      </c>
      <c r="I183" s="103">
        <f>VLOOKUP($G183,[7]MAPA_IV_2.0_Inicial!$G$9:$AO$184,34,0)</f>
        <v>3950000</v>
      </c>
      <c r="J183" s="103">
        <f t="shared" si="58"/>
        <v>1292976</v>
      </c>
      <c r="K183" s="103">
        <f>VLOOKUP($G183,[7]MAPA_IV_2.2_Atual!$G$10:$AO$184,34,0)</f>
        <v>5242976</v>
      </c>
      <c r="L183" s="103">
        <f>VLOOKUP($G183,[7]MAPA_IV_2.3_Liquidado!$G$10:$AO$184,34,0)</f>
        <v>3603068</v>
      </c>
      <c r="M183" s="103">
        <f>VLOOKUP($G183,[7]MAPA_IV_2.3_Liquidado!$G$10:$AO$184,34,0)</f>
        <v>3603068</v>
      </c>
      <c r="N183" s="103">
        <f>VLOOKUP($G183,[7]MAPA_IV_2.3_Liquidado!$G$10:$AO$184,34,0)</f>
        <v>3603068</v>
      </c>
      <c r="O183" s="103">
        <f>VLOOKUP($G183,[7]MAPA_IV_2.4!$G$9:$AN$177,34,0)</f>
        <v>0</v>
      </c>
      <c r="P183" s="148">
        <f t="shared" si="49"/>
        <v>7.8994813564964728E-5</v>
      </c>
      <c r="Q183" s="145">
        <f t="shared" si="47"/>
        <v>0.68721809903383113</v>
      </c>
    </row>
    <row r="184" spans="1:17" ht="16" outlineLevel="3" thickBot="1">
      <c r="A184" s="132" t="s">
        <v>1142</v>
      </c>
      <c r="B184" s="131" t="s">
        <v>1137</v>
      </c>
      <c r="C184" s="131" t="s">
        <v>357</v>
      </c>
      <c r="D184" s="131" t="s">
        <v>358</v>
      </c>
      <c r="E184" s="131" t="s">
        <v>421</v>
      </c>
      <c r="F184" s="133" t="s">
        <v>1205</v>
      </c>
      <c r="G184" s="149" t="s">
        <v>1218</v>
      </c>
      <c r="H184" s="150" t="s">
        <v>1219</v>
      </c>
      <c r="I184" s="150">
        <f>VLOOKUP($G184,[7]MAPA_IV_2.0_Inicial!$G$9:$AO$184,34,0)</f>
        <v>0</v>
      </c>
      <c r="J184" s="150">
        <f t="shared" si="58"/>
        <v>0</v>
      </c>
      <c r="K184" s="150">
        <f>VLOOKUP($G184,[7]MAPA_IV_2.2_Atual!$G$10:$AO$184,34,0)</f>
        <v>0</v>
      </c>
      <c r="L184" s="150">
        <f>VLOOKUP($G184,[7]MAPA_IV_2.3_Liquidado!$G$10:$AO$184,34,0)</f>
        <v>0</v>
      </c>
      <c r="M184" s="150">
        <f>VLOOKUP($G184,[7]MAPA_IV_2.3_Liquidado!$G$10:$AO$184,34,0)</f>
        <v>0</v>
      </c>
      <c r="N184" s="150">
        <f>VLOOKUP($G184,[7]MAPA_IV_2.3_Liquidado!$G$10:$AO$184,34,0)</f>
        <v>0</v>
      </c>
      <c r="O184" s="150">
        <f>VLOOKUP($G184,[7]MAPA_IV_2.4!$G$9:$AN$177,34,0)</f>
        <v>0</v>
      </c>
      <c r="P184" s="151">
        <f t="shared" si="49"/>
        <v>0</v>
      </c>
      <c r="Q184" s="152">
        <f t="shared" si="47"/>
        <v>0</v>
      </c>
    </row>
    <row r="185" spans="1:17" ht="16" thickTop="1"/>
  </sheetData>
  <printOptions horizontalCentered="1"/>
  <pageMargins left="0" right="0" top="0.78740157480314965" bottom="0.39370078740157483" header="0.51181102362204722" footer="0.51181102362204722"/>
  <pageSetup paperSize="9" scale="60" fitToHeight="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738D555A62F6499DC99B39A17545CE" ma:contentTypeVersion="17" ma:contentTypeDescription="Create a new document." ma:contentTypeScope="" ma:versionID="51ef2a954b69d86734c14b4cd506bcfe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af103c883d2af257059248ef15c4ccfb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DD5AF05B-CB89-498C-8B8D-C970A396A869}"/>
</file>

<file path=customXml/itemProps2.xml><?xml version="1.0" encoding="utf-8"?>
<ds:datastoreItem xmlns:ds="http://schemas.openxmlformats.org/officeDocument/2006/customXml" ds:itemID="{064A77C1-20BB-43A9-807E-A3D0D073D9F3}"/>
</file>

<file path=customXml/itemProps3.xml><?xml version="1.0" encoding="utf-8"?>
<ds:datastoreItem xmlns:ds="http://schemas.openxmlformats.org/officeDocument/2006/customXml" ds:itemID="{064D7680-C65C-4FC3-A234-44EE18E0530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Orgânica</vt:lpstr>
      <vt:lpstr>MAPA_IV_1 _Receitas </vt:lpstr>
      <vt:lpstr>MAPA_IV_8.1 _Despesas Orgânica</vt:lpstr>
      <vt:lpstr>MAPA_IV_10_Funcional_INV</vt:lpstr>
      <vt:lpstr>MAPA_IV_2_Funcional_FUN</vt:lpstr>
      <vt:lpstr>MAPA_IV_2_Despesas Economica</vt:lpstr>
      <vt:lpstr>'MAPA_IV_1 _Receitas '!Print_Area</vt:lpstr>
      <vt:lpstr>MAPA_IV_10_Funcional_INV!Print_Area</vt:lpstr>
      <vt:lpstr>'MAPA_IV_2_Despesas Economica'!Print_Area</vt:lpstr>
      <vt:lpstr>MAPA_IV_2_Funcional_FUN!Print_Area</vt:lpstr>
      <vt:lpstr>'MAPA_IV_8.1 _Despesas Orgânica'!Print_Area</vt:lpstr>
      <vt:lpstr>'MAPA_IV_1 _Receitas '!Print_Titles</vt:lpstr>
      <vt:lpstr>MAPA_IV_10_Funcional_INV!Print_Titles</vt:lpstr>
      <vt:lpstr>'MAPA_IV_2_Despesas Economica'!Print_Titles</vt:lpstr>
      <vt:lpstr>MAPA_IV_2_Funcional_FUN!Print_Titles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 / DNOCP- Yara Jassica Pina</dc:creator>
  <cp:lastModifiedBy>Microsoft Office User</cp:lastModifiedBy>
  <dcterms:created xsi:type="dcterms:W3CDTF">2022-01-03T17:53:10Z</dcterms:created>
  <dcterms:modified xsi:type="dcterms:W3CDTF">2022-07-13T04:11:59Z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