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0" yWindow="45" windowWidth="14175" windowHeight="11910"/>
  </bookViews>
  <sheets>
    <sheet name="Тиркеме 11-1" sheetId="4" r:id="rId1"/>
  </sheets>
  <externalReferences>
    <externalReference r:id="rId2"/>
  </externalReferences>
  <definedNames>
    <definedName name="Items">[1]Lists!$D$2:$D$297</definedName>
    <definedName name="_xlnm.Print_Titles" localSheetId="0">'Тиркеме 11-1'!$5:$7</definedName>
    <definedName name="_xlnm.Print_Area" localSheetId="0">'Тиркеме 11-1'!$B$1:$R$294</definedName>
  </definedNames>
  <calcPr calcId="144525"/>
</workbook>
</file>

<file path=xl/calcChain.xml><?xml version="1.0" encoding="utf-8"?>
<calcChain xmlns="http://schemas.openxmlformats.org/spreadsheetml/2006/main">
  <c r="K32" i="4" l="1"/>
  <c r="K29" i="4" s="1"/>
  <c r="J32" i="4"/>
  <c r="J29" i="4" s="1"/>
  <c r="I32" i="4"/>
  <c r="I29" i="4"/>
  <c r="H29" i="4"/>
  <c r="G29" i="4"/>
  <c r="K28" i="4"/>
  <c r="K12" i="4" s="1"/>
  <c r="J28" i="4"/>
  <c r="J12" i="4" s="1"/>
  <c r="I28" i="4"/>
  <c r="I12" i="4"/>
  <c r="H12" i="4"/>
  <c r="G12" i="4"/>
  <c r="K11" i="4"/>
  <c r="J11" i="4"/>
  <c r="I11" i="4"/>
  <c r="K10" i="4"/>
  <c r="J10" i="4"/>
  <c r="I10" i="4"/>
  <c r="I9" i="4" s="1"/>
  <c r="I33" i="4" s="1"/>
  <c r="H9" i="4"/>
  <c r="G9" i="4"/>
  <c r="J9" i="4" l="1"/>
  <c r="J33" i="4" s="1"/>
  <c r="K9" i="4"/>
  <c r="K33" i="4" s="1"/>
  <c r="G41" i="4"/>
  <c r="H41" i="4"/>
  <c r="I41" i="4"/>
  <c r="J41" i="4"/>
  <c r="K41" i="4"/>
  <c r="G42" i="4"/>
  <c r="H42" i="4"/>
  <c r="I42" i="4"/>
  <c r="J42" i="4"/>
  <c r="K42" i="4"/>
  <c r="I44" i="4"/>
  <c r="J44" i="4"/>
  <c r="K44" i="4"/>
  <c r="I79" i="4"/>
  <c r="I58" i="4" s="1"/>
  <c r="J79" i="4"/>
  <c r="J58" i="4" s="1"/>
  <c r="K79" i="4"/>
  <c r="K58" i="4" s="1"/>
  <c r="I81" i="4"/>
  <c r="J81" i="4"/>
  <c r="K81" i="4"/>
  <c r="G102" i="4"/>
  <c r="H102" i="4"/>
  <c r="I102" i="4"/>
  <c r="J103" i="4"/>
  <c r="J102" i="4" s="1"/>
  <c r="K103" i="4"/>
  <c r="K102" i="4" s="1"/>
  <c r="G117" i="4"/>
  <c r="H117" i="4"/>
  <c r="I127" i="4"/>
  <c r="J127" i="4"/>
  <c r="K127" i="4"/>
  <c r="I133" i="4"/>
  <c r="J133" i="4"/>
  <c r="K133" i="4"/>
  <c r="G135" i="4"/>
  <c r="H135" i="4"/>
  <c r="I135" i="4"/>
  <c r="J135" i="4"/>
  <c r="K135" i="4"/>
  <c r="G141" i="4"/>
  <c r="H141" i="4"/>
  <c r="I141" i="4"/>
  <c r="J141" i="4"/>
  <c r="K141" i="4"/>
  <c r="G150" i="4"/>
  <c r="H150" i="4"/>
  <c r="I150" i="4"/>
  <c r="J150" i="4"/>
  <c r="K150" i="4"/>
  <c r="I153" i="4"/>
  <c r="J153" i="4"/>
  <c r="K153" i="4"/>
  <c r="K117" i="4" l="1"/>
  <c r="J39" i="4"/>
  <c r="J35" i="4" s="1"/>
  <c r="J117" i="4"/>
  <c r="I39" i="4"/>
  <c r="I35" i="4" s="1"/>
  <c r="I117" i="4"/>
  <c r="K39" i="4"/>
  <c r="K35" i="4" s="1"/>
  <c r="K194" i="4" l="1"/>
  <c r="J194" i="4"/>
  <c r="I194" i="4"/>
  <c r="J155" i="4" l="1"/>
  <c r="K155" i="4" l="1"/>
  <c r="I155" i="4"/>
  <c r="H231" i="4" l="1"/>
  <c r="I231" i="4"/>
  <c r="J231" i="4"/>
  <c r="K231" i="4"/>
  <c r="G231" i="4"/>
  <c r="H220" i="4"/>
  <c r="I220" i="4"/>
  <c r="J220" i="4"/>
  <c r="K220" i="4"/>
  <c r="G220" i="4"/>
  <c r="H202" i="4"/>
  <c r="I202" i="4"/>
  <c r="J202" i="4"/>
  <c r="K202" i="4"/>
  <c r="G202" i="4"/>
  <c r="H190" i="4"/>
  <c r="I190" i="4"/>
  <c r="J190" i="4"/>
  <c r="K190" i="4"/>
  <c r="G190" i="4"/>
  <c r="H188" i="4"/>
  <c r="I188" i="4"/>
  <c r="J188" i="4"/>
  <c r="K188" i="4"/>
  <c r="G188" i="4"/>
  <c r="J236" i="4" l="1"/>
  <c r="I236" i="4"/>
  <c r="G236" i="4"/>
  <c r="H236" i="4"/>
  <c r="K236" i="4"/>
  <c r="G157" i="4" l="1"/>
  <c r="H157" i="4"/>
  <c r="I157" i="4"/>
  <c r="J157" i="4"/>
  <c r="K157" i="4"/>
  <c r="G161" i="4"/>
  <c r="H161" i="4"/>
  <c r="I161" i="4"/>
  <c r="J161" i="4"/>
  <c r="K161" i="4"/>
  <c r="G163" i="4"/>
  <c r="H163" i="4"/>
  <c r="J163" i="4"/>
  <c r="K163" i="4"/>
  <c r="I163" i="4"/>
  <c r="G171" i="4"/>
  <c r="H171" i="4"/>
  <c r="I171" i="4"/>
  <c r="J171" i="4"/>
  <c r="K171" i="4"/>
  <c r="G178" i="4"/>
  <c r="H178" i="4"/>
  <c r="I178" i="4"/>
  <c r="J178" i="4"/>
  <c r="K178" i="4"/>
  <c r="G182" i="4"/>
  <c r="H182" i="4"/>
  <c r="J182" i="4"/>
  <c r="K182" i="4"/>
  <c r="I184" i="4"/>
  <c r="I182" i="4" s="1"/>
  <c r="I186" i="4" l="1"/>
  <c r="H186" i="4"/>
  <c r="K186" i="4"/>
  <c r="G186" i="4"/>
  <c r="J186" i="4"/>
  <c r="R171" i="4"/>
  <c r="Q171" i="4"/>
  <c r="P171" i="4"/>
  <c r="O171" i="4"/>
  <c r="N171" i="4"/>
  <c r="R164" i="4"/>
  <c r="Q164" i="4"/>
  <c r="P164" i="4"/>
  <c r="O164" i="4"/>
  <c r="N164" i="4"/>
  <c r="K265" i="4" l="1"/>
  <c r="J265" i="4"/>
  <c r="I265" i="4"/>
  <c r="H265" i="4"/>
  <c r="G265" i="4"/>
  <c r="K262" i="4"/>
  <c r="J262" i="4"/>
  <c r="I262" i="4"/>
  <c r="H262" i="4"/>
  <c r="G262" i="4"/>
  <c r="K256" i="4"/>
  <c r="J256" i="4"/>
  <c r="I256" i="4"/>
  <c r="H256" i="4"/>
  <c r="K251" i="4"/>
  <c r="J251" i="4"/>
  <c r="I251" i="4"/>
  <c r="H251" i="4"/>
  <c r="G251" i="4"/>
  <c r="K245" i="4"/>
  <c r="J245" i="4"/>
  <c r="I245" i="4"/>
  <c r="H245" i="4"/>
  <c r="G245" i="4"/>
  <c r="K241" i="4"/>
  <c r="J241" i="4"/>
  <c r="I241" i="4"/>
  <c r="H241" i="4"/>
  <c r="K238" i="4"/>
  <c r="J238" i="4"/>
  <c r="I238" i="4"/>
  <c r="H238" i="4"/>
  <c r="G238" i="4"/>
  <c r="K294" i="4" l="1"/>
  <c r="G294" i="4"/>
  <c r="H294" i="4"/>
  <c r="J294" i="4"/>
  <c r="I294" i="4"/>
</calcChain>
</file>

<file path=xl/sharedStrings.xml><?xml version="1.0" encoding="utf-8"?>
<sst xmlns="http://schemas.openxmlformats.org/spreadsheetml/2006/main" count="945" uniqueCount="598">
  <si>
    <t xml:space="preserve"> </t>
  </si>
  <si>
    <t xml:space="preserve">Министрликтердин жана ведомстволордун программалык негиздеги бюджети </t>
  </si>
  <si>
    <t>Каржылоо</t>
  </si>
  <si>
    <t>Натыйжалуулук индикаторлору</t>
  </si>
  <si>
    <t>Ченөө бирдиги</t>
  </si>
  <si>
    <t>Базалык жыл</t>
  </si>
  <si>
    <t xml:space="preserve">Максаттуу маанилер </t>
  </si>
  <si>
    <t>(программалар/чаралар боюнча) (миң сом)</t>
  </si>
  <si>
    <t>%</t>
  </si>
  <si>
    <t>Калктын ишеним индекси</t>
  </si>
  <si>
    <t>коэф.</t>
  </si>
  <si>
    <t>01</t>
  </si>
  <si>
    <t>адам</t>
  </si>
  <si>
    <t>02</t>
  </si>
  <si>
    <t>03</t>
  </si>
  <si>
    <t>04</t>
  </si>
  <si>
    <t>05</t>
  </si>
  <si>
    <t>07</t>
  </si>
  <si>
    <t>06</t>
  </si>
  <si>
    <t>10</t>
  </si>
  <si>
    <t>11</t>
  </si>
  <si>
    <t>млн.сом</t>
  </si>
  <si>
    <t>Бюджеттик программалар/
Бюджеттик чаралар</t>
  </si>
  <si>
    <t>Бардыгы (контролдук сандар)</t>
  </si>
  <si>
    <t>коэфф.</t>
  </si>
  <si>
    <t>001</t>
  </si>
  <si>
    <t>бирдик</t>
  </si>
  <si>
    <t>саны</t>
  </si>
  <si>
    <t>0</t>
  </si>
  <si>
    <t>индекс</t>
  </si>
  <si>
    <t>даана</t>
  </si>
  <si>
    <t>миң сом</t>
  </si>
  <si>
    <t>сом</t>
  </si>
  <si>
    <t>99</t>
  </si>
  <si>
    <t>08</t>
  </si>
  <si>
    <t>09</t>
  </si>
  <si>
    <t>14</t>
  </si>
  <si>
    <t>17</t>
  </si>
  <si>
    <t>КР ЭӨМ тармактык программаларын аткаруу даражасы</t>
  </si>
  <si>
    <t>Базалык жылга карата % жер казынасын пайдалануу укугун алууга  аукциондорду өткөрүү</t>
  </si>
  <si>
    <t>100 (20 аукционөткөрүлдү)</t>
  </si>
  <si>
    <t>Мамлекеттин жер казынасын пайдаланууда экономикалык кызыкчылыктарын коргоо</t>
  </si>
  <si>
    <t>Пайдалуу кендердин базалык жылга карата камдыктарынын % көлөмүнүн өсүүсү анын ичинде</t>
  </si>
  <si>
    <t>100</t>
  </si>
  <si>
    <t>алтын</t>
  </si>
  <si>
    <t>көмүр</t>
  </si>
  <si>
    <t xml:space="preserve">Аягына чыккан геологиялык чалгындоо иштеринин саны </t>
  </si>
  <si>
    <t>Пайдалуу кендер чыккан жерлерди издөө жана баалоо</t>
  </si>
  <si>
    <t>Базалык жылга карата геологиялык-чалгындоо иштерин пайыздарда жүргүзүү аянты</t>
  </si>
  <si>
    <t>100 (2 кв. км)</t>
  </si>
  <si>
    <t>Геологиялык маалыматтардын жеткиликтүүлүгүн камсыздоо,  геологиялык материалдарды талдоо жана жалпылоо</t>
  </si>
  <si>
    <t xml:space="preserve">Геологиялык материалдарды базалык жылга карата пайыздарда санариптик алып жүрүүчүлөргө өткөрүү  </t>
  </si>
  <si>
    <t>100 (45619 барак)</t>
  </si>
  <si>
    <t>Геологиялык-геохимиялык издөөлөрдүн бардык түрлөрү боюнча базалык жылга карата пайыздарда маалыматтар базасын түзүү</t>
  </si>
  <si>
    <t>100 (53,5 миң сынам)</t>
  </si>
  <si>
    <t>Жер астындагы суулардын шарттамына жана сапатына, кооптуу экзогендик геологиялык процесстердин өнүгүшүнө байкоо жүргүзүү боюнча геологиялык чөйрөгө мониторинг жүргүзүү</t>
  </si>
  <si>
    <t>Базалык жылга карата жер астындагы суулардын сапатына суу пайдалануунун изилденген  объекттердин пайыздарда саны</t>
  </si>
  <si>
    <t>100 (770 даана)</t>
  </si>
  <si>
    <t>Базалык жылга карата экзогендик геологиялык процесстердин көрүнүштөрдүн изилденген  участоктордун пайыздарда саны</t>
  </si>
  <si>
    <t>100 (37 даана)</t>
  </si>
  <si>
    <t>554</t>
  </si>
  <si>
    <t>Калк үчүн электр энергиянын  инфляцияны эске алуу менен тарифтеринин өзгөрүшү</t>
  </si>
  <si>
    <t>Энергетиканын секторунун тарифтик жөнгө салынышы.</t>
  </si>
  <si>
    <t>Электр энергияга тарифтерди белгилөө</t>
  </si>
  <si>
    <t>Жылуулук энергияга тарифтерди белгилөө</t>
  </si>
  <si>
    <t>Газга тарифтерди белгилөө</t>
  </si>
  <si>
    <t>Энергетика секторундагы мыйзамдарды сактоону контролдоо</t>
  </si>
  <si>
    <t xml:space="preserve">Лицензиаттардын жалпы санына текшерүүлөр жүргүзүлдү </t>
  </si>
  <si>
    <t>Коркунчтардын контролдонуучу түрлөрү боюнча өлүм учурларынын санынын азаюусу</t>
  </si>
  <si>
    <t>555</t>
  </si>
  <si>
    <t>Административдик блок</t>
  </si>
  <si>
    <t>Энергетикалык тутумда коопсуздукту камсыздоо</t>
  </si>
  <si>
    <t>Авариялык өчүүлөрдү кыскартуу көлөмү</t>
  </si>
  <si>
    <t>Тоо көзөмөлүн жүзөгө ашыруу</t>
  </si>
  <si>
    <t>Базалык жылга карата бузууларды кыскартуу көлөмү</t>
  </si>
  <si>
    <t>Жер казынасын сарамжалдуу пайдаланууну жүзөгө ашыруу</t>
  </si>
  <si>
    <t>Өнөр жай коопсуздугун камсыздоо</t>
  </si>
  <si>
    <t>556</t>
  </si>
  <si>
    <t>Отун-энергетикалык комплекстин техникалык каражаттарынын иштөө  ишенимдүүлүгүн жана натыйжалуулугун жогорулатуу</t>
  </si>
  <si>
    <t>Электр жабдууларынын иштөөсүнүн ишенимдүүлүгун жана натыйжалуулугун жогорулатуу боюнча практикалык сунуштарды иштеп чыгуу</t>
  </si>
  <si>
    <t>отчеттордун саны</t>
  </si>
  <si>
    <t xml:space="preserve">1 отчет </t>
  </si>
  <si>
    <t>Электр энергиясын бюджеттик уюмдарда пайдалануунун натыйжалуулугуна энергетикалык изилдөө жүргүзүү</t>
  </si>
  <si>
    <t>2020-жылдын маалыматтарына "Электр энергияга төлөм" статьясы боюнча бюджеттик мекемелерге бөлүнгөн каржыны үнөмдөө.</t>
  </si>
  <si>
    <t>557</t>
  </si>
  <si>
    <t>Электр энергиясынын базалык жылга өндүрүшүнүн көлөмүнүн өсүүсү</t>
  </si>
  <si>
    <t>15,3 млрд Квт</t>
  </si>
  <si>
    <t>Атбашы СЭСин кайра конструкциялоо (Швейцария) (грант)</t>
  </si>
  <si>
    <t>309655</t>
  </si>
  <si>
    <t>СЭСти кайра конструкциялоо, суу агрегаттарын ишке киргизүү</t>
  </si>
  <si>
    <t>1 суу агрегаты</t>
  </si>
  <si>
    <t>2 суу агрегаты</t>
  </si>
  <si>
    <t>CASA-1000 долбоору</t>
  </si>
  <si>
    <t>4632500</t>
  </si>
  <si>
    <t>ЭБЧ 500 кВ  курулушун баштоо</t>
  </si>
  <si>
    <t xml:space="preserve">КР-ТР чек арасына чейин ЭБЧ 500кВт  Датка ПС, протяж. 455,6 км,1241 кмп. Фунд., 1241 даана. Датка ПСда  яч.500кВ </t>
  </si>
  <si>
    <t>Подстанцияларды куруу жана эсепке алуу шаймандарын орнотуу</t>
  </si>
  <si>
    <t>Лейлек районунун Аркин конушунун электр жабдуусун жакшыртуу (ИӨБ) (кредит)</t>
  </si>
  <si>
    <t>189380</t>
  </si>
  <si>
    <t>ЭБЧ 110 кВ жана ПС 110 кВ куруу,  ПС 110 кВ кайра конструкциялоо</t>
  </si>
  <si>
    <t>Камбарата СЭС-2 экинчи  суу агрегатын колдонууга берүү</t>
  </si>
  <si>
    <t>40800</t>
  </si>
  <si>
    <t>120 МВт кубатуулугундагы суу агрегатын орнотуу жана АБО-500кВ куруу</t>
  </si>
  <si>
    <t>Негизги ишти аягына чыгаруу 2025-жылга пландалган</t>
  </si>
  <si>
    <t>Токтогул СЭСин реабилитациялоонун экинчи фазасы</t>
  </si>
  <si>
    <t>2094391,5</t>
  </si>
  <si>
    <t>2 суу агрегатын алмаштыруу (4 жана 2), жапкычтарды жана суу механикалык жабдууну алмаштыруу</t>
  </si>
  <si>
    <t>4 агрегатты, реабил.турбинна сымын ГА № 4 алмаштыруу</t>
  </si>
  <si>
    <t>2 агрегатты,реабил.турбинна сымын ГА № 4 алмаштыруу</t>
  </si>
  <si>
    <t>Токтогул  СЭСин реабилитациялоонун үчүнчү фазасы</t>
  </si>
  <si>
    <t>2 калган суу агрегаттарын алмаштыруу (1 жана 3)</t>
  </si>
  <si>
    <t xml:space="preserve">1 агрегатты,реабил.турбинна сымын ГА № 4 алмаштыруу </t>
  </si>
  <si>
    <t>3-агрегата,реабил.турбинна сымын ГА № 4 алмаштыруу</t>
  </si>
  <si>
    <t>845750</t>
  </si>
  <si>
    <t>Жеке жылуулук пункттары (ЖЖП) жана бар болгон ЖЖПга камдыктар</t>
  </si>
  <si>
    <t>ЖЖП бирдиктер</t>
  </si>
  <si>
    <t>231 жаңы ЖЖП, иштеп жаткан ЖЖПга камдыктардын  1825 комплекти</t>
  </si>
  <si>
    <t xml:space="preserve">Жылуулукту эсепке алуу түйүндөрү </t>
  </si>
  <si>
    <t>Эсепке алуу шаймандары бирдик</t>
  </si>
  <si>
    <t>2210 даана жаңы комплект</t>
  </si>
  <si>
    <t xml:space="preserve">"Чыгыш" (ИК-ишке киргизүү комплекси) магистралдык жылуулук тармагын алмаштыруу жана кайра конструкциялоо  </t>
  </si>
  <si>
    <t>м/км</t>
  </si>
  <si>
    <t>ИК-I -326 м; ИК-III-1,2 км; ИК-IV-745 м</t>
  </si>
  <si>
    <t>16</t>
  </si>
  <si>
    <t>516970</t>
  </si>
  <si>
    <t>"Чыгыш электр" ААКны чыгымдарын кыскартуу. ЭКЭАТ тутумун ишке киргизүү</t>
  </si>
  <si>
    <t xml:space="preserve">ЭКЭАТ миң даана , ӨИС кабелдери </t>
  </si>
  <si>
    <t>ЭКЭАТ 30 миң эсептегичтери, 200 км ӨИС</t>
  </si>
  <si>
    <t>ЭКЭАТ 18 миң эсептегичтери, 200 км ӨИС</t>
  </si>
  <si>
    <t>ЭКЭАТ 15 миң эсептегичтер, 160 км ӨИС</t>
  </si>
  <si>
    <t>450832,35</t>
  </si>
  <si>
    <t>"Ош электр" ААКнын чыгымдарын кыскартуу. ЭКЭАТ  тутумун ишке киргизүү</t>
  </si>
  <si>
    <t>ЭКЭАТ миң даана, ӨИС кабели</t>
  </si>
  <si>
    <t>ЭКЭАТ 18,0 миң In ӨИК 122,64 км</t>
  </si>
  <si>
    <t>ЭКЭАТ 18,324 миң даана, ӨИС 286,16 км</t>
  </si>
  <si>
    <t xml:space="preserve"> Энергетика секторун реабилитациялоо </t>
  </si>
  <si>
    <t>44297,4</t>
  </si>
  <si>
    <t xml:space="preserve"> Учкурган СЭСин модернизациялоо</t>
  </si>
  <si>
    <t>1639055</t>
  </si>
  <si>
    <t>Суу механикалык жабдуусун (СЭМ), жабдууну жана суу техникалык курулманы (СТС) алмаштыруу</t>
  </si>
  <si>
    <t>подрядчик менен контрактка кол коюу</t>
  </si>
  <si>
    <t xml:space="preserve">Негизги жабдууну долбоорлоо жана даярдоо </t>
  </si>
  <si>
    <t>Генераторду жана ГА № 4 жеткирүү жана алмаштыруу</t>
  </si>
  <si>
    <t>Генераторду жана  № 3 ГА  жеткирүү жана алмаштыруу</t>
  </si>
  <si>
    <t>558</t>
  </si>
  <si>
    <t>1181548,8</t>
  </si>
  <si>
    <t>1181575,2</t>
  </si>
  <si>
    <t>Абоненттерди борбордук жылытуу менен камсыздоонун өсүү динамикасы</t>
  </si>
  <si>
    <t>100 (45476)</t>
  </si>
  <si>
    <t>Калкка жылуулук энергиясын иштеп чыгуу жана ишке ашыруу</t>
  </si>
  <si>
    <t>Жылуулук энергиясынын 1 км жылуулук тармакка жоголушу</t>
  </si>
  <si>
    <t>Гкал</t>
  </si>
  <si>
    <t xml:space="preserve"> 1 Гкал жылуулук энрегиясынын иштеп чыгуусуна отундун салыштырмалуу чыгымы</t>
  </si>
  <si>
    <t>көмүр кг/Гкал</t>
  </si>
  <si>
    <t>мазут кг/Гкал</t>
  </si>
  <si>
    <t>газ ,м3</t>
  </si>
  <si>
    <t>эл.эн., кВ/с</t>
  </si>
  <si>
    <t>Күзгү-кышкы мезгилде иштөөгө жылуулук жана суу объекттерин даярдоо. Суу жылыткычтарга, инженердик жабдууларга жана жылуулук тармактарына капиталдык оңдоолорду жүргүзүү.</t>
  </si>
  <si>
    <t>Суу жылыткычтарды жалпы санынын ичинен оңдоо</t>
  </si>
  <si>
    <t>ПИК жогорулатуу</t>
  </si>
  <si>
    <t>Суу жылыткычтарды жүктөө деңгээли</t>
  </si>
  <si>
    <t>Мин-Куш а. калкына базалык жылга карата сууну иштетүү кызматтарын көрсөтүү боюнча өсүү динамикасы</t>
  </si>
  <si>
    <t>100 (131,0 миң м3)</t>
  </si>
  <si>
    <t xml:space="preserve">Мин-Куш а. тургундарынын аз чыгым болгон сапаттуу жылуулук жана суу кызмат көрсөтүүлөрүнө керектөөлөрүн канааттандыруу </t>
  </si>
  <si>
    <t>Мин-Куш а. базалык жылга карата сан тазалоо жана жакшыртуу</t>
  </si>
  <si>
    <t>тонна</t>
  </si>
  <si>
    <t>100 (59,5 тонна)</t>
  </si>
  <si>
    <t>100 (5 даана)</t>
  </si>
  <si>
    <t>Булган кийимдерди дезактивациялоо</t>
  </si>
  <si>
    <t>55. Кыргыз Республикасынын Энергетика жана өнөр жай министрлиги</t>
  </si>
  <si>
    <t>559</t>
  </si>
  <si>
    <t>-</t>
  </si>
  <si>
    <t>34. Кыргыз Республикасынын Билим берүү жана илим министрлиги</t>
  </si>
  <si>
    <t>Мектепке чейинки билим берүүнүн бардык формаларына тартылган 3-7 жаштагы балдардын үлүшү</t>
  </si>
  <si>
    <t>Мектепке чейинки билим берүү мекемелеринин тармагынын иштешин сактоо</t>
  </si>
  <si>
    <t>Мектепке чейинки билим берүүгө тартылган балдардын үлүшү</t>
  </si>
  <si>
    <t>Жалпы билим берүү тармагынын, мектептен тышкаркы билим берүү уюмдарынын, интернаттардын, балдар үйлөрүнүн, Кыргыз Республикасынын Билим берүү жана илим министрлигинин алдындагы басмаканалардын, китепканалардын иштөөсүн сактоо</t>
  </si>
  <si>
    <t>интернаттардын жана балдар үйлөрүнүн системасындагы балдардын жалпы балдардан үлүшү (Билим берүү жана илим министрлигинин мекемелери боюнча)</t>
  </si>
  <si>
    <t>балдардын жалпы санынын мектептен тышкаркы билим алууга тартылган балдардын пайызы</t>
  </si>
  <si>
    <t>Республиканын мектептеринин жалпы санында ысык тамак менен камсыздалган мектептердин үлүшү</t>
  </si>
  <si>
    <t>Өлкөдөгү ЖРТнын орточо баллынын көрсөткүчтөрү</t>
  </si>
  <si>
    <t>балл</t>
  </si>
  <si>
    <t>басылган продукциянын көлөмү</t>
  </si>
  <si>
    <t>Методикалык кабинеттердин, билим берүү мекемелеринин, КАО, РИПК тармагынын иштешин сактоо</t>
  </si>
  <si>
    <t>Мугалимдердин квалификациясын жогорулатуу программалары менен камтуу</t>
  </si>
  <si>
    <t>Баштапкы кесиптик билим берүү уюмдарынын тармагынын иштешин сактоо</t>
  </si>
  <si>
    <t>Кесиптик башталгыч билимге жаштардын катышуу пайызы (15-18 жаштагы калктын ичинен)</t>
  </si>
  <si>
    <t>Башталгыч кесиптик билим берүүнүн билим берүү программаларын жана модулдарын иштеп чыгууда квалификациясын жогорулатуудан өткөн педагогикалык кызматкерлердин пайызы</t>
  </si>
  <si>
    <t>Мүмкүнчүлүгү чектелгендер үчүн жагымдуу инфраструктурасы жана окуу чөйрөсү бар баштапкы кесиптик билим берүү билим берүү мекемелеринин үлүшү</t>
  </si>
  <si>
    <t>Орто кесиптик билим берүү уюмдарынын тармагынын иштешин сактоо</t>
  </si>
  <si>
    <t>мамлекеттик тапшырык боюнча окуучулардын орто кесиптик билим берүүчү студенттердин жалпы санына салыштырмалуу үлүшү</t>
  </si>
  <si>
    <t>Орто кесиптик билим берүү мекемелеринин студенттерине инклюзивдүү билим берүү жана тарбиялоо, мугалимдердин квалификациясын жогорулатуу, окутууну жана баалоону санарипке өткөрүү</t>
  </si>
  <si>
    <t>контракттык негизде окуган студенттердин орто кесиптик билим берүүчү студенттердин жалпы санына карата үлүшү</t>
  </si>
  <si>
    <t>Процент охвата молодежи высшим  профессиональным образованием (от населения в возрасте 17- 24 лет )</t>
  </si>
  <si>
    <t>Жогорку кесиптик билим берүү уюмдарынын тармагынын иштешин сактоо</t>
  </si>
  <si>
    <t>мамлекеттик заказ боюнча студенттердин жогорку окуу жайларынын студенттеринин жалпы санына салыштырмалуу үлүшү</t>
  </si>
  <si>
    <t>Жогорку кесиптик билим берүү уюмдарынын тармагын өнүктүрүү</t>
  </si>
  <si>
    <t>Жогорку окуу жайларында чет өлкөлүк студенттердин үлүшү</t>
  </si>
  <si>
    <t>Контракттык негизде окуган студенттердин үлүшү</t>
  </si>
  <si>
    <t>Университеттер тарабынан илимий иштерди өнүктүрүүгө бөлүнгөн каражаттардын үлүшү ЖОЖдордун жалпы наркынан%</t>
  </si>
  <si>
    <t>Прикладдык илимдин өнүгүшү</t>
  </si>
  <si>
    <t>Тиешелүү жылга бардык тармактар ​​боюнча илимий долбоорлордун саны</t>
  </si>
  <si>
    <t>теммалар</t>
  </si>
  <si>
    <t>Институционалдык потенциалды өнүктүрүү жана университеттин илиминин сапатын жогорулатуу, практикалык колдонууну алууга багытталган университеттердеги илимий долбоорлордун санын көбөйтүү.</t>
  </si>
  <si>
    <t>Берилген илимий изилдөө кызматтарынын саны</t>
  </si>
  <si>
    <t>Мамлекеттик инвестициялык долбоорлорду ишке ашыруу</t>
  </si>
  <si>
    <t>342</t>
  </si>
  <si>
    <t>343</t>
  </si>
  <si>
    <t>344</t>
  </si>
  <si>
    <t>345</t>
  </si>
  <si>
    <t>346</t>
  </si>
  <si>
    <t>43. Кыргыз Республикасынын Транспорт жана коммуникациялар министрлиги</t>
  </si>
  <si>
    <t>Нормативдик талаптарга жооп берген жолдордун үлүшү</t>
  </si>
  <si>
    <t>Нормативдик талаптарга жооп берген жолдордун узундугу</t>
  </si>
  <si>
    <t>км</t>
  </si>
  <si>
    <t>Оңдолгон жолдор планга карата</t>
  </si>
  <si>
    <t>5/100</t>
  </si>
  <si>
    <t>1/48/100</t>
  </si>
  <si>
    <t>3/90/100</t>
  </si>
  <si>
    <t>3/95/10</t>
  </si>
  <si>
    <t>3/95/100</t>
  </si>
  <si>
    <t>км,%</t>
  </si>
  <si>
    <t>70/100</t>
  </si>
  <si>
    <t>90/100</t>
  </si>
  <si>
    <t>120/100</t>
  </si>
  <si>
    <t>84/100</t>
  </si>
  <si>
    <t>93/100</t>
  </si>
  <si>
    <t>205/100</t>
  </si>
  <si>
    <t>Орнотулган жол белгилеринин саны</t>
  </si>
  <si>
    <t>Орнотулган светофорлордун үлүшү, стандарттардын жалпы санынан талап кылынат</t>
  </si>
  <si>
    <t>Акыркы оңдоодон кийин кайрадан оңдоону талап кылган жолдордун узундугу</t>
  </si>
  <si>
    <t>Бүтүрүлгөн жолдун узундугу</t>
  </si>
  <si>
    <t>Жолдордун узундугу (км) / үлүшү, эл аралык транспорттук коридорлордун жалпы узундугунан</t>
  </si>
  <si>
    <t>Жолдордун узундугу (км) / үлүшү, Бишкек - ​​Ош эл аралык транспорттук коридорунун жалпы узундугунан</t>
  </si>
  <si>
    <t>Галереяны куруу</t>
  </si>
  <si>
    <t>Көчкү менен байланышкан жол кырсыктарын жоюу</t>
  </si>
  <si>
    <t xml:space="preserve">Жолдордун узундугу (км) / үлүшү, Түндүк-Түштүк эл аралык транспорттук коридорлордун жалпы узундугунан </t>
  </si>
  <si>
    <t>Кыргыз Республикасын калктуу конуштарын үзгүлтүксүз  жүргүнчү ташуу каттамы менен камсыздоо</t>
  </si>
  <si>
    <t>Аба транспортунун жургунчулөр обороту</t>
  </si>
  <si>
    <t>миң жүргүнчү/км</t>
  </si>
  <si>
    <t>Аймак ичинде жүргүнчүлөрдү аба аркылуу ташуу</t>
  </si>
  <si>
    <t xml:space="preserve"> миң адам</t>
  </si>
  <si>
    <t>Аба аркылуу жүк ташуу обороту</t>
  </si>
  <si>
    <t>млн. тонн/км</t>
  </si>
  <si>
    <t>Автомобиль транспорту менен эл аралык жүк ташуу</t>
  </si>
  <si>
    <t>рейс/млн. тонн</t>
  </si>
  <si>
    <t>Аба аркылуу жүк ташуу</t>
  </si>
  <si>
    <t>миң тонн</t>
  </si>
  <si>
    <t>Ташууларга берилген лицензиялардын саны</t>
  </si>
  <si>
    <t>бир даана</t>
  </si>
  <si>
    <t>Келтирилген зыяндардын оордун толтуруу жана салынган штрафтардын  саны</t>
  </si>
  <si>
    <t>Учак менен ташылган жүргүнчүлөрдүн саны</t>
  </si>
  <si>
    <t>миң адам</t>
  </si>
  <si>
    <t>Авиация менен ташылган жүктүн саны</t>
  </si>
  <si>
    <t>Жогорку авиациялык жана орто кесиптик билимдүү талап кылынган адистерди бүтүрүү</t>
  </si>
  <si>
    <t>47/196/1119</t>
  </si>
  <si>
    <t>60/264/1769</t>
  </si>
  <si>
    <t>60/569/1415</t>
  </si>
  <si>
    <t>60/510/1415</t>
  </si>
  <si>
    <t>60/288/1415</t>
  </si>
  <si>
    <t xml:space="preserve">Орто кесиптик билими бар дипломдуу адистерди чыгаруу </t>
  </si>
  <si>
    <t>Бюд-47</t>
  </si>
  <si>
    <t>Жогорку кесиптик билими бар дипломдуу адистерди чыгаруу</t>
  </si>
  <si>
    <t>Орто кесиптик билими бар дипломдуу адистерди жана авиаучуу адистерди кайра даярдоо</t>
  </si>
  <si>
    <t>196 (ОКБ) 1119 (Кошумча кесиптик билим(ККБ)</t>
  </si>
  <si>
    <t>264 (ОКБ) 1769 (ККБ)</t>
  </si>
  <si>
    <t>364 (ОКБ) 1415 (ККБ)</t>
  </si>
  <si>
    <t>267 (ОКБ) 1415 (ККБ)</t>
  </si>
  <si>
    <t>20   (ОКБ)            1415 (ККБ)</t>
  </si>
  <si>
    <t>128032/2,0</t>
  </si>
  <si>
    <t>130000/2,1</t>
  </si>
  <si>
    <t>132000/2,2</t>
  </si>
  <si>
    <t>133000/2,3</t>
  </si>
  <si>
    <t>432</t>
  </si>
  <si>
    <t>Оңдоо жумуштарын долбоорго-изилдөө жана экспртизадан өткөрүү</t>
  </si>
  <si>
    <t>Капиталдык оңдоо (көпүрөлөрдү жолдорду куруу)</t>
  </si>
  <si>
    <t>Асфальт-бетон катмарлуу, ШПО, Кара шагыл, Кумшагыл катмарлуу орто оңдоо жумуштары</t>
  </si>
  <si>
    <t>Утурумдук оңдоо(аң-чөнөктөрдү жамоо, кырып тазалоо жана башка жумуштары)</t>
  </si>
  <si>
    <t>Автоунаа жолдорун кышкы жана жайкы күтүү</t>
  </si>
  <si>
    <t>Жол өткөрмө бөлүгүндөгү чийиңдер жол белгилерин, жол чырактарды (светофор) орнотуу</t>
  </si>
  <si>
    <t>Тейленген жана пландаштырылган жол тилкелеринин үлүшү</t>
  </si>
  <si>
    <t xml:space="preserve">Жолдорду эксплуатациялоо боюнча арыздардын саны </t>
  </si>
  <si>
    <t>Чыгыш багыттагы эл аралык транспорттук коридорлорду реабилитациялоо (Бишкек-Нарын-Торугарт)</t>
  </si>
  <si>
    <t xml:space="preserve">Эл аралык ташууларга берилген уруксат бланктарынын саны   </t>
  </si>
  <si>
    <t>Батыш багыттагы эл аралык транспорттук коридорлорду реабилитациялоо (Ош-Баткен-Исфана)</t>
  </si>
  <si>
    <t>Батыш багыттагы эл аралык транспорттук коридорлорду реабилитациялоо (Бишкек-Ош)</t>
  </si>
  <si>
    <t>"Бишкек-Ош жолун көчкүдөн коргоо" долбоору (JICA) (Грант) ДБ</t>
  </si>
  <si>
    <t>Эл аралык транспорттук коридорлорду реабилитациялоо (Север-Юг)</t>
  </si>
  <si>
    <t xml:space="preserve">Батыш багыттагы эл аралык транспорттук коридорлорду реабилитациялоо (Тараз-Талас-Суусамыр) </t>
  </si>
  <si>
    <t>Реабилитация международных транспортных коридоров восточного направления (Балыкчи-Каракол-Балыкчи)</t>
  </si>
  <si>
    <t xml:space="preserve">Чыгыш багыттагы эл аралык транспорттук коридорлорду реабилитациялоо. (Орто Азияда жол байланышын жакшыртуу боюнча Долбоордун үчүнчү фазасы (Түп -Кеген 39 -76 км жана туризмди өнүктүрүү) </t>
  </si>
  <si>
    <t>Автомобиль, суу транспортун  жана салмактык-габариттик контролдоосун башкаруу (АСТжСГКМА)</t>
  </si>
  <si>
    <t>Жарандык авяцияны башкаруу (ЖАБ)</t>
  </si>
  <si>
    <t>Мамлекеттик заказга ылайык жарандык авиация үчүн орто кесиптик билим бюджеттик негизде</t>
  </si>
  <si>
    <t>Кыргыз Республикасынын жарандык авиациясы жана суу транспорту үчүн жогорку кесиптик билим (контракт)</t>
  </si>
  <si>
    <t xml:space="preserve">Жарандык авиация боюнча орто кесиптик билим берүү жана авиация адистеринин квалификациясын жогорулатуу жана кайра даярдоо (контракт) </t>
  </si>
  <si>
    <t>433</t>
  </si>
  <si>
    <t>434</t>
  </si>
  <si>
    <t>435</t>
  </si>
  <si>
    <t>31. Кыргыз Республикасынын Саламаттык сактоо жана социалдык өнүктүрүү министрлиги</t>
  </si>
  <si>
    <t>ЦА МЗиСР</t>
  </si>
  <si>
    <t>ЦА МТСР</t>
  </si>
  <si>
    <t>31</t>
  </si>
  <si>
    <t xml:space="preserve">Саламаттыкты сактоо жана чыңдоо маселелери жөнүндө маалымдуу калктын үлүшү </t>
  </si>
  <si>
    <t>Сурамжылангандардын пайызы</t>
  </si>
  <si>
    <t>Ден соолукту чыңдоо маселелери боюнча калк менен маалыматтык иш жүргүзүү</t>
  </si>
  <si>
    <t>Маалыматтык кампаниялар менен камтылган артыкчылыктуу оорулардын саны.</t>
  </si>
  <si>
    <t>Саны</t>
  </si>
  <si>
    <t>ДСУнун "Дени сак шаар" долбооруна кирген шаарлардын саны</t>
  </si>
  <si>
    <t>Жылына 2 жолу</t>
  </si>
  <si>
    <t>Калкты иммунизациялоо</t>
  </si>
  <si>
    <t xml:space="preserve"> Комплекстик вакцина менен камтылган 2 жашка чейинки балдардын үлүшү</t>
  </si>
  <si>
    <t>Пайыз</t>
  </si>
  <si>
    <t>&gt;95</t>
  </si>
  <si>
    <t>&gt;96</t>
  </si>
  <si>
    <t>Социалдык-маанилүү инфекциялык ооруларды алдын алуу, диагноз коюу жана дарылоо</t>
  </si>
  <si>
    <t>Тиешелүү контингенттин пайызы</t>
  </si>
  <si>
    <t>Бир жылда кургак учук менен ооругандар</t>
  </si>
  <si>
    <t>1000 адамга салыштырма учурлар</t>
  </si>
  <si>
    <t>Кургак учукту аныктоо үчүн туберкулинди сатып алуу</t>
  </si>
  <si>
    <t>тыс. доз</t>
  </si>
  <si>
    <t>ВИЧ-инфекциясына толук консультация берүүдөн жана тестирлөөдөн өткөн жана өз жыйынтыктарын билген кош бойлуу аялдардын үлүшү</t>
  </si>
  <si>
    <t>пайыз</t>
  </si>
  <si>
    <t xml:space="preserve"> Өз статусун билген жана антиретровирустук терапияны алган ВИЧ-инфекциясы менен жашаган адамдардын үлүшү</t>
  </si>
  <si>
    <t>БМСЖ деңгээлинде дарылоону ийгиликтүү аяктады туберкулез менен ооруган адамдардын үлүшү</t>
  </si>
  <si>
    <t>Өлкөнүн жаратылыштык-очоктук аймактарында санитардык коргоо жана эпидемиологиялык, санитардык-энтомологиялык көзөмөлдү камсыздоо боюнча профилактикалык иш  чараларды өткөрүү</t>
  </si>
  <si>
    <t>Тумоодон түшкөн жаратылыш-очоктук зоналардагы иштетилген аймактардын аянты.</t>
  </si>
  <si>
    <t>т/га</t>
  </si>
  <si>
    <t xml:space="preserve"> Мамлекеттик социалдык заказды ишке ашыруунун алкагында пакет кызмат көрсөтүүлөрдүн комплекстүү кызмат көрсөтүү</t>
  </si>
  <si>
    <t>5000</t>
  </si>
  <si>
    <t>Элдин негизги тобунун (баңги заттарды колдонгон адамдар, секс кызматкерлери, эркектер менен секс кылган Эркектер, ВИЧ менен жашаган адамдар) АИВге байланыштуу алдын алуу кызматтарынын комплекстүү пакетин алган адамдардын саны .</t>
  </si>
  <si>
    <t>Тышкы баалоо программаларына катышкан, АИВ, бруцеллез, гепатит, социалдык-маанилүү жугуштуу оорулардын сапатынын котон жарасы боюнча сапаттуу жана анык изилдөөлөрдү камсыз кылган лабораториялардын саны.</t>
  </si>
  <si>
    <t>Баштапкы медициналык-санитардык жардамдын көрсөтүлгөн кызматтарына калктын канааттануусунун деңгээли (кызмат көрсөтүүнүн жеткиликтүүлүгү, кызмат көрсөтүүнүн сапаты)</t>
  </si>
  <si>
    <t>жыл сайын 2% жогорулатуу</t>
  </si>
  <si>
    <t>Саламаттык сактоонун бардык деңгээлдеринде пациенттин электрондук медициналык карталарын киргизген саламаттык сактоо уюмдарынын үлүшү</t>
  </si>
  <si>
    <t>Онлайн сервисти саламаттык сактоо кызматтарын пайдаланууда калктын үлүшү</t>
  </si>
  <si>
    <t>Кыргыз Республикасында кайрадан ДСУ квалификацияланган дары каражаттарынын тизмесин таануу боюнча Индикатор</t>
  </si>
  <si>
    <t>Процент</t>
  </si>
  <si>
    <t>Даярдалган кандын компоненттеринин жана препараттарынын көлөмү</t>
  </si>
  <si>
    <t>Литр</t>
  </si>
  <si>
    <t>761916,5</t>
  </si>
  <si>
    <t>Инсулиндер менен камсыз болгон оорулуулардын саны.</t>
  </si>
  <si>
    <t>Человек</t>
  </si>
  <si>
    <t xml:space="preserve"> Антигемофилдик препараттарды сатып алуу үчүн каржылоону көбөйтүү, муктаж адамдардын саны</t>
  </si>
  <si>
    <t>процент</t>
  </si>
  <si>
    <t>Химиопрепараттар берилүүчү онкологиялык оорулары менен ооругандардын үлүшү</t>
  </si>
  <si>
    <t>Онкологиялык оорулар менен  хим препораттар менен камтылган балдардын үлүшү</t>
  </si>
  <si>
    <t>Имуросупрессорлор менен камтылган оорулуулардын үлүшү</t>
  </si>
  <si>
    <t>Эне жана баланын саламаттыгын сактоо</t>
  </si>
  <si>
    <t>100 000 тирүү төрөлгөн</t>
  </si>
  <si>
    <t>Тирүү төрөлгөндөрдүн 1 000 не</t>
  </si>
  <si>
    <t>Тирүү төрөл-гөндөр-дүн 1 000 на</t>
  </si>
  <si>
    <t>Квалификациялуу медициналык кызматкерлер тарабынан кабыл алынган төрөт үлүшү</t>
  </si>
  <si>
    <t>Аялдар үй ичиндеги спираль колдонгон медициналык-социалдык Тобокел тобундагы үлүшү</t>
  </si>
  <si>
    <t>Оралдык контрацептваларды колдонуучу медициналык-социалдык тобокелдүү топтогу аялдардын үлүшү</t>
  </si>
  <si>
    <t>1000 репродуктивдик куракка жеткен аялдардын абортторунун деңгээли</t>
  </si>
  <si>
    <t>Адам</t>
  </si>
  <si>
    <t>Кош бойлуу биринчи 12 жума каттоого турган кош бойлуу аялдардын үлүшү</t>
  </si>
  <si>
    <t>Аз кандуулуктун таралышы</t>
  </si>
  <si>
    <t>100 миң адамга</t>
  </si>
  <si>
    <t>Калктын ден соолугун калыбына келтирүү жана коомдо интеграциялоо</t>
  </si>
  <si>
    <t>Реабилитациялык жардам алган пациенттердин саны</t>
  </si>
  <si>
    <t>Кымбат баалуу жана жогорку технологиялуу жардамдарды, ошондой эле коштомо жана консультациялык иш-чараларды берүү</t>
  </si>
  <si>
    <t xml:space="preserve">  Бейтаптардын саны алган кымбат баалуу жана жогорку технологиялык жардам программасынын алкагында ЖТФНЫН (дары-дармектер менен ооруган оорулуулар үчүн бйрк алмаштыруу, эндопротезы, жүрөктүн клапындарын, такталар, оклюдеры,оксигинираторы, кан тамыр протез)</t>
  </si>
  <si>
    <t>Лабораториялык кызматтар</t>
  </si>
  <si>
    <t>Аккредитацияланган лабораториялардын саны</t>
  </si>
  <si>
    <t>Бирдик</t>
  </si>
  <si>
    <t>Дарыгерлер менен өлкө боюнча 10 миң калкка камсыздуулук</t>
  </si>
  <si>
    <t>Ведомстволор аралык жана секторлор аралык өз ара аракеттенүүнүн негизинде саламаттык сактоодо кадрдык ресурстарды башкаруу тутумун жакшыртуу.</t>
  </si>
  <si>
    <t xml:space="preserve">Аймактардагы медициналык кадрлардын саны </t>
  </si>
  <si>
    <t>калктын 10 миңине</t>
  </si>
  <si>
    <t>Тастыкталган үй-бүлөлүк дарыгерлердин саны</t>
  </si>
  <si>
    <t>Айыл жеринин алыскы региондорунда жана чакан шаарларда иштеген дарыгерлерге кошумча түрткү берүү программасына киргизилген дарыгерлердин саны.</t>
  </si>
  <si>
    <t>Квалификациясын жогорулаткан жетекчилердин саны</t>
  </si>
  <si>
    <t xml:space="preserve"> Алыскы аймактарда медициналык кадрлар санын жогорулатуу менен камсыздалышын алыскы басым жасоо менен камсыз кылуу, үй-бүлөлүк дарыгерлери тарабынан коомдук саламаттык сактоо кызматынын жана тез жардам.</t>
  </si>
  <si>
    <t>Республикалык бюджеттин эсебинен квалификацияны жогорулатуу курстарынан өткөн адистердин саны</t>
  </si>
  <si>
    <t>Жогорку медициналык билими бар адистерди даярдоо</t>
  </si>
  <si>
    <t>Дипломго чейинки деңгээлде республикалык бюджеттин эсебинен даярдалган КММАнын бүтүрүүчүлөрүнүн саны</t>
  </si>
  <si>
    <t>Республикалык бюджеттин эсебинен дипломдон кийинки деңгээлде даярдалган бүтүрүүчүлөрдүн саны</t>
  </si>
  <si>
    <t>Республикалык бюджеттин эсебинен дипломдон кийинки деңгээлде даярдалган КММАнын жана Кмкджкжми бүтүрүүчүлөрүнүн саны</t>
  </si>
  <si>
    <t>Алыскы региондордо жана айыл жергесинде окуу жайларын бүтүргөндөн кийин иштеген бүтүрүүчүлөрдүн саны</t>
  </si>
  <si>
    <t>Саламаттыкты сактоонун жаңы талаптарына жана муктаждыктарына ылайык медициналык билим берүүнү өнүктүрүү</t>
  </si>
  <si>
    <t>Республикалык бюджеттин эсебинен даярдалган медколледждердин бүтүрүүчүлөрүнүн саны</t>
  </si>
  <si>
    <t>1169</t>
  </si>
  <si>
    <t>1180</t>
  </si>
  <si>
    <t>1181</t>
  </si>
  <si>
    <t>1182</t>
  </si>
  <si>
    <t>1183</t>
  </si>
  <si>
    <t>Медайымдык иш адистиги боюнча окууга бөлүнгөн гранттык орундардын саны</t>
  </si>
  <si>
    <t>Гранттык орундар</t>
  </si>
  <si>
    <t>Кесиптик медициналык ассоциацияларды жана үзгүлтүксүз кесиптик өнүгүүнү тартуу аркылуу медициналык кызматкерлердин кесиптик ишин жөнгө салуу механизмдерин жакшыртуу.</t>
  </si>
  <si>
    <t xml:space="preserve"> Медициналык айымдардын функцияларынын кеңейишин эске алуу менен (бейтаптын картасы, журналдар)үй-бүлөлүк медицинанын бардык адистери жана БМСЖ уюмдарынын бөлүмдөрү үчүн эсептик-отчеттук формалар, жаңы алгоритмдер жана стандарттар иштелип чыкты жана ишке киргизилди</t>
  </si>
  <si>
    <t>Эсепке алуу – укуктук формалары</t>
  </si>
  <si>
    <t>Медициналык тез жардам кызматынын медициналык адистерине квалификациялык талаптар иштелип чыкты жана ишке киргизилди</t>
  </si>
  <si>
    <t>Квалификациялык талаптар</t>
  </si>
  <si>
    <t>Мындай кызмат көрсөтүүлөргө муктаж болгон балдардын санынан социалдык кызмат көрсөтүүлөргө камтылган оор турмуштук кырдаалдагы балдардын үлүшү</t>
  </si>
  <si>
    <t>16 жашка чейинки балдары бар, муктаж болгон үй-бүлөлөрдү жана бала төрөлгөндө жөлөкпул менен камсыз кылуу</t>
  </si>
  <si>
    <t>Бала төрөлгөндө "балага сүйүнчү" бир жолку төлөөсүнүн өлчөмүн ушул жылы өткөн жылга карата сактоо</t>
  </si>
  <si>
    <t>Өтүп жаткан жылдагы кепилдик кылынган эң төмөнкү кирешенин өлчөмүнүн базалык жылга карата катышы</t>
  </si>
  <si>
    <t>1000 сом</t>
  </si>
  <si>
    <t xml:space="preserve"> Камсыз жок адамдар пенсия менен камсыз кылууга укугу  социалдык куралдары менен, ошондой эле адамдардын жабыр тарткан 2010-жылдын Аксы окуялар 2002г. кошумча ай сайын социалдык пособиелер менен</t>
  </si>
  <si>
    <t>пенсиянын базалык бөлүгүнө ДМЧ балдар үчүн жөлөкпулдардын өлчөмүнүн катышы</t>
  </si>
  <si>
    <t>ДМЧАлар үчүн жөлөкпулдардын өлчөмүнүн пенсиянын базалык бөлүгүнө карата катышы</t>
  </si>
  <si>
    <t>112,3-168,5</t>
  </si>
  <si>
    <t>151,7-224,7</t>
  </si>
  <si>
    <t>151,7-224,8</t>
  </si>
  <si>
    <t>Улгайган жарандардын АСЖнын өлчөмүнүн пенсиянын базалык бөлүгүнө катышы</t>
  </si>
  <si>
    <t>Ай сайын берилүүчү кошумча социалдык жөлөкпулдун өлчөмү</t>
  </si>
  <si>
    <t>эсептик көрсөткүчтөрдүн саны</t>
  </si>
  <si>
    <t>Мамлекеттик социалдык заказдын алкагында оор турмуштук кырдаалда турган балдар үчүн социалдык кызмат көрсөтүүлөрдү өнүктүрүү</t>
  </si>
  <si>
    <t>Борбордун болушу</t>
  </si>
  <si>
    <t>борборлордун саны</t>
  </si>
  <si>
    <t>Мурда түзүлгөн борборлорду колдоо</t>
  </si>
  <si>
    <t>КР Эмгек жана социалдык өнүктүрүү министрлигинин аймактык жана ведомстволук бөлүнүштөрүнүн кызматкерлеринин потенциалын жогорулатуу</t>
  </si>
  <si>
    <t>Кабыл алуучу (фостердик) үй-бүлөлөр институтун өнүктүрүү</t>
  </si>
  <si>
    <t>Багуучу үй-бүлөлөрдүн даярдалган саны</t>
  </si>
  <si>
    <t>Багып алуучу (фостердик) үй-бүлөлөрдө жайгаштырылган балдардын саны,</t>
  </si>
  <si>
    <t>Чет мамлекеттин аймагында Кыргыз Республикасынын жараны болуп саналган ата-энесинин камкордугусуз калган балдарды кайта алып келүү (репатриация)</t>
  </si>
  <si>
    <t>Кайтарылган балдардын саны</t>
  </si>
  <si>
    <t xml:space="preserve">Телефон боюнча абоненттерге, анын ичинде балдарга консультациялык-психологиялык жардам көрсөтүү </t>
  </si>
  <si>
    <t>Абоненттерден, анын ичинде балдардан түшкөн чалуулардын саны.</t>
  </si>
  <si>
    <t>абонент</t>
  </si>
  <si>
    <t>Социалдык кызмат көрсөтүүлөрдөн пайдаланган ДМЧАлардын жалпы санынан социалдык кызмат көрсөтүүлөрдү алуунун натыйжасында жашоо сапатынын өзгөрүшүнө оң баа берген ден соолугунун мүмкүнчүлүгү чектелген адамдардын (ДМЧА) үлүшү</t>
  </si>
  <si>
    <t>Майыптуулукту баалоо жана ден соолугунун мүмкүнчүлүгү чектелген адамдарды реабилитациялоо системасын жакшыртуу</t>
  </si>
  <si>
    <t xml:space="preserve">Иштетүүнүн эл аралык Классификациясы боюнча окутулган врач-эксперттердин саны </t>
  </si>
  <si>
    <t>Ден соолугунун мүмкүнчүлүгү чектелген адамдарды реабилитациялоо (ДМЧА)</t>
  </si>
  <si>
    <t>Мүмкүнчүлүгү чектелген жарандардын реабилитациялоо мүмкүнчүлүгү чектелген адамдардын саны</t>
  </si>
  <si>
    <t>ДМЧАларды, социалдык стационардык мекемелерди реабилитациялоо борборунун окутулган дарыгерлеринин саны</t>
  </si>
  <si>
    <t>ССМде тейленүүчү жарандардын саны</t>
  </si>
  <si>
    <t>Бир кызмат көрсөтүүнү алуучуга айына тейлөө суммасы</t>
  </si>
  <si>
    <t>Миң сом</t>
  </si>
  <si>
    <t xml:space="preserve"> Мамлекеттик социалдык заказдын алкагында улгайган жарандарга жана ден соолугунун мүмкүнчүлүгү чектелген адамдарга (ДМЧА) социалдык кызматтарды көрсөтүү</t>
  </si>
  <si>
    <t xml:space="preserve">мамлекеттик буюртма аркылуу камтылган ДМЧА саны </t>
  </si>
  <si>
    <t>ДМЧА жалпы санынан тейлөө кызматы менен камтылган ДМЧА үлүшү</t>
  </si>
  <si>
    <t>ЭСӨМ системасындагы улгайган жарандардын жалпы санына карата мамлекеттик социалдыкзак аркылуу тейлөө кызматтары менен камтылган улгайган жарандардын саны</t>
  </si>
  <si>
    <t>ДМЧА реабилитациялоо үчүн техникалык каражаттар менен камсыз кылуу (протездик-ортопедиялык буюмдар, техникалык көмөкчү каражаттар жана башка атайын каражаттар)</t>
  </si>
  <si>
    <t>Техникалык каражаттар менен камсыз болгон ДМЧА саны (киши) жана бирдиктер керектөөлөрү</t>
  </si>
  <si>
    <t>Протездик-ортопедиялык буюмдарды даярдоо боюнча окутулган адистердин саны</t>
  </si>
  <si>
    <t>Даярдалган протездик-ортопедиялык буюмдардын саны (бир.).</t>
  </si>
  <si>
    <t>Ден соолугунун мүмкүнчүлүгү чектелген адамдардын санаториялык-курорттук дарыланууга жолдомолоруна, ошондой эле укуусу жана сүйлөөсү бүткөн адамдардын сурдокотор аркылуу кызмат көрсөтүүлөргө жеткиликтүүлүгүн камсыз кылуу</t>
  </si>
  <si>
    <t>Кайрылгандардын санына санаториялык-курорттук дарыланууга жолдомолор менен камсыз болгон, кайрылгандардын жалпы санынан ДМЧАлардын саны санаториялык-курорттук жолдомо менен камсыз болгон ДМЧА үлүшү</t>
  </si>
  <si>
    <t>Угуу жана сүйлөө боюнча майыптыгы бар адамдардын сурдокотормо кызмат алгандардын саны</t>
  </si>
  <si>
    <t>Туруктуу кароого жана көзөмөлгө муктаж ДМЧ балдарды баккан энелерге социалдык колдоо көрсөтүү</t>
  </si>
  <si>
    <t>документ</t>
  </si>
  <si>
    <t>Кызматтардын альтернативдүү түрлөрү менен камтылган ДМЧ балдардын/балдардын саны</t>
  </si>
  <si>
    <t>Ушул бюджеттик программанын алкагында иштердин администрациялык мүнөзүнө байланыштуу бюджеттик программанын индикаторун аныктоого мүмкүн болбогон</t>
  </si>
  <si>
    <t xml:space="preserve"> Улуу Ата Мекендик согуштун ардагерлерине ай сайын берилүүчү 25 категориядагы жарандарга акчалай компенсацияларды, ошондой эле ар айлык стипендияларды төлөөнү камсыздоо</t>
  </si>
  <si>
    <t>Жарандардын 25 категориясына базалык жылдын деңгээлинде акчалай компенсациялардын өлчөмүн сактоо</t>
  </si>
  <si>
    <t>1000-7000</t>
  </si>
  <si>
    <t>Өмүр бою стипендиянын өлчөмдөрү</t>
  </si>
  <si>
    <t>Улуу Ата Мекендик согуштун ардагерлерине 9-майга карата ар жылдагы бир жолку акчалай жөлөкпул төлөөнү камсыздоо</t>
  </si>
  <si>
    <t>Акчалай жөлөкпулдун өлчөмү</t>
  </si>
  <si>
    <t>100-600</t>
  </si>
  <si>
    <t>Кошумча акчалай жөлөкпулдун өлчөмү</t>
  </si>
  <si>
    <t>10000-15000</t>
  </si>
  <si>
    <t>15000-20000</t>
  </si>
  <si>
    <t>Расымдык (сөөк коюуга)жөлөкпулду төлөөнү камсыз кылуу</t>
  </si>
  <si>
    <t>Расымдык (сөөк коюу)жөлөкпулдун өлчөмү</t>
  </si>
  <si>
    <t>1438-7189</t>
  </si>
  <si>
    <t>Окуудан, квалификациясын жогорулатуудан кийин ишке орношкон жумушсуз жарандардын үлүшү</t>
  </si>
  <si>
    <t>Иш менен камсыз кылууга көмөктөшүү саясатынын пассивдүү жана активдүү чаралары</t>
  </si>
  <si>
    <t>Пособие алгандардын саны</t>
  </si>
  <si>
    <t>Акы төлөнүүчү коомдук иштердин (ЖЖО)багыты боюнча камтылган жумушсуздардын саны</t>
  </si>
  <si>
    <t>Миң.адам.</t>
  </si>
  <si>
    <t>Көндүмдөрдү өнүктүрүү фонду (РФ)аркылуу кыска мөөнөттүү окуу курстарынан өткөн жарандардын саны</t>
  </si>
  <si>
    <t>Жумушсуздарды иш менен камсыз болгон калктын катарына интеграциялоо</t>
  </si>
  <si>
    <t>Бош орундардын жарманкесине келүүнүн натыйжасында жумушка орношкон жумушсуздардын саны</t>
  </si>
  <si>
    <t>Ишке орноштуруу</t>
  </si>
  <si>
    <t>Кош бойлуулук жана төрөт боюнча жөлөкпулду он биринчи жумушчу күндөн тартып төлөөнү камсыз кылуу</t>
  </si>
  <si>
    <t>Кош бойлуулук жана төрөт боюнча жөлөкпулдун орточо айлык өлчөмүнүн 10 эсептик көрсөткүчкө карата, % га катышы (бийик эмес шарттарда)</t>
  </si>
  <si>
    <t>Кош бойлуулук жана төрөт боюнча жөлөкпулдун орточо айлык өлчөмүнүн орточо айлык эмгек акыга карата катышы, % менен ( бийик тоолуу шарттарда)</t>
  </si>
  <si>
    <t>Уюшулган кризистик борборлордун муктаждыктардан үлүшү</t>
  </si>
  <si>
    <t>Гендердик жана үй-бүлөлүк зомбулуктан жабыр тарткан адамдарга жардам көрсөтүү боюнча социалдык кызматтардын/кризистик борборлордун кызмат көрсөтүүлөрүн өнүктүрүү жана үй-бүлөлүк зомбулук жасаган адамдар үчүн коррекциялык программаларды киргизүү</t>
  </si>
  <si>
    <t>Жабыр тарткандарга жана коррекциялоо программаларын киргизүүчү иштеп жаткан кризистик борборлордун саны</t>
  </si>
  <si>
    <t>Зомбулуктан жабыр тарткандарга жардам көрсөтүү үчүн жана үй-бүлөлүк зомбулук кырдаалында үй-бүлөлөр үчүн колдоо программаларын киргизүү үчүн мамлекеттик кризистик борборду түзүү</t>
  </si>
  <si>
    <t>Жаңы мамлекеттик кризистик борборлордун саны</t>
  </si>
  <si>
    <t>КР ЭСӨМ системасы боюнча 100дөн кем эмес кызматкер билим алышты</t>
  </si>
  <si>
    <t>992</t>
  </si>
  <si>
    <t>Инфраструктуралык долбоорлорду ишке ашыруу</t>
  </si>
  <si>
    <t>312</t>
  </si>
  <si>
    <t>313</t>
  </si>
  <si>
    <t>314</t>
  </si>
  <si>
    <t>315</t>
  </si>
  <si>
    <t>316</t>
  </si>
  <si>
    <t>317</t>
  </si>
  <si>
    <t>318</t>
  </si>
  <si>
    <t>319</t>
  </si>
  <si>
    <t>Кишилер жашаган аймактар</t>
  </si>
  <si>
    <t>ДСО, РГМУТСР (без.ЦА МТСР)</t>
  </si>
  <si>
    <t>даана/%</t>
  </si>
  <si>
    <t>даана/м/%</t>
  </si>
  <si>
    <t>мин. м2, %</t>
  </si>
  <si>
    <t>≥ 35%</t>
  </si>
  <si>
    <t>251</t>
  </si>
  <si>
    <t>252</t>
  </si>
  <si>
    <t>253</t>
  </si>
  <si>
    <t>1 мая</t>
  </si>
  <si>
    <t>Социалдык стационардык мекемелерде кызмат көрсөтүү</t>
  </si>
  <si>
    <t>Башкаруу жана администрациялоо</t>
  </si>
  <si>
    <t>Борбордук деңгээлде тармакты башкаруу жана администрациялоо</t>
  </si>
  <si>
    <t>Бюджетти түзүү жана бюджеттик балансты жана туруктуулукту камсыз кылуу</t>
  </si>
  <si>
    <t>Бюджеттик айкындуулук индекси</t>
  </si>
  <si>
    <t>Бюджетти пландаштыруу жана болжолдоо</t>
  </si>
  <si>
    <t>Республикалык бюджеттин ресурстук базасын талдоо жана баалоо</t>
  </si>
  <si>
    <t>Капиталдык чыгымдарды пландаштыруу</t>
  </si>
  <si>
    <t>Долбоорлорду дем берүүчү гранттар аркылуу каржылоо</t>
  </si>
  <si>
    <t>Мамлекеттик инвестицияларды пландаштыруу жана тартуу</t>
  </si>
  <si>
    <t>Орто мөөнөттүү  мамлекеттик карыздын туруктуулугун колдоо</t>
  </si>
  <si>
    <t>Жергиликтүү бюджеттердин пландаштырылышына жана аткарылышына мониторинг жүргүзүү</t>
  </si>
  <si>
    <t xml:space="preserve">Жергиликтүү бюджетти пландаштыруу жана аткаруу </t>
  </si>
  <si>
    <t>Кирешелер жана чыгашалар боюнча бюджеттин аткарылышы боюнча кассалык кызмат көрсөтүүлөр</t>
  </si>
  <si>
    <t>Бюджеттин кассалык аткарылышы жана бюджеттин аткарылышы боюнча отчеттуулук</t>
  </si>
  <si>
    <t>Жергиликтүү деңгээлде бюджетти аткаруу боюнча кассалык кызмат көрсөтүүлөр</t>
  </si>
  <si>
    <t xml:space="preserve">бюджеттик айкындуулук индекси   </t>
  </si>
  <si>
    <t>Кыргыз Республикасынын фискалдык саясатынын негизги багыттарына бюджеттик чыгашалардын орто мөөнөттүү стратегиясын сунуштаган министрликтердин жана ведомстволордун саны</t>
  </si>
  <si>
    <t>Республикалык бюджеттин кирешелери</t>
  </si>
  <si>
    <t>КБ объекттерин каржылоо</t>
  </si>
  <si>
    <t>Дем берүүчү гранттарды жылдык жалпы каржылоо</t>
  </si>
  <si>
    <t>Тартылган гранттык жардамдын суммасы</t>
  </si>
  <si>
    <t>Жеңилдетилген негизде тартылган кредиттик каражаттардын көлөмү</t>
  </si>
  <si>
    <t>Мөөнөтү өтүп кеткен мамлекеттик карыздын көлөмү</t>
  </si>
  <si>
    <t>Жаңы тышкы карыз алуу үчүн жеңилдиктин деңгээли (гранттык элементтин %)</t>
  </si>
  <si>
    <t>Аукциондун негизинде МБК чыгаруунун үлүшү</t>
  </si>
  <si>
    <t>Мамлекеттик ички карыз боюнча мөөнөтү өтүп кеткен карыздын көлөмү</t>
  </si>
  <si>
    <t>Бюджеттер аралык трансферттерди албаган жергиликтүү бюджеттердин үлүшү</t>
  </si>
  <si>
    <t>Жергиликтүү бюджеттин чыгашаларында мөөнөтү өтүп кеткен кредитордук карыздын үлүшү</t>
  </si>
  <si>
    <t>Жылына ЖӨБ органдарын текшерүүлөрдүн саны</t>
  </si>
  <si>
    <t>Автоматташтырылган программалык камсыздоо колдонулган региондук финансы бөлүмдөрүнүн (үлүштүн) жана жергиликтүү өз алдынча башкаруу органдарынын саны</t>
  </si>
  <si>
    <t>Казыналык органдары бюджеттик ассигнованиелер, бюджеттик каражаттардын лимиттери жана кассалык пландар жөнүндө маалымат берүүчү республикалык бюджеттин бюджеттик каражаттарын алуучулардын үлүшү</t>
  </si>
  <si>
    <t>Мамлекеттик бюджеттин аткарылышы жөнүндө жылдык отчетту берүүнүн белгиленген мөөнөтү</t>
  </si>
  <si>
    <t>мин.сом</t>
  </si>
  <si>
    <t>ЖѲБА саны</t>
  </si>
  <si>
    <t>райондор саны</t>
  </si>
  <si>
    <t>датасы</t>
  </si>
  <si>
    <t>Аймактык деңгээлде тармакты башкаруу жана администрациялоо</t>
  </si>
  <si>
    <t>Республикалык бюджет жөнүндө мыйзамдын долбоору боюнча программалык негизде бюджеттин долбоорлорун өз мөөнөтүндө киргизген БКБТнын үлүшү (ЧУАга ылайык)</t>
  </si>
  <si>
    <t>Калктын COVID-19га каршы эмдөө алышынын үлүшү. Максаттуу топ</t>
  </si>
  <si>
    <t>Өзгөчө коркунучтуу жана карантиндик инфекцияларды болтурбоо үчүн эпидемиологиялык көрсөткүчтөр боюнча вакцинацияланган адамдардын үлүшү (кутурма, чумадан, кене вирустук энцефалиттен)</t>
  </si>
  <si>
    <t>"Электр жабдуунун отчеттуулугун жана ишенимдүүлүгун жогорулатуу" долбоору</t>
  </si>
  <si>
    <t>"Жылуулук жабдуусун жакшыртуу" долбоору</t>
  </si>
  <si>
    <t>"Чыгыш электр" ААКны реабилитациялоо</t>
  </si>
  <si>
    <t>"Ош электр" ААКны реабилитациялоо</t>
  </si>
  <si>
    <t xml:space="preserve">Борбордук денгээлде тармакты башкаруу жана администрациялоо  </t>
  </si>
  <si>
    <t>Ишти уюштуруу жана камсыздоо кызматтары (эмгек жана социалдык фонд жагында алышат)</t>
  </si>
  <si>
    <t>Радиоактивдүү калдыктардын базалык жылга карата көмүүнүн өсүү динамикасы</t>
  </si>
  <si>
    <t>7-17 жаштагы балдардын жалпы санынан балдарды жалпы орто билим берүүсүн камтуу</t>
  </si>
  <si>
    <t>Борбордук деңгээлде тармакты администрациялоо</t>
  </si>
  <si>
    <t>Баштапкы медициналык-санитардык жардамды өнүктүрүүгө басым жасоо менен мамлекеттик саламаттык сактоо уюмдары көрсөтүүчү кечиктирилгис жана шашылыш медициналык жардамдын сапатын жакшыртуу</t>
  </si>
  <si>
    <t>Дары каражаттарын жүгүртүүнү жөнгө салуу жана башкаруу</t>
  </si>
  <si>
    <t>Компоненттерди жана кан продуктыларын сатып алуу</t>
  </si>
  <si>
    <t>Жугуштуу эмес ооруларда алдын алуу, диагноз коюу, дарылоо жана кароо</t>
  </si>
  <si>
    <t>Тармактык деңгээлде тармакты башкаруу жана администрациялоо</t>
  </si>
  <si>
    <t>Жаштардын баштапкы жана орто кесиптик билим менен камтуу пайызы (15-20 жаштагы калктын ичинен)</t>
  </si>
  <si>
    <t>Жаштардын орто кесиптик билим менен камтуу пайызы (17-20 жаштагы калктын ичинен)</t>
  </si>
  <si>
    <t>Эне өлүмдөрүнүн коэффициенти (ТӨМ 3.1.1)</t>
  </si>
  <si>
    <t>Неонаталдык эмес өлүм көрсөткүчү (ТӨМ 3.2.2)</t>
  </si>
  <si>
    <t xml:space="preserve">Беш жашка чейинки балдардын өлүмү (ТӨМ 3.2.1) </t>
  </si>
  <si>
    <t>Республикалык бюджеттин эсебинен кайра даярдоодон өткөн адистердин саны</t>
  </si>
  <si>
    <t>окуу программаларынын, стандарттардын саны базалык жылга карата % менен</t>
  </si>
  <si>
    <t>Автоунаа жолдорун күтүүгө кеткен административдик чыгымдар (эмгек акы, Административдик башкаруу кызматкерлерин күтүү, ТТК, КТК)</t>
  </si>
  <si>
    <t>Техниканы сатып алуу</t>
  </si>
  <si>
    <t>Техника менен камсыз болуу</t>
  </si>
  <si>
    <t>Энергетика, өнөр жай жана жер казынасын пайдалануу чөйрөсүндөгү саясатты ишке ашыруу</t>
  </si>
  <si>
    <r>
      <t xml:space="preserve">Башкаруу жана администрациялоо                                                                                                                              
</t>
    </r>
    <r>
      <rPr>
        <i/>
        <sz val="10"/>
        <rFont val="Times New Roman"/>
        <family val="1"/>
        <charset val="204"/>
      </rPr>
      <t>Программанын максаттары: Бул стратегияга киргизилген башка программалардын жүзөгө ашырылышына карата координациялык жана уюштуруучулук таасир этүү</t>
    </r>
  </si>
  <si>
    <r>
      <rPr>
        <b/>
        <sz val="10"/>
        <rFont val="Times New Roman"/>
        <family val="1"/>
        <charset val="204"/>
      </rPr>
      <t xml:space="preserve"> Коомдук саламаттык сактоо </t>
    </r>
    <r>
      <rPr>
        <i/>
        <sz val="10"/>
        <rFont val="Times New Roman"/>
        <family val="1"/>
        <charset val="204"/>
      </rPr>
      <t xml:space="preserve">
Программанын максаты:Оорулардын адын алуу жана ден соолукту чыңдоо программаларынын интеграциясына, ошондой эле кеңири сектор аралык өз ара аракеттерге,  коомчулуктун ден соолукту сактоо жана чыңдоо маселелерине активдүү катышуусуна негизделген туруктуу коомдук саламаттык сактоо кызматын түзүү.  </t>
    </r>
  </si>
  <si>
    <r>
      <rPr>
        <b/>
        <sz val="10"/>
        <rFont val="Times New Roman"/>
        <family val="1"/>
        <charset val="204"/>
      </rPr>
      <t>Медициналык жардамды көрсөтуу</t>
    </r>
    <r>
      <rPr>
        <i/>
        <sz val="10"/>
        <rFont val="Times New Roman"/>
        <family val="1"/>
        <charset val="204"/>
      </rPr>
      <t xml:space="preserve">
Программанын максаты:  Калктын бардык топтору үчүн медициналык кызмат көрсөтүүлөрдүн сапатын жакшыртуу жана республиканын калкынын дарылоонун жогорку технологиялык методдоруна карата мүмкүнчүлүкторун жогорулатуу</t>
    </r>
  </si>
  <si>
    <r>
      <rPr>
        <b/>
        <sz val="10"/>
        <rFont val="Times New Roman"/>
        <family val="1"/>
        <charset val="204"/>
      </rPr>
      <t>Саламаттык сактоо жаатындагы медициналык билим берүү жана адам ресурстарын башкаруу</t>
    </r>
    <r>
      <rPr>
        <i/>
        <sz val="10"/>
        <rFont val="Times New Roman"/>
        <family val="1"/>
        <charset val="204"/>
      </rPr>
      <t xml:space="preserve">
Программанын максаты:Республиканын саламаттык сактоо уюмдарын квалификациялуу медициналык кадрлар менен камсыздоо </t>
    </r>
  </si>
  <si>
    <r>
      <rPr>
        <b/>
        <sz val="10"/>
        <rFont val="Times New Roman"/>
        <family val="1"/>
        <charset val="204"/>
      </rPr>
      <t>Турмуштук оор кырдаалда турган үй-бүлөлөрдү жана балдарды колдоо</t>
    </r>
    <r>
      <rPr>
        <sz val="10"/>
        <rFont val="Times New Roman"/>
        <family val="1"/>
        <charset val="204"/>
      </rPr>
      <t xml:space="preserve">
</t>
    </r>
    <r>
      <rPr>
        <i/>
        <sz val="10"/>
        <rFont val="Times New Roman"/>
        <family val="1"/>
        <charset val="204"/>
      </rPr>
      <t>Программанын максаты: мамлекеттин жардамына муктаж болгон калктын аялуу топторунун жашоо-турмушунун минималдуу мүмкүн болгон деңгээлин камсыз кылуу жана колдоо</t>
    </r>
  </si>
  <si>
    <r>
      <rPr>
        <b/>
        <sz val="10"/>
        <rFont val="Times New Roman"/>
        <family val="1"/>
        <charset val="204"/>
      </rPr>
      <t>Ден соолугунун мүмкүнчүлүгү чектелген адамдарды (ДМЧА) жана улгайган жарандарды социалдык корго</t>
    </r>
    <r>
      <rPr>
        <sz val="10"/>
        <rFont val="Times New Roman"/>
        <family val="1"/>
        <charset val="204"/>
      </rPr>
      <t xml:space="preserve">о </t>
    </r>
    <r>
      <rPr>
        <i/>
        <sz val="10"/>
        <rFont val="Times New Roman"/>
        <family val="1"/>
        <charset val="204"/>
      </rPr>
      <t>Программанын максаты: ден соолугунун мүмкүнчүлүгү чектелген адамдарды коомго натыйжалуу интеграциялоо максатында базалык кызматтарга тең укуктуу пайдаланууну камсыздоо жана алардын жашоо тиричилигине жеткиликтүү чөйрөнү түзүү</t>
    </r>
  </si>
  <si>
    <r>
      <rPr>
        <b/>
        <sz val="10"/>
        <rFont val="Times New Roman"/>
        <family val="1"/>
        <charset val="204"/>
      </rPr>
      <t>Жарандардын айрым категорияларына акчалай компенсацияларды жана социалдык кепилдиктерди берүү</t>
    </r>
    <r>
      <rPr>
        <i/>
        <sz val="10"/>
        <rFont val="Times New Roman"/>
        <family val="1"/>
        <charset val="204"/>
      </rPr>
      <t xml:space="preserve">
Программанын максаты: өздөрүнө тиешелүү болгон акчалай компенсацияларды өз убагында жана толук төлөөнүн эсебинен муктаж болгон жарандардын жашоо турмушун жакшыртуу</t>
    </r>
  </si>
  <si>
    <r>
      <rPr>
        <b/>
        <sz val="10"/>
        <rFont val="Times New Roman"/>
        <family val="1"/>
        <charset val="204"/>
      </rPr>
      <t>Калкты иш менен камсыз кылууга көмөктөшүү жана жумушсуздарды социалдык колдоо</t>
    </r>
    <r>
      <rPr>
        <i/>
        <sz val="10"/>
        <rFont val="Times New Roman"/>
        <family val="1"/>
        <charset val="204"/>
      </rPr>
      <t xml:space="preserve">
Программанын максаты: Жогорку деңгээлин колдоо калкты иш менен камсыз кылуу жолу менен жүзөгө ашыруу иш-чараларды активдүү саясатты ишке орноштуруу боюнча кызмат көрсөтүү боюнча издөө иштери жана жумушсуз жарандарды социалдык колдоо издеген адамдарды ишке аркылуу жумуштуулук боюнча мамлекеттик кызмат органдары.</t>
    </r>
  </si>
  <si>
    <r>
      <rPr>
        <b/>
        <sz val="10"/>
        <rFont val="Times New Roman"/>
        <family val="1"/>
        <charset val="204"/>
      </rPr>
      <t>Үй-бүлөлүк жана гендердик зомбулуктун курмандыктарын социалдык коргоо</t>
    </r>
    <r>
      <rPr>
        <i/>
        <sz val="10"/>
        <rFont val="Times New Roman"/>
        <family val="1"/>
        <charset val="204"/>
      </rPr>
      <t>.                                                             Программанын максаты: гендердик дискриминация жана зомбулук учурларынын калктын аялуу топторунун ден соолугуна жана бакубаттыгына болгон терс таасирин минималдаштыруу</t>
    </r>
  </si>
  <si>
    <r>
      <t xml:space="preserve">Мектепке чейинки билим берүү жана мектепке чейинки даярдоо
</t>
    </r>
    <r>
      <rPr>
        <i/>
        <sz val="10"/>
        <color theme="1"/>
        <rFont val="Times New Roman"/>
        <family val="1"/>
        <charset val="204"/>
      </rPr>
      <t>Программанын максаты: сапаттуу мектепке чейинки билим берүү жана балдарды эрте өнүктүрүү программаларына жетүүнү кеңейтүү</t>
    </r>
  </si>
  <si>
    <r>
      <t xml:space="preserve">Мектепте билим алуу.
</t>
    </r>
    <r>
      <rPr>
        <i/>
        <sz val="10"/>
        <color theme="1"/>
        <rFont val="Times New Roman"/>
        <family val="1"/>
        <charset val="204"/>
      </rPr>
      <t>Программанын максаты: Өнүгүп жаткан экономиканын талаптарына жооп берген сапатты жакшыртуу жана мектепте билим алууга кеңири мүмкүнчүлүктү түзүү</t>
    </r>
  </si>
  <si>
    <r>
      <t xml:space="preserve">Башталгыч жана орто кесиптик билим берүү
</t>
    </r>
    <r>
      <rPr>
        <i/>
        <sz val="10"/>
        <color theme="1"/>
        <rFont val="Times New Roman"/>
        <family val="1"/>
        <charset val="204"/>
      </rPr>
      <t>Программанын максаты: Эмгек рыногунун, коомдун жана мамлекеттин талаптарына жооп берген кесиптик билим берүүнүн жаңы системасын түзүү.</t>
    </r>
  </si>
  <si>
    <r>
      <t xml:space="preserve">Жогорку кесиптик билим берүү                                                                                                                           </t>
    </r>
    <r>
      <rPr>
        <i/>
        <sz val="10"/>
        <color theme="1"/>
        <rFont val="Times New Roman"/>
        <family val="1"/>
        <charset val="204"/>
      </rPr>
      <t>Программанын максаты: Эл аралык стандарттарга ылайык билим берүүнүн сапатын жогорулатуу жана бүтүрүүчүлөрдүн көндүмдөрүнө жана билимине карата талаптарды өзгөртүү.</t>
    </r>
  </si>
  <si>
    <r>
      <t xml:space="preserve">Прикладдык изилдөөлөрдү жана иштеп чыгууларды мамлекеттик колдоо
</t>
    </r>
    <r>
      <rPr>
        <i/>
        <sz val="10"/>
        <color theme="1"/>
        <rFont val="Times New Roman"/>
        <family val="1"/>
        <charset val="204"/>
      </rPr>
      <t>Программанын максаты: прикладдык (университеттик) илимди өнүктүрүү жана университеттин илиминин сапатын жогорулатуу, практикалык колдонууну алууга багытталган университеттердеги илимий долбоорлордун санын көбөйтүү.</t>
    </r>
  </si>
  <si>
    <r>
      <t xml:space="preserve">Башкаруу жана администрациялоо                                  </t>
    </r>
    <r>
      <rPr>
        <i/>
        <sz val="10"/>
        <color theme="1"/>
        <rFont val="Times New Roman"/>
        <family val="1"/>
        <charset val="204"/>
      </rPr>
      <t xml:space="preserve">Программанын максаты:  Башка программалардын ишке ашырылуусуна  координациялык уюштуруучулук таасир көрсөтүү жана коюлган милдеттерге жетүүнү камсыздоого </t>
    </r>
    <r>
      <rPr>
        <b/>
        <sz val="10"/>
        <color theme="1"/>
        <rFont val="Times New Roman"/>
        <family val="1"/>
        <charset val="204"/>
      </rPr>
      <t xml:space="preserve">                                                                                                      </t>
    </r>
  </si>
  <si>
    <r>
      <t xml:space="preserve">Жалпы пайдалануудагы автомобиль жолдорун иштөө абалында сактоо                                                                 </t>
    </r>
    <r>
      <rPr>
        <i/>
        <sz val="10"/>
        <rFont val="Times New Roman"/>
        <family val="1"/>
        <charset val="204"/>
      </rPr>
      <t>Программанын максаты: Ички жол тармагынын инфраструктурасын стандарттарга ылайык талаптагыдай абалда кармоо</t>
    </r>
  </si>
  <si>
    <r>
      <t xml:space="preserve">Эл аралык транспорт коридорлорун реабилитациялоо                                                              </t>
    </r>
    <r>
      <rPr>
        <i/>
        <sz val="10"/>
        <color theme="1"/>
        <rFont val="Times New Roman"/>
        <family val="1"/>
        <charset val="204"/>
      </rPr>
      <t xml:space="preserve">Программанын максаты: Дүйнөлүк экономикалык системага интеграцияны жогорулатуу, республиканын калкынын жана чарба субъекттеринин товарлардын жана кызмат көрсөтүүлөрдүн аймактык рынокторго жетүүсүн камсыз кылуу, транзиттик потенциалды өнүктүрүү.       </t>
    </r>
  </si>
  <si>
    <r>
      <t xml:space="preserve">Кыргыз Республикасында  транспорттук тармакты өнүктүрүү                                                                    </t>
    </r>
    <r>
      <rPr>
        <i/>
        <sz val="10"/>
        <rFont val="Times New Roman"/>
        <family val="1"/>
        <charset val="204"/>
      </rPr>
      <t xml:space="preserve">Программанын максаты:   Көрсөтүлүп жаткан транспорттук  кызматтын  жана жолдордун коопсуздугун  сапатын камсыздоо маселесин жүзөгө ашыруу  </t>
    </r>
  </si>
  <si>
    <r>
      <t xml:space="preserve">Авиация жана суу транспорту үчүн квалификациялуу адистерди даярдоо                                                           </t>
    </r>
    <r>
      <rPr>
        <i/>
        <sz val="10"/>
        <rFont val="Times New Roman"/>
        <family val="1"/>
        <charset val="204"/>
      </rPr>
      <t>Программанын максаты: Кыргыз Республикасынын жарандык авиациясы жана суу транспорту ишканаларынын муктаждыктарын эмгек рыногунун талаптарына ылайык квалификациялуу адистер менен камсыз кылуу.</t>
    </r>
  </si>
  <si>
    <r>
      <rPr>
        <b/>
        <sz val="10"/>
        <color theme="1"/>
        <rFont val="Times New Roman"/>
        <family val="1"/>
        <charset val="204"/>
      </rPr>
      <t xml:space="preserve">Башкаруу жана админстрациялоо   </t>
    </r>
    <r>
      <rPr>
        <sz val="10"/>
        <color theme="1"/>
        <rFont val="Times New Roman"/>
        <family val="1"/>
        <charset val="204"/>
      </rPr>
      <t xml:space="preserve">                                        </t>
    </r>
    <r>
      <rPr>
        <i/>
        <sz val="10"/>
        <color theme="1"/>
        <rFont val="Times New Roman"/>
        <family val="1"/>
        <charset val="204"/>
      </rPr>
      <t>Программанын максаты:  Башка программаларды ишке ашырууга координациялык жана уюштуруу таасир этүү.</t>
    </r>
  </si>
  <si>
    <r>
      <t xml:space="preserve">Жаратылыш ресурстарын башкаруу                                 </t>
    </r>
    <r>
      <rPr>
        <i/>
        <sz val="10"/>
        <color theme="1"/>
        <rFont val="Times New Roman"/>
        <family val="1"/>
        <charset val="204"/>
      </rPr>
      <t>Программанын максаты:  Жер казынасын пайдалануу жаатындагы мамлекеттик саясатты ишке ашыруу. Кыргыз Республикасынын жер казынасын сарамжалдуу пайдаланууну камсыздоо.</t>
    </r>
    <r>
      <rPr>
        <sz val="10"/>
        <color theme="1"/>
        <rFont val="Times New Roman"/>
        <family val="1"/>
        <charset val="204"/>
      </rPr>
      <t xml:space="preserve">
</t>
    </r>
  </si>
  <si>
    <r>
      <t xml:space="preserve">Жер казынасын геологиялык изилдөө, жер астындагы суулардын абалын  жана кооптуу экзогендик геологиялык процесстерди контролдоо - Мамлекеттик геологиялык тапшырык.                                                                          </t>
    </r>
    <r>
      <rPr>
        <i/>
        <sz val="10"/>
        <color theme="1"/>
        <rFont val="Times New Roman"/>
        <family val="1"/>
        <charset val="204"/>
      </rPr>
      <t xml:space="preserve">Программанын максаты: Пайдалуу кендердин божомолдук ресурстары менен, алардын көрүнүштөрүн жана кен чыккан жерин аныктоого издөө-баалоо иштерин жүргүзүү. Жер астындагы суулардын жана кооптуу экзогендик геологиялык процесстердин шарттамы менен сапатына байкоо жүргүзүү боюнча   геологиялык чөйрөнү тутумдук изилдөө.       </t>
    </r>
    <r>
      <rPr>
        <b/>
        <i/>
        <sz val="10"/>
        <color theme="1"/>
        <rFont val="Times New Roman"/>
        <family val="1"/>
        <charset val="204"/>
      </rPr>
      <t xml:space="preserve">  </t>
    </r>
    <r>
      <rPr>
        <b/>
        <sz val="10"/>
        <color theme="1"/>
        <rFont val="Times New Roman"/>
        <family val="1"/>
        <charset val="204"/>
      </rPr>
      <t xml:space="preserve">  </t>
    </r>
  </si>
  <si>
    <r>
      <t xml:space="preserve">Энергетика секторунун өнүгүшү үчүн экономикалык өбөлгө түзүү.                                                                                         </t>
    </r>
    <r>
      <rPr>
        <i/>
        <sz val="10"/>
        <color theme="1"/>
        <rFont val="Times New Roman"/>
        <family val="1"/>
        <charset val="204"/>
      </rPr>
      <t>Программанын максаты: ОЭК жаатында иштеп жаткан чарба жүргүзүүчү  субъекттердин экономикалык натыйжалуулугун жана иштөө ишенимдүүлүгүн жогорулатуу шарттарын түзүү.</t>
    </r>
  </si>
  <si>
    <r>
      <t xml:space="preserve">Энергетикалык тоо көзөмөл жана өнөр жай коопсуздугу боюнча мониторинг жана контроль                            </t>
    </r>
    <r>
      <rPr>
        <i/>
        <sz val="10"/>
        <color theme="1"/>
        <rFont val="Times New Roman"/>
        <family val="1"/>
        <charset val="204"/>
      </rPr>
      <t>Программанын максаты: Энергетика, өнөр жай коопсуздугу, тоо көзөмөлү жана жер казынасын коргоо чөйрөсүндө мамлекеттик контроль жана көзөмөл</t>
    </r>
  </si>
  <si>
    <r>
      <t xml:space="preserve">Илимий-техникалык дараметти өнүктүрүү 
</t>
    </r>
    <r>
      <rPr>
        <i/>
        <sz val="10"/>
        <color theme="1"/>
        <rFont val="Times New Roman"/>
        <family val="1"/>
        <charset val="204"/>
      </rPr>
      <t>Программанын максаты: өлкөнүн энергетикалык ресурстарын натыйжалуу пайдаланууга багытталган илимий-технологиялык дараметтин жогорку деңгээлин кармоо.</t>
    </r>
  </si>
  <si>
    <r>
      <rPr>
        <b/>
        <sz val="10"/>
        <color theme="1"/>
        <rFont val="Times New Roman"/>
        <family val="1"/>
        <charset val="204"/>
      </rPr>
      <t xml:space="preserve">Энергетикалык сектордун мамлекеттик инвестицияларынын долбоорлору </t>
    </r>
    <r>
      <rPr>
        <sz val="10"/>
        <color theme="1"/>
        <rFont val="Times New Roman"/>
        <family val="1"/>
        <charset val="204"/>
      </rPr>
      <t xml:space="preserve">                                   </t>
    </r>
    <r>
      <rPr>
        <i/>
        <sz val="10"/>
        <color theme="1"/>
        <rFont val="Times New Roman"/>
        <family val="1"/>
        <charset val="204"/>
      </rPr>
      <t xml:space="preserve">Программанын максаты: Энергетикалык чөйрөдөгү мамлекеттик саясатты ишке ашыруу  </t>
    </r>
  </si>
  <si>
    <r>
      <t xml:space="preserve">Калкты жылуулук энергия менен камсыздоо                  </t>
    </r>
    <r>
      <rPr>
        <i/>
        <sz val="10"/>
        <color theme="1"/>
        <rFont val="Times New Roman"/>
        <family val="1"/>
        <charset val="204"/>
      </rPr>
      <t>Программанын максаты: Калкка социалдык маанидеги, жашоодо маанилүү жылытуу жана ысык суу кызматтарын алууга мамлекеттик колдоо көрсөтүү.</t>
    </r>
  </si>
  <si>
    <r>
      <t xml:space="preserve">Мин-Куш айылындагы инфратүзүмдү колдоо           </t>
    </r>
    <r>
      <rPr>
        <i/>
        <sz val="10"/>
        <color theme="1"/>
        <rFont val="Times New Roman"/>
        <family val="1"/>
        <charset val="204"/>
      </rPr>
      <t>Программанын максаты: Мин-Куш а. жашоочуларынын жашоодо, социалдык маанидеги керектөөлөрүн канааттандыруу</t>
    </r>
    <r>
      <rPr>
        <sz val="10"/>
        <color theme="1"/>
        <rFont val="Times New Roman"/>
        <family val="1"/>
        <charset val="204"/>
      </rPr>
      <t xml:space="preserve"> </t>
    </r>
  </si>
  <si>
    <r>
      <t xml:space="preserve">Радиоактивдүү калдыктарды көмүү                           </t>
    </r>
    <r>
      <rPr>
        <i/>
        <sz val="10"/>
        <color theme="1"/>
        <rFont val="Times New Roman"/>
        <family val="1"/>
        <charset val="204"/>
      </rPr>
      <t>Программанын максаты: Калктын экологиялык коопсуздугун камсыздоо, радиоактивдүү булгануудан айлана-чөйрөнү коргоо.</t>
    </r>
  </si>
  <si>
    <t>«Кыргыз Республикасынын 2022-жылга республикалык 
бюджети жана 2023-2024-жылдарга болжолу жөнүндө» 
Кыргыз Республикасынын Мыйзамына
11-1 тиркеме</t>
  </si>
  <si>
    <t>25. Кыргыз Республикасынын Финансы министрлиги</t>
  </si>
  <si>
    <t xml:space="preserve"> ПР коду</t>
  </si>
  <si>
    <t xml:space="preserve"> МЕ коду</t>
  </si>
  <si>
    <t xml:space="preserve"> ИН коду</t>
  </si>
  <si>
    <t>БКБТ коду</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</si>
</sst>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 #,##0.00&quot;р.&quot;_-;\-* #,##0.00&quot;р.&quot;_-;_-* &quot;-&quot;??&quot;р.&quot;_-;_-@_-"/>
    <numFmt numFmtId="43" formatCode="_-* #,##0.00_р_._-;\-* #,##0.00_р_._-;_-* &quot;-&quot;??_р_._-;_-@_-"/>
    <numFmt numFmtId="164" formatCode="#,##0.0_р_."/>
    <numFmt numFmtId="165" formatCode="#,##0_р_."/>
    <numFmt numFmtId="166" formatCode="#,##0.0"/>
    <numFmt numFmtId="167" formatCode="###,000__;\-###,000__"/>
    <numFmt numFmtId="168" formatCode="##,#00__;\-##,#00__"/>
    <numFmt numFmtId="169" formatCode="0.0"/>
    <numFmt numFmtId="170" formatCode="_-* #,##0.0_р_._-;\-* #,##0.0_р_._-;_-* &quot;-&quot;??_р_._-;_-@_-"/>
    <numFmt numFmtId="171" formatCode="#,##0.0_ ;\-#,##0.0\ "/>
    <numFmt numFmtId="172" formatCode="_ * #,##0.00_ ;_ * \-#,##0.00_ ;_ * &quot;-&quot;??_ ;_ @_ "/>
    <numFmt numFmtId="173" formatCode="_(* #,##0.00_);_(* \(#,##0.00\);_(* &quot;-&quot;??_);_(@_)"/>
    <numFmt numFmtId="174" formatCode="_-* #,##0.00\ _р_._-;\-* #,##0.00\ _р_._-;_-* &quot;-&quot;??\ _р_._-;_-@_-"/>
    <numFmt numFmtId="175" formatCode="_-* #,##0.00\ _₽_-;\-* #,##0.00\ _₽_-;_-* &quot;-&quot;??\ _₽_-;_-@_-"/>
    <numFmt numFmtId="176" formatCode="_-* #,##0.000_р_._-;\-* #,##0.000_р_._-;_-* &quot;-&quot;??_р_._-;_-@_-"/>
    <numFmt numFmtId="177" formatCode="0.0%"/>
  </numFmts>
  <fonts count="50" x14ac:knownFonts="1">
    <font>
      <sz val="11"/>
      <color theme="1"/>
      <name val="Calibri"/>
      <family val="2"/>
      <charset val="204"/>
      <scheme val="minor"/>
    </font>
    <font>
      <sz val="11"/>
      <color theme="1"/>
      <name val="Calibri"/>
      <family val="2"/>
      <charset val="204"/>
      <scheme val="minor"/>
    </font>
    <font>
      <sz val="10"/>
      <color theme="1"/>
      <name val="Arial"/>
      <family val="2"/>
      <charset val="204"/>
    </font>
    <font>
      <sz val="11"/>
      <color theme="1"/>
      <name val="Calibri"/>
      <family val="2"/>
      <scheme val="minor"/>
    </font>
    <font>
      <sz val="12"/>
      <color theme="1"/>
      <name val="Times New Roman"/>
      <family val="1"/>
      <charset val="204"/>
    </font>
    <font>
      <sz val="11"/>
      <color indexed="8"/>
      <name val="Calibri"/>
      <family val="2"/>
      <charset val="204"/>
    </font>
    <font>
      <sz val="10"/>
      <name val="Arial Cyr"/>
      <charset val="204"/>
    </font>
    <font>
      <sz val="8"/>
      <name val="Arial"/>
      <family val="2"/>
      <charset val="1"/>
    </font>
    <font>
      <sz val="10"/>
      <name val="Arial"/>
      <family val="2"/>
      <charset val="204"/>
    </font>
    <font>
      <sz val="10"/>
      <color indexed="8"/>
      <name val="Arial"/>
      <family val="2"/>
      <charset val="204"/>
    </font>
    <font>
      <sz val="10"/>
      <name val="Times New Roman Cyr"/>
      <charset val="204"/>
    </font>
    <font>
      <sz val="11"/>
      <color indexed="9"/>
      <name val="Calibri"/>
      <family val="2"/>
      <charset val="204"/>
    </font>
    <font>
      <sz val="11"/>
      <color indexed="20"/>
      <name val="Calibri"/>
      <family val="2"/>
      <charset val="204"/>
    </font>
    <font>
      <b/>
      <sz val="11"/>
      <color indexed="52"/>
      <name val="Calibri"/>
      <family val="2"/>
      <charset val="204"/>
    </font>
    <font>
      <b/>
      <sz val="11"/>
      <color indexed="9"/>
      <name val="Calibri"/>
      <family val="2"/>
      <charset val="204"/>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1"/>
      <color indexed="52"/>
      <name val="Calibri"/>
      <family val="2"/>
      <charset val="204"/>
    </font>
    <font>
      <sz val="11"/>
      <color indexed="60"/>
      <name val="Calibri"/>
      <family val="2"/>
      <charset val="204"/>
    </font>
    <font>
      <sz val="10"/>
      <name val="Times New Roman"/>
      <family val="1"/>
    </font>
    <font>
      <sz val="10"/>
      <color indexed="8"/>
      <name val="MS Sans Serif"/>
      <family val="2"/>
      <charset val="204"/>
    </font>
    <font>
      <b/>
      <sz val="11"/>
      <color indexed="63"/>
      <name val="Calibri"/>
      <family val="2"/>
      <charset val="204"/>
    </font>
    <font>
      <b/>
      <sz val="18"/>
      <color indexed="56"/>
      <name val="Cambria"/>
      <family val="2"/>
      <charset val="204"/>
    </font>
    <font>
      <b/>
      <sz val="11"/>
      <color indexed="8"/>
      <name val="Calibri"/>
      <family val="2"/>
      <charset val="204"/>
    </font>
    <font>
      <sz val="11"/>
      <color indexed="10"/>
      <name val="Calibri"/>
      <family val="2"/>
      <charset val="204"/>
    </font>
    <font>
      <sz val="11"/>
      <color indexed="8"/>
      <name val="Calibri"/>
      <family val="2"/>
    </font>
    <font>
      <sz val="8"/>
      <name val="Arial"/>
      <family val="2"/>
      <charset val="204"/>
    </font>
    <font>
      <b/>
      <sz val="11"/>
      <name val="Times New Roman"/>
      <family val="1"/>
      <charset val="204"/>
    </font>
    <font>
      <sz val="11"/>
      <name val="Times New Roman"/>
      <family val="1"/>
      <charset val="204"/>
    </font>
    <font>
      <sz val="12"/>
      <name val="Times New Roman"/>
      <family val="1"/>
      <charset val="204"/>
    </font>
    <font>
      <b/>
      <sz val="14"/>
      <name val="Times New Roman"/>
      <family val="1"/>
      <charset val="204"/>
    </font>
    <font>
      <sz val="10"/>
      <color rgb="FF000000"/>
      <name val="Arial"/>
      <family val="2"/>
      <charset val="204"/>
    </font>
    <font>
      <b/>
      <sz val="10"/>
      <name val="Times New Roman"/>
      <family val="1"/>
      <charset val="204"/>
    </font>
    <font>
      <b/>
      <sz val="10"/>
      <color theme="1"/>
      <name val="Times New Roman"/>
      <family val="1"/>
      <charset val="204"/>
    </font>
    <font>
      <sz val="10"/>
      <name val="Times New Roman"/>
      <family val="1"/>
      <charset val="204"/>
    </font>
    <font>
      <sz val="10"/>
      <color theme="1"/>
      <name val="Times New Roman"/>
      <family val="1"/>
      <charset val="204"/>
    </font>
    <font>
      <sz val="10"/>
      <color rgb="FF000000"/>
      <name val="Times New Roman"/>
      <family val="1"/>
      <charset val="204"/>
    </font>
    <font>
      <sz val="10"/>
      <color indexed="8"/>
      <name val="Times New Roman"/>
      <family val="1"/>
      <charset val="204"/>
    </font>
    <font>
      <i/>
      <sz val="10"/>
      <name val="Times New Roman"/>
      <family val="1"/>
      <charset val="204"/>
    </font>
    <font>
      <b/>
      <sz val="10"/>
      <name val="Calibri"/>
      <family val="2"/>
      <charset val="204"/>
    </font>
    <font>
      <sz val="10"/>
      <name val="Calibri"/>
      <family val="2"/>
      <charset val="204"/>
    </font>
    <font>
      <sz val="10"/>
      <name val="Calibri"/>
      <family val="2"/>
      <charset val="204"/>
      <scheme val="minor"/>
    </font>
    <font>
      <b/>
      <i/>
      <sz val="10"/>
      <name val="Times New Roman"/>
      <family val="1"/>
      <charset val="204"/>
    </font>
    <font>
      <b/>
      <sz val="10"/>
      <name val="Calibri"/>
      <family val="2"/>
      <charset val="204"/>
      <scheme val="minor"/>
    </font>
    <font>
      <i/>
      <sz val="10"/>
      <color theme="1"/>
      <name val="Times New Roman"/>
      <family val="1"/>
      <charset val="204"/>
    </font>
    <font>
      <b/>
      <i/>
      <sz val="10"/>
      <color theme="1"/>
      <name val="Times New Roman"/>
      <family val="1"/>
      <charset val="204"/>
    </font>
  </fonts>
  <fills count="2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theme="0"/>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right style="thin">
        <color indexed="64"/>
      </right>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s>
  <cellStyleXfs count="218">
    <xf numFmtId="0" fontId="0" fillId="0" borderId="0"/>
    <xf numFmtId="43" fontId="1"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2" fillId="0" borderId="0"/>
    <xf numFmtId="43" fontId="3"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71" fontId="1" fillId="0" borderId="0" applyFont="0" applyFill="0" applyBorder="0" applyAlignment="0" applyProtection="0"/>
    <xf numFmtId="0" fontId="5" fillId="0" borderId="0"/>
    <xf numFmtId="0" fontId="6" fillId="0" borderId="0"/>
    <xf numFmtId="0" fontId="2" fillId="0" borderId="0"/>
    <xf numFmtId="0" fontId="3" fillId="0" borderId="0"/>
    <xf numFmtId="0" fontId="7" fillId="0" borderId="0"/>
    <xf numFmtId="0" fontId="8" fillId="0" borderId="0"/>
    <xf numFmtId="0" fontId="9" fillId="0" borderId="0"/>
    <xf numFmtId="43" fontId="9"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0" fontId="7" fillId="0" borderId="0"/>
    <xf numFmtId="9" fontId="9" fillId="0" borderId="0" applyFont="0" applyFill="0" applyBorder="0" applyAlignment="0" applyProtection="0"/>
    <xf numFmtId="0" fontId="2" fillId="0" borderId="0"/>
    <xf numFmtId="171" fontId="2" fillId="0" borderId="0" applyFont="0" applyFill="0" applyBorder="0" applyAlignment="0" applyProtection="0"/>
    <xf numFmtId="9" fontId="2" fillId="0" borderId="0" applyFont="0" applyFill="0" applyBorder="0" applyAlignment="0" applyProtection="0"/>
    <xf numFmtId="0" fontId="1" fillId="0" borderId="0"/>
    <xf numFmtId="171" fontId="9" fillId="0" borderId="0" applyFont="0" applyFill="0" applyBorder="0" applyAlignment="0" applyProtection="0"/>
    <xf numFmtId="0" fontId="10" fillId="0" borderId="0"/>
    <xf numFmtId="0" fontId="1" fillId="0" borderId="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11" fillId="15"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22" borderId="0" applyNumberFormat="0" applyBorder="0" applyAlignment="0" applyProtection="0"/>
    <xf numFmtId="0" fontId="12" fillId="6" borderId="0" applyNumberFormat="0" applyBorder="0" applyAlignment="0" applyProtection="0"/>
    <xf numFmtId="0" fontId="13" fillId="23" borderId="12" applyNumberFormat="0" applyAlignment="0" applyProtection="0"/>
    <xf numFmtId="0" fontId="13" fillId="23" borderId="12" applyNumberFormat="0" applyAlignment="0" applyProtection="0"/>
    <xf numFmtId="0" fontId="14" fillId="24" borderId="13" applyNumberFormat="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0" fontId="20" fillId="10" borderId="12" applyNumberFormat="0" applyAlignment="0" applyProtection="0"/>
    <xf numFmtId="0" fontId="20" fillId="10" borderId="12" applyNumberFormat="0" applyAlignment="0" applyProtection="0"/>
    <xf numFmtId="0" fontId="21" fillId="0" borderId="17" applyNumberFormat="0" applyFill="0" applyAlignment="0" applyProtection="0"/>
    <xf numFmtId="0" fontId="22" fillId="25" borderId="0" applyNumberFormat="0" applyBorder="0" applyAlignment="0" applyProtection="0"/>
    <xf numFmtId="166" fontId="23" fillId="0" borderId="0"/>
    <xf numFmtId="0" fontId="24" fillId="0" borderId="0"/>
    <xf numFmtId="0" fontId="9" fillId="26" borderId="18" applyNumberFormat="0" applyFont="0" applyAlignment="0" applyProtection="0"/>
    <xf numFmtId="0" fontId="9" fillId="26" borderId="18" applyNumberFormat="0" applyFont="0" applyAlignment="0" applyProtection="0"/>
    <xf numFmtId="0" fontId="25" fillId="23" borderId="19" applyNumberFormat="0" applyAlignment="0" applyProtection="0"/>
    <xf numFmtId="0" fontId="25" fillId="23" borderId="19" applyNumberFormat="0" applyAlignment="0" applyProtection="0"/>
    <xf numFmtId="0" fontId="26" fillId="0" borderId="0" applyNumberFormat="0" applyFill="0" applyBorder="0" applyAlignment="0" applyProtection="0"/>
    <xf numFmtId="0" fontId="27" fillId="0" borderId="20" applyNumberFormat="0" applyFill="0" applyAlignment="0" applyProtection="0"/>
    <xf numFmtId="0" fontId="27" fillId="0" borderId="20" applyNumberFormat="0" applyFill="0" applyAlignment="0" applyProtection="0"/>
    <xf numFmtId="0" fontId="28" fillId="0" borderId="0" applyNumberForma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xf numFmtId="0" fontId="8" fillId="0" borderId="0"/>
    <xf numFmtId="0" fontId="6" fillId="0" borderId="0"/>
    <xf numFmtId="0" fontId="9" fillId="0" borderId="0"/>
    <xf numFmtId="0" fontId="30" fillId="0" borderId="0"/>
    <xf numFmtId="0" fontId="2" fillId="0" borderId="0"/>
    <xf numFmtId="0" fontId="1" fillId="0" borderId="0">
      <alignment vertical="center"/>
    </xf>
    <xf numFmtId="0" fontId="8"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5" fillId="0" borderId="0"/>
    <xf numFmtId="0" fontId="5" fillId="0" borderId="0"/>
    <xf numFmtId="0" fontId="10" fillId="0" borderId="0"/>
    <xf numFmtId="0" fontId="2" fillId="0" borderId="0"/>
    <xf numFmtId="0" fontId="1" fillId="0" borderId="0"/>
    <xf numFmtId="0" fontId="1" fillId="0" borderId="0"/>
    <xf numFmtId="0" fontId="1" fillId="0" borderId="0"/>
    <xf numFmtId="0" fontId="5" fillId="0" borderId="0"/>
    <xf numFmtId="0" fontId="1" fillId="0" borderId="0"/>
    <xf numFmtId="0" fontId="5" fillId="0" borderId="0"/>
    <xf numFmtId="0" fontId="10"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8" fillId="0" borderId="0"/>
    <xf numFmtId="0" fontId="5" fillId="0" borderId="0"/>
    <xf numFmtId="0" fontId="2" fillId="0" borderId="0"/>
    <xf numFmtId="0" fontId="9" fillId="0" borderId="0"/>
    <xf numFmtId="0" fontId="30" fillId="0" borderId="0"/>
    <xf numFmtId="0" fontId="2" fillId="0" borderId="0"/>
    <xf numFmtId="0" fontId="3" fillId="0" borderId="0"/>
    <xf numFmtId="0" fontId="1" fillId="0" borderId="0"/>
    <xf numFmtId="0" fontId="1" fillId="0" borderId="0"/>
    <xf numFmtId="0" fontId="1" fillId="0" borderId="0"/>
    <xf numFmtId="0" fontId="5" fillId="0" borderId="0"/>
    <xf numFmtId="0" fontId="1" fillId="0" borderId="0"/>
    <xf numFmtId="0" fontId="5" fillId="0" borderId="0"/>
    <xf numFmtId="0" fontId="5" fillId="0" borderId="0"/>
    <xf numFmtId="0" fontId="1" fillId="0" borderId="0"/>
    <xf numFmtId="0" fontId="1" fillId="0" borderId="0"/>
    <xf numFmtId="0" fontId="5" fillId="0" borderId="0"/>
    <xf numFmtId="0" fontId="1" fillId="0" borderId="0"/>
    <xf numFmtId="0" fontId="1" fillId="0" borderId="0"/>
    <xf numFmtId="0" fontId="5" fillId="0" borderId="0"/>
    <xf numFmtId="0" fontId="5" fillId="0" borderId="0"/>
    <xf numFmtId="0" fontId="1" fillId="0" borderId="0"/>
    <xf numFmtId="0" fontId="7" fillId="0" borderId="0"/>
    <xf numFmtId="9" fontId="6"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4" fillId="0" borderId="5">
      <alignment vertical="center" wrapText="1"/>
    </xf>
    <xf numFmtId="172" fontId="5" fillId="0" borderId="0" applyFont="0" applyFill="0" applyBorder="0" applyAlignment="0" applyProtection="0">
      <alignment vertical="center"/>
    </xf>
    <xf numFmtId="43" fontId="9"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173" fontId="1"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173" fontId="1" fillId="0" borderId="0" applyFont="0" applyFill="0" applyBorder="0" applyAlignment="0" applyProtection="0"/>
    <xf numFmtId="43" fontId="1"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5" fillId="0" borderId="0" applyFont="0" applyFill="0" applyBorder="0" applyAlignment="0" applyProtection="0"/>
    <xf numFmtId="175" fontId="2" fillId="0" borderId="0" applyFont="0" applyFill="0" applyBorder="0" applyAlignment="0" applyProtection="0"/>
    <xf numFmtId="43" fontId="5" fillId="0" borderId="0" applyFont="0" applyFill="0" applyBorder="0" applyAlignment="0" applyProtection="0"/>
    <xf numFmtId="175"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0" fontId="1" fillId="0" borderId="0"/>
  </cellStyleXfs>
  <cellXfs count="483">
    <xf numFmtId="0" fontId="0" fillId="0" borderId="0" xfId="0"/>
    <xf numFmtId="164" fontId="32" fillId="0" borderId="0" xfId="0" applyNumberFormat="1" applyFont="1" applyAlignment="1">
      <alignment horizontal="center"/>
    </xf>
    <xf numFmtId="164" fontId="31" fillId="0" borderId="0" xfId="0" applyNumberFormat="1" applyFont="1" applyAlignment="1">
      <alignment horizontal="center"/>
    </xf>
    <xf numFmtId="165" fontId="31" fillId="0" borderId="0" xfId="0" applyNumberFormat="1" applyFont="1" applyAlignment="1">
      <alignment horizontal="center"/>
    </xf>
    <xf numFmtId="165" fontId="31" fillId="0" borderId="0" xfId="0" applyNumberFormat="1" applyFont="1" applyAlignment="1">
      <alignment horizontal="center" vertical="center"/>
    </xf>
    <xf numFmtId="164" fontId="31" fillId="0" borderId="0" xfId="0" applyNumberFormat="1" applyFont="1" applyAlignment="1">
      <alignment horizontal="left" wrapText="1"/>
    </xf>
    <xf numFmtId="170" fontId="31" fillId="0" borderId="0" xfId="1" applyNumberFormat="1" applyFont="1" applyAlignment="1">
      <alignment vertical="center"/>
    </xf>
    <xf numFmtId="164" fontId="32" fillId="0" borderId="0" xfId="0" applyNumberFormat="1" applyFont="1"/>
    <xf numFmtId="164" fontId="31" fillId="0" borderId="0" xfId="0" applyNumberFormat="1" applyFont="1" applyAlignment="1">
      <alignment horizontal="center" vertical="center"/>
    </xf>
    <xf numFmtId="170" fontId="32" fillId="0" borderId="0" xfId="1" applyNumberFormat="1" applyFont="1" applyAlignment="1"/>
    <xf numFmtId="165" fontId="32" fillId="0" borderId="0" xfId="0" applyNumberFormat="1" applyFont="1" applyAlignment="1">
      <alignment horizontal="center"/>
    </xf>
    <xf numFmtId="165" fontId="32" fillId="0" borderId="0" xfId="0" applyNumberFormat="1" applyFont="1" applyAlignment="1">
      <alignment horizontal="center" vertical="center"/>
    </xf>
    <xf numFmtId="164" fontId="32" fillId="0" borderId="0" xfId="0" applyNumberFormat="1" applyFont="1" applyAlignment="1">
      <alignment horizontal="left" wrapText="1"/>
    </xf>
    <xf numFmtId="170" fontId="32" fillId="0" borderId="0" xfId="1" applyNumberFormat="1" applyFont="1" applyAlignment="1">
      <alignment vertical="center"/>
    </xf>
    <xf numFmtId="164" fontId="32" fillId="0" borderId="0" xfId="0" applyNumberFormat="1" applyFont="1" applyAlignment="1"/>
    <xf numFmtId="0" fontId="32" fillId="0" borderId="0" xfId="0" applyFont="1" applyAlignment="1">
      <alignment horizontal="right"/>
    </xf>
    <xf numFmtId="0" fontId="32" fillId="0" borderId="0" xfId="0" applyFont="1" applyBorder="1" applyAlignment="1">
      <alignment horizontal="right" vertical="center"/>
    </xf>
    <xf numFmtId="0" fontId="2" fillId="2" borderId="2" xfId="0" applyFont="1" applyFill="1" applyBorder="1" applyAlignment="1">
      <alignment horizontal="center" vertical="center" wrapText="1"/>
    </xf>
    <xf numFmtId="0" fontId="35" fillId="27" borderId="26" xfId="0" applyFont="1" applyFill="1" applyBorder="1" applyAlignment="1">
      <alignment horizontal="center" vertical="center" wrapText="1"/>
    </xf>
    <xf numFmtId="164" fontId="38" fillId="0" borderId="0" xfId="0" applyNumberFormat="1" applyFont="1" applyAlignment="1">
      <alignment horizontal="center"/>
    </xf>
    <xf numFmtId="0" fontId="36" fillId="4" borderId="2" xfId="1" applyNumberFormat="1" applyFont="1" applyFill="1" applyBorder="1" applyAlignment="1">
      <alignment horizontal="center" vertical="center"/>
    </xf>
    <xf numFmtId="164" fontId="36" fillId="0" borderId="4" xfId="0" applyNumberFormat="1" applyFont="1" applyBorder="1" applyAlignment="1">
      <alignment horizontal="center" vertical="center" wrapText="1"/>
    </xf>
    <xf numFmtId="49" fontId="37" fillId="0" borderId="2" xfId="0" applyNumberFormat="1" applyFont="1" applyFill="1" applyBorder="1" applyAlignment="1">
      <alignment horizontal="center" vertical="center"/>
    </xf>
    <xf numFmtId="49" fontId="39" fillId="0" borderId="2" xfId="0" applyNumberFormat="1" applyFont="1" applyFill="1" applyBorder="1" applyAlignment="1">
      <alignment horizontal="center" vertical="center"/>
    </xf>
    <xf numFmtId="49" fontId="39" fillId="0" borderId="2" xfId="0" applyNumberFormat="1" applyFont="1" applyFill="1" applyBorder="1" applyAlignment="1">
      <alignment horizontal="right" vertical="center"/>
    </xf>
    <xf numFmtId="0" fontId="37" fillId="0" borderId="2" xfId="0" applyFont="1" applyFill="1" applyBorder="1" applyAlignment="1">
      <alignment horizontal="left" vertical="center" wrapText="1"/>
    </xf>
    <xf numFmtId="166" fontId="37" fillId="0" borderId="2" xfId="0" applyNumberFormat="1" applyFont="1" applyFill="1" applyBorder="1" applyAlignment="1">
      <alignment horizontal="center" vertical="center" wrapText="1"/>
    </xf>
    <xf numFmtId="0" fontId="39" fillId="0" borderId="2" xfId="0" applyFont="1" applyFill="1" applyBorder="1" applyAlignment="1">
      <alignment vertical="center" wrapText="1"/>
    </xf>
    <xf numFmtId="0" fontId="39" fillId="0" borderId="2" xfId="0" applyFont="1" applyFill="1" applyBorder="1" applyAlignment="1">
      <alignment horizontal="center" vertical="center" wrapText="1"/>
    </xf>
    <xf numFmtId="0" fontId="39" fillId="0" borderId="27" xfId="0" applyFont="1" applyFill="1" applyBorder="1" applyAlignment="1">
      <alignment horizontal="center" vertical="center" wrapText="1"/>
    </xf>
    <xf numFmtId="0" fontId="39" fillId="0" borderId="2" xfId="0" applyFont="1" applyFill="1" applyBorder="1" applyAlignment="1">
      <alignment horizontal="left" vertical="center" wrapText="1"/>
    </xf>
    <xf numFmtId="166" fontId="39" fillId="0" borderId="2" xfId="0" applyNumberFormat="1" applyFont="1" applyFill="1" applyBorder="1" applyAlignment="1">
      <alignment horizontal="center" vertical="center" wrapText="1"/>
    </xf>
    <xf numFmtId="0" fontId="39" fillId="0" borderId="2" xfId="0" applyFont="1" applyFill="1" applyBorder="1" applyAlignment="1">
      <alignment horizontal="center" vertical="center"/>
    </xf>
    <xf numFmtId="0" fontId="39" fillId="0" borderId="27" xfId="0" applyFont="1" applyFill="1" applyBorder="1" applyAlignment="1">
      <alignment horizontal="center" vertical="center"/>
    </xf>
    <xf numFmtId="0" fontId="38" fillId="0" borderId="2" xfId="0" applyFont="1" applyFill="1" applyBorder="1" applyAlignment="1">
      <alignment horizontal="left" vertical="center" wrapText="1"/>
    </xf>
    <xf numFmtId="0" fontId="38" fillId="0" borderId="2" xfId="0" applyFont="1" applyFill="1" applyBorder="1" applyAlignment="1">
      <alignment horizontal="center" vertical="center"/>
    </xf>
    <xf numFmtId="0" fontId="40" fillId="0" borderId="2" xfId="0" applyNumberFormat="1" applyFont="1" applyFill="1" applyBorder="1" applyAlignment="1" applyProtection="1">
      <alignment horizontal="left" vertical="center" wrapText="1"/>
    </xf>
    <xf numFmtId="166" fontId="39" fillId="0" borderId="2" xfId="0" applyNumberFormat="1" applyFont="1" applyFill="1" applyBorder="1" applyAlignment="1">
      <alignment horizontal="center"/>
    </xf>
    <xf numFmtId="166" fontId="40" fillId="0" borderId="2" xfId="0" applyNumberFormat="1" applyFont="1" applyFill="1" applyBorder="1" applyAlignment="1" applyProtection="1">
      <alignment horizontal="center" vertical="center" wrapText="1"/>
    </xf>
    <xf numFmtId="0" fontId="40" fillId="0" borderId="2" xfId="0" applyNumberFormat="1" applyFont="1" applyFill="1" applyBorder="1" applyAlignment="1" applyProtection="1">
      <alignment vertical="center" wrapText="1"/>
    </xf>
    <xf numFmtId="169" fontId="39" fillId="0" borderId="2" xfId="0" applyNumberFormat="1" applyFont="1" applyFill="1" applyBorder="1" applyAlignment="1">
      <alignment horizontal="center" vertical="center"/>
    </xf>
    <xf numFmtId="49" fontId="39" fillId="0" borderId="2" xfId="0" applyNumberFormat="1" applyFont="1" applyFill="1" applyBorder="1" applyAlignment="1">
      <alignment vertical="center"/>
    </xf>
    <xf numFmtId="169" fontId="39" fillId="0" borderId="27" xfId="0" applyNumberFormat="1" applyFont="1" applyFill="1" applyBorder="1" applyAlignment="1">
      <alignment horizontal="center" vertical="center"/>
    </xf>
    <xf numFmtId="166" fontId="41" fillId="0" borderId="2" xfId="0" applyNumberFormat="1" applyFont="1" applyFill="1" applyBorder="1" applyAlignment="1">
      <alignment horizontal="center" vertical="center" wrapText="1"/>
    </xf>
    <xf numFmtId="0" fontId="41" fillId="0" borderId="2" xfId="0" applyFont="1" applyFill="1" applyBorder="1" applyAlignment="1">
      <alignment horizontal="center" vertical="center" wrapText="1"/>
    </xf>
    <xf numFmtId="169" fontId="39" fillId="0" borderId="2" xfId="0" applyNumberFormat="1" applyFont="1" applyFill="1" applyBorder="1" applyAlignment="1">
      <alignment horizontal="center" vertical="center" wrapText="1"/>
    </xf>
    <xf numFmtId="0" fontId="41" fillId="0" borderId="2" xfId="0" applyFont="1" applyFill="1" applyBorder="1" applyAlignment="1">
      <alignment vertical="center" wrapText="1"/>
    </xf>
    <xf numFmtId="0" fontId="38" fillId="0" borderId="2" xfId="0" applyNumberFormat="1" applyFont="1" applyFill="1" applyBorder="1" applyAlignment="1" applyProtection="1">
      <alignment horizontal="left" vertical="center" wrapText="1"/>
    </xf>
    <xf numFmtId="164" fontId="36" fillId="4" borderId="2" xfId="0" applyNumberFormat="1" applyFont="1" applyFill="1" applyBorder="1" applyAlignment="1">
      <alignment horizontal="left" vertical="center" wrapText="1"/>
    </xf>
    <xf numFmtId="164" fontId="36" fillId="4" borderId="2" xfId="0" applyNumberFormat="1" applyFont="1" applyFill="1" applyBorder="1" applyAlignment="1">
      <alignment horizontal="center" vertical="center" wrapText="1"/>
    </xf>
    <xf numFmtId="167" fontId="38" fillId="2" borderId="2" xfId="0" applyNumberFormat="1" applyFont="1" applyFill="1" applyBorder="1" applyAlignment="1">
      <alignment horizontal="center" vertical="center"/>
    </xf>
    <xf numFmtId="168" fontId="38" fillId="2" borderId="2" xfId="0" applyNumberFormat="1" applyFont="1" applyFill="1" applyBorder="1" applyAlignment="1">
      <alignment horizontal="center" vertical="center"/>
    </xf>
    <xf numFmtId="0" fontId="38" fillId="2" borderId="2" xfId="0" applyFont="1" applyFill="1" applyBorder="1" applyAlignment="1">
      <alignment horizontal="right" vertical="center"/>
    </xf>
    <xf numFmtId="0" fontId="38" fillId="2" borderId="2" xfId="5" applyFont="1" applyFill="1" applyBorder="1" applyAlignment="1">
      <alignment vertical="center" wrapText="1"/>
    </xf>
    <xf numFmtId="166" fontId="38" fillId="2" borderId="2" xfId="0" applyNumberFormat="1" applyFont="1" applyFill="1" applyBorder="1" applyAlignment="1">
      <alignment horizontal="center" vertical="center" wrapText="1"/>
    </xf>
    <xf numFmtId="0" fontId="38" fillId="2" borderId="2" xfId="0" applyFont="1" applyFill="1" applyBorder="1" applyAlignment="1">
      <alignment horizontal="left" vertical="center" wrapText="1"/>
    </xf>
    <xf numFmtId="0" fontId="38" fillId="2" borderId="2" xfId="0" applyFont="1" applyFill="1" applyBorder="1" applyAlignment="1">
      <alignment horizontal="center" vertical="center" wrapText="1"/>
    </xf>
    <xf numFmtId="0" fontId="38" fillId="2" borderId="2" xfId="0" applyFont="1" applyFill="1" applyBorder="1" applyAlignment="1">
      <alignment horizontal="center" vertical="center"/>
    </xf>
    <xf numFmtId="167" fontId="38" fillId="2" borderId="1" xfId="0" applyNumberFormat="1" applyFont="1" applyFill="1" applyBorder="1" applyAlignment="1">
      <alignment horizontal="center" vertical="center"/>
    </xf>
    <xf numFmtId="168" fontId="38" fillId="2" borderId="1" xfId="0" applyNumberFormat="1" applyFont="1" applyFill="1" applyBorder="1" applyAlignment="1">
      <alignment horizontal="center" vertical="center"/>
    </xf>
    <xf numFmtId="0" fontId="38" fillId="2" borderId="1" xfId="0" applyFont="1" applyFill="1" applyBorder="1" applyAlignment="1">
      <alignment horizontal="right" vertical="center"/>
    </xf>
    <xf numFmtId="0" fontId="38" fillId="2" borderId="1" xfId="5" applyFont="1" applyFill="1" applyBorder="1" applyAlignment="1">
      <alignment vertical="center" wrapText="1"/>
    </xf>
    <xf numFmtId="166" fontId="38" fillId="2" borderId="1" xfId="0" applyNumberFormat="1" applyFont="1" applyFill="1" applyBorder="1" applyAlignment="1">
      <alignment horizontal="center" vertical="center" wrapText="1"/>
    </xf>
    <xf numFmtId="3" fontId="38" fillId="2" borderId="2" xfId="0" applyNumberFormat="1" applyFont="1" applyFill="1" applyBorder="1" applyAlignment="1">
      <alignment horizontal="center" vertical="center" wrapText="1"/>
    </xf>
    <xf numFmtId="49" fontId="38" fillId="2" borderId="1" xfId="0" applyNumberFormat="1" applyFont="1" applyFill="1" applyBorder="1" applyAlignment="1">
      <alignment horizontal="center" vertical="center"/>
    </xf>
    <xf numFmtId="0" fontId="38" fillId="2" borderId="1" xfId="0" applyFont="1" applyFill="1" applyBorder="1" applyAlignment="1">
      <alignment horizontal="left" vertical="center" wrapText="1"/>
    </xf>
    <xf numFmtId="0" fontId="38" fillId="2" borderId="2" xfId="0" applyNumberFormat="1" applyFont="1" applyFill="1" applyBorder="1" applyAlignment="1">
      <alignment horizontal="center" vertical="center" wrapText="1"/>
    </xf>
    <xf numFmtId="9" fontId="38" fillId="2" borderId="2" xfId="0" applyNumberFormat="1" applyFont="1" applyFill="1" applyBorder="1" applyAlignment="1">
      <alignment horizontal="center" vertical="center" wrapText="1"/>
    </xf>
    <xf numFmtId="169" fontId="38" fillId="2" borderId="2" xfId="0" applyNumberFormat="1" applyFont="1" applyFill="1" applyBorder="1" applyAlignment="1">
      <alignment horizontal="center" vertical="center" wrapText="1"/>
    </xf>
    <xf numFmtId="49" fontId="38" fillId="2" borderId="2" xfId="0" applyNumberFormat="1" applyFont="1" applyFill="1" applyBorder="1" applyAlignment="1">
      <alignment horizontal="center" vertical="center"/>
    </xf>
    <xf numFmtId="0" fontId="38" fillId="2" borderId="2" xfId="0" applyFont="1" applyFill="1" applyBorder="1" applyAlignment="1">
      <alignment vertical="center" wrapText="1"/>
    </xf>
    <xf numFmtId="1" fontId="38" fillId="2" borderId="2" xfId="0" applyNumberFormat="1" applyFont="1" applyFill="1" applyBorder="1" applyAlignment="1">
      <alignment horizontal="center" vertical="center" wrapText="1"/>
    </xf>
    <xf numFmtId="49" fontId="36" fillId="2" borderId="2" xfId="0" applyNumberFormat="1" applyFont="1" applyFill="1" applyBorder="1" applyAlignment="1">
      <alignment horizontal="center" vertical="center"/>
    </xf>
    <xf numFmtId="0" fontId="42" fillId="2" borderId="2" xfId="0" applyFont="1" applyFill="1" applyBorder="1" applyAlignment="1">
      <alignment vertical="center" wrapText="1"/>
    </xf>
    <xf numFmtId="43" fontId="36" fillId="2" borderId="2" xfId="203" applyFont="1" applyFill="1" applyBorder="1" applyAlignment="1">
      <alignment horizontal="center" vertical="center" wrapText="1"/>
    </xf>
    <xf numFmtId="175" fontId="36" fillId="2" borderId="2" xfId="212" applyFont="1" applyFill="1" applyBorder="1" applyAlignment="1">
      <alignment horizontal="center" vertical="center" wrapText="1"/>
    </xf>
    <xf numFmtId="9" fontId="38" fillId="2" borderId="2" xfId="0" applyNumberFormat="1" applyFont="1" applyFill="1" applyBorder="1" applyAlignment="1">
      <alignment horizontal="center" vertical="center"/>
    </xf>
    <xf numFmtId="166" fontId="38" fillId="2" borderId="2" xfId="0" applyNumberFormat="1" applyFont="1" applyFill="1" applyBorder="1" applyAlignment="1">
      <alignment horizontal="left" vertical="center" wrapText="1"/>
    </xf>
    <xf numFmtId="9" fontId="38" fillId="2" borderId="2" xfId="8" applyFont="1" applyFill="1" applyBorder="1" applyAlignment="1">
      <alignment horizontal="center" vertical="center" wrapText="1"/>
    </xf>
    <xf numFmtId="166" fontId="36" fillId="2" borderId="2" xfId="0" applyNumberFormat="1" applyFont="1" applyFill="1" applyBorder="1" applyAlignment="1">
      <alignment horizontal="center" vertical="center" wrapText="1"/>
    </xf>
    <xf numFmtId="1" fontId="38" fillId="2" borderId="2" xfId="0" applyNumberFormat="1" applyFont="1" applyFill="1" applyBorder="1" applyAlignment="1">
      <alignment horizontal="center" vertical="center"/>
    </xf>
    <xf numFmtId="49" fontId="38" fillId="2" borderId="2" xfId="0" applyNumberFormat="1" applyFont="1" applyFill="1" applyBorder="1" applyAlignment="1">
      <alignment horizontal="center" vertical="center" wrapText="1"/>
    </xf>
    <xf numFmtId="49" fontId="43" fillId="2" borderId="2" xfId="0" applyNumberFormat="1" applyFont="1" applyFill="1" applyBorder="1" applyAlignment="1">
      <alignment horizontal="center" vertical="center"/>
    </xf>
    <xf numFmtId="0" fontId="42" fillId="2" borderId="2" xfId="0" applyFont="1" applyFill="1" applyBorder="1" applyAlignment="1">
      <alignment horizontal="left" vertical="center" wrapText="1"/>
    </xf>
    <xf numFmtId="171" fontId="36" fillId="2" borderId="2" xfId="212" applyNumberFormat="1" applyFont="1" applyFill="1" applyBorder="1" applyAlignment="1">
      <alignment horizontal="center" vertical="center"/>
    </xf>
    <xf numFmtId="3" fontId="38" fillId="2" borderId="2" xfId="0" applyNumberFormat="1" applyFont="1" applyFill="1" applyBorder="1" applyAlignment="1">
      <alignment horizontal="center" vertical="center"/>
    </xf>
    <xf numFmtId="49" fontId="45" fillId="2" borderId="1" xfId="0" applyNumberFormat="1" applyFont="1" applyFill="1" applyBorder="1" applyAlignment="1">
      <alignment horizontal="center" vertical="center"/>
    </xf>
    <xf numFmtId="0" fontId="45" fillId="2" borderId="1" xfId="0" applyFont="1" applyFill="1" applyBorder="1" applyAlignment="1">
      <alignment horizontal="center" vertical="center"/>
    </xf>
    <xf numFmtId="0" fontId="38" fillId="2" borderId="1" xfId="0" applyNumberFormat="1" applyFont="1" applyFill="1" applyBorder="1" applyAlignment="1">
      <alignment horizontal="left" vertical="center" wrapText="1"/>
    </xf>
    <xf numFmtId="171" fontId="38" fillId="2" borderId="1" xfId="0" applyNumberFormat="1" applyFont="1" applyFill="1" applyBorder="1" applyAlignment="1">
      <alignment horizontal="center" vertical="center"/>
    </xf>
    <xf numFmtId="49" fontId="45" fillId="2" borderId="2" xfId="0" applyNumberFormat="1" applyFont="1" applyFill="1" applyBorder="1" applyAlignment="1">
      <alignment horizontal="center" vertical="center"/>
    </xf>
    <xf numFmtId="0" fontId="45" fillId="2" borderId="2" xfId="0" applyFont="1" applyFill="1" applyBorder="1" applyAlignment="1">
      <alignment horizontal="center" vertical="center"/>
    </xf>
    <xf numFmtId="0" fontId="38" fillId="2" borderId="2" xfId="0" applyNumberFormat="1" applyFont="1" applyFill="1" applyBorder="1" applyAlignment="1">
      <alignment horizontal="left" vertical="center" wrapText="1"/>
    </xf>
    <xf numFmtId="171" fontId="38" fillId="2" borderId="2" xfId="0" applyNumberFormat="1" applyFont="1" applyFill="1" applyBorder="1" applyAlignment="1">
      <alignment horizontal="center" vertical="center"/>
    </xf>
    <xf numFmtId="49" fontId="43" fillId="2" borderId="2" xfId="212" applyNumberFormat="1" applyFont="1" applyFill="1" applyBorder="1" applyAlignment="1">
      <alignment horizontal="center" vertical="center"/>
    </xf>
    <xf numFmtId="170" fontId="36" fillId="2" borderId="2" xfId="212" applyNumberFormat="1" applyFont="1" applyFill="1" applyBorder="1" applyAlignment="1">
      <alignment horizontal="center" vertical="center" wrapText="1"/>
    </xf>
    <xf numFmtId="49" fontId="44" fillId="2" borderId="1" xfId="0" applyNumberFormat="1" applyFont="1" applyFill="1" applyBorder="1" applyAlignment="1">
      <alignment horizontal="center" vertical="center"/>
    </xf>
    <xf numFmtId="0" fontId="44" fillId="2" borderId="1" xfId="0" applyFont="1" applyFill="1" applyBorder="1" applyAlignment="1">
      <alignment horizontal="center" vertical="center"/>
    </xf>
    <xf numFmtId="170" fontId="38" fillId="2" borderId="1" xfId="212" applyNumberFormat="1" applyFont="1" applyFill="1" applyBorder="1" applyAlignment="1">
      <alignment horizontal="center" vertical="center" wrapText="1"/>
    </xf>
    <xf numFmtId="169" fontId="38" fillId="2" borderId="2" xfId="0" applyNumberFormat="1" applyFont="1" applyFill="1" applyBorder="1" applyAlignment="1">
      <alignment horizontal="center" vertical="center"/>
    </xf>
    <xf numFmtId="0" fontId="38" fillId="2" borderId="2" xfId="0" applyNumberFormat="1" applyFont="1" applyFill="1" applyBorder="1" applyAlignment="1">
      <alignment horizontal="center" vertical="center"/>
    </xf>
    <xf numFmtId="0" fontId="38" fillId="2" borderId="2" xfId="0" applyFont="1" applyFill="1" applyBorder="1" applyAlignment="1">
      <alignment horizontal="left" wrapText="1"/>
    </xf>
    <xf numFmtId="49" fontId="44" fillId="2" borderId="2" xfId="0" applyNumberFormat="1" applyFont="1" applyFill="1" applyBorder="1" applyAlignment="1">
      <alignment horizontal="center" vertical="center"/>
    </xf>
    <xf numFmtId="171" fontId="38" fillId="2" borderId="2" xfId="212" applyNumberFormat="1" applyFont="1" applyFill="1" applyBorder="1" applyAlignment="1">
      <alignment horizontal="center" vertical="center"/>
    </xf>
    <xf numFmtId="0" fontId="46" fillId="2" borderId="2"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38" fillId="2" borderId="4" xfId="0" applyFont="1" applyFill="1" applyBorder="1" applyAlignment="1">
      <alignment horizontal="center" vertical="center"/>
    </xf>
    <xf numFmtId="169" fontId="38" fillId="2" borderId="4" xfId="0" applyNumberFormat="1" applyFont="1" applyFill="1" applyBorder="1" applyAlignment="1">
      <alignment horizontal="center" vertical="center"/>
    </xf>
    <xf numFmtId="1" fontId="38" fillId="2" borderId="4" xfId="0" applyNumberFormat="1" applyFont="1" applyFill="1" applyBorder="1" applyAlignment="1">
      <alignment horizontal="center" vertical="center"/>
    </xf>
    <xf numFmtId="49" fontId="45" fillId="2" borderId="1" xfId="0" applyNumberFormat="1" applyFont="1" applyFill="1" applyBorder="1" applyAlignment="1">
      <alignment horizontal="right" vertical="center"/>
    </xf>
    <xf numFmtId="49" fontId="45" fillId="2" borderId="2" xfId="0" applyNumberFormat="1" applyFont="1" applyFill="1" applyBorder="1" applyAlignment="1">
      <alignment horizontal="right" vertical="center"/>
    </xf>
    <xf numFmtId="49" fontId="47" fillId="2" borderId="2" xfId="0" applyNumberFormat="1" applyFont="1" applyFill="1" applyBorder="1" applyAlignment="1">
      <alignment horizontal="center" vertical="center"/>
    </xf>
    <xf numFmtId="171" fontId="36" fillId="2" borderId="2" xfId="0" applyNumberFormat="1" applyFont="1" applyFill="1" applyBorder="1" applyAlignment="1">
      <alignment horizontal="center" vertical="center"/>
    </xf>
    <xf numFmtId="171" fontId="36" fillId="4" borderId="2" xfId="0" applyNumberFormat="1" applyFont="1" applyFill="1" applyBorder="1" applyAlignment="1">
      <alignment horizontal="center" vertical="center"/>
    </xf>
    <xf numFmtId="0" fontId="38" fillId="4" borderId="2" xfId="0" applyFont="1" applyFill="1" applyBorder="1" applyAlignment="1">
      <alignment vertical="center" wrapText="1"/>
    </xf>
    <xf numFmtId="0" fontId="38" fillId="4" borderId="2" xfId="0" applyFont="1" applyFill="1" applyBorder="1" applyAlignment="1">
      <alignment horizontal="center" vertical="center"/>
    </xf>
    <xf numFmtId="0" fontId="38" fillId="4" borderId="2" xfId="0" applyFont="1" applyFill="1" applyBorder="1" applyAlignment="1">
      <alignment horizontal="right" vertical="center"/>
    </xf>
    <xf numFmtId="166" fontId="39" fillId="0" borderId="2" xfId="210" applyNumberFormat="1" applyFont="1" applyFill="1" applyBorder="1" applyAlignment="1">
      <alignment horizontal="center" vertical="center" wrapText="1"/>
    </xf>
    <xf numFmtId="49" fontId="39" fillId="0" borderId="23" xfId="0" applyNumberFormat="1" applyFont="1" applyFill="1" applyBorder="1" applyAlignment="1">
      <alignment horizontal="center" vertical="center"/>
    </xf>
    <xf numFmtId="166" fontId="37" fillId="0" borderId="23" xfId="210" applyNumberFormat="1" applyFont="1" applyFill="1" applyBorder="1" applyAlignment="1">
      <alignment horizontal="center" vertical="center" wrapText="1"/>
    </xf>
    <xf numFmtId="169" fontId="39" fillId="0" borderId="2" xfId="0" applyNumberFormat="1" applyFont="1" applyFill="1" applyBorder="1" applyAlignment="1">
      <alignment vertical="center" wrapText="1"/>
    </xf>
    <xf numFmtId="49" fontId="37" fillId="0" borderId="23" xfId="0" applyNumberFormat="1" applyFont="1" applyFill="1" applyBorder="1" applyAlignment="1">
      <alignment horizontal="center" vertical="center"/>
    </xf>
    <xf numFmtId="0" fontId="39" fillId="0" borderId="23" xfId="0" applyFont="1" applyFill="1" applyBorder="1" applyAlignment="1">
      <alignment horizontal="left" vertical="center" wrapText="1"/>
    </xf>
    <xf numFmtId="166" fontId="39" fillId="0" borderId="23" xfId="210" applyNumberFormat="1" applyFont="1" applyFill="1" applyBorder="1" applyAlignment="1">
      <alignment horizontal="center" vertical="center" wrapText="1"/>
    </xf>
    <xf numFmtId="0" fontId="39" fillId="0" borderId="23" xfId="0" applyFont="1" applyFill="1" applyBorder="1" applyAlignment="1">
      <alignment vertical="center" wrapText="1"/>
    </xf>
    <xf numFmtId="166" fontId="37" fillId="0" borderId="2" xfId="210" applyNumberFormat="1" applyFont="1" applyFill="1" applyBorder="1" applyAlignment="1">
      <alignment horizontal="center" vertical="center" wrapText="1"/>
    </xf>
    <xf numFmtId="0" fontId="39" fillId="0" borderId="2" xfId="0" applyFont="1" applyFill="1" applyBorder="1"/>
    <xf numFmtId="166" fontId="36" fillId="4" borderId="2" xfId="1" applyNumberFormat="1" applyFont="1" applyFill="1" applyBorder="1" applyAlignment="1">
      <alignment horizontal="center" vertical="center"/>
    </xf>
    <xf numFmtId="0" fontId="37" fillId="4" borderId="2" xfId="0" applyFont="1" applyFill="1" applyBorder="1" applyAlignment="1">
      <alignment horizontal="center" vertical="center" wrapText="1"/>
    </xf>
    <xf numFmtId="49" fontId="37" fillId="2" borderId="2" xfId="0" applyNumberFormat="1" applyFont="1" applyFill="1" applyBorder="1" applyAlignment="1">
      <alignment horizontal="center" vertical="center"/>
    </xf>
    <xf numFmtId="167" fontId="37" fillId="2" borderId="2" xfId="0" applyNumberFormat="1" applyFont="1" applyFill="1" applyBorder="1" applyAlignment="1">
      <alignment horizontal="center" vertical="center"/>
    </xf>
    <xf numFmtId="0" fontId="37" fillId="2" borderId="2" xfId="0" applyFont="1" applyFill="1" applyBorder="1" applyAlignment="1">
      <alignment horizontal="center" vertical="center"/>
    </xf>
    <xf numFmtId="0" fontId="37" fillId="2" borderId="2" xfId="0" applyFont="1" applyFill="1" applyBorder="1" applyAlignment="1">
      <alignment horizontal="left" vertical="top" wrapText="1"/>
    </xf>
    <xf numFmtId="166" fontId="37" fillId="2" borderId="2" xfId="0" applyNumberFormat="1" applyFont="1" applyFill="1" applyBorder="1" applyAlignment="1">
      <alignment horizontal="center" vertical="center"/>
    </xf>
    <xf numFmtId="0" fontId="39" fillId="2" borderId="2" xfId="0" applyFont="1" applyFill="1" applyBorder="1" applyAlignment="1">
      <alignment vertical="center" wrapText="1"/>
    </xf>
    <xf numFmtId="166" fontId="39" fillId="2" borderId="2" xfId="0" applyNumberFormat="1" applyFont="1" applyFill="1" applyBorder="1" applyAlignment="1">
      <alignment horizontal="center" vertical="center" wrapText="1"/>
    </xf>
    <xf numFmtId="166" fontId="39" fillId="2" borderId="2" xfId="0" applyNumberFormat="1" applyFont="1" applyFill="1" applyBorder="1" applyAlignment="1">
      <alignment horizontal="center" vertical="center"/>
    </xf>
    <xf numFmtId="167" fontId="39" fillId="2" borderId="2" xfId="0" applyNumberFormat="1" applyFont="1" applyFill="1" applyBorder="1" applyAlignment="1">
      <alignment horizontal="center" vertical="center"/>
    </xf>
    <xf numFmtId="49" fontId="39" fillId="2" borderId="2" xfId="0" applyNumberFormat="1" applyFont="1" applyFill="1" applyBorder="1" applyAlignment="1">
      <alignment horizontal="center" vertical="center"/>
    </xf>
    <xf numFmtId="0" fontId="39" fillId="2" borderId="2" xfId="0" applyFont="1" applyFill="1" applyBorder="1" applyAlignment="1">
      <alignment horizontal="center" vertical="center"/>
    </xf>
    <xf numFmtId="0" fontId="39" fillId="2" borderId="2" xfId="0" applyFont="1" applyFill="1" applyBorder="1" applyAlignment="1">
      <alignment horizontal="left" vertical="center" wrapText="1"/>
    </xf>
    <xf numFmtId="168" fontId="39" fillId="2" borderId="2" xfId="0" applyNumberFormat="1" applyFont="1" applyFill="1" applyBorder="1" applyAlignment="1">
      <alignment horizontal="center" vertical="center"/>
    </xf>
    <xf numFmtId="166" fontId="39" fillId="2" borderId="23" xfId="0" applyNumberFormat="1" applyFont="1" applyFill="1" applyBorder="1" applyAlignment="1">
      <alignment horizontal="center" vertical="center"/>
    </xf>
    <xf numFmtId="167" fontId="39" fillId="2" borderId="2" xfId="0" applyNumberFormat="1" applyFont="1" applyFill="1" applyBorder="1" applyAlignment="1">
      <alignment horizontal="right" vertical="center"/>
    </xf>
    <xf numFmtId="0" fontId="39" fillId="2" borderId="2" xfId="0" applyFont="1" applyFill="1" applyBorder="1" applyAlignment="1">
      <alignment horizontal="right" vertical="center"/>
    </xf>
    <xf numFmtId="49" fontId="39" fillId="2" borderId="2" xfId="0" applyNumberFormat="1" applyFont="1" applyFill="1" applyBorder="1" applyAlignment="1">
      <alignment vertical="center"/>
    </xf>
    <xf numFmtId="49" fontId="39" fillId="2" borderId="2" xfId="0" applyNumberFormat="1" applyFont="1" applyFill="1" applyBorder="1" applyAlignment="1">
      <alignment horizontal="left" vertical="center" wrapText="1"/>
    </xf>
    <xf numFmtId="49" fontId="39" fillId="2" borderId="23" xfId="0" applyNumberFormat="1" applyFont="1" applyFill="1" applyBorder="1" applyAlignment="1">
      <alignment horizontal="center" vertical="center"/>
    </xf>
    <xf numFmtId="0" fontId="39" fillId="2" borderId="23" xfId="0" applyFont="1" applyFill="1" applyBorder="1" applyAlignment="1">
      <alignment horizontal="left" vertical="center" wrapText="1"/>
    </xf>
    <xf numFmtId="49" fontId="37" fillId="2" borderId="23" xfId="0" applyNumberFormat="1" applyFont="1" applyFill="1" applyBorder="1" applyAlignment="1">
      <alignment horizontal="center" vertical="center"/>
    </xf>
    <xf numFmtId="0" fontId="37" fillId="2" borderId="23" xfId="0" applyFont="1" applyFill="1" applyBorder="1" applyAlignment="1">
      <alignment horizontal="center" vertical="center"/>
    </xf>
    <xf numFmtId="0" fontId="36" fillId="2" borderId="2" xfId="11" applyFont="1" applyFill="1" applyBorder="1" applyAlignment="1">
      <alignment vertical="center" wrapText="1"/>
    </xf>
    <xf numFmtId="16" fontId="38" fillId="2" borderId="2" xfId="0" applyNumberFormat="1" applyFont="1" applyFill="1" applyBorder="1" applyAlignment="1">
      <alignment horizontal="left" vertical="center" wrapText="1"/>
    </xf>
    <xf numFmtId="0" fontId="38" fillId="2" borderId="2" xfId="0" applyNumberFormat="1" applyFont="1" applyFill="1" applyBorder="1" applyAlignment="1">
      <alignment vertical="center" wrapText="1"/>
    </xf>
    <xf numFmtId="2" fontId="39" fillId="2" borderId="2" xfId="0" applyNumberFormat="1" applyFont="1" applyFill="1" applyBorder="1" applyAlignment="1">
      <alignment horizontal="center" vertical="center" wrapText="1"/>
    </xf>
    <xf numFmtId="166" fontId="37" fillId="4" borderId="2" xfId="0" applyNumberFormat="1" applyFont="1" applyFill="1" applyBorder="1" applyAlignment="1">
      <alignment horizontal="center" vertical="center"/>
    </xf>
    <xf numFmtId="0" fontId="39" fillId="4" borderId="2" xfId="0" applyFont="1" applyFill="1" applyBorder="1"/>
    <xf numFmtId="166" fontId="37" fillId="4" borderId="2" xfId="0" applyNumberFormat="1" applyFont="1" applyFill="1" applyBorder="1"/>
    <xf numFmtId="170" fontId="37" fillId="2" borderId="2" xfId="168" applyNumberFormat="1" applyFont="1" applyFill="1" applyBorder="1" applyAlignment="1">
      <alignment horizontal="center" vertical="center"/>
    </xf>
    <xf numFmtId="176" fontId="37" fillId="2" borderId="2" xfId="168" applyNumberFormat="1" applyFont="1" applyFill="1" applyBorder="1" applyAlignment="1">
      <alignment horizontal="center" vertical="center"/>
    </xf>
    <xf numFmtId="0" fontId="37" fillId="2" borderId="2" xfId="0" applyFont="1" applyFill="1" applyBorder="1" applyAlignment="1">
      <alignment horizontal="left" vertical="center" wrapText="1"/>
    </xf>
    <xf numFmtId="0" fontId="37" fillId="2" borderId="2" xfId="0" applyFont="1" applyFill="1" applyBorder="1" applyAlignment="1">
      <alignment horizontal="center" vertical="center" wrapText="1"/>
    </xf>
    <xf numFmtId="49" fontId="37" fillId="2" borderId="1" xfId="0" applyNumberFormat="1" applyFont="1" applyFill="1" applyBorder="1" applyAlignment="1">
      <alignment horizontal="center" vertical="center"/>
    </xf>
    <xf numFmtId="49" fontId="39" fillId="2" borderId="1" xfId="0" applyNumberFormat="1" applyFont="1" applyFill="1" applyBorder="1" applyAlignment="1">
      <alignment horizontal="center" vertical="center"/>
    </xf>
    <xf numFmtId="0" fontId="39" fillId="2" borderId="1" xfId="0" applyFont="1" applyFill="1" applyBorder="1" applyAlignment="1">
      <alignment vertical="center" wrapText="1"/>
    </xf>
    <xf numFmtId="170" fontId="37" fillId="2" borderId="1" xfId="168" applyNumberFormat="1" applyFont="1" applyFill="1" applyBorder="1" applyAlignment="1">
      <alignment horizontal="center" vertical="center"/>
    </xf>
    <xf numFmtId="43" fontId="37" fillId="2" borderId="1" xfId="168" applyNumberFormat="1" applyFont="1" applyFill="1" applyBorder="1" applyAlignment="1">
      <alignment vertical="center"/>
    </xf>
    <xf numFmtId="170" fontId="39" fillId="2" borderId="1" xfId="168" applyNumberFormat="1" applyFont="1" applyFill="1" applyBorder="1" applyAlignment="1">
      <alignment vertical="center"/>
    </xf>
    <xf numFmtId="170" fontId="38" fillId="2" borderId="2" xfId="168" applyNumberFormat="1" applyFont="1" applyFill="1" applyBorder="1" applyAlignment="1">
      <alignment horizontal="center" vertical="center" wrapText="1"/>
    </xf>
    <xf numFmtId="176" fontId="38" fillId="2" borderId="2" xfId="168" applyNumberFormat="1" applyFont="1" applyFill="1" applyBorder="1" applyAlignment="1">
      <alignment horizontal="center" vertical="center" wrapText="1"/>
    </xf>
    <xf numFmtId="49" fontId="37" fillId="2" borderId="4" xfId="0" applyNumberFormat="1" applyFont="1" applyFill="1" applyBorder="1" applyAlignment="1">
      <alignment horizontal="center" vertical="center"/>
    </xf>
    <xf numFmtId="49" fontId="39" fillId="2" borderId="4" xfId="0" applyNumberFormat="1" applyFont="1" applyFill="1" applyBorder="1" applyAlignment="1">
      <alignment horizontal="center" vertical="center"/>
    </xf>
    <xf numFmtId="0" fontId="37" fillId="2" borderId="4" xfId="5" applyFont="1" applyFill="1" applyBorder="1" applyAlignment="1">
      <alignment horizontal="left" wrapText="1"/>
    </xf>
    <xf numFmtId="0" fontId="36" fillId="2" borderId="4" xfId="0" applyFont="1" applyFill="1" applyBorder="1" applyAlignment="1">
      <alignment horizontal="center" vertical="center" wrapText="1"/>
    </xf>
    <xf numFmtId="2" fontId="36" fillId="2" borderId="4" xfId="0" applyNumberFormat="1" applyFont="1" applyFill="1" applyBorder="1" applyAlignment="1">
      <alignment horizontal="center" vertical="center" wrapText="1"/>
    </xf>
    <xf numFmtId="49" fontId="37" fillId="2" borderId="2" xfId="0" applyNumberFormat="1" applyFont="1" applyFill="1" applyBorder="1" applyAlignment="1">
      <alignment horizontal="center" vertical="center" wrapText="1"/>
    </xf>
    <xf numFmtId="0" fontId="39" fillId="2" borderId="2" xfId="0" applyFont="1" applyFill="1" applyBorder="1" applyAlignment="1">
      <alignment horizontal="left" wrapText="1"/>
    </xf>
    <xf numFmtId="0" fontId="39" fillId="2" borderId="2" xfId="0" applyFont="1" applyFill="1" applyBorder="1" applyAlignment="1">
      <alignment horizontal="center" vertical="center" wrapText="1"/>
    </xf>
    <xf numFmtId="49" fontId="39" fillId="2" borderId="2" xfId="0" applyNumberFormat="1" applyFont="1" applyFill="1" applyBorder="1" applyAlignment="1">
      <alignment horizontal="center" vertical="center" wrapText="1"/>
    </xf>
    <xf numFmtId="0" fontId="48" fillId="2" borderId="2" xfId="0" applyFont="1" applyFill="1" applyBorder="1" applyAlignment="1">
      <alignment horizontal="left" wrapText="1"/>
    </xf>
    <xf numFmtId="0" fontId="37" fillId="2" borderId="2" xfId="5" applyFont="1" applyFill="1" applyBorder="1" applyAlignment="1">
      <alignment vertical="center" wrapText="1"/>
    </xf>
    <xf numFmtId="13" fontId="39" fillId="2" borderId="2" xfId="0" applyNumberFormat="1" applyFont="1" applyFill="1" applyBorder="1" applyAlignment="1">
      <alignment horizontal="center" vertical="center" wrapText="1"/>
    </xf>
    <xf numFmtId="0" fontId="39" fillId="2" borderId="2" xfId="0" applyNumberFormat="1" applyFont="1" applyFill="1" applyBorder="1" applyAlignment="1">
      <alignment horizontal="center" vertical="center" wrapText="1"/>
    </xf>
    <xf numFmtId="0" fontId="39" fillId="2" borderId="1" xfId="5" applyFont="1" applyFill="1" applyBorder="1" applyAlignment="1">
      <alignment horizontal="left" vertical="center" wrapText="1"/>
    </xf>
    <xf numFmtId="170" fontId="38" fillId="2" borderId="1" xfId="168" applyNumberFormat="1" applyFont="1" applyFill="1" applyBorder="1" applyAlignment="1">
      <alignment horizontal="center" vertical="center" wrapText="1"/>
    </xf>
    <xf numFmtId="49" fontId="37" fillId="2" borderId="4" xfId="0" applyNumberFormat="1" applyFont="1" applyFill="1" applyBorder="1" applyAlignment="1">
      <alignment horizontal="center" vertical="center" wrapText="1"/>
    </xf>
    <xf numFmtId="49" fontId="39" fillId="2" borderId="4" xfId="0" applyNumberFormat="1" applyFont="1" applyFill="1" applyBorder="1" applyAlignment="1">
      <alignment horizontal="center" vertical="center" wrapText="1"/>
    </xf>
    <xf numFmtId="0" fontId="37" fillId="2" borderId="2" xfId="0" applyFont="1" applyFill="1" applyBorder="1" applyAlignment="1">
      <alignment vertical="center" wrapText="1"/>
    </xf>
    <xf numFmtId="170" fontId="37" fillId="2" borderId="1" xfId="168" applyNumberFormat="1" applyFont="1" applyFill="1" applyBorder="1" applyAlignment="1">
      <alignment vertical="center"/>
    </xf>
    <xf numFmtId="43" fontId="36" fillId="2" borderId="1" xfId="168" applyNumberFormat="1" applyFont="1" applyFill="1" applyBorder="1" applyAlignment="1">
      <alignment vertical="center"/>
    </xf>
    <xf numFmtId="170" fontId="36" fillId="2" borderId="1" xfId="168" applyNumberFormat="1" applyFont="1" applyFill="1" applyBorder="1" applyAlignment="1">
      <alignment vertical="center"/>
    </xf>
    <xf numFmtId="0" fontId="36" fillId="2" borderId="2" xfId="0" applyFont="1" applyFill="1" applyBorder="1" applyAlignment="1">
      <alignment horizontal="left" vertical="center" wrapText="1"/>
    </xf>
    <xf numFmtId="0" fontId="39" fillId="2" borderId="2" xfId="0" applyFont="1" applyFill="1" applyBorder="1" applyAlignment="1">
      <alignment horizontal="left" vertical="top" wrapText="1"/>
    </xf>
    <xf numFmtId="170" fontId="38" fillId="2" borderId="1" xfId="168" applyNumberFormat="1" applyFont="1" applyFill="1" applyBorder="1" applyAlignment="1">
      <alignment vertical="center"/>
    </xf>
    <xf numFmtId="43" fontId="38" fillId="2" borderId="1" xfId="168" applyNumberFormat="1" applyFont="1" applyFill="1" applyBorder="1" applyAlignment="1">
      <alignment vertical="center"/>
    </xf>
    <xf numFmtId="169" fontId="39" fillId="2" borderId="2" xfId="0" applyNumberFormat="1" applyFont="1" applyFill="1" applyBorder="1" applyAlignment="1">
      <alignment horizontal="center" vertical="center" wrapText="1"/>
    </xf>
    <xf numFmtId="169" fontId="39" fillId="2" borderId="2" xfId="0" applyNumberFormat="1" applyFont="1" applyFill="1" applyBorder="1" applyAlignment="1">
      <alignment horizontal="center" vertical="center"/>
    </xf>
    <xf numFmtId="2" fontId="39" fillId="2" borderId="2" xfId="0" applyNumberFormat="1" applyFont="1" applyFill="1" applyBorder="1" applyAlignment="1">
      <alignment horizontal="center" vertical="center"/>
    </xf>
    <xf numFmtId="177" fontId="39" fillId="2" borderId="2" xfId="0" applyNumberFormat="1" applyFont="1" applyFill="1" applyBorder="1" applyAlignment="1">
      <alignment horizontal="center" vertical="center" wrapText="1"/>
    </xf>
    <xf numFmtId="9" fontId="39" fillId="2" borderId="2" xfId="0" applyNumberFormat="1" applyFont="1" applyFill="1" applyBorder="1" applyAlignment="1">
      <alignment horizontal="center" vertical="center"/>
    </xf>
    <xf numFmtId="0" fontId="39" fillId="2" borderId="2" xfId="0" applyFont="1" applyFill="1" applyBorder="1" applyAlignment="1">
      <alignment vertical="top" wrapText="1"/>
    </xf>
    <xf numFmtId="9" fontId="39" fillId="2" borderId="2" xfId="0" applyNumberFormat="1" applyFont="1" applyFill="1" applyBorder="1" applyAlignment="1">
      <alignment horizontal="center" vertical="center" wrapText="1"/>
    </xf>
    <xf numFmtId="0" fontId="39" fillId="2" borderId="1" xfId="0" applyFont="1" applyFill="1" applyBorder="1" applyAlignment="1">
      <alignment horizontal="left" vertical="center" wrapText="1"/>
    </xf>
    <xf numFmtId="0" fontId="39" fillId="2" borderId="1" xfId="0" applyFont="1" applyFill="1" applyBorder="1" applyAlignment="1">
      <alignment vertical="top" wrapText="1"/>
    </xf>
    <xf numFmtId="0" fontId="39" fillId="2" borderId="1" xfId="0" applyFont="1" applyFill="1" applyBorder="1" applyAlignment="1">
      <alignment horizontal="center" vertical="center" wrapText="1"/>
    </xf>
    <xf numFmtId="9" fontId="39" fillId="2" borderId="1" xfId="0" applyNumberFormat="1" applyFont="1" applyFill="1" applyBorder="1" applyAlignment="1">
      <alignment horizontal="center" vertical="center"/>
    </xf>
    <xf numFmtId="43" fontId="37" fillId="2" borderId="2" xfId="168" applyNumberFormat="1" applyFont="1" applyFill="1" applyBorder="1" applyAlignment="1">
      <alignment horizontal="center" vertical="center"/>
    </xf>
    <xf numFmtId="170" fontId="39" fillId="2" borderId="2" xfId="168" applyNumberFormat="1" applyFont="1" applyFill="1" applyBorder="1" applyAlignment="1">
      <alignment horizontal="center" vertical="center"/>
    </xf>
    <xf numFmtId="170" fontId="38" fillId="2" borderId="2" xfId="168" applyNumberFormat="1" applyFont="1" applyFill="1" applyBorder="1" applyAlignment="1">
      <alignment vertical="center"/>
    </xf>
    <xf numFmtId="49" fontId="39" fillId="2" borderId="2" xfId="0" applyNumberFormat="1" applyFont="1" applyFill="1" applyBorder="1" applyAlignment="1">
      <alignment vertical="top" wrapText="1"/>
    </xf>
    <xf numFmtId="170" fontId="37" fillId="2" borderId="2" xfId="168" applyNumberFormat="1" applyFont="1" applyFill="1" applyBorder="1" applyAlignment="1">
      <alignment horizontal="center" vertical="center" wrapText="1"/>
    </xf>
    <xf numFmtId="171" fontId="36" fillId="2" borderId="2" xfId="168" applyNumberFormat="1" applyFont="1" applyFill="1" applyBorder="1" applyAlignment="1">
      <alignment vertical="center" wrapText="1"/>
    </xf>
    <xf numFmtId="169" fontId="37" fillId="2" borderId="2" xfId="0" applyNumberFormat="1" applyFont="1" applyFill="1" applyBorder="1" applyAlignment="1">
      <alignment horizontal="center" vertical="center"/>
    </xf>
    <xf numFmtId="49" fontId="39" fillId="2" borderId="2" xfId="0" applyNumberFormat="1" applyFont="1" applyFill="1" applyBorder="1" applyAlignment="1">
      <alignment vertical="center" wrapText="1"/>
    </xf>
    <xf numFmtId="170" fontId="38" fillId="2" borderId="2" xfId="168" applyNumberFormat="1" applyFont="1" applyFill="1" applyBorder="1" applyAlignment="1">
      <alignment horizontal="right" vertical="center" wrapText="1"/>
    </xf>
    <xf numFmtId="49" fontId="38" fillId="2" borderId="2" xfId="0" applyNumberFormat="1" applyFont="1" applyFill="1" applyBorder="1" applyAlignment="1">
      <alignment horizontal="right" vertical="center" wrapText="1"/>
    </xf>
    <xf numFmtId="43" fontId="38" fillId="2" borderId="2" xfId="168" applyNumberFormat="1" applyFont="1" applyFill="1" applyBorder="1" applyAlignment="1">
      <alignment horizontal="right" vertical="center" wrapText="1"/>
    </xf>
    <xf numFmtId="170" fontId="36" fillId="2" borderId="2" xfId="168" applyNumberFormat="1" applyFont="1" applyFill="1" applyBorder="1" applyAlignment="1">
      <alignment horizontal="right" vertical="center" wrapText="1"/>
    </xf>
    <xf numFmtId="49" fontId="39" fillId="2" borderId="1" xfId="0" applyNumberFormat="1" applyFont="1" applyFill="1" applyBorder="1" applyAlignment="1">
      <alignment horizontal="center" vertical="center" wrapText="1"/>
    </xf>
    <xf numFmtId="49" fontId="37" fillId="2" borderId="1" xfId="0" applyNumberFormat="1" applyFont="1" applyFill="1" applyBorder="1" applyAlignment="1">
      <alignment horizontal="center" vertical="center" wrapText="1"/>
    </xf>
    <xf numFmtId="0" fontId="39" fillId="2" borderId="8" xfId="0" applyFont="1" applyFill="1" applyBorder="1" applyAlignment="1">
      <alignment vertical="center" wrapText="1"/>
    </xf>
    <xf numFmtId="0" fontId="39" fillId="2" borderId="4" xfId="0" applyFont="1" applyFill="1" applyBorder="1" applyAlignment="1">
      <alignment horizontal="left" vertical="center" wrapText="1"/>
    </xf>
    <xf numFmtId="49" fontId="36" fillId="2" borderId="2" xfId="0" applyNumberFormat="1" applyFont="1" applyFill="1" applyBorder="1" applyAlignment="1">
      <alignment horizontal="right" vertical="center" wrapText="1"/>
    </xf>
    <xf numFmtId="0" fontId="39" fillId="2" borderId="2" xfId="0" applyFont="1" applyFill="1" applyBorder="1" applyAlignment="1">
      <alignment wrapText="1"/>
    </xf>
    <xf numFmtId="49" fontId="37" fillId="2" borderId="2" xfId="0" applyNumberFormat="1" applyFont="1" applyFill="1" applyBorder="1" applyAlignment="1">
      <alignment horizontal="right" vertical="center" wrapText="1"/>
    </xf>
    <xf numFmtId="49" fontId="39" fillId="2" borderId="2" xfId="0" applyNumberFormat="1" applyFont="1" applyFill="1" applyBorder="1" applyAlignment="1">
      <alignment horizontal="right" vertical="center" wrapText="1"/>
    </xf>
    <xf numFmtId="43" fontId="39" fillId="2" borderId="2" xfId="168" applyNumberFormat="1" applyFont="1" applyFill="1" applyBorder="1" applyAlignment="1">
      <alignment horizontal="right" vertical="center" wrapText="1"/>
    </xf>
    <xf numFmtId="43" fontId="37" fillId="2" borderId="2" xfId="168" applyNumberFormat="1" applyFont="1" applyFill="1" applyBorder="1" applyAlignment="1">
      <alignment horizontal="right" vertical="center" wrapText="1"/>
    </xf>
    <xf numFmtId="0" fontId="39" fillId="2" borderId="2" xfId="0" applyFont="1" applyFill="1" applyBorder="1" applyAlignment="1">
      <alignment horizontal="left" vertical="center"/>
    </xf>
    <xf numFmtId="0" fontId="39" fillId="2" borderId="6" xfId="0" applyFont="1" applyFill="1" applyBorder="1" applyAlignment="1">
      <alignment horizontal="center" vertical="center"/>
    </xf>
    <xf numFmtId="0" fontId="37" fillId="2" borderId="6" xfId="0" applyFont="1" applyFill="1" applyBorder="1" applyAlignment="1">
      <alignment horizontal="center" vertical="center"/>
    </xf>
    <xf numFmtId="0" fontId="37" fillId="2" borderId="2" xfId="0" applyFont="1" applyFill="1" applyBorder="1" applyAlignment="1">
      <alignment vertical="center"/>
    </xf>
    <xf numFmtId="166" fontId="37" fillId="2" borderId="2" xfId="0" applyNumberFormat="1" applyFont="1" applyFill="1" applyBorder="1" applyAlignment="1">
      <alignment vertical="center"/>
    </xf>
    <xf numFmtId="169" fontId="37" fillId="2" borderId="2" xfId="0" applyNumberFormat="1" applyFont="1" applyFill="1" applyBorder="1" applyAlignment="1">
      <alignment horizontal="center" vertical="center" wrapText="1"/>
    </xf>
    <xf numFmtId="0" fontId="39" fillId="2" borderId="2" xfId="0" applyFont="1" applyFill="1" applyBorder="1" applyAlignment="1">
      <alignment vertical="center"/>
    </xf>
    <xf numFmtId="166" fontId="39" fillId="2" borderId="2" xfId="0" applyNumberFormat="1" applyFont="1" applyFill="1" applyBorder="1" applyAlignment="1">
      <alignment vertical="center"/>
    </xf>
    <xf numFmtId="49" fontId="37" fillId="2" borderId="2" xfId="0" applyNumberFormat="1" applyFont="1" applyFill="1" applyBorder="1" applyAlignment="1">
      <alignment vertical="top" wrapText="1"/>
    </xf>
    <xf numFmtId="0" fontId="37" fillId="2" borderId="4" xfId="0" applyFont="1" applyFill="1" applyBorder="1" applyAlignment="1">
      <alignment vertical="center"/>
    </xf>
    <xf numFmtId="166" fontId="37" fillId="2" borderId="4" xfId="0" applyNumberFormat="1" applyFont="1" applyFill="1" applyBorder="1" applyAlignment="1">
      <alignment vertical="center"/>
    </xf>
    <xf numFmtId="166" fontId="37" fillId="4" borderId="2" xfId="168" applyNumberFormat="1" applyFont="1" applyFill="1" applyBorder="1" applyAlignment="1">
      <alignment horizontal="center" vertical="center"/>
    </xf>
    <xf numFmtId="165" fontId="38" fillId="0" borderId="0" xfId="0" applyNumberFormat="1" applyFont="1" applyAlignment="1">
      <alignment horizontal="center"/>
    </xf>
    <xf numFmtId="165" fontId="38" fillId="0" borderId="0" xfId="0" applyNumberFormat="1" applyFont="1" applyAlignment="1">
      <alignment horizontal="center" vertical="center"/>
    </xf>
    <xf numFmtId="164" fontId="38" fillId="0" borderId="0" xfId="0" applyNumberFormat="1" applyFont="1" applyAlignment="1">
      <alignment horizontal="left" wrapText="1"/>
    </xf>
    <xf numFmtId="170" fontId="38" fillId="0" borderId="0" xfId="1" applyNumberFormat="1" applyFont="1" applyAlignment="1">
      <alignment vertical="center"/>
    </xf>
    <xf numFmtId="164" fontId="38" fillId="0" borderId="0" xfId="0" applyNumberFormat="1" applyFont="1" applyAlignment="1"/>
    <xf numFmtId="164" fontId="38" fillId="0" borderId="0" xfId="0" applyNumberFormat="1" applyFont="1"/>
    <xf numFmtId="49" fontId="39" fillId="0" borderId="23" xfId="0" applyNumberFormat="1" applyFont="1" applyFill="1" applyBorder="1" applyAlignment="1">
      <alignment horizontal="center" vertical="center"/>
    </xf>
    <xf numFmtId="49" fontId="39" fillId="0" borderId="4" xfId="0" applyNumberFormat="1" applyFont="1" applyFill="1" applyBorder="1" applyAlignment="1">
      <alignment horizontal="center" vertical="center"/>
    </xf>
    <xf numFmtId="0" fontId="39" fillId="0" borderId="23" xfId="0" applyFont="1" applyFill="1" applyBorder="1" applyAlignment="1">
      <alignment horizontal="left" vertical="center" wrapText="1"/>
    </xf>
    <xf numFmtId="0" fontId="39" fillId="0" borderId="4" xfId="0" applyFont="1" applyFill="1" applyBorder="1" applyAlignment="1">
      <alignment horizontal="left" vertical="center" wrapText="1"/>
    </xf>
    <xf numFmtId="166" fontId="39" fillId="0" borderId="23" xfId="210" applyNumberFormat="1" applyFont="1" applyFill="1" applyBorder="1" applyAlignment="1">
      <alignment horizontal="center" vertical="center" wrapText="1"/>
    </xf>
    <xf numFmtId="166" fontId="39" fillId="0" borderId="4" xfId="210" applyNumberFormat="1" applyFont="1" applyFill="1" applyBorder="1" applyAlignment="1">
      <alignment horizontal="center" vertical="center" wrapText="1"/>
    </xf>
    <xf numFmtId="0" fontId="39" fillId="2" borderId="23" xfId="0" applyFont="1" applyFill="1" applyBorder="1" applyAlignment="1">
      <alignment horizontal="left" vertical="center" wrapText="1"/>
    </xf>
    <xf numFmtId="0" fontId="39" fillId="2" borderId="3" xfId="0" applyFont="1" applyFill="1" applyBorder="1" applyAlignment="1">
      <alignment horizontal="left" vertical="center" wrapText="1"/>
    </xf>
    <xf numFmtId="0" fontId="39" fillId="2" borderId="4" xfId="0" applyFont="1" applyFill="1" applyBorder="1" applyAlignment="1">
      <alignment horizontal="left" vertical="center" wrapText="1"/>
    </xf>
    <xf numFmtId="166" fontId="37" fillId="2" borderId="2" xfId="0" applyNumberFormat="1" applyFont="1" applyFill="1" applyBorder="1" applyAlignment="1">
      <alignment horizontal="center" vertical="center"/>
    </xf>
    <xf numFmtId="167" fontId="37" fillId="2" borderId="23" xfId="0" applyNumberFormat="1" applyFont="1" applyFill="1" applyBorder="1" applyAlignment="1">
      <alignment horizontal="center" vertical="center"/>
    </xf>
    <xf numFmtId="167" fontId="37" fillId="2" borderId="4" xfId="0" applyNumberFormat="1" applyFont="1" applyFill="1" applyBorder="1" applyAlignment="1">
      <alignment horizontal="center" vertical="center"/>
    </xf>
    <xf numFmtId="166" fontId="39" fillId="0" borderId="2" xfId="0" applyNumberFormat="1" applyFont="1" applyFill="1" applyBorder="1" applyAlignment="1">
      <alignment horizontal="center" vertical="center" wrapText="1"/>
    </xf>
    <xf numFmtId="49" fontId="37" fillId="0" borderId="2" xfId="0" applyNumberFormat="1" applyFont="1" applyFill="1" applyBorder="1" applyAlignment="1">
      <alignment horizontal="center" vertical="center"/>
    </xf>
    <xf numFmtId="49" fontId="39" fillId="0" borderId="2" xfId="0" applyNumberFormat="1" applyFont="1" applyFill="1" applyBorder="1" applyAlignment="1">
      <alignment horizontal="center" vertical="center"/>
    </xf>
    <xf numFmtId="49" fontId="39" fillId="0" borderId="2" xfId="0" applyNumberFormat="1" applyFont="1" applyFill="1" applyBorder="1" applyAlignment="1">
      <alignment horizontal="right" vertical="center"/>
    </xf>
    <xf numFmtId="0" fontId="37" fillId="0" borderId="2" xfId="0" applyFont="1" applyFill="1" applyBorder="1" applyAlignment="1">
      <alignment horizontal="left" vertical="center" wrapText="1"/>
    </xf>
    <xf numFmtId="166" fontId="37" fillId="0" borderId="2" xfId="0" applyNumberFormat="1" applyFont="1" applyFill="1" applyBorder="1" applyAlignment="1">
      <alignment horizontal="center" vertical="center" wrapText="1"/>
    </xf>
    <xf numFmtId="166" fontId="40" fillId="0" borderId="2" xfId="0" applyNumberFormat="1" applyFont="1" applyFill="1" applyBorder="1" applyAlignment="1" applyProtection="1">
      <alignment horizontal="center" vertical="center" wrapText="1"/>
    </xf>
    <xf numFmtId="0" fontId="40" fillId="0" borderId="2" xfId="0" applyNumberFormat="1" applyFont="1" applyFill="1" applyBorder="1" applyAlignment="1" applyProtection="1">
      <alignment horizontal="left" vertical="center" wrapText="1"/>
    </xf>
    <xf numFmtId="166" fontId="39" fillId="0" borderId="2" xfId="0" applyNumberFormat="1" applyFont="1" applyFill="1" applyBorder="1" applyAlignment="1">
      <alignment horizontal="center"/>
    </xf>
    <xf numFmtId="49" fontId="36" fillId="2" borderId="2" xfId="0" applyNumberFormat="1" applyFont="1" applyFill="1" applyBorder="1" applyAlignment="1">
      <alignment horizontal="center" vertical="center" wrapText="1"/>
    </xf>
    <xf numFmtId="168" fontId="36" fillId="4" borderId="6" xfId="0" applyNumberFormat="1" applyFont="1" applyFill="1" applyBorder="1" applyAlignment="1">
      <alignment horizontal="left" vertical="center"/>
    </xf>
    <xf numFmtId="168" fontId="36" fillId="4" borderId="7" xfId="0" applyNumberFormat="1" applyFont="1" applyFill="1" applyBorder="1" applyAlignment="1">
      <alignment horizontal="left" vertical="center"/>
    </xf>
    <xf numFmtId="168" fontId="36" fillId="4" borderId="8" xfId="0" applyNumberFormat="1" applyFont="1" applyFill="1" applyBorder="1" applyAlignment="1">
      <alignment horizontal="left" vertical="center"/>
    </xf>
    <xf numFmtId="0" fontId="39" fillId="0" borderId="2" xfId="0" applyFont="1" applyFill="1" applyBorder="1" applyAlignment="1">
      <alignment horizontal="center" vertical="center" wrapText="1"/>
    </xf>
    <xf numFmtId="0" fontId="39" fillId="0" borderId="27" xfId="0" applyFont="1" applyFill="1" applyBorder="1" applyAlignment="1">
      <alignment horizontal="center" vertical="center" wrapText="1"/>
    </xf>
    <xf numFmtId="0" fontId="40" fillId="0" borderId="2" xfId="0" applyNumberFormat="1" applyFont="1" applyFill="1" applyBorder="1" applyAlignment="1" applyProtection="1">
      <alignment horizontal="center" vertical="center" wrapText="1"/>
    </xf>
    <xf numFmtId="0" fontId="40" fillId="0" borderId="27" xfId="0" applyNumberFormat="1" applyFont="1" applyFill="1" applyBorder="1" applyAlignment="1" applyProtection="1">
      <alignment horizontal="center" vertical="center" wrapText="1"/>
    </xf>
    <xf numFmtId="0" fontId="39" fillId="0" borderId="2" xfId="0" applyFont="1" applyFill="1" applyBorder="1" applyAlignment="1">
      <alignment horizontal="left" vertical="center" wrapText="1"/>
    </xf>
    <xf numFmtId="0" fontId="39" fillId="2" borderId="2" xfId="0" applyFont="1" applyFill="1" applyBorder="1" applyAlignment="1">
      <alignment vertical="center" wrapText="1"/>
    </xf>
    <xf numFmtId="0" fontId="39" fillId="2" borderId="27" xfId="0" applyFont="1" applyFill="1" applyBorder="1" applyAlignment="1">
      <alignment vertical="center" wrapText="1"/>
    </xf>
    <xf numFmtId="166" fontId="37" fillId="2" borderId="23" xfId="0" applyNumberFormat="1" applyFont="1" applyFill="1" applyBorder="1" applyAlignment="1">
      <alignment horizontal="center" vertical="center"/>
    </xf>
    <xf numFmtId="166" fontId="37" fillId="2" borderId="4" xfId="0" applyNumberFormat="1" applyFont="1" applyFill="1" applyBorder="1" applyAlignment="1">
      <alignment horizontal="center" vertical="center"/>
    </xf>
    <xf numFmtId="166" fontId="39" fillId="2" borderId="23" xfId="0" applyNumberFormat="1" applyFont="1" applyFill="1" applyBorder="1" applyAlignment="1">
      <alignment horizontal="center" vertical="center"/>
    </xf>
    <xf numFmtId="166" fontId="39" fillId="2" borderId="4" xfId="0" applyNumberFormat="1" applyFont="1" applyFill="1" applyBorder="1" applyAlignment="1">
      <alignment horizontal="center" vertical="center"/>
    </xf>
    <xf numFmtId="166" fontId="37" fillId="2" borderId="3" xfId="0" applyNumberFormat="1" applyFont="1" applyFill="1" applyBorder="1" applyAlignment="1">
      <alignment horizontal="center" vertical="center"/>
    </xf>
    <xf numFmtId="49" fontId="39" fillId="2" borderId="23" xfId="0" applyNumberFormat="1" applyFont="1" applyFill="1" applyBorder="1" applyAlignment="1">
      <alignment horizontal="center" vertical="center"/>
    </xf>
    <xf numFmtId="49" fontId="39" fillId="2" borderId="4" xfId="0" applyNumberFormat="1" applyFont="1" applyFill="1" applyBorder="1" applyAlignment="1">
      <alignment horizontal="center" vertical="center"/>
    </xf>
    <xf numFmtId="49" fontId="39" fillId="2" borderId="2" xfId="0" applyNumberFormat="1" applyFont="1" applyFill="1" applyBorder="1" applyAlignment="1">
      <alignment horizontal="center" vertical="center"/>
    </xf>
    <xf numFmtId="0" fontId="39" fillId="2" borderId="2" xfId="0" applyFont="1" applyFill="1" applyBorder="1" applyAlignment="1">
      <alignment horizontal="center" vertical="center"/>
    </xf>
    <xf numFmtId="16" fontId="38" fillId="2" borderId="2" xfId="0" applyNumberFormat="1" applyFont="1" applyFill="1" applyBorder="1" applyAlignment="1">
      <alignment horizontal="left" vertical="center" wrapText="1"/>
    </xf>
    <xf numFmtId="0" fontId="39" fillId="2" borderId="2" xfId="0" applyFont="1" applyFill="1" applyBorder="1" applyAlignment="1">
      <alignment horizontal="left" vertical="center" wrapText="1"/>
    </xf>
    <xf numFmtId="0" fontId="38" fillId="2" borderId="2" xfId="0" applyFont="1" applyFill="1" applyBorder="1" applyAlignment="1">
      <alignment horizontal="left" vertical="center" wrapText="1"/>
    </xf>
    <xf numFmtId="49" fontId="37" fillId="2" borderId="23" xfId="0" applyNumberFormat="1" applyFont="1" applyFill="1" applyBorder="1" applyAlignment="1">
      <alignment horizontal="center" vertical="center"/>
    </xf>
    <xf numFmtId="49" fontId="37" fillId="2" borderId="4" xfId="0" applyNumberFormat="1" applyFont="1" applyFill="1" applyBorder="1" applyAlignment="1">
      <alignment horizontal="center" vertical="center"/>
    </xf>
    <xf numFmtId="49" fontId="38" fillId="2" borderId="23" xfId="0" applyNumberFormat="1" applyFont="1" applyFill="1" applyBorder="1" applyAlignment="1">
      <alignment horizontal="center" vertical="center"/>
    </xf>
    <xf numFmtId="49" fontId="38" fillId="2" borderId="4" xfId="0" applyNumberFormat="1" applyFont="1" applyFill="1" applyBorder="1" applyAlignment="1">
      <alignment horizontal="center" vertical="center"/>
    </xf>
    <xf numFmtId="49" fontId="38" fillId="2" borderId="2" xfId="0" applyNumberFormat="1" applyFont="1" applyFill="1" applyBorder="1" applyAlignment="1">
      <alignment horizontal="center" vertical="center"/>
    </xf>
    <xf numFmtId="166" fontId="39" fillId="2" borderId="3" xfId="0" applyNumberFormat="1" applyFont="1" applyFill="1" applyBorder="1" applyAlignment="1">
      <alignment horizontal="center" vertical="center"/>
    </xf>
    <xf numFmtId="0" fontId="36" fillId="2" borderId="23" xfId="0" applyFont="1" applyFill="1" applyBorder="1" applyAlignment="1">
      <alignment horizontal="left" vertical="center" wrapText="1"/>
    </xf>
    <xf numFmtId="0" fontId="36" fillId="2" borderId="3" xfId="0" applyFont="1" applyFill="1" applyBorder="1" applyAlignment="1">
      <alignment horizontal="left" vertical="center" wrapText="1"/>
    </xf>
    <xf numFmtId="0" fontId="36" fillId="2" borderId="4" xfId="0" applyFont="1" applyFill="1" applyBorder="1" applyAlignment="1">
      <alignment horizontal="left" vertical="center" wrapText="1"/>
    </xf>
    <xf numFmtId="49" fontId="37" fillId="2" borderId="2" xfId="0" applyNumberFormat="1" applyFont="1" applyFill="1" applyBorder="1" applyAlignment="1">
      <alignment horizontal="center" vertical="center"/>
    </xf>
    <xf numFmtId="0" fontId="37" fillId="2" borderId="2" xfId="0" applyFont="1" applyFill="1" applyBorder="1" applyAlignment="1">
      <alignment horizontal="center" vertical="center"/>
    </xf>
    <xf numFmtId="0" fontId="36" fillId="2" borderId="23" xfId="13" applyFont="1" applyFill="1" applyBorder="1" applyAlignment="1">
      <alignment horizontal="left" vertical="top" wrapText="1"/>
    </xf>
    <xf numFmtId="0" fontId="36" fillId="2" borderId="4" xfId="13" applyFont="1" applyFill="1" applyBorder="1" applyAlignment="1">
      <alignment horizontal="left" vertical="top" wrapText="1"/>
    </xf>
    <xf numFmtId="164" fontId="36" fillId="3" borderId="23" xfId="0" applyNumberFormat="1" applyFont="1" applyFill="1" applyBorder="1" applyAlignment="1">
      <alignment horizontal="left" vertical="center" wrapText="1"/>
    </xf>
    <xf numFmtId="49" fontId="36" fillId="0" borderId="25" xfId="0" applyNumberFormat="1" applyFont="1" applyBorder="1" applyAlignment="1">
      <alignment horizontal="center" vertical="center" wrapText="1"/>
    </xf>
    <xf numFmtId="49" fontId="36" fillId="0" borderId="24" xfId="0" applyNumberFormat="1" applyFont="1" applyBorder="1" applyAlignment="1">
      <alignment horizontal="center" vertical="center" wrapText="1"/>
    </xf>
    <xf numFmtId="49" fontId="36" fillId="0" borderId="10" xfId="0" applyNumberFormat="1" applyFont="1" applyBorder="1" applyAlignment="1">
      <alignment horizontal="center" vertical="center" wrapText="1"/>
    </xf>
    <xf numFmtId="49" fontId="36" fillId="0" borderId="11" xfId="0" applyNumberFormat="1" applyFont="1" applyBorder="1" applyAlignment="1">
      <alignment horizontal="center" vertical="center" wrapText="1"/>
    </xf>
    <xf numFmtId="49" fontId="36" fillId="0" borderId="9" xfId="0" applyNumberFormat="1" applyFont="1" applyBorder="1" applyAlignment="1">
      <alignment horizontal="center" vertical="center" wrapText="1"/>
    </xf>
    <xf numFmtId="49" fontId="36" fillId="0" borderId="22" xfId="0" applyNumberFormat="1" applyFont="1" applyBorder="1" applyAlignment="1">
      <alignment horizontal="center" vertical="center" wrapText="1"/>
    </xf>
    <xf numFmtId="167" fontId="39" fillId="2" borderId="2" xfId="0" applyNumberFormat="1" applyFont="1" applyFill="1" applyBorder="1" applyAlignment="1">
      <alignment horizontal="center" vertical="center"/>
    </xf>
    <xf numFmtId="0" fontId="38" fillId="2" borderId="23" xfId="0" applyFont="1" applyFill="1" applyBorder="1" applyAlignment="1">
      <alignment horizontal="left" vertical="center" wrapText="1"/>
    </xf>
    <xf numFmtId="0" fontId="38" fillId="2" borderId="4" xfId="0" applyFont="1" applyFill="1" applyBorder="1" applyAlignment="1">
      <alignment horizontal="left" vertical="center" wrapText="1"/>
    </xf>
    <xf numFmtId="0" fontId="37" fillId="2" borderId="23" xfId="0" applyFont="1" applyFill="1" applyBorder="1" applyAlignment="1">
      <alignment horizontal="left" vertical="top" wrapText="1"/>
    </xf>
    <xf numFmtId="0" fontId="37" fillId="2" borderId="4" xfId="0" applyFont="1" applyFill="1" applyBorder="1" applyAlignment="1">
      <alignment horizontal="left" vertical="top" wrapText="1"/>
    </xf>
    <xf numFmtId="49" fontId="39" fillId="0" borderId="3" xfId="0" applyNumberFormat="1" applyFont="1" applyFill="1" applyBorder="1" applyAlignment="1">
      <alignment horizontal="center" vertical="center"/>
    </xf>
    <xf numFmtId="0" fontId="39" fillId="0" borderId="3" xfId="0" applyFont="1" applyFill="1" applyBorder="1" applyAlignment="1">
      <alignment horizontal="left" vertical="center" wrapText="1"/>
    </xf>
    <xf numFmtId="166" fontId="39" fillId="0" borderId="3" xfId="210" applyNumberFormat="1" applyFont="1" applyFill="1" applyBorder="1" applyAlignment="1">
      <alignment horizontal="center" vertical="center" wrapText="1"/>
    </xf>
    <xf numFmtId="49" fontId="37" fillId="0" borderId="23" xfId="0" applyNumberFormat="1" applyFont="1" applyFill="1" applyBorder="1" applyAlignment="1">
      <alignment horizontal="center" vertical="center"/>
    </xf>
    <xf numFmtId="49" fontId="37" fillId="0" borderId="4" xfId="0" applyNumberFormat="1" applyFont="1" applyFill="1" applyBorder="1" applyAlignment="1">
      <alignment horizontal="center" vertical="center"/>
    </xf>
    <xf numFmtId="49" fontId="37" fillId="0" borderId="3" xfId="0" applyNumberFormat="1" applyFont="1" applyFill="1" applyBorder="1" applyAlignment="1">
      <alignment horizontal="center" vertical="center"/>
    </xf>
    <xf numFmtId="0" fontId="39" fillId="0" borderId="2" xfId="0" applyFont="1" applyFill="1" applyBorder="1" applyAlignment="1">
      <alignment vertical="center" wrapText="1"/>
    </xf>
    <xf numFmtId="0" fontId="37" fillId="0" borderId="2" xfId="0" applyFont="1" applyFill="1" applyBorder="1" applyAlignment="1">
      <alignment horizontal="center" vertical="center"/>
    </xf>
    <xf numFmtId="0" fontId="39" fillId="2" borderId="6" xfId="0" applyFont="1" applyFill="1" applyBorder="1" applyAlignment="1">
      <alignment vertical="center" wrapText="1"/>
    </xf>
    <xf numFmtId="0" fontId="39" fillId="2" borderId="7" xfId="0" applyFont="1" applyFill="1" applyBorder="1" applyAlignment="1">
      <alignment vertical="center" wrapText="1"/>
    </xf>
    <xf numFmtId="0" fontId="39" fillId="2" borderId="8" xfId="0" applyFont="1" applyFill="1" applyBorder="1" applyAlignment="1">
      <alignment vertical="center" wrapText="1"/>
    </xf>
    <xf numFmtId="166" fontId="37" fillId="0" borderId="23" xfId="210" applyNumberFormat="1" applyFont="1" applyFill="1" applyBorder="1" applyAlignment="1">
      <alignment horizontal="center" vertical="center" wrapText="1"/>
    </xf>
    <xf numFmtId="166" fontId="37" fillId="0" borderId="4" xfId="210" applyNumberFormat="1" applyFont="1" applyFill="1" applyBorder="1" applyAlignment="1">
      <alignment horizontal="center" vertical="center" wrapText="1"/>
    </xf>
    <xf numFmtId="164" fontId="36" fillId="3" borderId="2" xfId="0" applyNumberFormat="1" applyFont="1" applyFill="1" applyBorder="1" applyAlignment="1">
      <alignment horizontal="left" vertical="center" wrapText="1"/>
    </xf>
    <xf numFmtId="166" fontId="39" fillId="2" borderId="3" xfId="168" applyNumberFormat="1" applyFont="1" applyFill="1" applyBorder="1" applyAlignment="1">
      <alignment horizontal="center" vertical="center"/>
    </xf>
    <xf numFmtId="166" fontId="39" fillId="2" borderId="4" xfId="168" applyNumberFormat="1" applyFont="1" applyFill="1" applyBorder="1" applyAlignment="1">
      <alignment horizontal="center" vertical="center"/>
    </xf>
    <xf numFmtId="49" fontId="37" fillId="2" borderId="2" xfId="0" applyNumberFormat="1" applyFont="1" applyFill="1" applyBorder="1" applyAlignment="1">
      <alignment horizontal="center" vertical="center" wrapText="1"/>
    </xf>
    <xf numFmtId="49" fontId="39" fillId="2" borderId="2" xfId="0" applyNumberFormat="1" applyFont="1" applyFill="1" applyBorder="1" applyAlignment="1">
      <alignment horizontal="center" vertical="center" wrapText="1"/>
    </xf>
    <xf numFmtId="0" fontId="39" fillId="2" borderId="1" xfId="5" applyFont="1" applyFill="1" applyBorder="1" applyAlignment="1">
      <alignment horizontal="left" vertical="center" wrapText="1"/>
    </xf>
    <xf numFmtId="0" fontId="39" fillId="2" borderId="4" xfId="5" applyFont="1" applyFill="1" applyBorder="1" applyAlignment="1">
      <alignment horizontal="left" vertical="center" wrapText="1"/>
    </xf>
    <xf numFmtId="49" fontId="39" fillId="2" borderId="1" xfId="0" applyNumberFormat="1" applyFont="1" applyFill="1" applyBorder="1" applyAlignment="1">
      <alignment horizontal="center" vertical="center" wrapText="1"/>
    </xf>
    <xf numFmtId="49" fontId="39" fillId="2" borderId="3" xfId="0" applyNumberFormat="1" applyFont="1" applyFill="1" applyBorder="1" applyAlignment="1">
      <alignment horizontal="center" vertical="center" wrapText="1"/>
    </xf>
    <xf numFmtId="49" fontId="37" fillId="2" borderId="1" xfId="0" applyNumberFormat="1" applyFont="1" applyFill="1" applyBorder="1" applyAlignment="1">
      <alignment horizontal="center" vertical="center" wrapText="1"/>
    </xf>
    <xf numFmtId="49" fontId="37" fillId="2" borderId="3" xfId="0" applyNumberFormat="1" applyFont="1" applyFill="1" applyBorder="1" applyAlignment="1">
      <alignment horizontal="center" vertical="center" wrapText="1"/>
    </xf>
    <xf numFmtId="0" fontId="39" fillId="2" borderId="3" xfId="5" applyFont="1" applyFill="1" applyBorder="1" applyAlignment="1">
      <alignment horizontal="left" vertical="center" wrapText="1"/>
    </xf>
    <xf numFmtId="166" fontId="39" fillId="2" borderId="1" xfId="0" applyNumberFormat="1" applyFont="1" applyFill="1" applyBorder="1" applyAlignment="1">
      <alignment horizontal="center" vertical="center"/>
    </xf>
    <xf numFmtId="49" fontId="39" fillId="2" borderId="4" xfId="0" applyNumberFormat="1" applyFont="1" applyFill="1" applyBorder="1" applyAlignment="1">
      <alignment horizontal="center" vertical="center" wrapText="1"/>
    </xf>
    <xf numFmtId="170" fontId="39" fillId="2" borderId="1" xfId="168" applyNumberFormat="1" applyFont="1" applyFill="1" applyBorder="1" applyAlignment="1">
      <alignment horizontal="center" vertical="center"/>
    </xf>
    <xf numFmtId="170" fontId="39" fillId="2" borderId="3" xfId="168" applyNumberFormat="1" applyFont="1" applyFill="1" applyBorder="1" applyAlignment="1">
      <alignment horizontal="center" vertical="center"/>
    </xf>
    <xf numFmtId="170" fontId="39" fillId="2" borderId="4" xfId="168" applyNumberFormat="1" applyFont="1" applyFill="1" applyBorder="1" applyAlignment="1">
      <alignment horizontal="center" vertical="center"/>
    </xf>
    <xf numFmtId="170" fontId="38" fillId="2" borderId="1" xfId="168" applyNumberFormat="1" applyFont="1" applyFill="1" applyBorder="1" applyAlignment="1">
      <alignment horizontal="center" vertical="center"/>
    </xf>
    <xf numFmtId="170" fontId="38" fillId="2" borderId="3" xfId="168" applyNumberFormat="1" applyFont="1" applyFill="1" applyBorder="1" applyAlignment="1">
      <alignment horizontal="center" vertical="center"/>
    </xf>
    <xf numFmtId="170" fontId="38" fillId="2" borderId="4" xfId="168" applyNumberFormat="1" applyFont="1" applyFill="1" applyBorder="1" applyAlignment="1">
      <alignment horizontal="center" vertical="center"/>
    </xf>
    <xf numFmtId="49" fontId="37" fillId="2" borderId="1" xfId="0" applyNumberFormat="1" applyFont="1" applyFill="1" applyBorder="1" applyAlignment="1">
      <alignment horizontal="center" vertical="center"/>
    </xf>
    <xf numFmtId="49" fontId="37" fillId="2" borderId="3" xfId="0" applyNumberFormat="1" applyFont="1" applyFill="1" applyBorder="1" applyAlignment="1">
      <alignment horizontal="center" vertical="center"/>
    </xf>
    <xf numFmtId="49" fontId="39" fillId="2" borderId="1" xfId="0" applyNumberFormat="1" applyFont="1" applyFill="1" applyBorder="1" applyAlignment="1">
      <alignment horizontal="center" vertical="center"/>
    </xf>
    <xf numFmtId="49" fontId="39" fillId="2" borderId="3" xfId="0" applyNumberFormat="1" applyFont="1" applyFill="1" applyBorder="1" applyAlignment="1">
      <alignment horizontal="center" vertical="center"/>
    </xf>
    <xf numFmtId="0" fontId="38" fillId="2" borderId="1" xfId="0" applyFont="1" applyFill="1" applyBorder="1" applyAlignment="1">
      <alignment horizontal="center" vertical="center" wrapText="1"/>
    </xf>
    <xf numFmtId="0" fontId="38" fillId="2" borderId="3" xfId="0" applyFont="1" applyFill="1" applyBorder="1" applyAlignment="1">
      <alignment horizontal="center" vertical="center" wrapText="1"/>
    </xf>
    <xf numFmtId="2" fontId="38" fillId="2" borderId="1" xfId="0" applyNumberFormat="1" applyFont="1" applyFill="1" applyBorder="1" applyAlignment="1">
      <alignment horizontal="center" vertical="center" wrapText="1"/>
    </xf>
    <xf numFmtId="2" fontId="38" fillId="2" borderId="3" xfId="0" applyNumberFormat="1" applyFont="1" applyFill="1" applyBorder="1" applyAlignment="1">
      <alignment horizontal="center" vertical="center" wrapText="1"/>
    </xf>
    <xf numFmtId="166" fontId="39" fillId="2" borderId="1" xfId="168" applyNumberFormat="1" applyFont="1" applyFill="1" applyBorder="1" applyAlignment="1">
      <alignment horizontal="center" vertical="center"/>
    </xf>
    <xf numFmtId="0" fontId="37" fillId="4" borderId="2" xfId="0" applyFont="1" applyFill="1" applyBorder="1" applyAlignment="1">
      <alignment horizontal="center" vertical="center" wrapText="1"/>
    </xf>
    <xf numFmtId="0" fontId="38" fillId="4" borderId="2" xfId="1" applyNumberFormat="1" applyFont="1" applyFill="1" applyBorder="1" applyAlignment="1">
      <alignment horizontal="center" vertical="center" wrapText="1"/>
    </xf>
    <xf numFmtId="164" fontId="36" fillId="4" borderId="21" xfId="0" applyNumberFormat="1" applyFont="1" applyFill="1" applyBorder="1" applyAlignment="1">
      <alignment horizontal="center" vertical="center" wrapText="1"/>
    </xf>
    <xf numFmtId="164" fontId="36" fillId="4" borderId="3" xfId="0" applyNumberFormat="1" applyFont="1" applyFill="1" applyBorder="1" applyAlignment="1">
      <alignment horizontal="center" vertical="center" wrapText="1"/>
    </xf>
    <xf numFmtId="164" fontId="36" fillId="4" borderId="4" xfId="0" applyNumberFormat="1" applyFont="1" applyFill="1" applyBorder="1" applyAlignment="1">
      <alignment horizontal="center" vertical="center" wrapText="1"/>
    </xf>
    <xf numFmtId="164" fontId="34" fillId="0" borderId="0" xfId="0" applyNumberFormat="1" applyFont="1" applyFill="1" applyAlignment="1">
      <alignment horizontal="center" wrapText="1"/>
    </xf>
    <xf numFmtId="0" fontId="33" fillId="0" borderId="0" xfId="0" applyFont="1" applyBorder="1" applyAlignment="1">
      <alignment horizontal="right" vertical="center" wrapText="1"/>
    </xf>
    <xf numFmtId="0" fontId="39" fillId="2" borderId="1" xfId="0" applyFont="1" applyFill="1" applyBorder="1" applyAlignment="1">
      <alignment horizontal="left" vertical="center" wrapText="1"/>
    </xf>
    <xf numFmtId="49" fontId="37" fillId="2" borderId="4" xfId="0" applyNumberFormat="1" applyFont="1" applyFill="1" applyBorder="1" applyAlignment="1">
      <alignment horizontal="center" vertical="center" wrapText="1"/>
    </xf>
    <xf numFmtId="4" fontId="39" fillId="2" borderId="3" xfId="0" applyNumberFormat="1" applyFont="1" applyFill="1" applyBorder="1" applyAlignment="1">
      <alignment horizontal="center" vertical="center"/>
    </xf>
    <xf numFmtId="4" fontId="39" fillId="2" borderId="4" xfId="0" applyNumberFormat="1" applyFont="1" applyFill="1" applyBorder="1" applyAlignment="1">
      <alignment horizontal="center" vertical="center"/>
    </xf>
    <xf numFmtId="166" fontId="39" fillId="2" borderId="2" xfId="0" applyNumberFormat="1" applyFont="1" applyFill="1" applyBorder="1" applyAlignment="1">
      <alignment horizontal="center" vertical="center"/>
    </xf>
    <xf numFmtId="0" fontId="37" fillId="2" borderId="1" xfId="0" applyFont="1" applyFill="1" applyBorder="1" applyAlignment="1">
      <alignment horizontal="center" vertical="center"/>
    </xf>
    <xf numFmtId="0" fontId="37" fillId="2" borderId="3" xfId="0" applyFont="1" applyFill="1" applyBorder="1" applyAlignment="1">
      <alignment horizontal="center" vertical="center"/>
    </xf>
    <xf numFmtId="49" fontId="39" fillId="2" borderId="1" xfId="0" applyNumberFormat="1" applyFont="1" applyFill="1" applyBorder="1" applyAlignment="1">
      <alignment horizontal="left" vertical="top" wrapText="1"/>
    </xf>
    <xf numFmtId="49" fontId="39" fillId="2" borderId="3" xfId="0" applyNumberFormat="1" applyFont="1" applyFill="1" applyBorder="1" applyAlignment="1">
      <alignment horizontal="left" vertical="top" wrapText="1"/>
    </xf>
    <xf numFmtId="49" fontId="39" fillId="2" borderId="4" xfId="0" applyNumberFormat="1" applyFont="1" applyFill="1" applyBorder="1" applyAlignment="1">
      <alignment horizontal="left" vertical="top" wrapText="1"/>
    </xf>
    <xf numFmtId="164" fontId="36" fillId="0" borderId="1" xfId="0" applyNumberFormat="1" applyFont="1" applyBorder="1" applyAlignment="1">
      <alignment horizontal="center" vertical="center" wrapText="1"/>
    </xf>
    <xf numFmtId="164" fontId="36" fillId="0" borderId="3" xfId="0" applyNumberFormat="1" applyFont="1" applyBorder="1" applyAlignment="1">
      <alignment horizontal="center" vertical="center" wrapText="1"/>
    </xf>
    <xf numFmtId="164" fontId="36" fillId="0" borderId="4" xfId="0" applyNumberFormat="1" applyFont="1" applyBorder="1" applyAlignment="1">
      <alignment horizontal="center" vertical="center" wrapText="1"/>
    </xf>
    <xf numFmtId="165" fontId="36" fillId="4" borderId="1" xfId="0" applyNumberFormat="1" applyFont="1" applyFill="1" applyBorder="1" applyAlignment="1">
      <alignment horizontal="center" vertical="center" wrapText="1"/>
    </xf>
    <xf numFmtId="165" fontId="36" fillId="4" borderId="3" xfId="0" applyNumberFormat="1" applyFont="1" applyFill="1" applyBorder="1" applyAlignment="1">
      <alignment horizontal="center" vertical="center" wrapText="1"/>
    </xf>
    <xf numFmtId="165" fontId="36" fillId="4" borderId="4" xfId="0" applyNumberFormat="1" applyFont="1" applyFill="1" applyBorder="1" applyAlignment="1">
      <alignment horizontal="center" vertical="center" wrapText="1"/>
    </xf>
    <xf numFmtId="164" fontId="36" fillId="4" borderId="1" xfId="0" applyNumberFormat="1" applyFont="1" applyFill="1" applyBorder="1" applyAlignment="1">
      <alignment horizontal="center" vertical="center" wrapText="1"/>
    </xf>
    <xf numFmtId="0" fontId="36" fillId="4" borderId="2" xfId="1" applyNumberFormat="1" applyFont="1" applyFill="1" applyBorder="1" applyAlignment="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9" fillId="2" borderId="3" xfId="0" applyFont="1" applyFill="1" applyBorder="1" applyAlignment="1">
      <alignment horizontal="center" vertical="center"/>
    </xf>
    <xf numFmtId="0" fontId="39" fillId="2" borderId="4" xfId="0" applyFont="1" applyFill="1" applyBorder="1" applyAlignment="1">
      <alignment horizontal="center" vertical="center"/>
    </xf>
    <xf numFmtId="170" fontId="38" fillId="2" borderId="2" xfId="168" applyNumberFormat="1" applyFont="1" applyFill="1" applyBorder="1" applyAlignment="1">
      <alignment vertical="center" wrapText="1"/>
    </xf>
    <xf numFmtId="0" fontId="40" fillId="2" borderId="1"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37" fillId="2" borderId="1"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39" fillId="2" borderId="1" xfId="0" applyFont="1" applyFill="1" applyBorder="1" applyAlignment="1">
      <alignment horizontal="center" vertical="center" wrapText="1"/>
    </xf>
    <xf numFmtId="43" fontId="38" fillId="2" borderId="2" xfId="168" applyNumberFormat="1" applyFont="1" applyFill="1" applyBorder="1" applyAlignment="1">
      <alignment horizontal="right" vertical="center" wrapText="1"/>
    </xf>
    <xf numFmtId="0" fontId="39" fillId="2" borderId="6"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8" xfId="0" applyFont="1" applyFill="1" applyBorder="1" applyAlignment="1">
      <alignment horizontal="center" vertical="center" wrapText="1"/>
    </xf>
    <xf numFmtId="43" fontId="38" fillId="2" borderId="1" xfId="168" applyNumberFormat="1" applyFont="1" applyFill="1" applyBorder="1" applyAlignment="1">
      <alignment horizontal="center" vertical="center"/>
    </xf>
    <xf numFmtId="43" fontId="38" fillId="2" borderId="3" xfId="168" applyNumberFormat="1" applyFont="1" applyFill="1" applyBorder="1" applyAlignment="1">
      <alignment horizontal="center" vertical="center"/>
    </xf>
    <xf numFmtId="43" fontId="38" fillId="2" borderId="4" xfId="168" applyNumberFormat="1" applyFont="1" applyFill="1" applyBorder="1" applyAlignment="1">
      <alignment horizontal="center" vertical="center"/>
    </xf>
    <xf numFmtId="0" fontId="39" fillId="2" borderId="6" xfId="0" applyFont="1" applyFill="1" applyBorder="1" applyAlignment="1">
      <alignment horizontal="center" wrapText="1"/>
    </xf>
    <xf numFmtId="0" fontId="39" fillId="2" borderId="7" xfId="0" applyFont="1" applyFill="1" applyBorder="1" applyAlignment="1">
      <alignment horizontal="center" wrapText="1"/>
    </xf>
    <xf numFmtId="0" fontId="39" fillId="2" borderId="8" xfId="0" applyFont="1" applyFill="1" applyBorder="1" applyAlignment="1">
      <alignment horizontal="center" wrapText="1"/>
    </xf>
    <xf numFmtId="170" fontId="38" fillId="2" borderId="1" xfId="168" applyNumberFormat="1" applyFont="1" applyFill="1" applyBorder="1" applyAlignment="1">
      <alignment horizontal="center" vertical="center" wrapText="1"/>
    </xf>
    <xf numFmtId="170" fontId="38" fillId="2" borderId="3" xfId="168" applyNumberFormat="1" applyFont="1" applyFill="1" applyBorder="1" applyAlignment="1">
      <alignment horizontal="center" vertical="center" wrapText="1"/>
    </xf>
    <xf numFmtId="166" fontId="37" fillId="4" borderId="6" xfId="0" applyNumberFormat="1" applyFont="1" applyFill="1" applyBorder="1" applyAlignment="1">
      <alignment vertical="center"/>
    </xf>
    <xf numFmtId="166" fontId="37" fillId="4" borderId="7" xfId="0" applyNumberFormat="1" applyFont="1" applyFill="1" applyBorder="1" applyAlignment="1">
      <alignment vertical="center"/>
    </xf>
    <xf numFmtId="166" fontId="37" fillId="4" borderId="8" xfId="0" applyNumberFormat="1" applyFont="1" applyFill="1" applyBorder="1" applyAlignment="1">
      <alignment vertical="center"/>
    </xf>
    <xf numFmtId="49" fontId="39" fillId="2" borderId="2" xfId="0" applyNumberFormat="1" applyFont="1" applyFill="1" applyBorder="1" applyAlignment="1">
      <alignment horizontal="left" vertical="center" wrapText="1"/>
    </xf>
    <xf numFmtId="170" fontId="38" fillId="2" borderId="2" xfId="168" applyNumberFormat="1" applyFont="1" applyFill="1" applyBorder="1" applyAlignment="1">
      <alignment horizontal="right" vertical="center" wrapText="1"/>
    </xf>
    <xf numFmtId="49" fontId="38" fillId="2" borderId="2" xfId="0" applyNumberFormat="1" applyFont="1" applyFill="1" applyBorder="1" applyAlignment="1">
      <alignment horizontal="right" vertical="center" wrapText="1"/>
    </xf>
    <xf numFmtId="170" fontId="38" fillId="2" borderId="2" xfId="168" applyNumberFormat="1" applyFont="1" applyFill="1" applyBorder="1" applyAlignment="1">
      <alignment horizontal="center" vertical="center" wrapText="1"/>
    </xf>
    <xf numFmtId="166" fontId="39" fillId="2" borderId="23" xfId="0" applyNumberFormat="1" applyFont="1" applyFill="1" applyBorder="1" applyAlignment="1">
      <alignment horizontal="center" vertical="center" wrapText="1"/>
    </xf>
    <xf numFmtId="166" fontId="39" fillId="2" borderId="4" xfId="0" applyNumberFormat="1" applyFont="1" applyFill="1" applyBorder="1" applyAlignment="1">
      <alignment horizontal="center" vertical="center" wrapText="1"/>
    </xf>
    <xf numFmtId="0" fontId="38" fillId="2" borderId="2" xfId="13" applyFont="1" applyFill="1" applyBorder="1" applyAlignment="1">
      <alignment horizontal="left" vertical="center" wrapText="1"/>
    </xf>
    <xf numFmtId="16" fontId="38" fillId="2" borderId="2" xfId="13" applyNumberFormat="1" applyFont="1" applyFill="1" applyBorder="1" applyAlignment="1">
      <alignment horizontal="left" vertical="center" wrapText="1"/>
    </xf>
    <xf numFmtId="49" fontId="36" fillId="2" borderId="2" xfId="0" applyNumberFormat="1" applyFont="1" applyFill="1" applyBorder="1" applyAlignment="1">
      <alignment horizontal="center" vertical="center"/>
    </xf>
    <xf numFmtId="49" fontId="36" fillId="2" borderId="23" xfId="0" applyNumberFormat="1" applyFont="1" applyFill="1" applyBorder="1" applyAlignment="1">
      <alignment horizontal="center" vertical="center"/>
    </xf>
    <xf numFmtId="49" fontId="36" fillId="2" borderId="3" xfId="0" applyNumberFormat="1" applyFont="1" applyFill="1" applyBorder="1" applyAlignment="1">
      <alignment horizontal="center" vertical="center"/>
    </xf>
    <xf numFmtId="49" fontId="36" fillId="2" borderId="4" xfId="0" applyNumberFormat="1" applyFont="1" applyFill="1" applyBorder="1" applyAlignment="1">
      <alignment horizontal="center" vertical="center"/>
    </xf>
    <xf numFmtId="49" fontId="38" fillId="2" borderId="3" xfId="0" applyNumberFormat="1" applyFont="1" applyFill="1" applyBorder="1" applyAlignment="1">
      <alignment horizontal="center" vertical="center"/>
    </xf>
    <xf numFmtId="166" fontId="36" fillId="2" borderId="1" xfId="0" applyNumberFormat="1" applyFont="1" applyFill="1" applyBorder="1" applyAlignment="1">
      <alignment horizontal="center" vertical="center" wrapText="1"/>
    </xf>
    <xf numFmtId="166" fontId="36" fillId="2" borderId="3" xfId="0" applyNumberFormat="1" applyFont="1" applyFill="1" applyBorder="1" applyAlignment="1">
      <alignment horizontal="center" vertical="center" wrapText="1"/>
    </xf>
    <xf numFmtId="166" fontId="36" fillId="2" borderId="4" xfId="0" applyNumberFormat="1" applyFont="1" applyFill="1" applyBorder="1" applyAlignment="1">
      <alignment horizontal="center" vertical="center" wrapText="1"/>
    </xf>
    <xf numFmtId="0" fontId="38" fillId="2" borderId="1" xfId="0" applyFont="1" applyFill="1" applyBorder="1" applyAlignment="1">
      <alignment horizontal="left" vertical="center" wrapText="1"/>
    </xf>
    <xf numFmtId="0" fontId="38" fillId="2" borderId="3" xfId="0" applyFont="1" applyFill="1" applyBorder="1" applyAlignment="1">
      <alignment horizontal="left" vertical="center" wrapText="1"/>
    </xf>
    <xf numFmtId="0" fontId="38" fillId="2" borderId="4" xfId="0" applyFont="1" applyFill="1" applyBorder="1" applyAlignment="1">
      <alignment horizontal="center" vertical="center" wrapText="1"/>
    </xf>
    <xf numFmtId="169" fontId="38" fillId="2" borderId="1" xfId="0" applyNumberFormat="1" applyFont="1" applyFill="1" applyBorder="1" applyAlignment="1">
      <alignment horizontal="center" vertical="center" wrapText="1"/>
    </xf>
    <xf numFmtId="169" fontId="38" fillId="2" borderId="3" xfId="0" applyNumberFormat="1" applyFont="1" applyFill="1" applyBorder="1" applyAlignment="1">
      <alignment horizontal="center" vertical="center" wrapText="1"/>
    </xf>
    <xf numFmtId="169" fontId="38" fillId="2" borderId="4" xfId="0" applyNumberFormat="1" applyFont="1" applyFill="1" applyBorder="1" applyAlignment="1">
      <alignment horizontal="center" vertical="center" wrapText="1"/>
    </xf>
    <xf numFmtId="49" fontId="36" fillId="2" borderId="1" xfId="0" applyNumberFormat="1" applyFont="1" applyFill="1" applyBorder="1" applyAlignment="1">
      <alignment horizontal="center" vertical="center"/>
    </xf>
    <xf numFmtId="49" fontId="38" fillId="2" borderId="1" xfId="0" applyNumberFormat="1" applyFont="1" applyFill="1" applyBorder="1" applyAlignment="1">
      <alignment vertical="center"/>
    </xf>
    <xf numFmtId="49" fontId="38" fillId="2" borderId="4" xfId="0" applyNumberFormat="1" applyFont="1" applyFill="1" applyBorder="1" applyAlignment="1">
      <alignment vertical="center"/>
    </xf>
    <xf numFmtId="0" fontId="38" fillId="2" borderId="1" xfId="0" applyFont="1" applyFill="1" applyBorder="1" applyAlignment="1">
      <alignment vertical="center" wrapText="1"/>
    </xf>
    <xf numFmtId="0" fontId="38" fillId="2" borderId="4" xfId="0" applyFont="1" applyFill="1" applyBorder="1" applyAlignment="1">
      <alignment vertical="center" wrapText="1"/>
    </xf>
    <xf numFmtId="0" fontId="38" fillId="2" borderId="2" xfId="0" applyFont="1" applyFill="1" applyBorder="1" applyAlignment="1">
      <alignment horizontal="center" vertical="center"/>
    </xf>
    <xf numFmtId="0" fontId="36" fillId="2" borderId="2" xfId="0" applyFont="1" applyFill="1" applyBorder="1" applyAlignment="1">
      <alignment horizontal="left" vertical="center" wrapText="1"/>
    </xf>
    <xf numFmtId="166" fontId="38" fillId="2" borderId="1" xfId="0" applyNumberFormat="1" applyFont="1" applyFill="1" applyBorder="1" applyAlignment="1">
      <alignment horizontal="center" vertical="center" wrapText="1"/>
    </xf>
    <xf numFmtId="166" fontId="38" fillId="2" borderId="4" xfId="0" applyNumberFormat="1" applyFont="1" applyFill="1" applyBorder="1" applyAlignment="1">
      <alignment horizontal="center" vertical="center" wrapText="1"/>
    </xf>
    <xf numFmtId="49" fontId="38" fillId="2" borderId="1" xfId="0" applyNumberFormat="1" applyFont="1" applyFill="1" applyBorder="1" applyAlignment="1">
      <alignment horizontal="center" vertical="center"/>
    </xf>
    <xf numFmtId="49" fontId="38" fillId="2" borderId="2" xfId="0" applyNumberFormat="1" applyFont="1" applyFill="1" applyBorder="1" applyAlignment="1">
      <alignment horizontal="left" vertical="center" wrapText="1"/>
    </xf>
    <xf numFmtId="43" fontId="38" fillId="2" borderId="1" xfId="203" applyFont="1" applyFill="1" applyBorder="1" applyAlignment="1">
      <alignment horizontal="center" vertical="center"/>
    </xf>
    <xf numFmtId="43" fontId="38" fillId="2" borderId="3" xfId="203" applyFont="1" applyFill="1" applyBorder="1" applyAlignment="1">
      <alignment horizontal="center" vertical="center"/>
    </xf>
    <xf numFmtId="43" fontId="38" fillId="2" borderId="4" xfId="203" applyFont="1" applyFill="1" applyBorder="1" applyAlignment="1">
      <alignment horizontal="center" vertical="center"/>
    </xf>
    <xf numFmtId="49" fontId="38" fillId="2" borderId="1" xfId="0" applyNumberFormat="1" applyFont="1" applyFill="1" applyBorder="1" applyAlignment="1">
      <alignment horizontal="left" vertical="center" wrapText="1"/>
    </xf>
    <xf numFmtId="49" fontId="38" fillId="2" borderId="3" xfId="0" applyNumberFormat="1" applyFont="1" applyFill="1" applyBorder="1" applyAlignment="1">
      <alignment horizontal="left" vertical="center" wrapText="1"/>
    </xf>
    <xf numFmtId="0" fontId="38" fillId="2" borderId="3" xfId="0" applyFont="1" applyFill="1" applyBorder="1" applyAlignment="1">
      <alignment vertical="center" wrapText="1"/>
    </xf>
    <xf numFmtId="175" fontId="38" fillId="2" borderId="1" xfId="212" applyFont="1" applyFill="1" applyBorder="1" applyAlignment="1">
      <alignment horizontal="center" vertical="center"/>
    </xf>
    <xf numFmtId="175" fontId="38" fillId="2" borderId="3" xfId="212" applyFont="1" applyFill="1" applyBorder="1" applyAlignment="1">
      <alignment horizontal="center" vertical="center"/>
    </xf>
    <xf numFmtId="175" fontId="38" fillId="2" borderId="4" xfId="212" applyFont="1" applyFill="1" applyBorder="1" applyAlignment="1">
      <alignment horizontal="center" vertical="center"/>
    </xf>
    <xf numFmtId="49" fontId="38" fillId="2" borderId="4" xfId="0" applyNumberFormat="1" applyFont="1" applyFill="1" applyBorder="1" applyAlignment="1">
      <alignment horizontal="left" vertical="center" wrapText="1"/>
    </xf>
    <xf numFmtId="49" fontId="38" fillId="2" borderId="1" xfId="0" applyNumberFormat="1" applyFont="1" applyFill="1" applyBorder="1" applyAlignment="1">
      <alignment horizontal="left" vertical="center"/>
    </xf>
    <xf numFmtId="49" fontId="38" fillId="2" borderId="3" xfId="0" applyNumberFormat="1" applyFont="1" applyFill="1" applyBorder="1" applyAlignment="1">
      <alignment horizontal="left" vertical="center"/>
    </xf>
    <xf numFmtId="166" fontId="38" fillId="2" borderId="1" xfId="0" applyNumberFormat="1" applyFont="1" applyFill="1" applyBorder="1" applyAlignment="1">
      <alignment horizontal="center" vertical="center"/>
    </xf>
    <xf numFmtId="166" fontId="38" fillId="2" borderId="3" xfId="0" applyNumberFormat="1" applyFont="1" applyFill="1" applyBorder="1" applyAlignment="1">
      <alignment horizontal="center" vertical="center"/>
    </xf>
    <xf numFmtId="166" fontId="38" fillId="2" borderId="4" xfId="0" applyNumberFormat="1" applyFont="1" applyFill="1" applyBorder="1" applyAlignment="1">
      <alignment horizontal="center" vertical="center"/>
    </xf>
    <xf numFmtId="166" fontId="38" fillId="2" borderId="3" xfId="0" applyNumberFormat="1" applyFont="1" applyFill="1" applyBorder="1" applyAlignment="1">
      <alignment horizontal="center" vertical="center" wrapText="1"/>
    </xf>
    <xf numFmtId="49" fontId="44" fillId="2" borderId="1" xfId="0" applyNumberFormat="1" applyFont="1" applyFill="1" applyBorder="1" applyAlignment="1">
      <alignment horizontal="center" vertical="center"/>
    </xf>
    <xf numFmtId="49" fontId="44" fillId="2" borderId="3" xfId="0" applyNumberFormat="1" applyFont="1" applyFill="1" applyBorder="1" applyAlignment="1">
      <alignment horizontal="center" vertical="center"/>
    </xf>
    <xf numFmtId="49" fontId="44" fillId="2" borderId="4" xfId="0" applyNumberFormat="1" applyFont="1" applyFill="1" applyBorder="1" applyAlignment="1">
      <alignment horizontal="center" vertical="center"/>
    </xf>
    <xf numFmtId="171" fontId="38" fillId="2" borderId="1" xfId="212" applyNumberFormat="1" applyFont="1" applyFill="1" applyBorder="1" applyAlignment="1">
      <alignment horizontal="center" vertical="center"/>
    </xf>
    <xf numFmtId="171" fontId="38" fillId="2" borderId="3" xfId="212" applyNumberFormat="1" applyFont="1" applyFill="1" applyBorder="1" applyAlignment="1">
      <alignment horizontal="center" vertical="center"/>
    </xf>
    <xf numFmtId="171" fontId="38" fillId="2" borderId="4" xfId="212" applyNumberFormat="1" applyFont="1" applyFill="1" applyBorder="1" applyAlignment="1">
      <alignment horizontal="center" vertical="center"/>
    </xf>
    <xf numFmtId="49" fontId="45" fillId="2" borderId="1" xfId="0" applyNumberFormat="1" applyFont="1" applyFill="1" applyBorder="1" applyAlignment="1">
      <alignment horizontal="center" vertical="center"/>
    </xf>
    <xf numFmtId="49" fontId="45" fillId="2" borderId="4" xfId="0" applyNumberFormat="1" applyFont="1" applyFill="1" applyBorder="1" applyAlignment="1">
      <alignment horizontal="center" vertical="center"/>
    </xf>
    <xf numFmtId="0" fontId="45" fillId="2" borderId="1" xfId="0" applyFont="1" applyFill="1" applyBorder="1" applyAlignment="1">
      <alignment horizontal="center" vertical="center"/>
    </xf>
    <xf numFmtId="0" fontId="45" fillId="2" borderId="4" xfId="0" applyFont="1" applyFill="1" applyBorder="1" applyAlignment="1">
      <alignment horizontal="center" vertical="center"/>
    </xf>
    <xf numFmtId="0" fontId="38" fillId="2" borderId="1" xfId="0" applyNumberFormat="1" applyFont="1" applyFill="1" applyBorder="1" applyAlignment="1">
      <alignment horizontal="left" vertical="center" wrapText="1"/>
    </xf>
    <xf numFmtId="0" fontId="38" fillId="2" borderId="4" xfId="0" applyNumberFormat="1" applyFont="1" applyFill="1" applyBorder="1" applyAlignment="1">
      <alignment horizontal="left" vertical="center" wrapText="1"/>
    </xf>
    <xf numFmtId="171" fontId="38" fillId="2" borderId="1" xfId="0" applyNumberFormat="1" applyFont="1" applyFill="1" applyBorder="1" applyAlignment="1">
      <alignment horizontal="center" vertical="center"/>
    </xf>
    <xf numFmtId="171" fontId="38" fillId="2" borderId="4" xfId="0" applyNumberFormat="1" applyFont="1" applyFill="1" applyBorder="1" applyAlignment="1">
      <alignment horizontal="center" vertical="center"/>
    </xf>
    <xf numFmtId="0" fontId="44" fillId="2" borderId="1" xfId="0" applyFont="1" applyFill="1" applyBorder="1" applyAlignment="1">
      <alignment horizontal="center" vertical="center"/>
    </xf>
    <xf numFmtId="0" fontId="44" fillId="2" borderId="4" xfId="0" applyFont="1" applyFill="1" applyBorder="1" applyAlignment="1">
      <alignment horizontal="center" vertical="center"/>
    </xf>
    <xf numFmtId="49" fontId="44" fillId="2" borderId="2" xfId="0" applyNumberFormat="1" applyFont="1" applyFill="1" applyBorder="1" applyAlignment="1">
      <alignment horizontal="center" vertical="center"/>
    </xf>
    <xf numFmtId="0" fontId="44" fillId="2" borderId="2" xfId="0" applyFont="1" applyFill="1" applyBorder="1" applyAlignment="1">
      <alignment horizontal="center" vertical="center"/>
    </xf>
    <xf numFmtId="170" fontId="38" fillId="2" borderId="1" xfId="212" applyNumberFormat="1" applyFont="1" applyFill="1" applyBorder="1" applyAlignment="1">
      <alignment horizontal="center" vertical="center" wrapText="1"/>
    </xf>
    <xf numFmtId="170" fontId="38" fillId="2" borderId="3" xfId="212" applyNumberFormat="1" applyFont="1" applyFill="1" applyBorder="1" applyAlignment="1">
      <alignment horizontal="center" vertical="center" wrapText="1"/>
    </xf>
    <xf numFmtId="170" fontId="38" fillId="2" borderId="4" xfId="212" applyNumberFormat="1" applyFont="1" applyFill="1" applyBorder="1" applyAlignment="1">
      <alignment horizontal="center" vertical="center" wrapText="1"/>
    </xf>
    <xf numFmtId="0" fontId="44" fillId="2" borderId="3" xfId="0" applyFont="1" applyFill="1" applyBorder="1" applyAlignment="1">
      <alignment horizontal="center" vertical="center"/>
    </xf>
    <xf numFmtId="171" fontId="38" fillId="2" borderId="1" xfId="212" applyNumberFormat="1" applyFont="1" applyFill="1" applyBorder="1" applyAlignment="1">
      <alignment horizontal="center" vertical="center" wrapText="1"/>
    </xf>
    <xf numFmtId="171" fontId="38" fillId="2" borderId="4" xfId="212" applyNumberFormat="1" applyFont="1" applyFill="1" applyBorder="1" applyAlignment="1">
      <alignment horizontal="center" vertical="center" wrapText="1"/>
    </xf>
    <xf numFmtId="49" fontId="36" fillId="2" borderId="1" xfId="0" applyNumberFormat="1" applyFont="1" applyFill="1" applyBorder="1" applyAlignment="1">
      <alignment horizontal="center" vertical="center" wrapText="1"/>
    </xf>
    <xf numFmtId="49" fontId="36" fillId="2" borderId="3" xfId="0" applyNumberFormat="1" applyFont="1" applyFill="1" applyBorder="1" applyAlignment="1">
      <alignment horizontal="center" vertical="center" wrapText="1"/>
    </xf>
    <xf numFmtId="49" fontId="36" fillId="2" borderId="4" xfId="0" applyNumberFormat="1" applyFont="1" applyFill="1" applyBorder="1" applyAlignment="1">
      <alignment horizontal="center" vertical="center" wrapText="1"/>
    </xf>
  </cellXfs>
  <cellStyles count="218">
    <cellStyle name="20% - Accent1" xfId="29"/>
    <cellStyle name="20% - Accent2" xfId="30"/>
    <cellStyle name="20% - Accent3" xfId="31"/>
    <cellStyle name="20% - Accent4" xfId="32"/>
    <cellStyle name="20% - Accent5" xfId="33"/>
    <cellStyle name="20% - Accent6" xfId="34"/>
    <cellStyle name="40% - Accent1" xfId="35"/>
    <cellStyle name="40% - Accent2" xfId="36"/>
    <cellStyle name="40% - Accent3" xfId="37"/>
    <cellStyle name="40% - Accent4" xfId="38"/>
    <cellStyle name="40% - Accent5" xfId="39"/>
    <cellStyle name="40% - Accent6" xfId="40"/>
    <cellStyle name="60% - Accent1" xfId="41"/>
    <cellStyle name="60% - Accent2" xfId="42"/>
    <cellStyle name="60% - Accent3" xfId="43"/>
    <cellStyle name="60% - Accent4" xfId="44"/>
    <cellStyle name="60% - Accent5" xfId="45"/>
    <cellStyle name="60% - Accent6" xfId="46"/>
    <cellStyle name="Accent1" xfId="47"/>
    <cellStyle name="Accent2" xfId="48"/>
    <cellStyle name="Accent3" xfId="49"/>
    <cellStyle name="Accent4" xfId="50"/>
    <cellStyle name="Accent5" xfId="51"/>
    <cellStyle name="Accent6" xfId="52"/>
    <cellStyle name="Bad" xfId="53"/>
    <cellStyle name="Calculation" xfId="54"/>
    <cellStyle name="Calculation 2" xfId="55"/>
    <cellStyle name="Check Cell" xfId="56"/>
    <cellStyle name="Excel Built-in Normal" xfId="10"/>
    <cellStyle name="Explanatory Text" xfId="57"/>
    <cellStyle name="Good" xfId="58"/>
    <cellStyle name="Heading 1" xfId="59"/>
    <cellStyle name="Heading 2" xfId="60"/>
    <cellStyle name="Heading 3" xfId="61"/>
    <cellStyle name="Heading 4" xfId="62"/>
    <cellStyle name="Input" xfId="63"/>
    <cellStyle name="Input 2" xfId="64"/>
    <cellStyle name="Linked Cell" xfId="65"/>
    <cellStyle name="Neutral" xfId="66"/>
    <cellStyle name="Normal 4" xfId="67"/>
    <cellStyle name="Normal_Sheet1" xfId="68"/>
    <cellStyle name="Note" xfId="69"/>
    <cellStyle name="Note 2" xfId="70"/>
    <cellStyle name="Output" xfId="71"/>
    <cellStyle name="Output 2" xfId="72"/>
    <cellStyle name="Title" xfId="73"/>
    <cellStyle name="Total" xfId="74"/>
    <cellStyle name="Total 2" xfId="75"/>
    <cellStyle name="Warning Text" xfId="76"/>
    <cellStyle name="Денежный 2" xfId="77"/>
    <cellStyle name="Денежный 2 2" xfId="78"/>
    <cellStyle name="Обычный" xfId="0" builtinId="0"/>
    <cellStyle name="Обычный 10" xfId="4"/>
    <cellStyle name="Обычный 10 2" xfId="12"/>
    <cellStyle name="Обычный 11" xfId="3"/>
    <cellStyle name="Обычный 11 2" xfId="217"/>
    <cellStyle name="Обычный 12" xfId="79"/>
    <cellStyle name="Обычный 13" xfId="80"/>
    <cellStyle name="Обычный 14" xfId="81"/>
    <cellStyle name="Обычный 15" xfId="15"/>
    <cellStyle name="Обычный 15 2" xfId="25"/>
    <cellStyle name="Обычный 15 3" xfId="82"/>
    <cellStyle name="Обычный 18" xfId="83"/>
    <cellStyle name="Обычный 19" xfId="84"/>
    <cellStyle name="Обычный 2" xfId="5"/>
    <cellStyle name="Обычный 2 2" xfId="13"/>
    <cellStyle name="Обычный 2 2 2" xfId="85"/>
    <cellStyle name="Обычный 2 2 3" xfId="28"/>
    <cellStyle name="Обычный 2 2 4" xfId="86"/>
    <cellStyle name="Обычный 2 3" xfId="87"/>
    <cellStyle name="Обычный 2 4" xfId="88"/>
    <cellStyle name="Обычный 2 5" xfId="89"/>
    <cellStyle name="Обычный 2 5 2" xfId="90"/>
    <cellStyle name="Обычный 2_09.04.2014_Programme budget 2014_Education_Modified" xfId="16"/>
    <cellStyle name="Обычный 20" xfId="91"/>
    <cellStyle name="Обычный 3" xfId="11"/>
    <cellStyle name="Обычный 3 2" xfId="92"/>
    <cellStyle name="Обычный 3 3" xfId="93"/>
    <cellStyle name="Обычный 3 3 2" xfId="94"/>
    <cellStyle name="Обычный 3 3 2 2" xfId="95"/>
    <cellStyle name="Обычный 3 3 2 2 2" xfId="96"/>
    <cellStyle name="Обычный 3 3 2 2 3" xfId="97"/>
    <cellStyle name="Обычный 3 3 2 3" xfId="98"/>
    <cellStyle name="Обычный 3 3 2 4" xfId="99"/>
    <cellStyle name="Обычный 3 3 2_09.04.2014_Programme budget 2014_Education_Modified" xfId="100"/>
    <cellStyle name="Обычный 3 3 3" xfId="101"/>
    <cellStyle name="Обычный 3 3 3 2" xfId="102"/>
    <cellStyle name="Обычный 3 3 3 3" xfId="103"/>
    <cellStyle name="Обычный 3 3 4" xfId="104"/>
    <cellStyle name="Обычный 3 3 5" xfId="105"/>
    <cellStyle name="Обычный 3 3_09.04.2014_Programme budget 2014_Education_Modified" xfId="106"/>
    <cellStyle name="Обычный 3 4" xfId="107"/>
    <cellStyle name="Обычный 3 4 2" xfId="108"/>
    <cellStyle name="Обычный 3 4 2 2" xfId="109"/>
    <cellStyle name="Обычный 3 4 2 3" xfId="110"/>
    <cellStyle name="Обычный 3 4 3" xfId="111"/>
    <cellStyle name="Обычный 3 4 4" xfId="112"/>
    <cellStyle name="Обычный 3 4_09.04.2014_Programme budget 2014_Education_Modified" xfId="113"/>
    <cellStyle name="Обычный 3 5" xfId="114"/>
    <cellStyle name="Обычный 3 5 2" xfId="115"/>
    <cellStyle name="Обычный 3 5 3" xfId="116"/>
    <cellStyle name="Обычный 3 6" xfId="117"/>
    <cellStyle name="Обычный 3 7" xfId="118"/>
    <cellStyle name="Обычный 3_09.04.2014_Programme budget 2014_Education_Modified" xfId="119"/>
    <cellStyle name="Обычный 4" xfId="120"/>
    <cellStyle name="Обычный 4 10" xfId="121"/>
    <cellStyle name="Обычный 4 2" xfId="122"/>
    <cellStyle name="Обычный 4 2 2" xfId="123"/>
    <cellStyle name="Обычный 4 2 2 2" xfId="124"/>
    <cellStyle name="Обычный 4 2 2 3" xfId="125"/>
    <cellStyle name="Обычный 4 2 3" xfId="126"/>
    <cellStyle name="Обычный 4 2 4" xfId="127"/>
    <cellStyle name="Обычный 4 2 5" xfId="128"/>
    <cellStyle name="Обычный 4 2_09.04.2014_Programme budget 2014_Education_Modified" xfId="129"/>
    <cellStyle name="Обычный 4 3" xfId="130"/>
    <cellStyle name="Обычный 4 3 2" xfId="131"/>
    <cellStyle name="Обычный 4 3 3" xfId="132"/>
    <cellStyle name="Обычный 4 4" xfId="133"/>
    <cellStyle name="Обычный 4 5" xfId="134"/>
    <cellStyle name="Обычный 4 6" xfId="135"/>
    <cellStyle name="Обычный 4 7" xfId="136"/>
    <cellStyle name="Обычный 4_09.04.2014_Programme budget 2014_Education_Modified" xfId="137"/>
    <cellStyle name="Обычный 5" xfId="138"/>
    <cellStyle name="Обычный 5 2" xfId="27"/>
    <cellStyle name="Обычный 5 3" xfId="139"/>
    <cellStyle name="Обычный 5 4" xfId="140"/>
    <cellStyle name="Обычный 5 5" xfId="141"/>
    <cellStyle name="Обычный 6" xfId="142"/>
    <cellStyle name="Обычный 6 2" xfId="143"/>
    <cellStyle name="Обычный 6 2 2" xfId="144"/>
    <cellStyle name="Обычный 6 2 2 2" xfId="145"/>
    <cellStyle name="Обычный 6 2 2 3" xfId="146"/>
    <cellStyle name="Обычный 6 2 3" xfId="147"/>
    <cellStyle name="Обычный 6 2 4" xfId="148"/>
    <cellStyle name="Обычный 6 2_09.04.2014_Programme budget 2014_Education_Modified" xfId="149"/>
    <cellStyle name="Обычный 6 3" xfId="150"/>
    <cellStyle name="Обычный 6 3 2" xfId="151"/>
    <cellStyle name="Обычный 6 3 3" xfId="152"/>
    <cellStyle name="Обычный 6 4" xfId="153"/>
    <cellStyle name="Обычный 6 5" xfId="154"/>
    <cellStyle name="Обычный 6 6" xfId="155"/>
    <cellStyle name="Обычный 6_09.04.2014_Programme budget 2014_Education_Modified" xfId="156"/>
    <cellStyle name="Обычный 7" xfId="20"/>
    <cellStyle name="Обычный 7 2" xfId="157"/>
    <cellStyle name="Обычный 7 3" xfId="22"/>
    <cellStyle name="Обычный 8" xfId="14"/>
    <cellStyle name="Обычный 9" xfId="158"/>
    <cellStyle name="Процентный 2" xfId="159"/>
    <cellStyle name="Процентный 2 2" xfId="160"/>
    <cellStyle name="Процентный 2 3" xfId="161"/>
    <cellStyle name="Процентный 2 4" xfId="162"/>
    <cellStyle name="Процентный 3" xfId="163"/>
    <cellStyle name="Процентный 4" xfId="8"/>
    <cellStyle name="Процентный 4 2" xfId="21"/>
    <cellStyle name="Процентный 5" xfId="164"/>
    <cellStyle name="Процентный 5 2" xfId="24"/>
    <cellStyle name="Процентный 6" xfId="165"/>
    <cellStyle name="Стиль 1" xfId="166"/>
    <cellStyle name="Финансовый" xfId="1" builtinId="3"/>
    <cellStyle name="Финансовый 10" xfId="167"/>
    <cellStyle name="Финансовый 10 2" xfId="2"/>
    <cellStyle name="Финансовый 11" xfId="168"/>
    <cellStyle name="Финансовый 2" xfId="18"/>
    <cellStyle name="Финансовый 2 2" xfId="169"/>
    <cellStyle name="Финансовый 2 2 2" xfId="170"/>
    <cellStyle name="Финансовый 2 2 2 2" xfId="171"/>
    <cellStyle name="Финансовый 2 2 2 2 2" xfId="172"/>
    <cellStyle name="Финансовый 2 2 2 2 2 2" xfId="173"/>
    <cellStyle name="Финансовый 2 2 2 2 3" xfId="174"/>
    <cellStyle name="Финансовый 2 2 2 2 3 2" xfId="175"/>
    <cellStyle name="Финансовый 2 2 2 2 4" xfId="176"/>
    <cellStyle name="Финансовый 2 2 2 3" xfId="177"/>
    <cellStyle name="Финансовый 2 2 2 3 2" xfId="178"/>
    <cellStyle name="Финансовый 2 2 2 4" xfId="179"/>
    <cellStyle name="Финансовый 2 2 2 4 2" xfId="180"/>
    <cellStyle name="Финансовый 2 2 2 5" xfId="181"/>
    <cellStyle name="Финансовый 2 2 3" xfId="182"/>
    <cellStyle name="Финансовый 2 2 3 2" xfId="183"/>
    <cellStyle name="Финансовый 2 2 3 2 2" xfId="184"/>
    <cellStyle name="Финансовый 2 2 3 3" xfId="185"/>
    <cellStyle name="Финансовый 2 2 3 3 2" xfId="186"/>
    <cellStyle name="Финансовый 2 2 3 4" xfId="187"/>
    <cellStyle name="Финансовый 2 2 4" xfId="188"/>
    <cellStyle name="Финансовый 2 2 4 2" xfId="189"/>
    <cellStyle name="Финансовый 2 2 5" xfId="190"/>
    <cellStyle name="Финансовый 2 2 5 2" xfId="191"/>
    <cellStyle name="Финансовый 2 2 6" xfId="192"/>
    <cellStyle name="Финансовый 2 3" xfId="19"/>
    <cellStyle name="Финансовый 2 3 2" xfId="193"/>
    <cellStyle name="Финансовый 2 4" xfId="194"/>
    <cellStyle name="Финансовый 2 4 2" xfId="195"/>
    <cellStyle name="Финансовый 2 5" xfId="196"/>
    <cellStyle name="Финансовый 2 6" xfId="197"/>
    <cellStyle name="Финансовый 2 7" xfId="198"/>
    <cellStyle name="Финансовый 2 8" xfId="199"/>
    <cellStyle name="Финансовый 3" xfId="7"/>
    <cellStyle name="Финансовый 3 2" xfId="17"/>
    <cellStyle name="Финансовый 3 2 2" xfId="200"/>
    <cellStyle name="Финансовый 3 3" xfId="201"/>
    <cellStyle name="Финансовый 3 3 2" xfId="202"/>
    <cellStyle name="Финансовый 3 4" xfId="203"/>
    <cellStyle name="Финансовый 3 4 2" xfId="204"/>
    <cellStyle name="Финансовый 3 5" xfId="205"/>
    <cellStyle name="Финансовый 3 6" xfId="206"/>
    <cellStyle name="Финансовый 3 7" xfId="207"/>
    <cellStyle name="Финансовый 3 8" xfId="208"/>
    <cellStyle name="Финансовый 4" xfId="6"/>
    <cellStyle name="Финансовый 4 2" xfId="209"/>
    <cellStyle name="Финансовый 4 3" xfId="210"/>
    <cellStyle name="Финансовый 4 4" xfId="26"/>
    <cellStyle name="Финансовый 5" xfId="9"/>
    <cellStyle name="Финансовый 5 2" xfId="211"/>
    <cellStyle name="Финансовый 5 3" xfId="23"/>
    <cellStyle name="Финансовый 6" xfId="212"/>
    <cellStyle name="Финансовый 7" xfId="213"/>
    <cellStyle name="Финансовый 7 2" xfId="214"/>
    <cellStyle name="Финансовый 8" xfId="215"/>
    <cellStyle name="Финансовый 9" xfId="2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41;&#1102;&#1076;&#1078;&#1077;&#1090;%202010%20&#1085;&#1086;&#1074;1/Form2-10%20&#1082;&#1086;&#1085;&#1090;&#10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орма 2_3_4"/>
      <sheetName val="Lists"/>
    </sheetNames>
    <sheetDataSet>
      <sheetData sheetId="0"/>
      <sheetData sheetId="1">
        <row r="3">
          <cell r="D3" t="str">
            <v xml:space="preserve">21111100 Основная заработная плата </v>
          </cell>
        </row>
        <row r="4">
          <cell r="D4" t="str">
            <v>21111200 Надбавки</v>
          </cell>
        </row>
        <row r="5">
          <cell r="D5" t="str">
            <v>21111300 Дополнительные  выплаты и компенсации</v>
          </cell>
        </row>
        <row r="6">
          <cell r="D6" t="str">
            <v>21112100 Работники, нанятые по контракту или на временной основе</v>
          </cell>
        </row>
        <row r="7">
          <cell r="D7" t="str">
            <v>21211100 Взносы в Пенсионный фонд</v>
          </cell>
        </row>
        <row r="8">
          <cell r="D8" t="str">
            <v>21211200 Взносы в Фонд медицинского страхования</v>
          </cell>
        </row>
        <row r="9">
          <cell r="D9" t="str">
            <v>22111100 Транспортные расходы</v>
          </cell>
        </row>
        <row r="10">
          <cell r="D10" t="str">
            <v>22111200 Гостиничные расходы</v>
          </cell>
        </row>
        <row r="11">
          <cell r="D11" t="str">
            <v>22111300 Суточные расходы</v>
          </cell>
        </row>
        <row r="12">
          <cell r="D12" t="str">
            <v>22112100 Транспортные расходы</v>
          </cell>
        </row>
        <row r="13">
          <cell r="D13" t="str">
            <v>22112200 Гостиничные расходы</v>
          </cell>
        </row>
        <row r="14">
          <cell r="D14" t="str">
            <v>22112300 Суточные расходы</v>
          </cell>
        </row>
        <row r="15">
          <cell r="D15" t="str">
            <v>22121100 Плата за воду</v>
          </cell>
        </row>
        <row r="16">
          <cell r="D16" t="str">
            <v>22121200 Плата за электроэнергию</v>
          </cell>
        </row>
        <row r="17">
          <cell r="D17" t="str">
            <v>22121300 Плата за теплоэнергию</v>
          </cell>
        </row>
        <row r="18">
          <cell r="D18" t="str">
            <v>22121400 Плата за газ</v>
          </cell>
        </row>
        <row r="19">
          <cell r="D19" t="str">
            <v>22121900 Прочие коммунальные услуги</v>
          </cell>
        </row>
        <row r="20">
          <cell r="D20" t="str">
            <v>22122100 Услуги телефонной и факсимильной связи</v>
          </cell>
        </row>
        <row r="21">
          <cell r="D21" t="str">
            <v>22122200 Услуги сотовой связи</v>
          </cell>
        </row>
        <row r="22">
          <cell r="D22" t="str">
            <v>22122300 Услуги фельдъегерской связи</v>
          </cell>
        </row>
        <row r="23">
          <cell r="D23" t="str">
            <v>22122400 Услуги почтовой связи</v>
          </cell>
        </row>
        <row r="24">
          <cell r="D24" t="str">
            <v>22122500 Плата за услуги по трансляции телерадиопрограмм</v>
          </cell>
        </row>
        <row r="25">
          <cell r="D25" t="str">
            <v>22122900 Прочие услуги связи</v>
          </cell>
        </row>
        <row r="26">
          <cell r="D26" t="str">
            <v xml:space="preserve">22131100 Аренда зданий и помещений </v>
          </cell>
        </row>
        <row r="27">
          <cell r="D27" t="str">
            <v>22131200 Аренда оборудования и инвентаря</v>
          </cell>
        </row>
        <row r="28">
          <cell r="D28" t="str">
            <v xml:space="preserve">22131300 Аренда транспортных средств </v>
          </cell>
        </row>
        <row r="29">
          <cell r="D29" t="str">
            <v>22131900 Аренда прочего имущества</v>
          </cell>
        </row>
        <row r="30">
          <cell r="D30" t="str">
            <v xml:space="preserve">22141100 Бензин, дизель и прочее топливо </v>
          </cell>
        </row>
        <row r="31">
          <cell r="D31" t="str">
            <v>22141200 Приобретение запасных частей</v>
          </cell>
        </row>
        <row r="32">
          <cell r="D32" t="str">
            <v xml:space="preserve">22141300 Обслуживание транспортных средств </v>
          </cell>
        </row>
        <row r="33">
          <cell r="D33" t="str">
            <v>22141900 Прочие транспортные услуги</v>
          </cell>
        </row>
        <row r="34">
          <cell r="D34" t="str">
            <v>22151100 Юридические услуги</v>
          </cell>
        </row>
        <row r="35">
          <cell r="D35" t="str">
            <v>22151200 Услуги консультантов</v>
          </cell>
        </row>
        <row r="36">
          <cell r="D36" t="str">
            <v>22151300 Услуги вневедомственной охраны</v>
          </cell>
        </row>
        <row r="37">
          <cell r="D37" t="str">
            <v>22151400 Услуги в области информационных технологий</v>
          </cell>
        </row>
        <row r="38">
          <cell r="D38" t="str">
            <v>22151900 Прочие услуги, оказанные по контракту</v>
          </cell>
        </row>
        <row r="39">
          <cell r="D39" t="str">
            <v>22152100 Текущий ремонт зданий и помещений</v>
          </cell>
        </row>
        <row r="40">
          <cell r="D40" t="str">
            <v>22152200 Текущий ремонт сооружений</v>
          </cell>
        </row>
        <row r="41">
          <cell r="D41" t="str">
            <v>22152300 Текущий ремонт оборудования и инвентаря</v>
          </cell>
        </row>
        <row r="42">
          <cell r="D42" t="str">
            <v>22153100 Санитарные услуги в содержании зданий и помещений</v>
          </cell>
        </row>
        <row r="43">
          <cell r="D43" t="str">
            <v>22153200 Реставрация памятников истории и культуры</v>
          </cell>
        </row>
        <row r="44">
          <cell r="D44" t="str">
            <v>22153900 Прочие услуги по содержанию зданий, помещений и иного имущества</v>
          </cell>
        </row>
        <row r="45">
          <cell r="D45" t="str">
            <v>22154100 Обучение государственных служащих</v>
          </cell>
        </row>
        <row r="46">
          <cell r="D46" t="str">
            <v>22155300 Приобретение оборудования и материалов</v>
          </cell>
        </row>
        <row r="47">
          <cell r="D47" t="str">
            <v>22155400 Приобретение, пошив и ремонт предметов вещевого имущества и другого форменного и специального обмундирования</v>
          </cell>
        </row>
        <row r="48">
          <cell r="D48" t="str">
            <v>22155500 Приобретение угля</v>
          </cell>
        </row>
        <row r="49">
          <cell r="D49" t="str">
            <v>22155900 Прочие приобретения предметов и материалов для текущих хозяйственных целей</v>
          </cell>
        </row>
        <row r="50">
          <cell r="D50" t="str">
            <v xml:space="preserve">22156100 Представительские расходы </v>
          </cell>
        </row>
        <row r="51">
          <cell r="D51" t="str">
            <v>22156200 Расходы за изготовление бланков</v>
          </cell>
        </row>
        <row r="52">
          <cell r="D52" t="str">
            <v xml:space="preserve">22156900 Прочие расходы, связанные с оплатой прочих услуг  </v>
          </cell>
        </row>
        <row r="53">
          <cell r="D53" t="str">
            <v>22157100 Финансовые услуги по выпуску размещению и погашению государственных ценных бумаг</v>
          </cell>
        </row>
        <row r="54">
          <cell r="D54" t="str">
            <v>22157200 Прочие услуги по выпуску размещению и погашению государственных ценных бумаг</v>
          </cell>
        </row>
        <row r="55">
          <cell r="D55" t="str">
            <v>22157300 Прочие услуги Национального Банка, Коммерческих банков, финансово-кредитных учреждений</v>
          </cell>
        </row>
        <row r="56">
          <cell r="D56" t="str">
            <v xml:space="preserve">22157400 Услуги АКБ по обслуживанию системы казначейства </v>
          </cell>
        </row>
        <row r="57">
          <cell r="D57" t="str">
            <v>22161100 Расходы, представленные единой статьей в системе здравоохранения (Единый плательщик)</v>
          </cell>
        </row>
        <row r="58">
          <cell r="D58" t="str">
            <v>22171100 Приобретение медикаментов и  изделий медицинского назначения</v>
          </cell>
        </row>
        <row r="59">
          <cell r="D59" t="str">
            <v>22171200 Приобретение инсулина и инсулиносодержащих проепаратов</v>
          </cell>
        </row>
        <row r="60">
          <cell r="D60" t="str">
            <v>22181100 Приобретение продуктов питания</v>
          </cell>
        </row>
        <row r="61">
          <cell r="D61" t="str">
            <v>22181200 Компенсационные выплаты на продукты питания</v>
          </cell>
        </row>
        <row r="62">
          <cell r="D62" t="str">
            <v>24111100 Выплата процентов по займам, полученным от иностранных государств и международных организаций</v>
          </cell>
        </row>
        <row r="63">
          <cell r="D63" t="str">
            <v>24211100 Выплата процентов по государственным краткосрочным ценным бумагам</v>
          </cell>
        </row>
        <row r="64">
          <cell r="D64" t="str">
            <v>24211200 Выплата процентов по государственным долгосрочным ценным бумагам</v>
          </cell>
        </row>
        <row r="65">
          <cell r="D65" t="str">
            <v>24221100 Погашение задолженности населению по индексированным суммам</v>
          </cell>
        </row>
        <row r="66">
          <cell r="D66" t="str">
            <v>24311100 Выплата процентов другим единицам сектора госуправления</v>
          </cell>
        </row>
        <row r="67">
          <cell r="D67" t="str">
            <v>25111100 Субсидии нефинансовым государственным предприятиям</v>
          </cell>
        </row>
        <row r="68">
          <cell r="D68" t="str">
            <v>25121100 Субсидии финансовым государственным предприятиям</v>
          </cell>
        </row>
        <row r="69">
          <cell r="D69" t="str">
            <v>25211100 Субсидии нефинансовым частным предприятиям</v>
          </cell>
        </row>
        <row r="70">
          <cell r="D70" t="str">
            <v>25221100 Субсидии финансовым частным предприятиям</v>
          </cell>
        </row>
        <row r="71">
          <cell r="D71" t="str">
            <v>26111100 Текущие гранты правительствам иностранных государств</v>
          </cell>
        </row>
        <row r="72">
          <cell r="D72" t="str">
            <v>26121100 Капитальные гранты правительствам иностранных государств</v>
          </cell>
        </row>
        <row r="73">
          <cell r="D73" t="str">
            <v>26211100 Взносы в международные организации</v>
          </cell>
        </row>
        <row r="74">
          <cell r="D74" t="str">
            <v>26211200 Взносы в интеграционные объединения в рамках СНГ</v>
          </cell>
        </row>
        <row r="75">
          <cell r="D75" t="str">
            <v xml:space="preserve">26211900 Прочие безвоздмездные перечисления </v>
          </cell>
        </row>
        <row r="76">
          <cell r="D76" t="str">
            <v>26221100 Капитальные гранты международным организациям</v>
          </cell>
        </row>
        <row r="77">
          <cell r="D77" t="str">
            <v>26311100 Категориальные гранты</v>
          </cell>
        </row>
        <row r="78">
          <cell r="D78" t="str">
            <v xml:space="preserve">26311200 Выравнивающие гранты </v>
          </cell>
        </row>
        <row r="79">
          <cell r="D79" t="str">
            <v>26311300 Стимулирующие гранты</v>
          </cell>
        </row>
        <row r="80">
          <cell r="D80" t="str">
            <v>26312100 Средства, передаваемые по взаимным расчетам из республиканского в местный бюджет</v>
          </cell>
        </row>
        <row r="81">
          <cell r="D81" t="str">
            <v>26312200 Средства, передаваемые по взаимным расчетам из местного в республиканский бюджет</v>
          </cell>
        </row>
        <row r="82">
          <cell r="D82" t="str">
            <v xml:space="preserve">26312300 Средства, передаваемые на повышение заработной платы </v>
          </cell>
        </row>
        <row r="83">
          <cell r="D83" t="str">
            <v>26313100 Субвенции Социальному Фонду</v>
          </cell>
        </row>
        <row r="84">
          <cell r="D84" t="str">
            <v>26321100 Капитальные гранты другим единицам сектора государственного управления</v>
          </cell>
        </row>
        <row r="85">
          <cell r="D85" t="str">
            <v>27111100 Пенсии по социальному страхованию населения</v>
          </cell>
        </row>
        <row r="86">
          <cell r="D86" t="str">
            <v xml:space="preserve">27111200 Льготные пенсии за работу в условиях высокогорья         </v>
          </cell>
        </row>
        <row r="87">
          <cell r="D87" t="str">
            <v xml:space="preserve">27111300 Пенсии военнослужащим       </v>
          </cell>
        </row>
        <row r="88">
          <cell r="D88" t="str">
            <v>27111400 Пенсии многодетным матерям и матерям инвалидов с детства</v>
          </cell>
        </row>
        <row r="89">
          <cell r="D89" t="str">
            <v>27111500 Пенсии отдельным категориям населения</v>
          </cell>
        </row>
        <row r="90">
          <cell r="D90" t="str">
            <v>27112100 Государственное обязательное личное страхование военнослужащих на случай их гибели, получения инвалидности</v>
          </cell>
        </row>
        <row r="91">
          <cell r="D91" t="str">
            <v>27113100 Компенсационные выплаты к пенсиям за электроэнергию</v>
          </cell>
        </row>
        <row r="92">
          <cell r="D92" t="str">
            <v>27113200 Компенсационные выплаты за трудовые увечья</v>
          </cell>
        </row>
        <row r="93">
          <cell r="D93" t="str">
            <v>27114100 Надбавки к пенсиям инвалидов</v>
          </cell>
        </row>
        <row r="94">
          <cell r="D94" t="str">
            <v>27114200 Надбавки к пенсиям за особые заслуги</v>
          </cell>
        </row>
        <row r="95">
          <cell r="D95" t="str">
            <v>27115100 Медицинское страхование детей до 16 лет</v>
          </cell>
        </row>
        <row r="96">
          <cell r="D96" t="str">
            <v>27115200 Медицинское страхование пенсионеров</v>
          </cell>
        </row>
        <row r="97">
          <cell r="D97" t="str">
            <v>27115300 Медицинское страхование лиц, получающих социальные пособия</v>
          </cell>
        </row>
        <row r="98">
          <cell r="D98" t="str">
            <v>27211100 Пособия  малообеспеченным семьям</v>
          </cell>
        </row>
        <row r="99">
          <cell r="D99" t="str">
            <v>27211200 Единовременное пособие при рождении ребенка</v>
          </cell>
        </row>
        <row r="100">
          <cell r="D100" t="str">
            <v>27211300 Пособия матерям до достижения ребенком 1,5 лет</v>
          </cell>
        </row>
        <row r="101">
          <cell r="D101" t="str">
            <v>27211400 Пособия по безработице</v>
          </cell>
        </row>
        <row r="102">
          <cell r="D102" t="str">
            <v xml:space="preserve">27211500 Социальные выплаты населению </v>
          </cell>
        </row>
        <row r="103">
          <cell r="D103" t="str">
            <v>27211600 Компенсационные выплаты, в связи с потерей кормильца</v>
          </cell>
        </row>
        <row r="104">
          <cell r="D104" t="str">
            <v>27212100 Пособия по временной нетрудоспособности</v>
          </cell>
        </row>
        <row r="105">
          <cell r="D105" t="str">
            <v>27212200 Пособия по беременности и родам</v>
          </cell>
        </row>
        <row r="106">
          <cell r="D106" t="str">
            <v>27212300 Выплата ритуальных пособий (на погребение)</v>
          </cell>
        </row>
        <row r="107">
          <cell r="D107" t="str">
            <v xml:space="preserve">27213100 Льготы населению  </v>
          </cell>
        </row>
        <row r="108">
          <cell r="D108" t="str">
            <v>27214100 Расходы на профессиональное обучение</v>
          </cell>
        </row>
        <row r="109">
          <cell r="D109" t="str">
            <v>27214200 Расходы на организацию общественных работ</v>
          </cell>
        </row>
        <row r="110">
          <cell r="D110" t="str">
            <v>27214300 Расходы на микрокредитование</v>
          </cell>
        </row>
        <row r="111">
          <cell r="D111" t="str">
            <v>27214400 Чек на рабочее место</v>
          </cell>
        </row>
        <row r="112">
          <cell r="D112" t="str">
            <v>27215100 Расходы на оздоровительные мероприятия работников и членов их семей</v>
          </cell>
        </row>
        <row r="113">
          <cell r="D113" t="str">
            <v>27216100 Безвозмездная помощь населению, пострадавшему от стихийных бедствий</v>
          </cell>
        </row>
        <row r="114">
          <cell r="D114" t="str">
            <v>28211100 Стипендии</v>
          </cell>
        </row>
        <row r="115">
          <cell r="D115" t="str">
            <v>28212100 Плата  исполнительных документов по решению суда</v>
          </cell>
        </row>
        <row r="116">
          <cell r="D116" t="str">
            <v>28213100 Прочие расходы, не отнесенные к другим статьям</v>
          </cell>
        </row>
        <row r="117">
          <cell r="D117" t="str">
            <v>28215100 Страховые резервы</v>
          </cell>
        </row>
        <row r="118">
          <cell r="D118" t="str">
            <v>28215200 Резервные фонды</v>
          </cell>
        </row>
        <row r="119">
          <cell r="D119" t="str">
            <v>28216100 Фонд сокращения бедности</v>
          </cell>
        </row>
        <row r="120">
          <cell r="D120" t="str">
            <v>28216900 Прочие Фонды</v>
          </cell>
        </row>
        <row r="121">
          <cell r="D121" t="str">
            <v>28217100 Программа государственных инвестиций</v>
          </cell>
        </row>
        <row r="122">
          <cell r="D122" t="str">
            <v/>
          </cell>
        </row>
        <row r="123">
          <cell r="D123" t="str">
            <v>31111110 Продажа квартир</v>
          </cell>
        </row>
        <row r="124">
          <cell r="D124" t="str">
            <v>31111120 Продажа домов</v>
          </cell>
        </row>
        <row r="125">
          <cell r="D125" t="str">
            <v>31111190 Продажа прочих жилых зданий и помещений</v>
          </cell>
        </row>
        <row r="126">
          <cell r="D126" t="str">
            <v>31111210 Приобретение и строительство квартир</v>
          </cell>
        </row>
        <row r="127">
          <cell r="D127" t="str">
            <v>31111220 Приобретение и строительство домов</v>
          </cell>
        </row>
        <row r="128">
          <cell r="D128" t="str">
            <v>31111290 Приобретение и строительство прочих жилых зданий и помещений</v>
          </cell>
        </row>
        <row r="129">
          <cell r="D129" t="str">
            <v>31111310 Капитальный ремонт квартир</v>
          </cell>
        </row>
        <row r="130">
          <cell r="D130" t="str">
            <v>31111320 Капитальный ремонт домов</v>
          </cell>
        </row>
        <row r="131">
          <cell r="D131" t="str">
            <v>31111390 Капитальный ремонт прочих жилых зданий и помещений</v>
          </cell>
        </row>
        <row r="132">
          <cell r="D132" t="str">
            <v>31112110 Продажа производственных зданий</v>
          </cell>
        </row>
        <row r="133">
          <cell r="D133" t="str">
            <v>31112120 Продажа институциональных зданий</v>
          </cell>
        </row>
        <row r="134">
          <cell r="D134" t="str">
            <v>31112130 Продажа военных зданий</v>
          </cell>
        </row>
        <row r="135">
          <cell r="D135" t="str">
            <v>31112190 Продажа прочих зданий</v>
          </cell>
        </row>
        <row r="136">
          <cell r="D136" t="str">
            <v>31112210 Приобретение и строительство производственных зданий</v>
          </cell>
        </row>
        <row r="137">
          <cell r="D137" t="str">
            <v>31112220 Приобретение и строительство институциональных зданий</v>
          </cell>
        </row>
        <row r="138">
          <cell r="D138" t="str">
            <v>31112230 Приобретение и строительство военных зданий</v>
          </cell>
        </row>
        <row r="139">
          <cell r="D139" t="str">
            <v>31112290 Приобретение и строительство прочих зданий</v>
          </cell>
        </row>
        <row r="140">
          <cell r="D140" t="str">
            <v>31112310 Капитальный ремонт производственных зданий</v>
          </cell>
        </row>
        <row r="141">
          <cell r="D141" t="str">
            <v>31112320 Капитальный ремонт институциональных зданий</v>
          </cell>
        </row>
        <row r="142">
          <cell r="D142" t="str">
            <v>31112330 Капитальный ремонт военных зданий</v>
          </cell>
        </row>
        <row r="143">
          <cell r="D143" t="str">
            <v>31112390 Капитальный ремонт прочих зданий</v>
          </cell>
        </row>
        <row r="144">
          <cell r="D144" t="str">
            <v>31113110 Продажа производственных сооружений</v>
          </cell>
        </row>
        <row r="145">
          <cell r="D145" t="str">
            <v>31113120 Продажа дорог</v>
          </cell>
        </row>
        <row r="146">
          <cell r="D146" t="str">
            <v>31113130 Продажа мостов</v>
          </cell>
        </row>
        <row r="147">
          <cell r="D147" t="str">
            <v>31113190 Продажа прочих сооружений</v>
          </cell>
        </row>
        <row r="148">
          <cell r="D148" t="str">
            <v>31113210 Приобретение и строительство производственных сооружений</v>
          </cell>
        </row>
        <row r="149">
          <cell r="D149" t="str">
            <v>31113220 Приобретение и строительство дорог</v>
          </cell>
        </row>
        <row r="150">
          <cell r="D150" t="str">
            <v>31113230 Приобретение и строительство мостов</v>
          </cell>
        </row>
        <row r="151">
          <cell r="D151" t="str">
            <v>31113290 Приобретение и строительство прочих сооружений</v>
          </cell>
        </row>
        <row r="152">
          <cell r="D152" t="str">
            <v>31113310 Капитальный ремонт производственных сооружений</v>
          </cell>
        </row>
        <row r="153">
          <cell r="D153" t="str">
            <v>31113320 Капитальный ремонт дорог</v>
          </cell>
        </row>
        <row r="154">
          <cell r="D154" t="str">
            <v>31113330 Капитальный ремонт мостов</v>
          </cell>
        </row>
        <row r="155">
          <cell r="D155" t="str">
            <v>31113390 Капитальный ремонт прочих сооружений</v>
          </cell>
        </row>
        <row r="156">
          <cell r="D156" t="str">
            <v>31121110 Продажа легковых автомобилей</v>
          </cell>
        </row>
        <row r="157">
          <cell r="D157" t="str">
            <v>31121120 Продажа автобусов</v>
          </cell>
        </row>
        <row r="158">
          <cell r="D158" t="str">
            <v>31121130 Продажа грузовых машин</v>
          </cell>
        </row>
        <row r="159">
          <cell r="D159" t="str">
            <v>31121140 Продажа поездов</v>
          </cell>
        </row>
        <row r="160">
          <cell r="D160" t="str">
            <v>31121150 Продажа водных транспортных средств</v>
          </cell>
        </row>
        <row r="161">
          <cell r="D161" t="str">
            <v>31121160 Продажа воздушного тарнспорта</v>
          </cell>
        </row>
        <row r="162">
          <cell r="D162" t="str">
            <v>31121190 Продажа прочих транспортных средств</v>
          </cell>
        </row>
        <row r="163">
          <cell r="D163" t="str">
            <v>31121210 Приобретение легковых автомобилей</v>
          </cell>
        </row>
        <row r="164">
          <cell r="D164" t="str">
            <v>31121220 Приобретение автобусов</v>
          </cell>
        </row>
        <row r="165">
          <cell r="D165" t="str">
            <v>31121230 Приобретение грузовых машин</v>
          </cell>
        </row>
        <row r="166">
          <cell r="D166" t="str">
            <v>31121240 Приобретение поездов</v>
          </cell>
        </row>
        <row r="167">
          <cell r="D167" t="str">
            <v>31121250 Приобретение водных транспортных средств</v>
          </cell>
        </row>
        <row r="168">
          <cell r="D168" t="str">
            <v>31121260 Приобретение воздушного тарнспорта</v>
          </cell>
        </row>
        <row r="169">
          <cell r="D169" t="str">
            <v>31121290 Приобретение прочих транспортных средств</v>
          </cell>
        </row>
        <row r="170">
          <cell r="D170" t="str">
            <v>31121310 Капитальный ремонт легковых автомобилей</v>
          </cell>
        </row>
        <row r="171">
          <cell r="D171" t="str">
            <v>31121320 Капитальный ремонт автобусов</v>
          </cell>
        </row>
        <row r="172">
          <cell r="D172" t="str">
            <v>31121330 Капитальный ремонт грузовых машин</v>
          </cell>
        </row>
        <row r="173">
          <cell r="D173" t="str">
            <v>31121340 Капитальный ремонт поездов</v>
          </cell>
        </row>
        <row r="174">
          <cell r="D174" t="str">
            <v>31121350 Капитальный ремонт водных транспортных средств</v>
          </cell>
        </row>
        <row r="175">
          <cell r="D175" t="str">
            <v>31121360 Капитальный ремонт воздушного тарнспорта</v>
          </cell>
        </row>
        <row r="176">
          <cell r="D176" t="str">
            <v>31121390 Капитальный ремонт прочих транспортных средств</v>
          </cell>
        </row>
        <row r="177">
          <cell r="D177" t="str">
            <v>31122110 Продажа производственных механизмов и оборудования</v>
          </cell>
        </row>
        <row r="178">
          <cell r="D178" t="str">
            <v>31122120 Продажа сельскохозяйственных механизмов и обрудования</v>
          </cell>
        </row>
        <row r="179">
          <cell r="D179" t="str">
            <v>31122190 Продажа прочих механизмов и обрудования</v>
          </cell>
        </row>
        <row r="180">
          <cell r="D180" t="str">
            <v>31122210 Приобретение производственных механизмов и оборудования</v>
          </cell>
        </row>
        <row r="181">
          <cell r="D181" t="str">
            <v>31122220 Приобретение сельскохозяйственных механизмов и обрудования</v>
          </cell>
        </row>
        <row r="182">
          <cell r="D182" t="str">
            <v>31122290 Приобретение прочих механизмов и обрудования</v>
          </cell>
        </row>
        <row r="183">
          <cell r="D183" t="str">
            <v>31122310 Капитальный ремонт производственных механизмов и оборудования</v>
          </cell>
        </row>
        <row r="184">
          <cell r="D184" t="str">
            <v>31122320 Капитальный ремонт сельскохозяйственных механизмов и обрудования</v>
          </cell>
        </row>
        <row r="185">
          <cell r="D185" t="str">
            <v>31122390 Капитальный ремонт прочих механизмов и обрудования</v>
          </cell>
        </row>
        <row r="186">
          <cell r="D186" t="str">
            <v>31123110 Продажа мебели</v>
          </cell>
        </row>
        <row r="187">
          <cell r="D187" t="str">
            <v>31123120 Продажа офисного обрудования</v>
          </cell>
        </row>
        <row r="188">
          <cell r="D188" t="str">
            <v>31123130 Продажа компьютерного оборудования</v>
          </cell>
        </row>
        <row r="189">
          <cell r="D189" t="str">
            <v>31123140 Продажа инструментов</v>
          </cell>
        </row>
        <row r="190">
          <cell r="D190" t="str">
            <v>31123150 Продажа учебников, учебных пособий и книг</v>
          </cell>
        </row>
        <row r="191">
          <cell r="D191" t="str">
            <v>31123190 Продажа прочей мебели и оборудования</v>
          </cell>
        </row>
        <row r="192">
          <cell r="D192" t="str">
            <v>31123210 Приобретение мебели</v>
          </cell>
        </row>
        <row r="193">
          <cell r="D193" t="str">
            <v>31123220 Приобретение офисного обрудования</v>
          </cell>
        </row>
        <row r="194">
          <cell r="D194" t="str">
            <v>31123230 Приобретение компьютерного оборудования</v>
          </cell>
        </row>
        <row r="195">
          <cell r="D195" t="str">
            <v>31123240 Приобретение инструментов</v>
          </cell>
        </row>
        <row r="196">
          <cell r="D196" t="str">
            <v>31123250 Приобретение учебников, учебных пособий и книг</v>
          </cell>
        </row>
        <row r="197">
          <cell r="D197" t="str">
            <v>31123290 Приобретение прочей мебели и оборудования</v>
          </cell>
        </row>
        <row r="198">
          <cell r="D198" t="str">
            <v>31131110 Продажа сертифицированных семян</v>
          </cell>
        </row>
        <row r="199">
          <cell r="D199" t="str">
            <v>31131120 Продажа растений</v>
          </cell>
        </row>
        <row r="200">
          <cell r="D200" t="str">
            <v>31131130 Продажа животных</v>
          </cell>
        </row>
        <row r="201">
          <cell r="D201" t="str">
            <v>31131140 Продажа продуктивного скота</v>
          </cell>
        </row>
        <row r="202">
          <cell r="D202" t="str">
            <v>31131150 Продажа рабочего скота</v>
          </cell>
        </row>
        <row r="203">
          <cell r="D203" t="str">
            <v>31131190 Продажа прочих культивируемых активов</v>
          </cell>
        </row>
        <row r="204">
          <cell r="D204" t="str">
            <v>31131210 Приобретение сертифицированных семян</v>
          </cell>
        </row>
        <row r="205">
          <cell r="D205" t="str">
            <v>31131220 Приобретение растений</v>
          </cell>
        </row>
        <row r="206">
          <cell r="D206" t="str">
            <v>31131230 Приобретение животных</v>
          </cell>
        </row>
        <row r="207">
          <cell r="D207" t="str">
            <v>31131240 Приобретение продуктивного скота</v>
          </cell>
        </row>
        <row r="208">
          <cell r="D208" t="str">
            <v>31131250 Приобретение рабочего скота</v>
          </cell>
        </row>
        <row r="209">
          <cell r="D209" t="str">
            <v>31131290 Приобретение прочих культивируемых активов</v>
          </cell>
        </row>
        <row r="210">
          <cell r="D210" t="str">
            <v>31132110 Продажа авторских прав и патентов</v>
          </cell>
        </row>
        <row r="211">
          <cell r="D211" t="str">
            <v xml:space="preserve">31132120 Продажа прав на недра </v>
          </cell>
        </row>
        <row r="212">
          <cell r="D212" t="str">
            <v>31132130 Продажа прав на использование частот</v>
          </cell>
        </row>
        <row r="213">
          <cell r="D213" t="str">
            <v>31132190 Продажа прочих прав и нематериальных активов</v>
          </cell>
        </row>
        <row r="214">
          <cell r="D214" t="str">
            <v>31132210 Приобретение авторских прав и патентов</v>
          </cell>
        </row>
        <row r="215">
          <cell r="D215" t="str">
            <v xml:space="preserve">31132220 Приобретение прав на недра </v>
          </cell>
        </row>
        <row r="216">
          <cell r="D216" t="str">
            <v>31132230 Приобретение прав на использование частот</v>
          </cell>
        </row>
        <row r="217">
          <cell r="D217" t="str">
            <v>31132290 Приобретение прочих прав и нематериальных активов</v>
          </cell>
        </row>
        <row r="218">
          <cell r="D218" t="str">
            <v>31211110 Продажа горюче-смазочных материалов</v>
          </cell>
        </row>
        <row r="219">
          <cell r="D219" t="str">
            <v>31211120 Продажа зерновых культур</v>
          </cell>
        </row>
        <row r="220">
          <cell r="D220" t="str">
            <v>31211190 Продажа прочих запасов фонда государственного материального резерва</v>
          </cell>
        </row>
        <row r="221">
          <cell r="D221" t="str">
            <v>31211210 Приобретение запасов горюче-смазочных материалов</v>
          </cell>
        </row>
        <row r="222">
          <cell r="D222" t="str">
            <v>31211220 Приобретение запасов зерновых культур</v>
          </cell>
        </row>
        <row r="223">
          <cell r="D223" t="str">
            <v>31211290 Приобретение прочих запасов фонда государственного материального резерва</v>
          </cell>
        </row>
        <row r="224">
          <cell r="D224" t="str">
            <v>31221110 Продажа сырья и материалов</v>
          </cell>
        </row>
        <row r="225">
          <cell r="D225" t="str">
            <v>31221210 Приобретение запасов сырья и материалов</v>
          </cell>
        </row>
        <row r="226">
          <cell r="D226" t="str">
            <v>31222110 Продажа запасов незавершенного производства</v>
          </cell>
        </row>
        <row r="227">
          <cell r="D227" t="str">
            <v>31222210 Приобретение запасов незавершенного производства</v>
          </cell>
        </row>
        <row r="228">
          <cell r="D228" t="str">
            <v>31223110 Продажа готовой продукции</v>
          </cell>
        </row>
        <row r="229">
          <cell r="D229" t="str">
            <v>31223210 Приобретение готовой продукции</v>
          </cell>
        </row>
        <row r="230">
          <cell r="D230" t="str">
            <v>31224110 Продажа товаров для перепродажи</v>
          </cell>
        </row>
        <row r="231">
          <cell r="D231" t="str">
            <v>31224210 Приобретение товаров для перепродажи</v>
          </cell>
        </row>
        <row r="232">
          <cell r="D232" t="str">
            <v>31311110 Продажа  драгоценных металлов и камней</v>
          </cell>
        </row>
        <row r="233">
          <cell r="D233" t="str">
            <v>31311210 Приобретение драгоценных металлов и камней</v>
          </cell>
        </row>
        <row r="234">
          <cell r="D234" t="str">
            <v>31321110 Продажа активов культурного наследия</v>
          </cell>
        </row>
        <row r="235">
          <cell r="D235" t="str">
            <v>31321210 Приобретение активов культурного наследия</v>
          </cell>
        </row>
        <row r="236">
          <cell r="D236" t="str">
            <v>31331110 Продажа  ювелирных изделий</v>
          </cell>
        </row>
        <row r="237">
          <cell r="D237" t="str">
            <v>31331210 Приобретение ювелирных изделий</v>
          </cell>
        </row>
        <row r="238">
          <cell r="D238" t="str">
            <v>31411110 Продажа сельскохозяйственных земель</v>
          </cell>
        </row>
        <row r="239">
          <cell r="D239" t="str">
            <v>31411210 Приобретение сельскохозяйственных земель</v>
          </cell>
        </row>
        <row r="240">
          <cell r="D240" t="str">
            <v>31412110 Продажа несельскохозяйственных земель</v>
          </cell>
        </row>
        <row r="241">
          <cell r="D241" t="str">
            <v>31412210 Приобретение земли под жилые здания и сооружения</v>
          </cell>
        </row>
        <row r="242">
          <cell r="D242" t="str">
            <v>31412220 Приобретение земли для производственных целей</v>
          </cell>
        </row>
        <row r="243">
          <cell r="D243" t="str">
            <v>31412290 Приобретение земли для прочих целей</v>
          </cell>
        </row>
        <row r="244">
          <cell r="D244" t="str">
            <v>32131110 Продажа краткосрочных ценных бумаг, кроме акций</v>
          </cell>
        </row>
        <row r="245">
          <cell r="D245" t="str">
            <v>32131210 Приобретение краткосрочных ценных бумаг, кроме акций</v>
          </cell>
        </row>
        <row r="246">
          <cell r="D246" t="str">
            <v>32132110 Продажа долгосрочных ценных бумаг, кроме акций</v>
          </cell>
        </row>
        <row r="247">
          <cell r="D247" t="str">
            <v>32132210 Приобретение долгосрочных ценных бумаг, кроме акций</v>
          </cell>
        </row>
        <row r="248">
          <cell r="D248" t="str">
            <v>32141110 Погашение бюджетных ссуд местными органами управления</v>
          </cell>
        </row>
        <row r="249">
          <cell r="D249" t="str">
            <v>32141190 Погашение бюджетных ссуд прочими уровнями госуправления</v>
          </cell>
        </row>
        <row r="250">
          <cell r="D250" t="str">
            <v>32141210 Выпуск бюджетной ссуды местным органам управления</v>
          </cell>
        </row>
        <row r="251">
          <cell r="D251" t="str">
            <v>32141290 Выпуск бюджетной ссуды прочим уровням госуправления</v>
          </cell>
        </row>
        <row r="252">
          <cell r="D252" t="str">
            <v xml:space="preserve">32142110 Погашение ссуды предприятиями и организациями </v>
          </cell>
        </row>
        <row r="253">
          <cell r="D253" t="str">
            <v>32142120 Погашение ссуды финансовыми учреждениями</v>
          </cell>
        </row>
        <row r="254">
          <cell r="D254" t="str">
            <v>32142130 Погашение ссуды населению</v>
          </cell>
        </row>
        <row r="255">
          <cell r="D255" t="str">
            <v>32142210 Выпуск ссуды предприятиям и организациям</v>
          </cell>
        </row>
        <row r="256">
          <cell r="D256" t="str">
            <v>32142220 Выпуск ссуды финансовым учреждениям</v>
          </cell>
        </row>
        <row r="257">
          <cell r="D257" t="str">
            <v>32142230 Выпуск ссуды населению</v>
          </cell>
        </row>
        <row r="258">
          <cell r="D258" t="str">
            <v xml:space="preserve">32151110 Продажа акций </v>
          </cell>
        </row>
        <row r="259">
          <cell r="D259" t="str">
            <v>32151190 Продажа других форм участия в капитале</v>
          </cell>
        </row>
        <row r="260">
          <cell r="D260" t="str">
            <v xml:space="preserve">32151210 Приобретение акций </v>
          </cell>
        </row>
        <row r="261">
          <cell r="D261" t="str">
            <v>32151290 Приобретение других форм участия в капитале</v>
          </cell>
        </row>
        <row r="262">
          <cell r="D262" t="str">
            <v xml:space="preserve">32171110 Погашение прочей внутренней дебиторской задолженности </v>
          </cell>
        </row>
        <row r="263">
          <cell r="D263" t="str">
            <v>32171210 Признание прочей внутренней дебиторской задолженности</v>
          </cell>
        </row>
        <row r="264">
          <cell r="D264" t="str">
            <v>32231110 Продажа краткосрочных ценных бумаг, кроме акций</v>
          </cell>
        </row>
        <row r="265">
          <cell r="D265" t="str">
            <v>32231210 Приобретение краткосрочных ценных бумаг, кроме акций</v>
          </cell>
        </row>
        <row r="266">
          <cell r="D266" t="str">
            <v>32232110 Продажа долгосрочных ценных бумаг, кроме акций</v>
          </cell>
        </row>
        <row r="267">
          <cell r="D267" t="str">
            <v>32232210 Приобретение долгосрочных ценных бумаг, кроме акций</v>
          </cell>
        </row>
        <row r="268">
          <cell r="D268" t="str">
            <v>32241110 Погашение кредита правительствами других государств</v>
          </cell>
        </row>
        <row r="269">
          <cell r="D269" t="str">
            <v>32241210 Выпуск кредита правительствам других государств</v>
          </cell>
        </row>
        <row r="270">
          <cell r="D270" t="str">
            <v>32251110 Продажа акций</v>
          </cell>
        </row>
        <row r="271">
          <cell r="D271" t="str">
            <v>32251190 Продажа других форм участия в капитале</v>
          </cell>
        </row>
        <row r="272">
          <cell r="D272" t="str">
            <v>32251210 Приобретение акций</v>
          </cell>
        </row>
        <row r="273">
          <cell r="D273" t="str">
            <v>32251290 Приобретение других форм участия в капитале</v>
          </cell>
        </row>
        <row r="274">
          <cell r="D274" t="str">
            <v xml:space="preserve">32271110 Погашение прочей внешней дебиторской задолженности </v>
          </cell>
        </row>
        <row r="275">
          <cell r="D275" t="str">
            <v xml:space="preserve">32271210 Признание прочей внешней дебиторской задолженности </v>
          </cell>
        </row>
        <row r="276">
          <cell r="D276" t="str">
            <v>33131110 Выпуск государственных краткосрочных ценных бумаг, кроме акций</v>
          </cell>
        </row>
        <row r="277">
          <cell r="D277" t="str">
            <v>33131190 Выпуск прочих государственных краткосрочных ценных бумаг, кроме акций</v>
          </cell>
        </row>
        <row r="278">
          <cell r="D278" t="str">
            <v>33131210 Погашение государственных краткосрочных ценных бумаг, кроме акций</v>
          </cell>
        </row>
        <row r="279">
          <cell r="D279" t="str">
            <v>33131290 Погашение прочих государственных краткосрочных ценных бумаг, кроме акций</v>
          </cell>
        </row>
        <row r="280">
          <cell r="D280" t="str">
            <v>33132110 Выпуск государственных долгосрочных ценных бумаг, кроме акций</v>
          </cell>
        </row>
        <row r="281">
          <cell r="D281" t="str">
            <v>33132190 Выпуск прочих государственных долгосрочных ценных бумаг, кроме акций</v>
          </cell>
        </row>
        <row r="282">
          <cell r="D282" t="str">
            <v>33132210 Погашение  государственных долгосрочных ценных бумаг, кроме акций</v>
          </cell>
        </row>
        <row r="283">
          <cell r="D283" t="str">
            <v>33132290 Погашение прочих  государственных долгосрочных ценных бумаг, кроме акций</v>
          </cell>
        </row>
        <row r="284">
          <cell r="D284" t="str">
            <v>33141110 Получение заимствований от других единиц государственного управления</v>
          </cell>
        </row>
        <row r="285">
          <cell r="D285" t="str">
            <v>33141210 Погашение заимствований другим единицам государственного управления</v>
          </cell>
        </row>
        <row r="286">
          <cell r="D286" t="str">
            <v>33142110 Получение заимствований от предприятий, организаций, финансовых учреждений</v>
          </cell>
        </row>
        <row r="287">
          <cell r="D287" t="str">
            <v>33142210 Погашение заимствований предприятиям, организациям, финансовым учреждениям</v>
          </cell>
        </row>
        <row r="288">
          <cell r="D288" t="str">
            <v>33171110 Прочая внутренняя кредиторская задолженность</v>
          </cell>
        </row>
        <row r="289">
          <cell r="D289" t="str">
            <v>33171210 Погашение прочей внутренней кредиторской задолженности</v>
          </cell>
        </row>
        <row r="290">
          <cell r="D290" t="str">
            <v>33241110 Получение заимствований по двусторонним долговым соглашениям</v>
          </cell>
        </row>
        <row r="291">
          <cell r="D291" t="str">
            <v>33241210 Погашение обязательств по двусторонним долговым соглашениям</v>
          </cell>
        </row>
        <row r="292">
          <cell r="D292" t="str">
            <v>33242110 Получение заимствований по многосторонним долговым соглашениям</v>
          </cell>
        </row>
        <row r="293">
          <cell r="D293" t="str">
            <v>33242210 Погашение обязательств по мносторонним долговым соглашениям</v>
          </cell>
        </row>
        <row r="294">
          <cell r="D294" t="str">
            <v>33243110 Получение заимствований от иностранных финансовых институтов</v>
          </cell>
        </row>
        <row r="295">
          <cell r="D295" t="str">
            <v>33243210 Погашение обязательств перед иностранными финансовыми институтами</v>
          </cell>
        </row>
        <row r="296">
          <cell r="D296" t="str">
            <v xml:space="preserve">33249110 Получение прочих внешних заимствований </v>
          </cell>
        </row>
        <row r="297">
          <cell r="D297" t="str">
            <v>33249210 Погашение прочих внешних заимстовований</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07"/>
  <sheetViews>
    <sheetView tabSelected="1" view="pageBreakPreview" topLeftCell="B1" zoomScale="80" zoomScaleNormal="80" zoomScaleSheetLayoutView="80" workbookViewId="0">
      <pane ySplit="7" topLeftCell="A36" activePane="bottomLeft" state="frozen"/>
      <selection activeCell="G1" sqref="G1:I1"/>
      <selection pane="bottomLeft" activeCell="F49" sqref="F49:F54"/>
    </sheetView>
  </sheetViews>
  <sheetFormatPr defaultRowHeight="29.25" customHeight="1" x14ac:dyDescent="0.25"/>
  <cols>
    <col min="1" max="1" width="6.5703125" style="1" hidden="1" customWidth="1"/>
    <col min="2" max="2" width="6.5703125" style="1" customWidth="1"/>
    <col min="3" max="3" width="7" style="10" customWidth="1"/>
    <col min="4" max="4" width="7" style="11" customWidth="1"/>
    <col min="5" max="5" width="7" style="10" customWidth="1"/>
    <col min="6" max="6" width="59.28515625" style="12" customWidth="1"/>
    <col min="7" max="7" width="14.5703125" style="13" customWidth="1"/>
    <col min="8" max="8" width="17.5703125" style="13" bestFit="1" customWidth="1"/>
    <col min="9" max="9" width="16.42578125" style="13" bestFit="1" customWidth="1"/>
    <col min="10" max="11" width="17.5703125" style="13" bestFit="1" customWidth="1"/>
    <col min="12" max="12" width="54" style="14" customWidth="1"/>
    <col min="13" max="13" width="11.5703125" style="1" customWidth="1"/>
    <col min="14" max="18" width="14.140625" style="1" customWidth="1"/>
    <col min="19" max="23" width="12" style="7" bestFit="1" customWidth="1"/>
    <col min="24" max="16384" width="9.140625" style="7"/>
  </cols>
  <sheetData>
    <row r="1" spans="1:18" ht="68.25" customHeight="1" x14ac:dyDescent="0.25">
      <c r="A1" s="2"/>
      <c r="B1" s="2"/>
      <c r="C1" s="4"/>
      <c r="D1" s="4"/>
      <c r="E1" s="4"/>
      <c r="F1" s="4"/>
      <c r="G1" s="6"/>
      <c r="H1" s="6"/>
      <c r="I1" s="6"/>
      <c r="J1" s="6" t="s">
        <v>0</v>
      </c>
      <c r="K1" s="6"/>
      <c r="L1" s="8"/>
      <c r="M1" s="363" t="s">
        <v>592</v>
      </c>
      <c r="N1" s="363"/>
      <c r="O1" s="363"/>
      <c r="P1" s="363"/>
      <c r="Q1" s="363"/>
      <c r="R1" s="363"/>
    </row>
    <row r="2" spans="1:18" ht="19.5" customHeight="1" x14ac:dyDescent="0.25">
      <c r="A2" s="7"/>
      <c r="B2" s="7"/>
      <c r="C2" s="7"/>
      <c r="D2" s="7"/>
      <c r="E2" s="7"/>
      <c r="F2" s="7"/>
      <c r="G2" s="9"/>
      <c r="H2" s="9"/>
      <c r="I2" s="9"/>
      <c r="J2" s="9"/>
      <c r="K2" s="9"/>
      <c r="L2" s="8"/>
      <c r="M2" s="15"/>
      <c r="N2" s="15"/>
      <c r="O2" s="15"/>
      <c r="P2" s="15"/>
      <c r="Q2" s="16"/>
      <c r="R2" s="16"/>
    </row>
    <row r="3" spans="1:18" ht="18.75" x14ac:dyDescent="0.3">
      <c r="A3" s="362" t="s">
        <v>1</v>
      </c>
      <c r="B3" s="362"/>
      <c r="C3" s="362"/>
      <c r="D3" s="362"/>
      <c r="E3" s="362"/>
      <c r="F3" s="362"/>
      <c r="G3" s="362"/>
      <c r="H3" s="362"/>
      <c r="I3" s="362"/>
      <c r="J3" s="362"/>
      <c r="K3" s="362"/>
      <c r="L3" s="362"/>
      <c r="M3" s="362"/>
      <c r="N3" s="362"/>
      <c r="O3" s="362"/>
      <c r="P3" s="362"/>
      <c r="Q3" s="362"/>
      <c r="R3" s="362"/>
    </row>
    <row r="4" spans="1:18" ht="19.5" customHeight="1" x14ac:dyDescent="0.25">
      <c r="A4" s="2"/>
      <c r="B4" s="2"/>
      <c r="C4" s="3"/>
      <c r="D4" s="4"/>
      <c r="E4" s="3"/>
      <c r="F4" s="5"/>
      <c r="G4" s="6"/>
      <c r="H4" s="6"/>
      <c r="I4" s="6"/>
      <c r="J4" s="6"/>
      <c r="K4" s="6"/>
      <c r="L4" s="8"/>
      <c r="M4" s="2"/>
      <c r="N4" s="2"/>
      <c r="O4" s="2"/>
      <c r="P4" s="2"/>
      <c r="Q4" s="2"/>
      <c r="R4" s="2"/>
    </row>
    <row r="5" spans="1:18" s="19" customFormat="1" ht="29.25" customHeight="1" x14ac:dyDescent="0.2">
      <c r="A5" s="374"/>
      <c r="B5" s="359" t="s">
        <v>597</v>
      </c>
      <c r="C5" s="377" t="s">
        <v>594</v>
      </c>
      <c r="D5" s="377" t="s">
        <v>595</v>
      </c>
      <c r="E5" s="377" t="s">
        <v>596</v>
      </c>
      <c r="F5" s="380" t="s">
        <v>22</v>
      </c>
      <c r="G5" s="381" t="s">
        <v>2</v>
      </c>
      <c r="H5" s="381"/>
      <c r="I5" s="381"/>
      <c r="J5" s="381"/>
      <c r="K5" s="381"/>
      <c r="L5" s="357" t="s">
        <v>3</v>
      </c>
      <c r="M5" s="357" t="s">
        <v>4</v>
      </c>
      <c r="N5" s="357" t="s">
        <v>5</v>
      </c>
      <c r="O5" s="357" t="s">
        <v>6</v>
      </c>
      <c r="P5" s="357"/>
      <c r="Q5" s="357"/>
      <c r="R5" s="357"/>
    </row>
    <row r="6" spans="1:18" s="19" customFormat="1" ht="29.25" customHeight="1" x14ac:dyDescent="0.2">
      <c r="A6" s="375"/>
      <c r="B6" s="360"/>
      <c r="C6" s="378"/>
      <c r="D6" s="378"/>
      <c r="E6" s="378"/>
      <c r="F6" s="360"/>
      <c r="G6" s="358" t="s">
        <v>7</v>
      </c>
      <c r="H6" s="358"/>
      <c r="I6" s="358"/>
      <c r="J6" s="358"/>
      <c r="K6" s="358"/>
      <c r="L6" s="357"/>
      <c r="M6" s="357"/>
      <c r="N6" s="357"/>
      <c r="O6" s="357"/>
      <c r="P6" s="357"/>
      <c r="Q6" s="357"/>
      <c r="R6" s="357"/>
    </row>
    <row r="7" spans="1:18" s="19" customFormat="1" ht="29.25" customHeight="1" x14ac:dyDescent="0.2">
      <c r="A7" s="376"/>
      <c r="B7" s="361"/>
      <c r="C7" s="379"/>
      <c r="D7" s="379"/>
      <c r="E7" s="379"/>
      <c r="F7" s="361"/>
      <c r="G7" s="20">
        <v>2020</v>
      </c>
      <c r="H7" s="20">
        <v>2021</v>
      </c>
      <c r="I7" s="20">
        <v>2022</v>
      </c>
      <c r="J7" s="20">
        <v>2023</v>
      </c>
      <c r="K7" s="20">
        <v>2024</v>
      </c>
      <c r="L7" s="357"/>
      <c r="M7" s="357"/>
      <c r="N7" s="20">
        <v>2020</v>
      </c>
      <c r="O7" s="20">
        <v>2021</v>
      </c>
      <c r="P7" s="20">
        <v>2022</v>
      </c>
      <c r="Q7" s="20">
        <v>2023</v>
      </c>
      <c r="R7" s="20">
        <v>2024</v>
      </c>
    </row>
    <row r="8" spans="1:18" s="19" customFormat="1" ht="21.75" customHeight="1" x14ac:dyDescent="0.2">
      <c r="A8" s="21"/>
      <c r="B8" s="328" t="s">
        <v>593</v>
      </c>
      <c r="C8" s="328"/>
      <c r="D8" s="328"/>
      <c r="E8" s="328"/>
      <c r="F8" s="328"/>
      <c r="G8" s="328"/>
      <c r="H8" s="328"/>
      <c r="I8" s="328"/>
      <c r="J8" s="328"/>
      <c r="K8" s="328"/>
      <c r="L8" s="328"/>
      <c r="M8" s="328"/>
      <c r="N8" s="328"/>
      <c r="O8" s="328"/>
      <c r="P8" s="328"/>
      <c r="Q8" s="328"/>
      <c r="R8" s="328"/>
    </row>
    <row r="9" spans="1:18" s="19" customFormat="1" ht="21.75" customHeight="1" x14ac:dyDescent="0.2">
      <c r="A9" s="21"/>
      <c r="B9" s="267">
        <v>25</v>
      </c>
      <c r="C9" s="22" t="s">
        <v>493</v>
      </c>
      <c r="D9" s="23"/>
      <c r="E9" s="24"/>
      <c r="F9" s="25" t="s">
        <v>498</v>
      </c>
      <c r="G9" s="26">
        <f>SUM(G10:G11)</f>
        <v>0</v>
      </c>
      <c r="H9" s="26">
        <f>SUM(H10:H11)</f>
        <v>0</v>
      </c>
      <c r="I9" s="26">
        <f>SUM(I10:I11)</f>
        <v>287393.446</v>
      </c>
      <c r="J9" s="26">
        <f>SUM(J10:J11)</f>
        <v>295067.34600000002</v>
      </c>
      <c r="K9" s="26">
        <f>SUM(K10:K11)</f>
        <v>296347.74600000004</v>
      </c>
      <c r="L9" s="27" t="s">
        <v>9</v>
      </c>
      <c r="M9" s="28" t="s">
        <v>24</v>
      </c>
      <c r="N9" s="28">
        <v>18.899999999999999</v>
      </c>
      <c r="O9" s="28">
        <v>16.8</v>
      </c>
      <c r="P9" s="28">
        <v>17</v>
      </c>
      <c r="Q9" s="28">
        <v>17</v>
      </c>
      <c r="R9" s="29">
        <v>17</v>
      </c>
    </row>
    <row r="10" spans="1:18" s="19" customFormat="1" ht="12.75" x14ac:dyDescent="0.2">
      <c r="A10" s="21"/>
      <c r="B10" s="267"/>
      <c r="C10" s="23"/>
      <c r="D10" s="23" t="s">
        <v>11</v>
      </c>
      <c r="E10" s="24"/>
      <c r="F10" s="30" t="s">
        <v>499</v>
      </c>
      <c r="G10" s="31"/>
      <c r="H10" s="31"/>
      <c r="I10" s="31">
        <f>171263.9+54833.546</f>
        <v>226097.446</v>
      </c>
      <c r="J10" s="31">
        <f>173652.7+54833.546</f>
        <v>228486.24600000001</v>
      </c>
      <c r="K10" s="31">
        <f>177463.7+54833.546</f>
        <v>232297.24600000001</v>
      </c>
      <c r="L10" s="276"/>
      <c r="M10" s="276"/>
      <c r="N10" s="276"/>
      <c r="O10" s="276"/>
      <c r="P10" s="276"/>
      <c r="Q10" s="276"/>
      <c r="R10" s="277"/>
    </row>
    <row r="11" spans="1:18" s="19" customFormat="1" ht="12.75" x14ac:dyDescent="0.2">
      <c r="A11" s="21"/>
      <c r="B11" s="267"/>
      <c r="C11" s="23"/>
      <c r="D11" s="23" t="s">
        <v>13</v>
      </c>
      <c r="E11" s="24"/>
      <c r="F11" s="30" t="s">
        <v>534</v>
      </c>
      <c r="G11" s="31"/>
      <c r="H11" s="31"/>
      <c r="I11" s="31">
        <f>18741.7+2809.1+293+5083.3+288.8+6302.1+7292.6+5208.9+137.1+7091+1410.2+6638.2</f>
        <v>61295.999999999993</v>
      </c>
      <c r="J11" s="31">
        <f>23499.9+2863.7+5181.9+294.4+6424.3+5822.9+5310+139.7+7228.6+4440.2+5375.5</f>
        <v>66581.100000000006</v>
      </c>
      <c r="K11" s="31">
        <f>19679.1+2949.6+5337.2+303.2+6616.1+1952+5469+143.9+7445.6+6892.5+7262.3</f>
        <v>64050.5</v>
      </c>
      <c r="L11" s="276"/>
      <c r="M11" s="276"/>
      <c r="N11" s="276"/>
      <c r="O11" s="276"/>
      <c r="P11" s="276"/>
      <c r="Q11" s="276"/>
      <c r="R11" s="277"/>
    </row>
    <row r="12" spans="1:18" s="19" customFormat="1" ht="40.5" customHeight="1" x14ac:dyDescent="0.2">
      <c r="A12" s="21"/>
      <c r="B12" s="267"/>
      <c r="C12" s="22" t="s">
        <v>494</v>
      </c>
      <c r="D12" s="23"/>
      <c r="E12" s="24"/>
      <c r="F12" s="25" t="s">
        <v>500</v>
      </c>
      <c r="G12" s="26">
        <f>SUM(G13:G28)</f>
        <v>0</v>
      </c>
      <c r="H12" s="26">
        <f>SUM(H13:H28)</f>
        <v>0</v>
      </c>
      <c r="I12" s="26">
        <f>SUM(I13:I28)</f>
        <v>181224.3</v>
      </c>
      <c r="J12" s="26">
        <f>SUM(J13:J28)</f>
        <v>182761.2</v>
      </c>
      <c r="K12" s="26">
        <f>SUM(K13:K28)</f>
        <v>190554.3</v>
      </c>
      <c r="L12" s="30" t="s">
        <v>501</v>
      </c>
      <c r="M12" s="32" t="s">
        <v>8</v>
      </c>
      <c r="N12" s="32">
        <v>63</v>
      </c>
      <c r="O12" s="32">
        <v>63</v>
      </c>
      <c r="P12" s="32">
        <v>63</v>
      </c>
      <c r="Q12" s="32">
        <v>63</v>
      </c>
      <c r="R12" s="33">
        <v>63</v>
      </c>
    </row>
    <row r="13" spans="1:18" s="19" customFormat="1" ht="34.5" customHeight="1" x14ac:dyDescent="0.2">
      <c r="A13" s="21"/>
      <c r="B13" s="267"/>
      <c r="C13" s="260"/>
      <c r="D13" s="260" t="s">
        <v>11</v>
      </c>
      <c r="E13" s="261"/>
      <c r="F13" s="275" t="s">
        <v>502</v>
      </c>
      <c r="G13" s="258"/>
      <c r="H13" s="258"/>
      <c r="I13" s="258">
        <v>32337.3</v>
      </c>
      <c r="J13" s="258">
        <v>32983.599999999999</v>
      </c>
      <c r="K13" s="258">
        <v>33965.800000000003</v>
      </c>
      <c r="L13" s="30" t="s">
        <v>513</v>
      </c>
      <c r="M13" s="32" t="s">
        <v>8</v>
      </c>
      <c r="N13" s="32">
        <v>63</v>
      </c>
      <c r="O13" s="32">
        <v>63</v>
      </c>
      <c r="P13" s="32">
        <v>63</v>
      </c>
      <c r="Q13" s="32">
        <v>63</v>
      </c>
      <c r="R13" s="33">
        <v>63</v>
      </c>
    </row>
    <row r="14" spans="1:18" s="19" customFormat="1" ht="61.5" customHeight="1" x14ac:dyDescent="0.2">
      <c r="A14" s="21"/>
      <c r="B14" s="267"/>
      <c r="C14" s="260"/>
      <c r="D14" s="260"/>
      <c r="E14" s="261"/>
      <c r="F14" s="275"/>
      <c r="G14" s="258"/>
      <c r="H14" s="258"/>
      <c r="I14" s="258"/>
      <c r="J14" s="258"/>
      <c r="K14" s="258"/>
      <c r="L14" s="30" t="s">
        <v>535</v>
      </c>
      <c r="M14" s="32" t="s">
        <v>8</v>
      </c>
      <c r="N14" s="32"/>
      <c r="O14" s="32">
        <v>10</v>
      </c>
      <c r="P14" s="32">
        <v>50</v>
      </c>
      <c r="Q14" s="32">
        <v>75</v>
      </c>
      <c r="R14" s="33">
        <v>100</v>
      </c>
    </row>
    <row r="15" spans="1:18" s="19" customFormat="1" ht="68.25" customHeight="1" x14ac:dyDescent="0.2">
      <c r="A15" s="21"/>
      <c r="B15" s="267"/>
      <c r="C15" s="260"/>
      <c r="D15" s="260"/>
      <c r="E15" s="261"/>
      <c r="F15" s="275"/>
      <c r="G15" s="258"/>
      <c r="H15" s="258"/>
      <c r="I15" s="258"/>
      <c r="J15" s="258"/>
      <c r="K15" s="258"/>
      <c r="L15" s="34" t="s">
        <v>514</v>
      </c>
      <c r="M15" s="35" t="s">
        <v>26</v>
      </c>
      <c r="N15" s="28">
        <v>20</v>
      </c>
      <c r="O15" s="28">
        <v>20</v>
      </c>
      <c r="P15" s="28">
        <v>20</v>
      </c>
      <c r="Q15" s="28">
        <v>20</v>
      </c>
      <c r="R15" s="29">
        <v>20</v>
      </c>
    </row>
    <row r="16" spans="1:18" s="19" customFormat="1" ht="12.75" x14ac:dyDescent="0.2">
      <c r="A16" s="21"/>
      <c r="B16" s="267"/>
      <c r="C16" s="23"/>
      <c r="D16" s="23" t="s">
        <v>13</v>
      </c>
      <c r="E16" s="24"/>
      <c r="F16" s="36" t="s">
        <v>503</v>
      </c>
      <c r="G16" s="37"/>
      <c r="H16" s="31"/>
      <c r="I16" s="38">
        <v>9499.2000000000007</v>
      </c>
      <c r="J16" s="31">
        <v>9679.7000000000007</v>
      </c>
      <c r="K16" s="31">
        <v>9970</v>
      </c>
      <c r="L16" s="39" t="s">
        <v>515</v>
      </c>
      <c r="M16" s="28" t="s">
        <v>21</v>
      </c>
      <c r="N16" s="28"/>
      <c r="O16" s="32">
        <v>172891.6</v>
      </c>
      <c r="P16" s="32">
        <v>174209.9</v>
      </c>
      <c r="Q16" s="40">
        <v>174972</v>
      </c>
      <c r="R16" s="33" t="s">
        <v>171</v>
      </c>
    </row>
    <row r="17" spans="1:18" s="19" customFormat="1" ht="12.75" x14ac:dyDescent="0.2">
      <c r="A17" s="21"/>
      <c r="B17" s="267"/>
      <c r="C17" s="23"/>
      <c r="D17" s="23" t="s">
        <v>14</v>
      </c>
      <c r="E17" s="41"/>
      <c r="F17" s="36" t="s">
        <v>504</v>
      </c>
      <c r="G17" s="38"/>
      <c r="H17" s="31"/>
      <c r="I17" s="38">
        <v>2375.6999999999998</v>
      </c>
      <c r="J17" s="31">
        <v>2420.9</v>
      </c>
      <c r="K17" s="31">
        <v>2493.6</v>
      </c>
      <c r="L17" s="39" t="s">
        <v>516</v>
      </c>
      <c r="M17" s="28" t="s">
        <v>530</v>
      </c>
      <c r="N17" s="28"/>
      <c r="O17" s="40">
        <v>3000000</v>
      </c>
      <c r="P17" s="40">
        <v>3000000</v>
      </c>
      <c r="Q17" s="40">
        <v>4000000</v>
      </c>
      <c r="R17" s="42">
        <v>6500000</v>
      </c>
    </row>
    <row r="18" spans="1:18" s="19" customFormat="1" ht="12.75" x14ac:dyDescent="0.2">
      <c r="A18" s="21"/>
      <c r="B18" s="267"/>
      <c r="C18" s="23"/>
      <c r="D18" s="23" t="s">
        <v>15</v>
      </c>
      <c r="E18" s="41"/>
      <c r="F18" s="36" t="s">
        <v>505</v>
      </c>
      <c r="G18" s="38"/>
      <c r="H18" s="43"/>
      <c r="I18" s="38">
        <v>2320.4</v>
      </c>
      <c r="J18" s="43">
        <v>2364.5</v>
      </c>
      <c r="K18" s="31">
        <v>2435.4</v>
      </c>
      <c r="L18" s="30" t="s">
        <v>517</v>
      </c>
      <c r="M18" s="44" t="s">
        <v>21</v>
      </c>
      <c r="N18" s="45">
        <v>600</v>
      </c>
      <c r="O18" s="40">
        <v>600</v>
      </c>
      <c r="P18" s="40">
        <v>600</v>
      </c>
      <c r="Q18" s="40">
        <v>600</v>
      </c>
      <c r="R18" s="42">
        <v>1000</v>
      </c>
    </row>
    <row r="19" spans="1:18" s="19" customFormat="1" ht="12.75" x14ac:dyDescent="0.2">
      <c r="A19" s="21"/>
      <c r="B19" s="267"/>
      <c r="C19" s="260"/>
      <c r="D19" s="260" t="s">
        <v>16</v>
      </c>
      <c r="E19" s="261"/>
      <c r="F19" s="265" t="s">
        <v>506</v>
      </c>
      <c r="G19" s="266"/>
      <c r="H19" s="266"/>
      <c r="I19" s="266">
        <v>8095.8</v>
      </c>
      <c r="J19" s="266">
        <v>8249.7000000000007</v>
      </c>
      <c r="K19" s="266">
        <v>8497.2000000000007</v>
      </c>
      <c r="L19" s="30" t="s">
        <v>518</v>
      </c>
      <c r="M19" s="44" t="s">
        <v>21</v>
      </c>
      <c r="N19" s="28"/>
      <c r="O19" s="40">
        <v>18089.849999999999</v>
      </c>
      <c r="P19" s="40">
        <v>16528.560000000001</v>
      </c>
      <c r="Q19" s="40">
        <v>14172.05</v>
      </c>
      <c r="R19" s="42">
        <v>10026.41</v>
      </c>
    </row>
    <row r="20" spans="1:18" s="19" customFormat="1" ht="33.75" customHeight="1" x14ac:dyDescent="0.2">
      <c r="A20" s="21"/>
      <c r="B20" s="267"/>
      <c r="C20" s="260"/>
      <c r="D20" s="260"/>
      <c r="E20" s="261"/>
      <c r="F20" s="265"/>
      <c r="G20" s="266"/>
      <c r="H20" s="266"/>
      <c r="I20" s="266"/>
      <c r="J20" s="266"/>
      <c r="K20" s="266"/>
      <c r="L20" s="46" t="s">
        <v>519</v>
      </c>
      <c r="M20" s="44" t="s">
        <v>21</v>
      </c>
      <c r="N20" s="28"/>
      <c r="O20" s="40">
        <v>25826.09</v>
      </c>
      <c r="P20" s="40">
        <v>33648.089999999997</v>
      </c>
      <c r="Q20" s="40">
        <v>43163.78</v>
      </c>
      <c r="R20" s="42">
        <v>26920.97</v>
      </c>
    </row>
    <row r="21" spans="1:18" s="19" customFormat="1" ht="12.75" x14ac:dyDescent="0.2">
      <c r="A21" s="21"/>
      <c r="B21" s="267"/>
      <c r="C21" s="260"/>
      <c r="D21" s="260" t="s">
        <v>18</v>
      </c>
      <c r="E21" s="260"/>
      <c r="F21" s="265" t="s">
        <v>507</v>
      </c>
      <c r="G21" s="258"/>
      <c r="H21" s="258"/>
      <c r="I21" s="258">
        <v>5017.6000000000004</v>
      </c>
      <c r="J21" s="258">
        <v>5113</v>
      </c>
      <c r="K21" s="258">
        <v>5266.4</v>
      </c>
      <c r="L21" s="30" t="s">
        <v>520</v>
      </c>
      <c r="M21" s="28" t="s">
        <v>32</v>
      </c>
      <c r="N21" s="28">
        <v>0</v>
      </c>
      <c r="O21" s="28">
        <v>0</v>
      </c>
      <c r="P21" s="28">
        <v>0</v>
      </c>
      <c r="Q21" s="28">
        <v>0</v>
      </c>
      <c r="R21" s="29">
        <v>0</v>
      </c>
    </row>
    <row r="22" spans="1:18" s="19" customFormat="1" ht="36" customHeight="1" x14ac:dyDescent="0.2">
      <c r="A22" s="21"/>
      <c r="B22" s="267"/>
      <c r="C22" s="260"/>
      <c r="D22" s="260"/>
      <c r="E22" s="260"/>
      <c r="F22" s="265"/>
      <c r="G22" s="258"/>
      <c r="H22" s="258"/>
      <c r="I22" s="258"/>
      <c r="J22" s="258"/>
      <c r="K22" s="258"/>
      <c r="L22" s="30" t="s">
        <v>521</v>
      </c>
      <c r="M22" s="28" t="s">
        <v>8</v>
      </c>
      <c r="N22" s="28" t="s">
        <v>492</v>
      </c>
      <c r="O22" s="28" t="s">
        <v>492</v>
      </c>
      <c r="P22" s="28" t="s">
        <v>492</v>
      </c>
      <c r="Q22" s="28" t="s">
        <v>492</v>
      </c>
      <c r="R22" s="29" t="s">
        <v>492</v>
      </c>
    </row>
    <row r="23" spans="1:18" s="19" customFormat="1" ht="12.75" x14ac:dyDescent="0.2">
      <c r="A23" s="21"/>
      <c r="B23" s="267"/>
      <c r="C23" s="260"/>
      <c r="D23" s="260"/>
      <c r="E23" s="260"/>
      <c r="F23" s="265"/>
      <c r="G23" s="258"/>
      <c r="H23" s="258"/>
      <c r="I23" s="258"/>
      <c r="J23" s="258"/>
      <c r="K23" s="258"/>
      <c r="L23" s="30" t="s">
        <v>522</v>
      </c>
      <c r="M23" s="28" t="s">
        <v>8</v>
      </c>
      <c r="N23" s="28">
        <v>100</v>
      </c>
      <c r="O23" s="28">
        <v>100</v>
      </c>
      <c r="P23" s="28">
        <v>100</v>
      </c>
      <c r="Q23" s="28">
        <v>100</v>
      </c>
      <c r="R23" s="29">
        <v>100</v>
      </c>
    </row>
    <row r="24" spans="1:18" s="19" customFormat="1" ht="33.75" customHeight="1" x14ac:dyDescent="0.2">
      <c r="A24" s="21"/>
      <c r="B24" s="267"/>
      <c r="C24" s="260"/>
      <c r="D24" s="260"/>
      <c r="E24" s="260"/>
      <c r="F24" s="265"/>
      <c r="G24" s="258"/>
      <c r="H24" s="258"/>
      <c r="I24" s="258"/>
      <c r="J24" s="258"/>
      <c r="K24" s="258"/>
      <c r="L24" s="30" t="s">
        <v>523</v>
      </c>
      <c r="M24" s="28" t="s">
        <v>32</v>
      </c>
      <c r="N24" s="28">
        <v>0</v>
      </c>
      <c r="O24" s="28">
        <v>0</v>
      </c>
      <c r="P24" s="28">
        <v>0</v>
      </c>
      <c r="Q24" s="28">
        <v>0</v>
      </c>
      <c r="R24" s="29">
        <v>0</v>
      </c>
    </row>
    <row r="25" spans="1:18" s="19" customFormat="1" ht="33.75" customHeight="1" x14ac:dyDescent="0.2">
      <c r="A25" s="21"/>
      <c r="B25" s="267"/>
      <c r="C25" s="260"/>
      <c r="D25" s="260" t="s">
        <v>17</v>
      </c>
      <c r="E25" s="260"/>
      <c r="F25" s="265" t="s">
        <v>508</v>
      </c>
      <c r="G25" s="264"/>
      <c r="H25" s="264"/>
      <c r="I25" s="264">
        <v>6856.4</v>
      </c>
      <c r="J25" s="264">
        <v>6986.8</v>
      </c>
      <c r="K25" s="264">
        <v>7196.4</v>
      </c>
      <c r="L25" s="36" t="s">
        <v>524</v>
      </c>
      <c r="M25" s="28" t="s">
        <v>8</v>
      </c>
      <c r="N25" s="28">
        <v>22.5</v>
      </c>
      <c r="O25" s="28">
        <v>22.5</v>
      </c>
      <c r="P25" s="28">
        <v>22.5</v>
      </c>
      <c r="Q25" s="28">
        <v>22.5</v>
      </c>
      <c r="R25" s="29">
        <v>22.5</v>
      </c>
    </row>
    <row r="26" spans="1:18" s="19" customFormat="1" ht="32.25" customHeight="1" x14ac:dyDescent="0.2">
      <c r="A26" s="21"/>
      <c r="B26" s="267"/>
      <c r="C26" s="260"/>
      <c r="D26" s="260"/>
      <c r="E26" s="260"/>
      <c r="F26" s="265"/>
      <c r="G26" s="264"/>
      <c r="H26" s="264"/>
      <c r="I26" s="264"/>
      <c r="J26" s="264"/>
      <c r="K26" s="264"/>
      <c r="L26" s="36" t="s">
        <v>525</v>
      </c>
      <c r="M26" s="28" t="s">
        <v>8</v>
      </c>
      <c r="N26" s="28">
        <v>0.5</v>
      </c>
      <c r="O26" s="28">
        <v>0.5</v>
      </c>
      <c r="P26" s="28">
        <v>0.5</v>
      </c>
      <c r="Q26" s="28">
        <v>0.5</v>
      </c>
      <c r="R26" s="29">
        <v>0.5</v>
      </c>
    </row>
    <row r="27" spans="1:18" s="19" customFormat="1" ht="12.75" x14ac:dyDescent="0.2">
      <c r="A27" s="21"/>
      <c r="B27" s="267"/>
      <c r="C27" s="260"/>
      <c r="D27" s="260"/>
      <c r="E27" s="260"/>
      <c r="F27" s="265"/>
      <c r="G27" s="264"/>
      <c r="H27" s="264"/>
      <c r="I27" s="264"/>
      <c r="J27" s="264"/>
      <c r="K27" s="264"/>
      <c r="L27" s="36" t="s">
        <v>526</v>
      </c>
      <c r="M27" s="28" t="s">
        <v>531</v>
      </c>
      <c r="N27" s="28">
        <v>4</v>
      </c>
      <c r="O27" s="28">
        <v>4</v>
      </c>
      <c r="P27" s="28">
        <v>4</v>
      </c>
      <c r="Q27" s="28">
        <v>4</v>
      </c>
      <c r="R27" s="29">
        <v>4</v>
      </c>
    </row>
    <row r="28" spans="1:18" s="19" customFormat="1" ht="48.75" customHeight="1" x14ac:dyDescent="0.2">
      <c r="A28" s="21"/>
      <c r="B28" s="267"/>
      <c r="C28" s="23"/>
      <c r="D28" s="23" t="s">
        <v>34</v>
      </c>
      <c r="E28" s="24"/>
      <c r="F28" s="36" t="s">
        <v>509</v>
      </c>
      <c r="G28" s="38"/>
      <c r="H28" s="31"/>
      <c r="I28" s="38">
        <f>94800.7+14581.1+5340.1</f>
        <v>114721.90000000001</v>
      </c>
      <c r="J28" s="31">
        <f>94388.9+14864.2+5709.9</f>
        <v>114962.99999999999</v>
      </c>
      <c r="K28" s="17">
        <f>99539.2+15309.7+5880.6</f>
        <v>120729.5</v>
      </c>
      <c r="L28" s="36" t="s">
        <v>527</v>
      </c>
      <c r="M28" s="28" t="s">
        <v>532</v>
      </c>
      <c r="N28" s="28">
        <v>71</v>
      </c>
      <c r="O28" s="28">
        <v>71</v>
      </c>
      <c r="P28" s="28">
        <v>71</v>
      </c>
      <c r="Q28" s="28">
        <v>75</v>
      </c>
      <c r="R28" s="29">
        <v>75</v>
      </c>
    </row>
    <row r="29" spans="1:18" s="19" customFormat="1" ht="21.75" customHeight="1" x14ac:dyDescent="0.2">
      <c r="A29" s="21"/>
      <c r="B29" s="267"/>
      <c r="C29" s="259" t="s">
        <v>495</v>
      </c>
      <c r="D29" s="260"/>
      <c r="E29" s="261"/>
      <c r="F29" s="262" t="s">
        <v>510</v>
      </c>
      <c r="G29" s="263">
        <f>SUM(G31:G32)</f>
        <v>0</v>
      </c>
      <c r="H29" s="263">
        <f>SUM(H31:H32)</f>
        <v>0</v>
      </c>
      <c r="I29" s="263">
        <f>SUM(I31:I32)</f>
        <v>138465.20000000001</v>
      </c>
      <c r="J29" s="263">
        <f>SUM(J31:J32)</f>
        <v>139062.6</v>
      </c>
      <c r="K29" s="263">
        <f>SUM(K31:K32)</f>
        <v>145437</v>
      </c>
      <c r="L29" s="275" t="s">
        <v>528</v>
      </c>
      <c r="M29" s="271" t="s">
        <v>8</v>
      </c>
      <c r="N29" s="271">
        <v>100</v>
      </c>
      <c r="O29" s="271">
        <v>100</v>
      </c>
      <c r="P29" s="271">
        <v>100</v>
      </c>
      <c r="Q29" s="271">
        <v>100</v>
      </c>
      <c r="R29" s="272">
        <v>100</v>
      </c>
    </row>
    <row r="30" spans="1:18" s="19" customFormat="1" ht="61.5" customHeight="1" x14ac:dyDescent="0.2">
      <c r="A30" s="21"/>
      <c r="B30" s="267"/>
      <c r="C30" s="259"/>
      <c r="D30" s="260"/>
      <c r="E30" s="261"/>
      <c r="F30" s="262"/>
      <c r="G30" s="263"/>
      <c r="H30" s="263"/>
      <c r="I30" s="263"/>
      <c r="J30" s="263"/>
      <c r="K30" s="263"/>
      <c r="L30" s="275"/>
      <c r="M30" s="271"/>
      <c r="N30" s="271"/>
      <c r="O30" s="271"/>
      <c r="P30" s="271"/>
      <c r="Q30" s="271"/>
      <c r="R30" s="272"/>
    </row>
    <row r="31" spans="1:18" s="19" customFormat="1" ht="25.5" x14ac:dyDescent="0.2">
      <c r="A31" s="21"/>
      <c r="B31" s="267"/>
      <c r="C31" s="23"/>
      <c r="D31" s="23" t="s">
        <v>11</v>
      </c>
      <c r="E31" s="24"/>
      <c r="F31" s="47" t="s">
        <v>511</v>
      </c>
      <c r="G31" s="38"/>
      <c r="H31" s="38"/>
      <c r="I31" s="38">
        <v>22836.400000000001</v>
      </c>
      <c r="J31" s="38">
        <v>23302.2</v>
      </c>
      <c r="K31" s="38">
        <v>23994.1</v>
      </c>
      <c r="L31" s="265" t="s">
        <v>529</v>
      </c>
      <c r="M31" s="273" t="s">
        <v>533</v>
      </c>
      <c r="N31" s="273" t="s">
        <v>496</v>
      </c>
      <c r="O31" s="273" t="s">
        <v>496</v>
      </c>
      <c r="P31" s="273" t="s">
        <v>496</v>
      </c>
      <c r="Q31" s="273" t="s">
        <v>496</v>
      </c>
      <c r="R31" s="274" t="s">
        <v>496</v>
      </c>
    </row>
    <row r="32" spans="1:18" s="19" customFormat="1" ht="36" customHeight="1" x14ac:dyDescent="0.2">
      <c r="A32" s="21"/>
      <c r="B32" s="267"/>
      <c r="C32" s="23"/>
      <c r="D32" s="23" t="s">
        <v>13</v>
      </c>
      <c r="E32" s="24"/>
      <c r="F32" s="36" t="s">
        <v>512</v>
      </c>
      <c r="G32" s="38"/>
      <c r="H32" s="38"/>
      <c r="I32" s="38">
        <f>98703.7+15181.1+1744</f>
        <v>115628.8</v>
      </c>
      <c r="J32" s="38">
        <f>98474.9+15475.2+1810.3</f>
        <v>115760.4</v>
      </c>
      <c r="K32" s="18">
        <f>103637.2+15939.7+1865.9+0.1</f>
        <v>121442.9</v>
      </c>
      <c r="L32" s="265"/>
      <c r="M32" s="273"/>
      <c r="N32" s="273"/>
      <c r="O32" s="273"/>
      <c r="P32" s="273"/>
      <c r="Q32" s="273"/>
      <c r="R32" s="274"/>
    </row>
    <row r="33" spans="1:18" s="19" customFormat="1" ht="21.75" customHeight="1" x14ac:dyDescent="0.2">
      <c r="A33" s="21"/>
      <c r="B33" s="268" t="s">
        <v>23</v>
      </c>
      <c r="C33" s="269"/>
      <c r="D33" s="269"/>
      <c r="E33" s="269"/>
      <c r="F33" s="270"/>
      <c r="G33" s="48"/>
      <c r="H33" s="48"/>
      <c r="I33" s="49">
        <f>I9+I12+I29</f>
        <v>607082.946</v>
      </c>
      <c r="J33" s="49">
        <f t="shared" ref="J33:K33" si="0">J9+J12+J29</f>
        <v>616891.14600000007</v>
      </c>
      <c r="K33" s="49">
        <f t="shared" si="0"/>
        <v>632339.04600000009</v>
      </c>
      <c r="L33" s="48"/>
      <c r="M33" s="48"/>
      <c r="N33" s="48"/>
      <c r="O33" s="48"/>
      <c r="P33" s="48"/>
      <c r="Q33" s="48"/>
      <c r="R33" s="48"/>
    </row>
    <row r="34" spans="1:18" s="19" customFormat="1" ht="12.75" x14ac:dyDescent="0.2">
      <c r="A34" s="21"/>
      <c r="B34" s="328" t="s">
        <v>299</v>
      </c>
      <c r="C34" s="328"/>
      <c r="D34" s="328"/>
      <c r="E34" s="328"/>
      <c r="F34" s="328"/>
      <c r="G34" s="328"/>
      <c r="H34" s="328"/>
      <c r="I34" s="328"/>
      <c r="J34" s="328"/>
      <c r="K34" s="328"/>
      <c r="L34" s="328"/>
      <c r="M34" s="328"/>
      <c r="N34" s="328"/>
      <c r="O34" s="328"/>
      <c r="P34" s="328"/>
      <c r="Q34" s="328"/>
      <c r="R34" s="328"/>
    </row>
    <row r="35" spans="1:18" s="19" customFormat="1" ht="12.75" x14ac:dyDescent="0.2">
      <c r="A35" s="21"/>
      <c r="B35" s="480" t="s">
        <v>302</v>
      </c>
      <c r="C35" s="267" t="s">
        <v>25</v>
      </c>
      <c r="D35" s="289"/>
      <c r="E35" s="434"/>
      <c r="F35" s="435" t="s">
        <v>563</v>
      </c>
      <c r="G35" s="420">
        <v>665818.24100000004</v>
      </c>
      <c r="H35" s="420">
        <v>775592.24100000004</v>
      </c>
      <c r="I35" s="420">
        <f>I39</f>
        <v>736221.7</v>
      </c>
      <c r="J35" s="420">
        <f t="shared" ref="J35:K35" si="1">J39</f>
        <v>736221.7</v>
      </c>
      <c r="K35" s="420">
        <f t="shared" si="1"/>
        <v>736478.1</v>
      </c>
      <c r="L35" s="423" t="s">
        <v>9</v>
      </c>
      <c r="M35" s="352" t="s">
        <v>29</v>
      </c>
      <c r="N35" s="426">
        <v>25.4</v>
      </c>
      <c r="O35" s="426">
        <v>26.4</v>
      </c>
      <c r="P35" s="426">
        <v>27</v>
      </c>
      <c r="Q35" s="426">
        <v>28</v>
      </c>
      <c r="R35" s="426">
        <v>28</v>
      </c>
    </row>
    <row r="36" spans="1:18" s="19" customFormat="1" ht="12.75" x14ac:dyDescent="0.2">
      <c r="A36" s="21"/>
      <c r="B36" s="481"/>
      <c r="C36" s="267"/>
      <c r="D36" s="289"/>
      <c r="E36" s="434"/>
      <c r="F36" s="289"/>
      <c r="G36" s="421"/>
      <c r="H36" s="421"/>
      <c r="I36" s="421"/>
      <c r="J36" s="421"/>
      <c r="K36" s="421"/>
      <c r="L36" s="424"/>
      <c r="M36" s="353"/>
      <c r="N36" s="427"/>
      <c r="O36" s="427"/>
      <c r="P36" s="427"/>
      <c r="Q36" s="427"/>
      <c r="R36" s="427"/>
    </row>
    <row r="37" spans="1:18" s="19" customFormat="1" ht="12.75" x14ac:dyDescent="0.2">
      <c r="A37" s="21"/>
      <c r="B37" s="481"/>
      <c r="C37" s="267"/>
      <c r="D37" s="289"/>
      <c r="E37" s="434"/>
      <c r="F37" s="289"/>
      <c r="G37" s="421"/>
      <c r="H37" s="421"/>
      <c r="I37" s="421"/>
      <c r="J37" s="421"/>
      <c r="K37" s="421"/>
      <c r="L37" s="424"/>
      <c r="M37" s="353"/>
      <c r="N37" s="427"/>
      <c r="O37" s="427"/>
      <c r="P37" s="427"/>
      <c r="Q37" s="427"/>
      <c r="R37" s="427"/>
    </row>
    <row r="38" spans="1:18" s="19" customFormat="1" ht="12.75" x14ac:dyDescent="0.2">
      <c r="A38" s="21"/>
      <c r="B38" s="481"/>
      <c r="C38" s="267"/>
      <c r="D38" s="289"/>
      <c r="E38" s="434"/>
      <c r="F38" s="289"/>
      <c r="G38" s="422"/>
      <c r="H38" s="422"/>
      <c r="I38" s="422"/>
      <c r="J38" s="422"/>
      <c r="K38" s="422"/>
      <c r="L38" s="312"/>
      <c r="M38" s="425"/>
      <c r="N38" s="428"/>
      <c r="O38" s="428"/>
      <c r="P38" s="428"/>
      <c r="Q38" s="428"/>
      <c r="R38" s="428"/>
    </row>
    <row r="39" spans="1:18" s="19" customFormat="1" ht="12.75" x14ac:dyDescent="0.2">
      <c r="A39" s="21"/>
      <c r="B39" s="481"/>
      <c r="C39" s="50"/>
      <c r="D39" s="51">
        <v>1</v>
      </c>
      <c r="E39" s="52"/>
      <c r="F39" s="53" t="s">
        <v>542</v>
      </c>
      <c r="G39" s="54">
        <v>49719.8</v>
      </c>
      <c r="H39" s="54">
        <v>775592.2</v>
      </c>
      <c r="I39" s="54">
        <f>I40+I41+I42+I43</f>
        <v>736221.7</v>
      </c>
      <c r="J39" s="54">
        <f t="shared" ref="J39:K39" si="2">J40+J41+J42+J43</f>
        <v>736221.7</v>
      </c>
      <c r="K39" s="54">
        <f t="shared" si="2"/>
        <v>736478.1</v>
      </c>
      <c r="L39" s="55"/>
      <c r="M39" s="56"/>
      <c r="N39" s="56"/>
      <c r="O39" s="56"/>
      <c r="P39" s="56"/>
      <c r="Q39" s="56"/>
      <c r="R39" s="57"/>
    </row>
    <row r="40" spans="1:18" s="19" customFormat="1" ht="12.75" hidden="1" x14ac:dyDescent="0.2">
      <c r="A40" s="21"/>
      <c r="B40" s="481"/>
      <c r="C40" s="58"/>
      <c r="D40" s="59"/>
      <c r="E40" s="60"/>
      <c r="F40" s="61" t="s">
        <v>300</v>
      </c>
      <c r="G40" s="62"/>
      <c r="H40" s="62"/>
      <c r="I40" s="62">
        <v>67022.8</v>
      </c>
      <c r="J40" s="62">
        <v>67022.8</v>
      </c>
      <c r="K40" s="62">
        <v>67022.8</v>
      </c>
      <c r="L40" s="55"/>
      <c r="M40" s="56"/>
      <c r="N40" s="56"/>
      <c r="O40" s="56"/>
      <c r="P40" s="56"/>
      <c r="Q40" s="56"/>
      <c r="R40" s="57"/>
    </row>
    <row r="41" spans="1:18" s="19" customFormat="1" ht="12.75" hidden="1" x14ac:dyDescent="0.2">
      <c r="A41" s="21"/>
      <c r="B41" s="481"/>
      <c r="C41" s="58"/>
      <c r="D41" s="59">
        <v>1</v>
      </c>
      <c r="E41" s="60"/>
      <c r="F41" s="61" t="s">
        <v>301</v>
      </c>
      <c r="G41" s="62">
        <f>49719.8</f>
        <v>49719.8</v>
      </c>
      <c r="H41" s="62">
        <f>56828.4</f>
        <v>56828.4</v>
      </c>
      <c r="I41" s="62">
        <f>58827.8</f>
        <v>58827.8</v>
      </c>
      <c r="J41" s="62">
        <f>58827.8</f>
        <v>58827.8</v>
      </c>
      <c r="K41" s="62">
        <f>58827.8</f>
        <v>58827.8</v>
      </c>
      <c r="L41" s="55"/>
      <c r="M41" s="56"/>
      <c r="N41" s="56"/>
      <c r="O41" s="56"/>
      <c r="P41" s="56"/>
      <c r="Q41" s="56"/>
      <c r="R41" s="57"/>
    </row>
    <row r="42" spans="1:18" s="19" customFormat="1" ht="12.75" hidden="1" x14ac:dyDescent="0.2">
      <c r="A42" s="21"/>
      <c r="B42" s="481"/>
      <c r="C42" s="58"/>
      <c r="D42" s="59">
        <v>1</v>
      </c>
      <c r="E42" s="60"/>
      <c r="F42" s="61" t="s">
        <v>488</v>
      </c>
      <c r="G42" s="62">
        <f>(49719.8-49719.8)+17680.9+497557.4</f>
        <v>515238.30000000005</v>
      </c>
      <c r="H42" s="62">
        <f>(56828.4-56828.4)+(26761.6+1508)+580726.9</f>
        <v>608996.5</v>
      </c>
      <c r="I42" s="62">
        <f>(58827.8-58827.8)+(26761.6+1558.5)+564206.9</f>
        <v>592527</v>
      </c>
      <c r="J42" s="62">
        <f>(58827.8-58827.8)+(26761.6+1558.5)+564206.9</f>
        <v>592527</v>
      </c>
      <c r="K42" s="62">
        <f>(58827.8-58827.8)+(26761.6+1814.9)+564206.9</f>
        <v>592783.4</v>
      </c>
      <c r="L42" s="55"/>
      <c r="M42" s="56"/>
      <c r="N42" s="56"/>
      <c r="O42" s="56"/>
      <c r="P42" s="56"/>
      <c r="Q42" s="56"/>
      <c r="R42" s="57"/>
    </row>
    <row r="43" spans="1:18" s="19" customFormat="1" ht="25.5" hidden="1" x14ac:dyDescent="0.2">
      <c r="A43" s="21"/>
      <c r="B43" s="481"/>
      <c r="C43" s="58"/>
      <c r="D43" s="59">
        <v>2</v>
      </c>
      <c r="E43" s="60"/>
      <c r="F43" s="61" t="s">
        <v>543</v>
      </c>
      <c r="G43" s="62">
        <v>8925.7999999999993</v>
      </c>
      <c r="H43" s="62">
        <v>14097.8</v>
      </c>
      <c r="I43" s="62">
        <v>17844.099999999999</v>
      </c>
      <c r="J43" s="62">
        <v>17844.099999999999</v>
      </c>
      <c r="K43" s="62">
        <v>17844.099999999999</v>
      </c>
      <c r="L43" s="55"/>
      <c r="M43" s="56"/>
      <c r="N43" s="56"/>
      <c r="O43" s="56"/>
      <c r="P43" s="56"/>
      <c r="Q43" s="56"/>
      <c r="R43" s="57"/>
    </row>
    <row r="44" spans="1:18" s="19" customFormat="1" ht="38.25" x14ac:dyDescent="0.2">
      <c r="A44" s="21"/>
      <c r="B44" s="481"/>
      <c r="C44" s="429" t="s">
        <v>479</v>
      </c>
      <c r="D44" s="430"/>
      <c r="E44" s="430"/>
      <c r="F44" s="432" t="s">
        <v>564</v>
      </c>
      <c r="G44" s="420">
        <v>1008363.8111</v>
      </c>
      <c r="H44" s="420">
        <v>4601218.91</v>
      </c>
      <c r="I44" s="420">
        <f>I46+I48+I49+I55+I56</f>
        <v>1140564.8999999999</v>
      </c>
      <c r="J44" s="420">
        <f>J46+J48+J49+J55+J56</f>
        <v>1112557.7</v>
      </c>
      <c r="K44" s="420">
        <f>K46+K48+K49+K55+K56</f>
        <v>1112913.7</v>
      </c>
      <c r="L44" s="55" t="s">
        <v>303</v>
      </c>
      <c r="M44" s="56" t="s">
        <v>304</v>
      </c>
      <c r="N44" s="63">
        <v>10</v>
      </c>
      <c r="O44" s="63">
        <v>10</v>
      </c>
      <c r="P44" s="63">
        <v>20</v>
      </c>
      <c r="Q44" s="63">
        <v>25</v>
      </c>
      <c r="R44" s="63">
        <v>30</v>
      </c>
    </row>
    <row r="45" spans="1:18" s="19" customFormat="1" ht="37.5" customHeight="1" x14ac:dyDescent="0.2">
      <c r="A45" s="21"/>
      <c r="B45" s="481"/>
      <c r="C45" s="418"/>
      <c r="D45" s="431"/>
      <c r="E45" s="431"/>
      <c r="F45" s="433"/>
      <c r="G45" s="422"/>
      <c r="H45" s="422"/>
      <c r="I45" s="422"/>
      <c r="J45" s="422"/>
      <c r="K45" s="422"/>
      <c r="L45" s="55" t="s">
        <v>536</v>
      </c>
      <c r="M45" s="56" t="s">
        <v>8</v>
      </c>
      <c r="N45" s="63"/>
      <c r="O45" s="63">
        <v>70</v>
      </c>
      <c r="P45" s="63">
        <v>80</v>
      </c>
      <c r="Q45" s="63">
        <v>80</v>
      </c>
      <c r="R45" s="63">
        <v>80</v>
      </c>
    </row>
    <row r="46" spans="1:18" s="19" customFormat="1" ht="33" customHeight="1" x14ac:dyDescent="0.2">
      <c r="A46" s="21"/>
      <c r="B46" s="481"/>
      <c r="C46" s="438"/>
      <c r="D46" s="438" t="s">
        <v>11</v>
      </c>
      <c r="E46" s="438"/>
      <c r="F46" s="423" t="s">
        <v>305</v>
      </c>
      <c r="G46" s="436">
        <v>18429.3</v>
      </c>
      <c r="H46" s="436">
        <v>31819.7</v>
      </c>
      <c r="I46" s="436">
        <v>30019.7</v>
      </c>
      <c r="J46" s="436">
        <v>31819.7</v>
      </c>
      <c r="K46" s="436">
        <v>31819.7</v>
      </c>
      <c r="L46" s="55" t="s">
        <v>306</v>
      </c>
      <c r="M46" s="56" t="s">
        <v>307</v>
      </c>
      <c r="N46" s="63">
        <v>5</v>
      </c>
      <c r="O46" s="63">
        <v>7</v>
      </c>
      <c r="P46" s="63">
        <v>7</v>
      </c>
      <c r="Q46" s="63">
        <v>8</v>
      </c>
      <c r="R46" s="63">
        <v>8</v>
      </c>
    </row>
    <row r="47" spans="1:18" s="19" customFormat="1" ht="38.25" x14ac:dyDescent="0.2">
      <c r="A47" s="21"/>
      <c r="B47" s="481"/>
      <c r="C47" s="419"/>
      <c r="D47" s="419"/>
      <c r="E47" s="419"/>
      <c r="F47" s="424"/>
      <c r="G47" s="437"/>
      <c r="H47" s="437"/>
      <c r="I47" s="437"/>
      <c r="J47" s="437"/>
      <c r="K47" s="437"/>
      <c r="L47" s="55" t="s">
        <v>308</v>
      </c>
      <c r="M47" s="56" t="s">
        <v>487</v>
      </c>
      <c r="N47" s="63">
        <v>3</v>
      </c>
      <c r="O47" s="63">
        <v>3</v>
      </c>
      <c r="P47" s="63" t="s">
        <v>309</v>
      </c>
      <c r="Q47" s="63" t="s">
        <v>309</v>
      </c>
      <c r="R47" s="63" t="s">
        <v>309</v>
      </c>
    </row>
    <row r="48" spans="1:18" s="19" customFormat="1" ht="36.75" customHeight="1" x14ac:dyDescent="0.2">
      <c r="A48" s="21"/>
      <c r="B48" s="481"/>
      <c r="C48" s="64"/>
      <c r="D48" s="64" t="s">
        <v>13</v>
      </c>
      <c r="E48" s="64"/>
      <c r="F48" s="65" t="s">
        <v>310</v>
      </c>
      <c r="G48" s="62">
        <v>115229.2</v>
      </c>
      <c r="H48" s="62">
        <v>115229.2</v>
      </c>
      <c r="I48" s="62">
        <v>113429.2</v>
      </c>
      <c r="J48" s="62">
        <v>115229.2</v>
      </c>
      <c r="K48" s="62">
        <v>115229.2</v>
      </c>
      <c r="L48" s="55" t="s">
        <v>311</v>
      </c>
      <c r="M48" s="56" t="s">
        <v>312</v>
      </c>
      <c r="N48" s="66">
        <v>88</v>
      </c>
      <c r="O48" s="67" t="s">
        <v>313</v>
      </c>
      <c r="P48" s="67" t="s">
        <v>313</v>
      </c>
      <c r="Q48" s="67" t="s">
        <v>313</v>
      </c>
      <c r="R48" s="67" t="s">
        <v>314</v>
      </c>
    </row>
    <row r="49" spans="1:18" s="19" customFormat="1" ht="60.75" customHeight="1" x14ac:dyDescent="0.2">
      <c r="A49" s="21"/>
      <c r="B49" s="481"/>
      <c r="C49" s="438"/>
      <c r="D49" s="438" t="s">
        <v>14</v>
      </c>
      <c r="E49" s="438"/>
      <c r="F49" s="439" t="s">
        <v>315</v>
      </c>
      <c r="G49" s="440">
        <v>629971.88828000007</v>
      </c>
      <c r="H49" s="440">
        <v>4036497.7100000004</v>
      </c>
      <c r="I49" s="440">
        <v>638052.69999999995</v>
      </c>
      <c r="J49" s="440">
        <v>606445.5</v>
      </c>
      <c r="K49" s="440">
        <v>606801.5</v>
      </c>
      <c r="L49" s="55" t="s">
        <v>537</v>
      </c>
      <c r="M49" s="56" t="s">
        <v>316</v>
      </c>
      <c r="N49" s="56">
        <v>52.8</v>
      </c>
      <c r="O49" s="56">
        <v>31.01</v>
      </c>
      <c r="P49" s="56">
        <v>89.2</v>
      </c>
      <c r="Q49" s="56">
        <v>87.5</v>
      </c>
      <c r="R49" s="56">
        <v>87.5</v>
      </c>
    </row>
    <row r="50" spans="1:18" s="19" customFormat="1" ht="38.25" x14ac:dyDescent="0.2">
      <c r="A50" s="21"/>
      <c r="B50" s="481"/>
      <c r="C50" s="419"/>
      <c r="D50" s="419"/>
      <c r="E50" s="419"/>
      <c r="F50" s="289"/>
      <c r="G50" s="441"/>
      <c r="H50" s="441"/>
      <c r="I50" s="441">
        <v>653984.10000000009</v>
      </c>
      <c r="J50" s="441">
        <v>653986.10000000009</v>
      </c>
      <c r="K50" s="441">
        <v>653986.10000000009</v>
      </c>
      <c r="L50" s="55" t="s">
        <v>317</v>
      </c>
      <c r="M50" s="56" t="s">
        <v>318</v>
      </c>
      <c r="N50" s="57">
        <v>250</v>
      </c>
      <c r="O50" s="57">
        <v>250</v>
      </c>
      <c r="P50" s="57">
        <v>250</v>
      </c>
      <c r="Q50" s="57">
        <v>250</v>
      </c>
      <c r="R50" s="57">
        <v>250</v>
      </c>
    </row>
    <row r="51" spans="1:18" s="19" customFormat="1" ht="12.75" x14ac:dyDescent="0.2">
      <c r="A51" s="21"/>
      <c r="B51" s="481"/>
      <c r="C51" s="419"/>
      <c r="D51" s="419"/>
      <c r="E51" s="419"/>
      <c r="F51" s="289"/>
      <c r="G51" s="441"/>
      <c r="H51" s="441"/>
      <c r="I51" s="441">
        <v>653984.10000000009</v>
      </c>
      <c r="J51" s="441">
        <v>653986.10000000009</v>
      </c>
      <c r="K51" s="441">
        <v>653986.10000000009</v>
      </c>
      <c r="L51" s="55" t="s">
        <v>319</v>
      </c>
      <c r="M51" s="56" t="s">
        <v>320</v>
      </c>
      <c r="N51" s="68">
        <v>97.1</v>
      </c>
      <c r="O51" s="54">
        <v>75</v>
      </c>
      <c r="P51" s="54">
        <v>85</v>
      </c>
      <c r="Q51" s="54">
        <v>85</v>
      </c>
      <c r="R51" s="54">
        <v>85</v>
      </c>
    </row>
    <row r="52" spans="1:18" s="19" customFormat="1" ht="54.75" customHeight="1" x14ac:dyDescent="0.2">
      <c r="A52" s="21"/>
      <c r="B52" s="481"/>
      <c r="C52" s="419"/>
      <c r="D52" s="419"/>
      <c r="E52" s="419"/>
      <c r="F52" s="289"/>
      <c r="G52" s="441"/>
      <c r="H52" s="441"/>
      <c r="I52" s="441">
        <v>653984.10000000009</v>
      </c>
      <c r="J52" s="441">
        <v>653986.10000000009</v>
      </c>
      <c r="K52" s="441">
        <v>653986.10000000009</v>
      </c>
      <c r="L52" s="55" t="s">
        <v>321</v>
      </c>
      <c r="M52" s="56" t="s">
        <v>322</v>
      </c>
      <c r="N52" s="54">
        <v>60</v>
      </c>
      <c r="O52" s="54">
        <v>64</v>
      </c>
      <c r="P52" s="54">
        <v>75</v>
      </c>
      <c r="Q52" s="54">
        <v>90</v>
      </c>
      <c r="R52" s="54">
        <v>90</v>
      </c>
    </row>
    <row r="53" spans="1:18" s="19" customFormat="1" ht="54.75" customHeight="1" x14ac:dyDescent="0.2">
      <c r="A53" s="21"/>
      <c r="B53" s="481"/>
      <c r="C53" s="419"/>
      <c r="D53" s="419"/>
      <c r="E53" s="419"/>
      <c r="F53" s="289"/>
      <c r="G53" s="441"/>
      <c r="H53" s="441"/>
      <c r="I53" s="441">
        <v>653984.10000000009</v>
      </c>
      <c r="J53" s="441">
        <v>653986.10000000009</v>
      </c>
      <c r="K53" s="441">
        <v>653986.10000000009</v>
      </c>
      <c r="L53" s="55" t="s">
        <v>323</v>
      </c>
      <c r="M53" s="56" t="s">
        <v>322</v>
      </c>
      <c r="N53" s="68">
        <v>82</v>
      </c>
      <c r="O53" s="68">
        <v>82</v>
      </c>
      <c r="P53" s="68">
        <v>82</v>
      </c>
      <c r="Q53" s="68">
        <v>82</v>
      </c>
      <c r="R53" s="68">
        <v>82</v>
      </c>
    </row>
    <row r="54" spans="1:18" s="19" customFormat="1" ht="54.75" customHeight="1" x14ac:dyDescent="0.2">
      <c r="A54" s="21"/>
      <c r="B54" s="481"/>
      <c r="C54" s="419"/>
      <c r="D54" s="419"/>
      <c r="E54" s="419"/>
      <c r="F54" s="289"/>
      <c r="G54" s="442"/>
      <c r="H54" s="442"/>
      <c r="I54" s="442">
        <v>653984.10000000009</v>
      </c>
      <c r="J54" s="442">
        <v>653986.10000000009</v>
      </c>
      <c r="K54" s="442">
        <v>653986.10000000009</v>
      </c>
      <c r="L54" s="55" t="s">
        <v>324</v>
      </c>
      <c r="M54" s="56" t="s">
        <v>322</v>
      </c>
      <c r="N54" s="63">
        <v>120</v>
      </c>
      <c r="O54" s="63">
        <v>180</v>
      </c>
      <c r="P54" s="63">
        <v>200</v>
      </c>
      <c r="Q54" s="63">
        <v>200</v>
      </c>
      <c r="R54" s="63">
        <v>201</v>
      </c>
    </row>
    <row r="55" spans="1:18" s="19" customFormat="1" ht="54.75" customHeight="1" x14ac:dyDescent="0.2">
      <c r="A55" s="21"/>
      <c r="B55" s="481"/>
      <c r="C55" s="69"/>
      <c r="D55" s="69" t="s">
        <v>15</v>
      </c>
      <c r="E55" s="69"/>
      <c r="F55" s="70" t="s">
        <v>325</v>
      </c>
      <c r="G55" s="54">
        <v>150754.02943999998</v>
      </c>
      <c r="H55" s="54">
        <v>412672.30000000005</v>
      </c>
      <c r="I55" s="54">
        <v>354063.3</v>
      </c>
      <c r="J55" s="54">
        <v>354063.3</v>
      </c>
      <c r="K55" s="54">
        <v>354063.3</v>
      </c>
      <c r="L55" s="55" t="s">
        <v>326</v>
      </c>
      <c r="M55" s="56" t="s">
        <v>327</v>
      </c>
      <c r="N55" s="56">
        <v>120</v>
      </c>
      <c r="O55" s="56">
        <v>180</v>
      </c>
      <c r="P55" s="56">
        <v>200</v>
      </c>
      <c r="Q55" s="56">
        <v>200</v>
      </c>
      <c r="R55" s="56">
        <v>200</v>
      </c>
    </row>
    <row r="56" spans="1:18" s="19" customFormat="1" ht="69.75" customHeight="1" x14ac:dyDescent="0.2">
      <c r="A56" s="21"/>
      <c r="B56" s="481"/>
      <c r="C56" s="438"/>
      <c r="D56" s="438" t="s">
        <v>16</v>
      </c>
      <c r="E56" s="438"/>
      <c r="F56" s="443" t="s">
        <v>328</v>
      </c>
      <c r="G56" s="438">
        <v>3000</v>
      </c>
      <c r="H56" s="438">
        <v>5000</v>
      </c>
      <c r="I56" s="438">
        <v>5000</v>
      </c>
      <c r="J56" s="438" t="s">
        <v>329</v>
      </c>
      <c r="K56" s="438">
        <v>5000</v>
      </c>
      <c r="L56" s="55" t="s">
        <v>330</v>
      </c>
      <c r="M56" s="56" t="s">
        <v>27</v>
      </c>
      <c r="N56" s="54">
        <v>2000</v>
      </c>
      <c r="O56" s="54">
        <v>2000</v>
      </c>
      <c r="P56" s="54">
        <v>2500</v>
      </c>
      <c r="Q56" s="54">
        <v>2500</v>
      </c>
      <c r="R56" s="54">
        <v>2500</v>
      </c>
    </row>
    <row r="57" spans="1:18" s="19" customFormat="1" ht="69.75" customHeight="1" x14ac:dyDescent="0.2">
      <c r="A57" s="21"/>
      <c r="B57" s="481"/>
      <c r="C57" s="419"/>
      <c r="D57" s="419"/>
      <c r="E57" s="419"/>
      <c r="F57" s="444"/>
      <c r="G57" s="293"/>
      <c r="H57" s="293"/>
      <c r="I57" s="293"/>
      <c r="J57" s="293"/>
      <c r="K57" s="293"/>
      <c r="L57" s="55" t="s">
        <v>331</v>
      </c>
      <c r="M57" s="56" t="s">
        <v>26</v>
      </c>
      <c r="N57" s="71">
        <v>80</v>
      </c>
      <c r="O57" s="71">
        <v>100</v>
      </c>
      <c r="P57" s="71">
        <v>100</v>
      </c>
      <c r="Q57" s="71">
        <v>150</v>
      </c>
      <c r="R57" s="71">
        <v>150</v>
      </c>
    </row>
    <row r="58" spans="1:18" s="19" customFormat="1" ht="90" customHeight="1" x14ac:dyDescent="0.2">
      <c r="A58" s="21"/>
      <c r="B58" s="481"/>
      <c r="C58" s="72" t="s">
        <v>480</v>
      </c>
      <c r="D58" s="69"/>
      <c r="E58" s="69"/>
      <c r="F58" s="73" t="s">
        <v>565</v>
      </c>
      <c r="G58" s="74">
        <v>1421245.6996299999</v>
      </c>
      <c r="H58" s="75">
        <v>2186237.5</v>
      </c>
      <c r="I58" s="75">
        <f>I59+I62+I63+I64+I69+I78+I79+I80</f>
        <v>3797594</v>
      </c>
      <c r="J58" s="75">
        <f>J59+J62+J63+J64+J69+J78+J79+J80</f>
        <v>3787877.7</v>
      </c>
      <c r="K58" s="75">
        <f>K59+K62+K63+K64+K69+K78+K79+K80</f>
        <v>3649090.9000000004</v>
      </c>
      <c r="L58" s="55" t="s">
        <v>332</v>
      </c>
      <c r="M58" s="56" t="s">
        <v>8</v>
      </c>
      <c r="N58" s="56" t="s">
        <v>333</v>
      </c>
      <c r="O58" s="56" t="s">
        <v>333</v>
      </c>
      <c r="P58" s="56" t="s">
        <v>333</v>
      </c>
      <c r="Q58" s="56" t="s">
        <v>333</v>
      </c>
      <c r="R58" s="56" t="s">
        <v>333</v>
      </c>
    </row>
    <row r="59" spans="1:18" s="19" customFormat="1" ht="15" hidden="1" customHeight="1" x14ac:dyDescent="0.2">
      <c r="A59" s="21"/>
      <c r="B59" s="481"/>
      <c r="C59" s="438"/>
      <c r="D59" s="438" t="s">
        <v>11</v>
      </c>
      <c r="E59" s="438"/>
      <c r="F59" s="432" t="s">
        <v>547</v>
      </c>
      <c r="G59" s="438">
        <v>33594.1</v>
      </c>
      <c r="H59" s="446">
        <v>229884.69999999998</v>
      </c>
      <c r="I59" s="446">
        <v>873934.7</v>
      </c>
      <c r="J59" s="446">
        <v>873934.70000000007</v>
      </c>
      <c r="K59" s="446">
        <v>873934.70000000007</v>
      </c>
      <c r="L59" s="55"/>
      <c r="M59" s="56"/>
      <c r="N59" s="54"/>
      <c r="O59" s="54"/>
      <c r="P59" s="76"/>
      <c r="Q59" s="76"/>
      <c r="R59" s="76">
        <v>2</v>
      </c>
    </row>
    <row r="60" spans="1:18" s="19" customFormat="1" ht="38.25" x14ac:dyDescent="0.2">
      <c r="A60" s="21"/>
      <c r="B60" s="481"/>
      <c r="C60" s="419"/>
      <c r="D60" s="419"/>
      <c r="E60" s="419"/>
      <c r="F60" s="445"/>
      <c r="G60" s="419"/>
      <c r="H60" s="447"/>
      <c r="I60" s="447">
        <v>873934.70000000007</v>
      </c>
      <c r="J60" s="447">
        <v>873934.70000000007</v>
      </c>
      <c r="K60" s="447">
        <v>873934.70000000007</v>
      </c>
      <c r="L60" s="55" t="s">
        <v>334</v>
      </c>
      <c r="M60" s="56" t="s">
        <v>8</v>
      </c>
      <c r="N60" s="63">
        <v>50</v>
      </c>
      <c r="O60" s="63">
        <v>70</v>
      </c>
      <c r="P60" s="63">
        <v>70</v>
      </c>
      <c r="Q60" s="63">
        <v>80</v>
      </c>
      <c r="R60" s="63">
        <v>80</v>
      </c>
    </row>
    <row r="61" spans="1:18" s="19" customFormat="1" ht="32.25" customHeight="1" x14ac:dyDescent="0.2">
      <c r="A61" s="21"/>
      <c r="B61" s="481"/>
      <c r="C61" s="293"/>
      <c r="D61" s="293"/>
      <c r="E61" s="293"/>
      <c r="F61" s="433"/>
      <c r="G61" s="293"/>
      <c r="H61" s="448"/>
      <c r="I61" s="448">
        <v>873934.70000000007</v>
      </c>
      <c r="J61" s="448">
        <v>873934.70000000007</v>
      </c>
      <c r="K61" s="448">
        <v>873934.70000000007</v>
      </c>
      <c r="L61" s="55" t="s">
        <v>335</v>
      </c>
      <c r="M61" s="56" t="s">
        <v>8</v>
      </c>
      <c r="N61" s="63">
        <v>80</v>
      </c>
      <c r="O61" s="63">
        <v>80</v>
      </c>
      <c r="P61" s="63">
        <v>90</v>
      </c>
      <c r="Q61" s="63">
        <v>90</v>
      </c>
      <c r="R61" s="63">
        <v>100</v>
      </c>
    </row>
    <row r="62" spans="1:18" s="19" customFormat="1" ht="32.25" customHeight="1" x14ac:dyDescent="0.2">
      <c r="A62" s="21"/>
      <c r="B62" s="481"/>
      <c r="C62" s="69"/>
      <c r="D62" s="69" t="s">
        <v>13</v>
      </c>
      <c r="E62" s="69"/>
      <c r="F62" s="70" t="s">
        <v>548</v>
      </c>
      <c r="G62" s="54">
        <v>145402.30000000002</v>
      </c>
      <c r="H62" s="54">
        <v>145402.30000000002</v>
      </c>
      <c r="I62" s="54">
        <v>145402.30000000002</v>
      </c>
      <c r="J62" s="54">
        <v>145402.30000000002</v>
      </c>
      <c r="K62" s="54">
        <v>145402.30000000002</v>
      </c>
      <c r="L62" s="77" t="s">
        <v>336</v>
      </c>
      <c r="M62" s="54" t="s">
        <v>337</v>
      </c>
      <c r="N62" s="56">
        <v>30</v>
      </c>
      <c r="O62" s="56">
        <v>40</v>
      </c>
      <c r="P62" s="56">
        <v>40</v>
      </c>
      <c r="Q62" s="56">
        <v>50</v>
      </c>
      <c r="R62" s="56">
        <v>50</v>
      </c>
    </row>
    <row r="63" spans="1:18" s="19" customFormat="1" ht="32.25" customHeight="1" x14ac:dyDescent="0.2">
      <c r="A63" s="21"/>
      <c r="B63" s="481"/>
      <c r="C63" s="69"/>
      <c r="D63" s="69" t="s">
        <v>14</v>
      </c>
      <c r="E63" s="69"/>
      <c r="F63" s="70" t="s">
        <v>549</v>
      </c>
      <c r="G63" s="54">
        <v>108913.9</v>
      </c>
      <c r="H63" s="54">
        <v>115675.9</v>
      </c>
      <c r="I63" s="54">
        <v>115675.9</v>
      </c>
      <c r="J63" s="54">
        <v>115675.9</v>
      </c>
      <c r="K63" s="54">
        <v>115675.9</v>
      </c>
      <c r="L63" s="55" t="s">
        <v>338</v>
      </c>
      <c r="M63" s="56" t="s">
        <v>339</v>
      </c>
      <c r="N63" s="63">
        <v>23000</v>
      </c>
      <c r="O63" s="63">
        <v>24000</v>
      </c>
      <c r="P63" s="63">
        <v>24000</v>
      </c>
      <c r="Q63" s="63">
        <v>24000</v>
      </c>
      <c r="R63" s="63">
        <v>24000</v>
      </c>
    </row>
    <row r="64" spans="1:18" s="19" customFormat="1" ht="32.25" customHeight="1" x14ac:dyDescent="0.2">
      <c r="A64" s="21"/>
      <c r="B64" s="481"/>
      <c r="C64" s="438"/>
      <c r="D64" s="438" t="s">
        <v>15</v>
      </c>
      <c r="E64" s="438"/>
      <c r="F64" s="443" t="s">
        <v>550</v>
      </c>
      <c r="G64" s="438">
        <v>585730.19999999995</v>
      </c>
      <c r="H64" s="438">
        <v>738629</v>
      </c>
      <c r="I64" s="438" t="s">
        <v>340</v>
      </c>
      <c r="J64" s="438" t="s">
        <v>340</v>
      </c>
      <c r="K64" s="438" t="s">
        <v>340</v>
      </c>
      <c r="L64" s="55" t="s">
        <v>341</v>
      </c>
      <c r="M64" s="56" t="s">
        <v>342</v>
      </c>
      <c r="N64" s="63">
        <v>21139</v>
      </c>
      <c r="O64" s="63">
        <v>22000</v>
      </c>
      <c r="P64" s="63">
        <v>22000</v>
      </c>
      <c r="Q64" s="63">
        <v>23000</v>
      </c>
      <c r="R64" s="63">
        <v>23000</v>
      </c>
    </row>
    <row r="65" spans="1:18" s="19" customFormat="1" ht="32.25" customHeight="1" x14ac:dyDescent="0.2">
      <c r="A65" s="21"/>
      <c r="B65" s="481"/>
      <c r="C65" s="419"/>
      <c r="D65" s="419"/>
      <c r="E65" s="419"/>
      <c r="F65" s="444"/>
      <c r="G65" s="419"/>
      <c r="H65" s="419"/>
      <c r="I65" s="419"/>
      <c r="J65" s="419"/>
      <c r="K65" s="419"/>
      <c r="L65" s="55" t="s">
        <v>343</v>
      </c>
      <c r="M65" s="56" t="s">
        <v>344</v>
      </c>
      <c r="N65" s="78">
        <v>0.3</v>
      </c>
      <c r="O65" s="78">
        <v>0.4</v>
      </c>
      <c r="P65" s="78">
        <v>0.5</v>
      </c>
      <c r="Q65" s="78">
        <v>1</v>
      </c>
      <c r="R65" s="78">
        <v>1</v>
      </c>
    </row>
    <row r="66" spans="1:18" s="19" customFormat="1" ht="32.25" customHeight="1" x14ac:dyDescent="0.2">
      <c r="A66" s="21"/>
      <c r="B66" s="481"/>
      <c r="C66" s="419"/>
      <c r="D66" s="419"/>
      <c r="E66" s="419"/>
      <c r="F66" s="444"/>
      <c r="G66" s="419"/>
      <c r="H66" s="419"/>
      <c r="I66" s="419"/>
      <c r="J66" s="419"/>
      <c r="K66" s="419"/>
      <c r="L66" s="55" t="s">
        <v>345</v>
      </c>
      <c r="M66" s="56" t="s">
        <v>337</v>
      </c>
      <c r="N66" s="54">
        <v>90</v>
      </c>
      <c r="O66" s="54">
        <v>95</v>
      </c>
      <c r="P66" s="54">
        <v>100</v>
      </c>
      <c r="Q66" s="54">
        <v>100</v>
      </c>
      <c r="R66" s="54">
        <v>100</v>
      </c>
    </row>
    <row r="67" spans="1:18" s="19" customFormat="1" ht="32.25" customHeight="1" x14ac:dyDescent="0.2">
      <c r="A67" s="21"/>
      <c r="B67" s="481"/>
      <c r="C67" s="419"/>
      <c r="D67" s="419"/>
      <c r="E67" s="419"/>
      <c r="F67" s="444"/>
      <c r="G67" s="419"/>
      <c r="H67" s="419"/>
      <c r="I67" s="419"/>
      <c r="J67" s="419"/>
      <c r="K67" s="419"/>
      <c r="L67" s="55" t="s">
        <v>346</v>
      </c>
      <c r="M67" s="56" t="s">
        <v>337</v>
      </c>
      <c r="N67" s="54">
        <v>20</v>
      </c>
      <c r="O67" s="54">
        <v>30</v>
      </c>
      <c r="P67" s="54">
        <v>40</v>
      </c>
      <c r="Q67" s="54">
        <v>50</v>
      </c>
      <c r="R67" s="54">
        <v>50</v>
      </c>
    </row>
    <row r="68" spans="1:18" s="19" customFormat="1" ht="12.75" x14ac:dyDescent="0.2">
      <c r="A68" s="21"/>
      <c r="B68" s="481"/>
      <c r="C68" s="293"/>
      <c r="D68" s="293"/>
      <c r="E68" s="293"/>
      <c r="F68" s="449"/>
      <c r="G68" s="293"/>
      <c r="H68" s="293"/>
      <c r="I68" s="293"/>
      <c r="J68" s="293"/>
      <c r="K68" s="293"/>
      <c r="L68" s="55" t="s">
        <v>347</v>
      </c>
      <c r="M68" s="56" t="s">
        <v>337</v>
      </c>
      <c r="N68" s="54">
        <v>90</v>
      </c>
      <c r="O68" s="54">
        <v>95</v>
      </c>
      <c r="P68" s="54">
        <v>100</v>
      </c>
      <c r="Q68" s="54">
        <v>100</v>
      </c>
      <c r="R68" s="54">
        <v>100</v>
      </c>
    </row>
    <row r="69" spans="1:18" s="19" customFormat="1" ht="38.25" x14ac:dyDescent="0.2">
      <c r="A69" s="21"/>
      <c r="B69" s="481"/>
      <c r="C69" s="438"/>
      <c r="D69" s="438" t="s">
        <v>16</v>
      </c>
      <c r="E69" s="438"/>
      <c r="F69" s="450" t="s">
        <v>348</v>
      </c>
      <c r="G69" s="452">
        <v>76626</v>
      </c>
      <c r="H69" s="438">
        <v>387743.2</v>
      </c>
      <c r="I69" s="438">
        <v>78231.799999999988</v>
      </c>
      <c r="J69" s="438">
        <v>78232.800000000003</v>
      </c>
      <c r="K69" s="438">
        <v>78233.8</v>
      </c>
      <c r="L69" s="55" t="s">
        <v>554</v>
      </c>
      <c r="M69" s="56" t="s">
        <v>349</v>
      </c>
      <c r="N69" s="54">
        <v>42.4</v>
      </c>
      <c r="O69" s="54">
        <v>40.1</v>
      </c>
      <c r="P69" s="54">
        <v>39</v>
      </c>
      <c r="Q69" s="54">
        <v>38</v>
      </c>
      <c r="R69" s="54">
        <v>38</v>
      </c>
    </row>
    <row r="70" spans="1:18" s="19" customFormat="1" ht="38.25" x14ac:dyDescent="0.2">
      <c r="A70" s="21"/>
      <c r="B70" s="481"/>
      <c r="C70" s="419"/>
      <c r="D70" s="419"/>
      <c r="E70" s="419"/>
      <c r="F70" s="451"/>
      <c r="G70" s="453"/>
      <c r="H70" s="419"/>
      <c r="I70" s="419"/>
      <c r="J70" s="419"/>
      <c r="K70" s="419"/>
      <c r="L70" s="55" t="s">
        <v>555</v>
      </c>
      <c r="M70" s="56" t="s">
        <v>350</v>
      </c>
      <c r="N70" s="68">
        <v>12.7</v>
      </c>
      <c r="O70" s="68">
        <v>13</v>
      </c>
      <c r="P70" s="68">
        <v>13</v>
      </c>
      <c r="Q70" s="68">
        <v>14</v>
      </c>
      <c r="R70" s="68">
        <v>14</v>
      </c>
    </row>
    <row r="71" spans="1:18" s="19" customFormat="1" ht="38.25" x14ac:dyDescent="0.2">
      <c r="A71" s="21"/>
      <c r="B71" s="481"/>
      <c r="C71" s="419"/>
      <c r="D71" s="419"/>
      <c r="E71" s="419"/>
      <c r="F71" s="451"/>
      <c r="G71" s="453"/>
      <c r="H71" s="419"/>
      <c r="I71" s="419"/>
      <c r="J71" s="419"/>
      <c r="K71" s="419"/>
      <c r="L71" s="55" t="s">
        <v>556</v>
      </c>
      <c r="M71" s="56" t="s">
        <v>351</v>
      </c>
      <c r="N71" s="54">
        <v>16.8</v>
      </c>
      <c r="O71" s="54">
        <v>16.7</v>
      </c>
      <c r="P71" s="54">
        <v>16.7</v>
      </c>
      <c r="Q71" s="54">
        <v>16.5</v>
      </c>
      <c r="R71" s="54">
        <v>16.5</v>
      </c>
    </row>
    <row r="72" spans="1:18" s="19" customFormat="1" ht="33" customHeight="1" x14ac:dyDescent="0.2">
      <c r="A72" s="21"/>
      <c r="B72" s="481"/>
      <c r="C72" s="419"/>
      <c r="D72" s="419"/>
      <c r="E72" s="419"/>
      <c r="F72" s="451"/>
      <c r="G72" s="453"/>
      <c r="H72" s="419"/>
      <c r="I72" s="419"/>
      <c r="J72" s="419"/>
      <c r="K72" s="419"/>
      <c r="L72" s="55" t="s">
        <v>352</v>
      </c>
      <c r="M72" s="56" t="s">
        <v>322</v>
      </c>
      <c r="N72" s="54">
        <v>99.8</v>
      </c>
      <c r="O72" s="54">
        <v>99</v>
      </c>
      <c r="P72" s="54">
        <v>99</v>
      </c>
      <c r="Q72" s="54">
        <v>99</v>
      </c>
      <c r="R72" s="54">
        <v>99</v>
      </c>
    </row>
    <row r="73" spans="1:18" s="19" customFormat="1" ht="33" customHeight="1" x14ac:dyDescent="0.2">
      <c r="A73" s="21"/>
      <c r="B73" s="481"/>
      <c r="C73" s="419"/>
      <c r="D73" s="419"/>
      <c r="E73" s="419"/>
      <c r="F73" s="451"/>
      <c r="G73" s="453"/>
      <c r="H73" s="419"/>
      <c r="I73" s="419"/>
      <c r="J73" s="419"/>
      <c r="K73" s="419"/>
      <c r="L73" s="55" t="s">
        <v>353</v>
      </c>
      <c r="M73" s="56" t="s">
        <v>322</v>
      </c>
      <c r="N73" s="54">
        <v>39.299999999999997</v>
      </c>
      <c r="O73" s="54">
        <v>42</v>
      </c>
      <c r="P73" s="54">
        <v>45</v>
      </c>
      <c r="Q73" s="54">
        <v>47</v>
      </c>
      <c r="R73" s="54">
        <v>47</v>
      </c>
    </row>
    <row r="74" spans="1:18" s="19" customFormat="1" ht="33" customHeight="1" x14ac:dyDescent="0.2">
      <c r="A74" s="21"/>
      <c r="B74" s="481"/>
      <c r="C74" s="419"/>
      <c r="D74" s="419"/>
      <c r="E74" s="419"/>
      <c r="F74" s="451"/>
      <c r="G74" s="453"/>
      <c r="H74" s="419"/>
      <c r="I74" s="419"/>
      <c r="J74" s="419"/>
      <c r="K74" s="419"/>
      <c r="L74" s="55" t="s">
        <v>354</v>
      </c>
      <c r="M74" s="56" t="s">
        <v>322</v>
      </c>
      <c r="N74" s="54">
        <v>10.7</v>
      </c>
      <c r="O74" s="54">
        <v>10.8</v>
      </c>
      <c r="P74" s="54">
        <v>11</v>
      </c>
      <c r="Q74" s="54">
        <v>11</v>
      </c>
      <c r="R74" s="54">
        <v>11</v>
      </c>
    </row>
    <row r="75" spans="1:18" s="19" customFormat="1" ht="33" customHeight="1" x14ac:dyDescent="0.2">
      <c r="A75" s="21"/>
      <c r="B75" s="481"/>
      <c r="C75" s="419"/>
      <c r="D75" s="419"/>
      <c r="E75" s="419"/>
      <c r="F75" s="451"/>
      <c r="G75" s="453"/>
      <c r="H75" s="419"/>
      <c r="I75" s="419"/>
      <c r="J75" s="419"/>
      <c r="K75" s="419"/>
      <c r="L75" s="55" t="s">
        <v>355</v>
      </c>
      <c r="M75" s="56" t="s">
        <v>356</v>
      </c>
      <c r="N75" s="54">
        <v>9.1</v>
      </c>
      <c r="O75" s="54">
        <v>12.4</v>
      </c>
      <c r="P75" s="54">
        <v>12.2</v>
      </c>
      <c r="Q75" s="54">
        <v>12.1</v>
      </c>
      <c r="R75" s="54">
        <v>12.1</v>
      </c>
    </row>
    <row r="76" spans="1:18" s="19" customFormat="1" ht="33" customHeight="1" x14ac:dyDescent="0.2">
      <c r="A76" s="21"/>
      <c r="B76" s="481"/>
      <c r="C76" s="419"/>
      <c r="D76" s="419"/>
      <c r="E76" s="419"/>
      <c r="F76" s="451"/>
      <c r="G76" s="453"/>
      <c r="H76" s="419"/>
      <c r="I76" s="419"/>
      <c r="J76" s="419"/>
      <c r="K76" s="419"/>
      <c r="L76" s="55" t="s">
        <v>357</v>
      </c>
      <c r="M76" s="56" t="s">
        <v>322</v>
      </c>
      <c r="N76" s="63">
        <v>80</v>
      </c>
      <c r="O76" s="54">
        <v>80.099999999999994</v>
      </c>
      <c r="P76" s="54">
        <v>80.2</v>
      </c>
      <c r="Q76" s="54">
        <v>80.5</v>
      </c>
      <c r="R76" s="54">
        <v>10.5</v>
      </c>
    </row>
    <row r="77" spans="1:18" s="19" customFormat="1" ht="25.5" x14ac:dyDescent="0.2">
      <c r="A77" s="21"/>
      <c r="B77" s="481"/>
      <c r="C77" s="419"/>
      <c r="D77" s="419"/>
      <c r="E77" s="419"/>
      <c r="F77" s="451"/>
      <c r="G77" s="454"/>
      <c r="H77" s="293"/>
      <c r="I77" s="293"/>
      <c r="J77" s="293"/>
      <c r="K77" s="293"/>
      <c r="L77" s="55" t="s">
        <v>358</v>
      </c>
      <c r="M77" s="56" t="s">
        <v>359</v>
      </c>
      <c r="N77" s="68">
        <v>837.8</v>
      </c>
      <c r="O77" s="68">
        <v>837.8</v>
      </c>
      <c r="P77" s="68">
        <v>837.8</v>
      </c>
      <c r="Q77" s="68">
        <v>837.8</v>
      </c>
      <c r="R77" s="68">
        <v>837.8</v>
      </c>
    </row>
    <row r="78" spans="1:18" s="19" customFormat="1" ht="25.5" x14ac:dyDescent="0.2">
      <c r="A78" s="21"/>
      <c r="B78" s="481"/>
      <c r="C78" s="69"/>
      <c r="D78" s="69" t="s">
        <v>18</v>
      </c>
      <c r="E78" s="69"/>
      <c r="F78" s="70" t="s">
        <v>360</v>
      </c>
      <c r="G78" s="54">
        <v>349452.59962999995</v>
      </c>
      <c r="H78" s="54">
        <v>355156.89999999997</v>
      </c>
      <c r="I78" s="54">
        <v>359906.7</v>
      </c>
      <c r="J78" s="54">
        <v>359906.7</v>
      </c>
      <c r="K78" s="54">
        <v>359906.7</v>
      </c>
      <c r="L78" s="55" t="s">
        <v>361</v>
      </c>
      <c r="M78" s="56" t="s">
        <v>356</v>
      </c>
      <c r="N78" s="63">
        <v>8447</v>
      </c>
      <c r="O78" s="63">
        <v>17900</v>
      </c>
      <c r="P78" s="63">
        <v>17900</v>
      </c>
      <c r="Q78" s="63">
        <v>17900</v>
      </c>
      <c r="R78" s="63">
        <v>17900</v>
      </c>
    </row>
    <row r="79" spans="1:18" s="19" customFormat="1" ht="85.5" customHeight="1" x14ac:dyDescent="0.2">
      <c r="A79" s="21"/>
      <c r="B79" s="481"/>
      <c r="C79" s="69"/>
      <c r="D79" s="69" t="s">
        <v>17</v>
      </c>
      <c r="E79" s="69"/>
      <c r="F79" s="70" t="s">
        <v>362</v>
      </c>
      <c r="G79" s="54">
        <v>121526.6</v>
      </c>
      <c r="H79" s="54">
        <v>121526.6</v>
      </c>
      <c r="I79" s="54">
        <f>121526.6+685393.3</f>
        <v>806919.9</v>
      </c>
      <c r="J79" s="54">
        <f>121526.6+685393.3+20220</f>
        <v>827139.9</v>
      </c>
      <c r="K79" s="54">
        <f>121526.6+685393.3+40482.2</f>
        <v>847402.1</v>
      </c>
      <c r="L79" s="55" t="s">
        <v>363</v>
      </c>
      <c r="M79" s="56" t="s">
        <v>356</v>
      </c>
      <c r="N79" s="54">
        <v>1200</v>
      </c>
      <c r="O79" s="54">
        <v>1400</v>
      </c>
      <c r="P79" s="54">
        <v>1400</v>
      </c>
      <c r="Q79" s="54">
        <v>1500</v>
      </c>
      <c r="R79" s="54">
        <v>1500</v>
      </c>
    </row>
    <row r="80" spans="1:18" s="19" customFormat="1" ht="12.75" x14ac:dyDescent="0.2">
      <c r="A80" s="21"/>
      <c r="B80" s="481"/>
      <c r="C80" s="69"/>
      <c r="D80" s="69" t="s">
        <v>34</v>
      </c>
      <c r="E80" s="69"/>
      <c r="F80" s="70" t="s">
        <v>364</v>
      </c>
      <c r="G80" s="54">
        <v>90979.393379999994</v>
      </c>
      <c r="H80" s="54">
        <v>92218.9</v>
      </c>
      <c r="I80" s="54">
        <v>655606.19999999995</v>
      </c>
      <c r="J80" s="54">
        <v>625668.9</v>
      </c>
      <c r="K80" s="54">
        <v>466618.9</v>
      </c>
      <c r="L80" s="55" t="s">
        <v>365</v>
      </c>
      <c r="M80" s="56" t="s">
        <v>366</v>
      </c>
      <c r="N80" s="63">
        <v>3</v>
      </c>
      <c r="O80" s="63">
        <v>4</v>
      </c>
      <c r="P80" s="63">
        <v>4</v>
      </c>
      <c r="Q80" s="63">
        <v>5</v>
      </c>
      <c r="R80" s="63">
        <v>5</v>
      </c>
    </row>
    <row r="81" spans="1:18" s="19" customFormat="1" ht="51" x14ac:dyDescent="0.2">
      <c r="A81" s="21"/>
      <c r="B81" s="481"/>
      <c r="C81" s="72" t="s">
        <v>481</v>
      </c>
      <c r="D81" s="69"/>
      <c r="E81" s="69"/>
      <c r="F81" s="73" t="s">
        <v>566</v>
      </c>
      <c r="G81" s="79">
        <v>1256224.5000000002</v>
      </c>
      <c r="H81" s="79">
        <v>1253034.6000000001</v>
      </c>
      <c r="I81" s="79">
        <f>I82+I89+I91+I98+I100</f>
        <v>1253036.6000000001</v>
      </c>
      <c r="J81" s="79">
        <f t="shared" ref="J81:K81" si="3">J82+J89+J91+J98+J100</f>
        <v>1253038.6000000001</v>
      </c>
      <c r="K81" s="79">
        <f t="shared" si="3"/>
        <v>1253038.6000000001</v>
      </c>
      <c r="L81" s="55" t="s">
        <v>367</v>
      </c>
      <c r="M81" s="56" t="s">
        <v>307</v>
      </c>
      <c r="N81" s="54"/>
      <c r="O81" s="54"/>
      <c r="P81" s="54"/>
      <c r="Q81" s="54"/>
      <c r="R81" s="54"/>
    </row>
    <row r="82" spans="1:18" s="19" customFormat="1" ht="25.5" x14ac:dyDescent="0.2">
      <c r="A82" s="21"/>
      <c r="B82" s="481"/>
      <c r="C82" s="294"/>
      <c r="D82" s="294" t="s">
        <v>11</v>
      </c>
      <c r="E82" s="294"/>
      <c r="F82" s="289" t="s">
        <v>368</v>
      </c>
      <c r="G82" s="436">
        <v>164591.1</v>
      </c>
      <c r="H82" s="436">
        <v>164096.9</v>
      </c>
      <c r="I82" s="436">
        <v>164096.9</v>
      </c>
      <c r="J82" s="436">
        <v>164096.9</v>
      </c>
      <c r="K82" s="436">
        <v>164096.9</v>
      </c>
      <c r="L82" s="77" t="s">
        <v>369</v>
      </c>
      <c r="M82" s="54" t="s">
        <v>370</v>
      </c>
      <c r="N82" s="54">
        <v>20.5</v>
      </c>
      <c r="O82" s="54">
        <v>20.5</v>
      </c>
      <c r="P82" s="54">
        <v>21</v>
      </c>
      <c r="Q82" s="54">
        <v>23</v>
      </c>
      <c r="R82" s="54">
        <v>23</v>
      </c>
    </row>
    <row r="83" spans="1:18" s="19" customFormat="1" ht="25.5" x14ac:dyDescent="0.2">
      <c r="A83" s="21"/>
      <c r="B83" s="481"/>
      <c r="C83" s="294"/>
      <c r="D83" s="294"/>
      <c r="E83" s="294"/>
      <c r="F83" s="289"/>
      <c r="G83" s="455"/>
      <c r="H83" s="455"/>
      <c r="I83" s="455"/>
      <c r="J83" s="455"/>
      <c r="K83" s="455"/>
      <c r="L83" s="77" t="s">
        <v>371</v>
      </c>
      <c r="M83" s="54" t="s">
        <v>370</v>
      </c>
      <c r="N83" s="54">
        <v>3.3</v>
      </c>
      <c r="O83" s="54">
        <v>3.5</v>
      </c>
      <c r="P83" s="54">
        <v>3.5</v>
      </c>
      <c r="Q83" s="54">
        <v>3.7</v>
      </c>
      <c r="R83" s="54">
        <v>3.7</v>
      </c>
    </row>
    <row r="84" spans="1:18" s="19" customFormat="1" ht="54" customHeight="1" x14ac:dyDescent="0.2">
      <c r="A84" s="21"/>
      <c r="B84" s="481"/>
      <c r="C84" s="294"/>
      <c r="D84" s="294"/>
      <c r="E84" s="294"/>
      <c r="F84" s="289"/>
      <c r="G84" s="455"/>
      <c r="H84" s="455"/>
      <c r="I84" s="455"/>
      <c r="J84" s="455"/>
      <c r="K84" s="455"/>
      <c r="L84" s="77" t="s">
        <v>372</v>
      </c>
      <c r="M84" s="56" t="s">
        <v>356</v>
      </c>
      <c r="N84" s="66">
        <v>150</v>
      </c>
      <c r="O84" s="66">
        <v>150</v>
      </c>
      <c r="P84" s="66">
        <v>175</v>
      </c>
      <c r="Q84" s="66">
        <v>175</v>
      </c>
      <c r="R84" s="66">
        <v>175</v>
      </c>
    </row>
    <row r="85" spans="1:18" s="19" customFormat="1" ht="12.75" hidden="1" x14ac:dyDescent="0.2">
      <c r="A85" s="21"/>
      <c r="B85" s="481"/>
      <c r="C85" s="294"/>
      <c r="D85" s="294"/>
      <c r="E85" s="294"/>
      <c r="F85" s="289"/>
      <c r="G85" s="455"/>
      <c r="H85" s="455"/>
      <c r="I85" s="455"/>
      <c r="J85" s="455"/>
      <c r="K85" s="455"/>
      <c r="L85" s="77"/>
      <c r="M85" s="54"/>
      <c r="N85" s="54"/>
      <c r="O85" s="54"/>
      <c r="P85" s="54"/>
      <c r="Q85" s="54"/>
      <c r="R85" s="57"/>
    </row>
    <row r="86" spans="1:18" s="19" customFormat="1" ht="12.75" x14ac:dyDescent="0.2">
      <c r="A86" s="21"/>
      <c r="B86" s="481"/>
      <c r="C86" s="294"/>
      <c r="D86" s="294"/>
      <c r="E86" s="294"/>
      <c r="F86" s="289"/>
      <c r="G86" s="455"/>
      <c r="H86" s="455"/>
      <c r="I86" s="455"/>
      <c r="J86" s="455"/>
      <c r="K86" s="455"/>
      <c r="L86" s="77" t="s">
        <v>373</v>
      </c>
      <c r="M86" s="56" t="s">
        <v>356</v>
      </c>
      <c r="N86" s="56">
        <v>110</v>
      </c>
      <c r="O86" s="63">
        <v>120</v>
      </c>
      <c r="P86" s="63">
        <v>200</v>
      </c>
      <c r="Q86" s="63">
        <v>200</v>
      </c>
      <c r="R86" s="63">
        <v>200</v>
      </c>
    </row>
    <row r="87" spans="1:18" s="19" customFormat="1" ht="12.75" hidden="1" x14ac:dyDescent="0.2">
      <c r="A87" s="21"/>
      <c r="B87" s="481"/>
      <c r="C87" s="294"/>
      <c r="D87" s="294"/>
      <c r="E87" s="294"/>
      <c r="F87" s="289"/>
      <c r="G87" s="455"/>
      <c r="H87" s="455"/>
      <c r="I87" s="455"/>
      <c r="J87" s="455"/>
      <c r="K87" s="455"/>
      <c r="L87" s="77"/>
      <c r="M87" s="54"/>
      <c r="N87" s="80"/>
      <c r="O87" s="80"/>
      <c r="P87" s="80"/>
      <c r="Q87" s="80"/>
      <c r="R87" s="80"/>
    </row>
    <row r="88" spans="1:18" s="19" customFormat="1" ht="12.75" hidden="1" x14ac:dyDescent="0.2">
      <c r="A88" s="21"/>
      <c r="B88" s="481"/>
      <c r="C88" s="294"/>
      <c r="D88" s="294"/>
      <c r="E88" s="294"/>
      <c r="F88" s="289"/>
      <c r="G88" s="437"/>
      <c r="H88" s="437"/>
      <c r="I88" s="437"/>
      <c r="J88" s="437"/>
      <c r="K88" s="437"/>
      <c r="L88" s="77"/>
      <c r="M88" s="54"/>
      <c r="N88" s="54"/>
      <c r="O88" s="63"/>
      <c r="P88" s="63"/>
      <c r="Q88" s="63"/>
      <c r="R88" s="63"/>
    </row>
    <row r="89" spans="1:18" s="19" customFormat="1" ht="36.75" customHeight="1" x14ac:dyDescent="0.2">
      <c r="A89" s="21"/>
      <c r="B89" s="481"/>
      <c r="C89" s="294"/>
      <c r="D89" s="294" t="s">
        <v>13</v>
      </c>
      <c r="E89" s="294"/>
      <c r="F89" s="289" t="s">
        <v>374</v>
      </c>
      <c r="G89" s="436">
        <v>27192.699999999997</v>
      </c>
      <c r="H89" s="436">
        <v>27192.699999999997</v>
      </c>
      <c r="I89" s="436">
        <v>27193.7</v>
      </c>
      <c r="J89" s="436">
        <v>27194.7</v>
      </c>
      <c r="K89" s="436">
        <v>27194.7</v>
      </c>
      <c r="L89" s="55" t="s">
        <v>557</v>
      </c>
      <c r="M89" s="56" t="s">
        <v>356</v>
      </c>
      <c r="N89" s="63">
        <v>519</v>
      </c>
      <c r="O89" s="63">
        <v>367</v>
      </c>
      <c r="P89" s="63">
        <v>345</v>
      </c>
      <c r="Q89" s="63">
        <v>345</v>
      </c>
      <c r="R89" s="63">
        <v>345</v>
      </c>
    </row>
    <row r="90" spans="1:18" s="19" customFormat="1" ht="35.25" customHeight="1" x14ac:dyDescent="0.2">
      <c r="A90" s="21"/>
      <c r="B90" s="481"/>
      <c r="C90" s="294"/>
      <c r="D90" s="294"/>
      <c r="E90" s="294"/>
      <c r="F90" s="289"/>
      <c r="G90" s="437"/>
      <c r="H90" s="437"/>
      <c r="I90" s="437"/>
      <c r="J90" s="437"/>
      <c r="K90" s="437"/>
      <c r="L90" s="55" t="s">
        <v>375</v>
      </c>
      <c r="M90" s="56" t="s">
        <v>356</v>
      </c>
      <c r="N90" s="66">
        <v>141</v>
      </c>
      <c r="O90" s="66">
        <v>298</v>
      </c>
      <c r="P90" s="66">
        <v>305</v>
      </c>
      <c r="Q90" s="66">
        <v>367</v>
      </c>
      <c r="R90" s="66">
        <v>367</v>
      </c>
    </row>
    <row r="91" spans="1:18" s="19" customFormat="1" ht="36.75" customHeight="1" x14ac:dyDescent="0.2">
      <c r="A91" s="21"/>
      <c r="B91" s="481"/>
      <c r="C91" s="294"/>
      <c r="D91" s="294" t="s">
        <v>14</v>
      </c>
      <c r="E91" s="294"/>
      <c r="F91" s="289" t="s">
        <v>376</v>
      </c>
      <c r="G91" s="436">
        <v>808056.3</v>
      </c>
      <c r="H91" s="436">
        <v>808056.3</v>
      </c>
      <c r="I91" s="436">
        <v>808056.3</v>
      </c>
      <c r="J91" s="436">
        <v>808056.3</v>
      </c>
      <c r="K91" s="436">
        <v>808056.3</v>
      </c>
      <c r="L91" s="77" t="s">
        <v>377</v>
      </c>
      <c r="M91" s="56" t="s">
        <v>356</v>
      </c>
      <c r="N91" s="54">
        <v>360</v>
      </c>
      <c r="O91" s="63">
        <v>378</v>
      </c>
      <c r="P91" s="63">
        <v>378</v>
      </c>
      <c r="Q91" s="63">
        <v>380</v>
      </c>
      <c r="R91" s="57">
        <v>380</v>
      </c>
    </row>
    <row r="92" spans="1:18" s="19" customFormat="1" ht="36.75" customHeight="1" x14ac:dyDescent="0.2">
      <c r="A92" s="21"/>
      <c r="B92" s="481"/>
      <c r="C92" s="294"/>
      <c r="D92" s="294"/>
      <c r="E92" s="294"/>
      <c r="F92" s="289"/>
      <c r="G92" s="455"/>
      <c r="H92" s="455"/>
      <c r="I92" s="455"/>
      <c r="J92" s="455"/>
      <c r="K92" s="455"/>
      <c r="L92" s="77" t="s">
        <v>378</v>
      </c>
      <c r="M92" s="56" t="s">
        <v>356</v>
      </c>
      <c r="N92" s="54">
        <v>322</v>
      </c>
      <c r="O92" s="63">
        <v>345</v>
      </c>
      <c r="P92" s="63">
        <v>345</v>
      </c>
      <c r="Q92" s="63">
        <v>345</v>
      </c>
      <c r="R92" s="63">
        <v>345</v>
      </c>
    </row>
    <row r="93" spans="1:18" s="19" customFormat="1" ht="48.75" customHeight="1" x14ac:dyDescent="0.2">
      <c r="A93" s="21"/>
      <c r="B93" s="481"/>
      <c r="C93" s="294"/>
      <c r="D93" s="294"/>
      <c r="E93" s="294"/>
      <c r="F93" s="289"/>
      <c r="G93" s="455"/>
      <c r="H93" s="455"/>
      <c r="I93" s="455"/>
      <c r="J93" s="455"/>
      <c r="K93" s="455"/>
      <c r="L93" s="77" t="s">
        <v>379</v>
      </c>
      <c r="M93" s="56" t="s">
        <v>356</v>
      </c>
      <c r="N93" s="54">
        <v>141</v>
      </c>
      <c r="O93" s="63">
        <v>298</v>
      </c>
      <c r="P93" s="63">
        <v>305</v>
      </c>
      <c r="Q93" s="63">
        <v>367</v>
      </c>
      <c r="R93" s="63">
        <v>367</v>
      </c>
    </row>
    <row r="94" spans="1:18" s="19" customFormat="1" ht="12.75" hidden="1" x14ac:dyDescent="0.2">
      <c r="A94" s="21"/>
      <c r="B94" s="481"/>
      <c r="C94" s="294"/>
      <c r="D94" s="294"/>
      <c r="E94" s="294"/>
      <c r="F94" s="289"/>
      <c r="G94" s="455"/>
      <c r="H94" s="455"/>
      <c r="I94" s="455"/>
      <c r="J94" s="455"/>
      <c r="K94" s="455"/>
      <c r="L94" s="55"/>
      <c r="M94" s="56"/>
      <c r="N94" s="54"/>
      <c r="O94" s="63"/>
      <c r="P94" s="63"/>
      <c r="Q94" s="63"/>
      <c r="R94" s="57"/>
    </row>
    <row r="95" spans="1:18" s="19" customFormat="1" ht="12.75" hidden="1" x14ac:dyDescent="0.2">
      <c r="A95" s="21"/>
      <c r="B95" s="481"/>
      <c r="C95" s="294"/>
      <c r="D95" s="294"/>
      <c r="E95" s="294"/>
      <c r="F95" s="289"/>
      <c r="G95" s="455"/>
      <c r="H95" s="455"/>
      <c r="I95" s="455"/>
      <c r="J95" s="455"/>
      <c r="K95" s="455"/>
      <c r="L95" s="55"/>
      <c r="M95" s="56"/>
      <c r="N95" s="56"/>
      <c r="O95" s="63"/>
      <c r="P95" s="63"/>
      <c r="Q95" s="63"/>
      <c r="R95" s="63"/>
    </row>
    <row r="96" spans="1:18" s="19" customFormat="1" ht="33" customHeight="1" x14ac:dyDescent="0.2">
      <c r="A96" s="21"/>
      <c r="B96" s="481"/>
      <c r="C96" s="294"/>
      <c r="D96" s="294"/>
      <c r="E96" s="294"/>
      <c r="F96" s="289"/>
      <c r="G96" s="455"/>
      <c r="H96" s="455"/>
      <c r="I96" s="455"/>
      <c r="J96" s="455"/>
      <c r="K96" s="455"/>
      <c r="L96" s="55" t="s">
        <v>380</v>
      </c>
      <c r="M96" s="56" t="s">
        <v>356</v>
      </c>
      <c r="N96" s="56">
        <v>212</v>
      </c>
      <c r="O96" s="56">
        <v>220</v>
      </c>
      <c r="P96" s="56">
        <v>230</v>
      </c>
      <c r="Q96" s="56">
        <v>240</v>
      </c>
      <c r="R96" s="57">
        <v>240</v>
      </c>
    </row>
    <row r="97" spans="1:18" s="19" customFormat="1" ht="33" hidden="1" customHeight="1" x14ac:dyDescent="0.2">
      <c r="A97" s="21"/>
      <c r="B97" s="481"/>
      <c r="C97" s="294"/>
      <c r="D97" s="294"/>
      <c r="E97" s="294"/>
      <c r="F97" s="289"/>
      <c r="G97" s="437"/>
      <c r="H97" s="437"/>
      <c r="I97" s="437"/>
      <c r="J97" s="437"/>
      <c r="K97" s="437"/>
      <c r="L97" s="55"/>
      <c r="M97" s="56"/>
      <c r="N97" s="76"/>
      <c r="O97" s="76"/>
      <c r="P97" s="76"/>
      <c r="Q97" s="76"/>
      <c r="R97" s="57"/>
    </row>
    <row r="98" spans="1:18" s="19" customFormat="1" ht="33" customHeight="1" x14ac:dyDescent="0.2">
      <c r="A98" s="21"/>
      <c r="B98" s="481"/>
      <c r="C98" s="294"/>
      <c r="D98" s="294" t="s">
        <v>15</v>
      </c>
      <c r="E98" s="294"/>
      <c r="F98" s="289" t="s">
        <v>381</v>
      </c>
      <c r="G98" s="436">
        <v>254751.30000000002</v>
      </c>
      <c r="H98" s="436">
        <v>252055.60000000003</v>
      </c>
      <c r="I98" s="436">
        <v>252055.60000000003</v>
      </c>
      <c r="J98" s="436">
        <v>252055.6</v>
      </c>
      <c r="K98" s="436">
        <v>252055.60000000003</v>
      </c>
      <c r="L98" s="55" t="s">
        <v>382</v>
      </c>
      <c r="M98" s="56" t="s">
        <v>356</v>
      </c>
      <c r="N98" s="81" t="s">
        <v>383</v>
      </c>
      <c r="O98" s="81" t="s">
        <v>384</v>
      </c>
      <c r="P98" s="81" t="s">
        <v>385</v>
      </c>
      <c r="Q98" s="81" t="s">
        <v>386</v>
      </c>
      <c r="R98" s="81" t="s">
        <v>387</v>
      </c>
    </row>
    <row r="99" spans="1:18" s="19" customFormat="1" ht="25.5" x14ac:dyDescent="0.2">
      <c r="A99" s="21"/>
      <c r="B99" s="481"/>
      <c r="C99" s="294"/>
      <c r="D99" s="294"/>
      <c r="E99" s="294"/>
      <c r="F99" s="289"/>
      <c r="G99" s="437"/>
      <c r="H99" s="437"/>
      <c r="I99" s="437"/>
      <c r="J99" s="437"/>
      <c r="K99" s="437"/>
      <c r="L99" s="55" t="s">
        <v>388</v>
      </c>
      <c r="M99" s="56" t="s">
        <v>389</v>
      </c>
      <c r="N99" s="56">
        <v>15</v>
      </c>
      <c r="O99" s="56">
        <v>20</v>
      </c>
      <c r="P99" s="56">
        <v>20</v>
      </c>
      <c r="Q99" s="56">
        <v>20</v>
      </c>
      <c r="R99" s="56">
        <v>20</v>
      </c>
    </row>
    <row r="100" spans="1:18" s="19" customFormat="1" ht="76.5" x14ac:dyDescent="0.2">
      <c r="A100" s="21"/>
      <c r="B100" s="481"/>
      <c r="C100" s="294"/>
      <c r="D100" s="294" t="s">
        <v>16</v>
      </c>
      <c r="E100" s="294"/>
      <c r="F100" s="289" t="s">
        <v>390</v>
      </c>
      <c r="G100" s="436">
        <v>1633.1</v>
      </c>
      <c r="H100" s="436">
        <v>1633.1</v>
      </c>
      <c r="I100" s="436">
        <v>1634.1</v>
      </c>
      <c r="J100" s="436">
        <v>1635.1</v>
      </c>
      <c r="K100" s="436">
        <v>1635.1</v>
      </c>
      <c r="L100" s="55" t="s">
        <v>391</v>
      </c>
      <c r="M100" s="56" t="s">
        <v>392</v>
      </c>
      <c r="N100" s="76"/>
      <c r="O100" s="76"/>
      <c r="P100" s="76"/>
      <c r="Q100" s="76"/>
      <c r="R100" s="57"/>
    </row>
    <row r="101" spans="1:18" s="19" customFormat="1" ht="38.25" x14ac:dyDescent="0.2">
      <c r="A101" s="21"/>
      <c r="B101" s="481"/>
      <c r="C101" s="294"/>
      <c r="D101" s="294"/>
      <c r="E101" s="294"/>
      <c r="F101" s="289"/>
      <c r="G101" s="437"/>
      <c r="H101" s="437"/>
      <c r="I101" s="437"/>
      <c r="J101" s="437"/>
      <c r="K101" s="437"/>
      <c r="L101" s="55" t="s">
        <v>393</v>
      </c>
      <c r="M101" s="56" t="s">
        <v>394</v>
      </c>
      <c r="N101" s="81"/>
      <c r="O101" s="81"/>
      <c r="P101" s="81"/>
      <c r="Q101" s="81"/>
      <c r="R101" s="57"/>
    </row>
    <row r="102" spans="1:18" s="19" customFormat="1" ht="63.75" x14ac:dyDescent="0.2">
      <c r="A102" s="21"/>
      <c r="B102" s="481"/>
      <c r="C102" s="72" t="s">
        <v>482</v>
      </c>
      <c r="D102" s="82"/>
      <c r="E102" s="82"/>
      <c r="F102" s="83" t="s">
        <v>567</v>
      </c>
      <c r="G102" s="84">
        <f>G103+G106+G110+G112+G113+G115+G116</f>
        <v>7728266.6000000006</v>
      </c>
      <c r="H102" s="84">
        <f t="shared" ref="H102:K102" si="4">H103+H106+H110+H112+H113+H115+H116</f>
        <v>7484062.2999999989</v>
      </c>
      <c r="I102" s="84">
        <f>I103+I106+I110+I112+I113+I115+I116</f>
        <v>11898735.300000001</v>
      </c>
      <c r="J102" s="84">
        <f t="shared" si="4"/>
        <v>12116916.199999999</v>
      </c>
      <c r="K102" s="84">
        <f t="shared" si="4"/>
        <v>12460415</v>
      </c>
      <c r="L102" s="55" t="s">
        <v>395</v>
      </c>
      <c r="M102" s="57" t="s">
        <v>8</v>
      </c>
      <c r="N102" s="57"/>
      <c r="O102" s="57"/>
      <c r="P102" s="57"/>
      <c r="Q102" s="57"/>
      <c r="R102" s="57"/>
    </row>
    <row r="103" spans="1:18" s="19" customFormat="1" ht="30" customHeight="1" x14ac:dyDescent="0.2">
      <c r="A103" s="21"/>
      <c r="B103" s="481"/>
      <c r="C103" s="456"/>
      <c r="D103" s="438" t="s">
        <v>11</v>
      </c>
      <c r="E103" s="456"/>
      <c r="F103" s="423" t="s">
        <v>396</v>
      </c>
      <c r="G103" s="459">
        <v>4087483.1</v>
      </c>
      <c r="H103" s="459">
        <v>3734104.6999999997</v>
      </c>
      <c r="I103" s="459">
        <v>4540323.7</v>
      </c>
      <c r="J103" s="459">
        <f>4069139.7+689364.9</f>
        <v>4758504.6000000006</v>
      </c>
      <c r="K103" s="459">
        <f>4412638.5+689364.9</f>
        <v>5102003.4000000004</v>
      </c>
      <c r="L103" s="55" t="s">
        <v>397</v>
      </c>
      <c r="M103" s="57" t="s">
        <v>32</v>
      </c>
      <c r="N103" s="63">
        <v>4000</v>
      </c>
      <c r="O103" s="63">
        <v>4000</v>
      </c>
      <c r="P103" s="63">
        <v>4000</v>
      </c>
      <c r="Q103" s="63">
        <v>4000</v>
      </c>
      <c r="R103" s="63">
        <v>4000</v>
      </c>
    </row>
    <row r="104" spans="1:18" s="19" customFormat="1" ht="12.75" hidden="1" x14ac:dyDescent="0.2">
      <c r="A104" s="21"/>
      <c r="B104" s="481"/>
      <c r="C104" s="457"/>
      <c r="D104" s="419"/>
      <c r="E104" s="457"/>
      <c r="F104" s="424"/>
      <c r="G104" s="460"/>
      <c r="H104" s="460"/>
      <c r="I104" s="460"/>
      <c r="J104" s="460"/>
      <c r="K104" s="460"/>
      <c r="L104" s="55"/>
      <c r="M104" s="57"/>
      <c r="N104" s="85"/>
      <c r="O104" s="54"/>
      <c r="P104" s="54"/>
      <c r="Q104" s="54"/>
      <c r="R104" s="54"/>
    </row>
    <row r="105" spans="1:18" s="19" customFormat="1" ht="31.5" customHeight="1" x14ac:dyDescent="0.2">
      <c r="A105" s="21"/>
      <c r="B105" s="481"/>
      <c r="C105" s="457"/>
      <c r="D105" s="293"/>
      <c r="E105" s="458"/>
      <c r="F105" s="424"/>
      <c r="G105" s="461"/>
      <c r="H105" s="461"/>
      <c r="I105" s="461"/>
      <c r="J105" s="461"/>
      <c r="K105" s="461"/>
      <c r="L105" s="55" t="s">
        <v>398</v>
      </c>
      <c r="M105" s="57" t="s">
        <v>8</v>
      </c>
      <c r="N105" s="63" t="s">
        <v>399</v>
      </c>
      <c r="O105" s="54">
        <v>100</v>
      </c>
      <c r="P105" s="54">
        <v>100</v>
      </c>
      <c r="Q105" s="54">
        <v>110</v>
      </c>
      <c r="R105" s="54">
        <v>110</v>
      </c>
    </row>
    <row r="106" spans="1:18" s="19" customFormat="1" ht="31.5" customHeight="1" x14ac:dyDescent="0.2">
      <c r="A106" s="21"/>
      <c r="B106" s="481"/>
      <c r="C106" s="456"/>
      <c r="D106" s="438" t="s">
        <v>13</v>
      </c>
      <c r="E106" s="456"/>
      <c r="F106" s="423" t="s">
        <v>400</v>
      </c>
      <c r="G106" s="459">
        <v>3620552.1</v>
      </c>
      <c r="H106" s="459">
        <v>3709709</v>
      </c>
      <c r="I106" s="459">
        <v>7311505.9000000004</v>
      </c>
      <c r="J106" s="459">
        <v>7311505.9000000004</v>
      </c>
      <c r="K106" s="459">
        <v>7311505.9000000004</v>
      </c>
      <c r="L106" s="55" t="s">
        <v>401</v>
      </c>
      <c r="M106" s="57" t="s">
        <v>8</v>
      </c>
      <c r="N106" s="57">
        <v>224.7</v>
      </c>
      <c r="O106" s="57">
        <v>224.7</v>
      </c>
      <c r="P106" s="57">
        <v>224.7</v>
      </c>
      <c r="Q106" s="57">
        <v>224.7</v>
      </c>
      <c r="R106" s="57">
        <v>224.7</v>
      </c>
    </row>
    <row r="107" spans="1:18" s="19" customFormat="1" ht="31.5" customHeight="1" x14ac:dyDescent="0.2">
      <c r="A107" s="21"/>
      <c r="B107" s="481"/>
      <c r="C107" s="457"/>
      <c r="D107" s="419"/>
      <c r="E107" s="457"/>
      <c r="F107" s="424"/>
      <c r="G107" s="460"/>
      <c r="H107" s="460"/>
      <c r="I107" s="460"/>
      <c r="J107" s="460"/>
      <c r="K107" s="460"/>
      <c r="L107" s="55" t="s">
        <v>402</v>
      </c>
      <c r="M107" s="57" t="s">
        <v>8</v>
      </c>
      <c r="N107" s="57" t="s">
        <v>403</v>
      </c>
      <c r="O107" s="57" t="s">
        <v>404</v>
      </c>
      <c r="P107" s="57" t="s">
        <v>404</v>
      </c>
      <c r="Q107" s="57" t="s">
        <v>404</v>
      </c>
      <c r="R107" s="57" t="s">
        <v>405</v>
      </c>
    </row>
    <row r="108" spans="1:18" s="19" customFormat="1" ht="31.5" customHeight="1" x14ac:dyDescent="0.2">
      <c r="A108" s="21"/>
      <c r="B108" s="481"/>
      <c r="C108" s="457"/>
      <c r="D108" s="419"/>
      <c r="E108" s="457"/>
      <c r="F108" s="424"/>
      <c r="G108" s="460"/>
      <c r="H108" s="460"/>
      <c r="I108" s="460"/>
      <c r="J108" s="460"/>
      <c r="K108" s="460"/>
      <c r="L108" s="55" t="s">
        <v>406</v>
      </c>
      <c r="M108" s="57" t="s">
        <v>8</v>
      </c>
      <c r="N108" s="57">
        <v>56.2</v>
      </c>
      <c r="O108" s="57">
        <v>56.2</v>
      </c>
      <c r="P108" s="57">
        <v>56.2</v>
      </c>
      <c r="Q108" s="57">
        <v>56.2</v>
      </c>
      <c r="R108" s="57">
        <v>56.2</v>
      </c>
    </row>
    <row r="109" spans="1:18" s="19" customFormat="1" ht="38.25" x14ac:dyDescent="0.2">
      <c r="A109" s="21"/>
      <c r="B109" s="481"/>
      <c r="C109" s="458"/>
      <c r="D109" s="293"/>
      <c r="E109" s="458"/>
      <c r="F109" s="312"/>
      <c r="G109" s="461"/>
      <c r="H109" s="461"/>
      <c r="I109" s="461"/>
      <c r="J109" s="461"/>
      <c r="K109" s="461"/>
      <c r="L109" s="55" t="s">
        <v>407</v>
      </c>
      <c r="M109" s="56" t="s">
        <v>408</v>
      </c>
      <c r="N109" s="57">
        <v>37</v>
      </c>
      <c r="O109" s="57">
        <v>37</v>
      </c>
      <c r="P109" s="57">
        <v>37</v>
      </c>
      <c r="Q109" s="57">
        <v>37</v>
      </c>
      <c r="R109" s="57">
        <v>37</v>
      </c>
    </row>
    <row r="110" spans="1:18" s="19" customFormat="1" ht="25.5" x14ac:dyDescent="0.2">
      <c r="A110" s="21"/>
      <c r="B110" s="481"/>
      <c r="C110" s="462"/>
      <c r="D110" s="438" t="s">
        <v>14</v>
      </c>
      <c r="E110" s="464"/>
      <c r="F110" s="466" t="s">
        <v>409</v>
      </c>
      <c r="G110" s="468">
        <v>10097.4</v>
      </c>
      <c r="H110" s="468">
        <v>18500</v>
      </c>
      <c r="I110" s="468">
        <v>18500</v>
      </c>
      <c r="J110" s="468">
        <v>18500</v>
      </c>
      <c r="K110" s="468">
        <v>18500</v>
      </c>
      <c r="L110" s="70" t="s">
        <v>410</v>
      </c>
      <c r="M110" s="56" t="s">
        <v>411</v>
      </c>
      <c r="N110" s="56">
        <v>7</v>
      </c>
      <c r="O110" s="56">
        <v>7</v>
      </c>
      <c r="P110" s="56">
        <v>7</v>
      </c>
      <c r="Q110" s="56">
        <v>7</v>
      </c>
      <c r="R110" s="56">
        <v>7</v>
      </c>
    </row>
    <row r="111" spans="1:18" s="19" customFormat="1" ht="25.5" x14ac:dyDescent="0.2">
      <c r="A111" s="21"/>
      <c r="B111" s="481"/>
      <c r="C111" s="463"/>
      <c r="D111" s="419"/>
      <c r="E111" s="465"/>
      <c r="F111" s="467"/>
      <c r="G111" s="469"/>
      <c r="H111" s="469"/>
      <c r="I111" s="469"/>
      <c r="J111" s="469"/>
      <c r="K111" s="469"/>
      <c r="L111" s="70" t="s">
        <v>412</v>
      </c>
      <c r="M111" s="56" t="s">
        <v>411</v>
      </c>
      <c r="N111" s="56">
        <v>14</v>
      </c>
      <c r="O111" s="56">
        <v>12</v>
      </c>
      <c r="P111" s="56">
        <v>12</v>
      </c>
      <c r="Q111" s="56">
        <v>12</v>
      </c>
      <c r="R111" s="56">
        <v>12</v>
      </c>
    </row>
    <row r="112" spans="1:18" s="19" customFormat="1" ht="38.25" x14ac:dyDescent="0.2">
      <c r="A112" s="21"/>
      <c r="B112" s="481"/>
      <c r="C112" s="86"/>
      <c r="D112" s="64" t="s">
        <v>15</v>
      </c>
      <c r="E112" s="87"/>
      <c r="F112" s="88" t="s">
        <v>413</v>
      </c>
      <c r="G112" s="89">
        <v>0</v>
      </c>
      <c r="H112" s="89">
        <v>2500</v>
      </c>
      <c r="I112" s="89">
        <v>2500</v>
      </c>
      <c r="J112" s="89">
        <v>2500</v>
      </c>
      <c r="K112" s="89">
        <v>2500</v>
      </c>
      <c r="L112" s="70" t="s">
        <v>476</v>
      </c>
      <c r="M112" s="56" t="s">
        <v>356</v>
      </c>
      <c r="N112" s="56">
        <v>70</v>
      </c>
      <c r="O112" s="56">
        <v>100</v>
      </c>
      <c r="P112" s="56">
        <v>100</v>
      </c>
      <c r="Q112" s="56">
        <v>100</v>
      </c>
      <c r="R112" s="56">
        <v>100</v>
      </c>
    </row>
    <row r="113" spans="1:18" s="19" customFormat="1" ht="12.75" x14ac:dyDescent="0.2">
      <c r="A113" s="21"/>
      <c r="B113" s="481"/>
      <c r="C113" s="462"/>
      <c r="D113" s="438" t="s">
        <v>16</v>
      </c>
      <c r="E113" s="464"/>
      <c r="F113" s="466" t="s">
        <v>414</v>
      </c>
      <c r="G113" s="468">
        <v>7450.2999999999993</v>
      </c>
      <c r="H113" s="468">
        <v>15000</v>
      </c>
      <c r="I113" s="468">
        <v>20757.099999999999</v>
      </c>
      <c r="J113" s="468">
        <v>20757.099999999999</v>
      </c>
      <c r="K113" s="468">
        <v>20757.099999999999</v>
      </c>
      <c r="L113" s="70" t="s">
        <v>415</v>
      </c>
      <c r="M113" s="56" t="s">
        <v>356</v>
      </c>
      <c r="N113" s="56">
        <v>60</v>
      </c>
      <c r="O113" s="56">
        <v>80</v>
      </c>
      <c r="P113" s="56">
        <v>80</v>
      </c>
      <c r="Q113" s="56">
        <v>80</v>
      </c>
      <c r="R113" s="56">
        <v>80</v>
      </c>
    </row>
    <row r="114" spans="1:18" s="19" customFormat="1" ht="41.25" customHeight="1" x14ac:dyDescent="0.2">
      <c r="A114" s="21"/>
      <c r="B114" s="481"/>
      <c r="C114" s="463"/>
      <c r="D114" s="293"/>
      <c r="E114" s="465"/>
      <c r="F114" s="467"/>
      <c r="G114" s="469"/>
      <c r="H114" s="469"/>
      <c r="I114" s="469"/>
      <c r="J114" s="469"/>
      <c r="K114" s="469"/>
      <c r="L114" s="70" t="s">
        <v>416</v>
      </c>
      <c r="M114" s="56" t="s">
        <v>356</v>
      </c>
      <c r="N114" s="56">
        <v>72</v>
      </c>
      <c r="O114" s="56">
        <v>80</v>
      </c>
      <c r="P114" s="56">
        <v>80</v>
      </c>
      <c r="Q114" s="56">
        <v>80</v>
      </c>
      <c r="R114" s="56">
        <v>80</v>
      </c>
    </row>
    <row r="115" spans="1:18" s="19" customFormat="1" ht="38.25" x14ac:dyDescent="0.2">
      <c r="A115" s="21"/>
      <c r="B115" s="481"/>
      <c r="C115" s="90"/>
      <c r="D115" s="69" t="s">
        <v>18</v>
      </c>
      <c r="E115" s="91"/>
      <c r="F115" s="92" t="s">
        <v>417</v>
      </c>
      <c r="G115" s="93">
        <v>0</v>
      </c>
      <c r="H115" s="93">
        <v>1200</v>
      </c>
      <c r="I115" s="93">
        <v>2100</v>
      </c>
      <c r="J115" s="93">
        <v>2100</v>
      </c>
      <c r="K115" s="93">
        <v>2100</v>
      </c>
      <c r="L115" s="70" t="s">
        <v>418</v>
      </c>
      <c r="M115" s="56" t="s">
        <v>356</v>
      </c>
      <c r="N115" s="57">
        <v>0</v>
      </c>
      <c r="O115" s="57">
        <v>18</v>
      </c>
      <c r="P115" s="57">
        <v>18</v>
      </c>
      <c r="Q115" s="57">
        <v>18</v>
      </c>
      <c r="R115" s="57">
        <v>18</v>
      </c>
    </row>
    <row r="116" spans="1:18" s="19" customFormat="1" ht="25.5" x14ac:dyDescent="0.2">
      <c r="A116" s="21"/>
      <c r="B116" s="481"/>
      <c r="C116" s="90"/>
      <c r="D116" s="69" t="s">
        <v>17</v>
      </c>
      <c r="E116" s="91"/>
      <c r="F116" s="92" t="s">
        <v>419</v>
      </c>
      <c r="G116" s="93">
        <v>2683.7</v>
      </c>
      <c r="H116" s="93">
        <v>3048.6</v>
      </c>
      <c r="I116" s="93">
        <v>3048.6</v>
      </c>
      <c r="J116" s="93">
        <v>3048.6</v>
      </c>
      <c r="K116" s="93">
        <v>3048.6</v>
      </c>
      <c r="L116" s="70" t="s">
        <v>420</v>
      </c>
      <c r="M116" s="56" t="s">
        <v>421</v>
      </c>
      <c r="N116" s="63">
        <v>5210</v>
      </c>
      <c r="O116" s="63">
        <v>1340</v>
      </c>
      <c r="P116" s="63">
        <v>1340</v>
      </c>
      <c r="Q116" s="63">
        <v>1470</v>
      </c>
      <c r="R116" s="63">
        <v>1600</v>
      </c>
    </row>
    <row r="117" spans="1:18" s="19" customFormat="1" ht="76.5" x14ac:dyDescent="0.2">
      <c r="A117" s="21"/>
      <c r="B117" s="481"/>
      <c r="C117" s="72" t="s">
        <v>483</v>
      </c>
      <c r="D117" s="94"/>
      <c r="E117" s="94"/>
      <c r="F117" s="55" t="s">
        <v>568</v>
      </c>
      <c r="G117" s="95">
        <f>G118+G119+G121+G123+G127+G130+G133</f>
        <v>1054164.5</v>
      </c>
      <c r="H117" s="95">
        <f>H118+H119+H121+H123+H127+H130+H133</f>
        <v>1126202.7</v>
      </c>
      <c r="I117" s="95">
        <f>I118+I119+I121+I123+I127+I130+I133</f>
        <v>1258963.6000000001</v>
      </c>
      <c r="J117" s="95">
        <f>J118+J119+J121+J123+J127+J130+J133</f>
        <v>1259154.3999999999</v>
      </c>
      <c r="K117" s="95">
        <f>K118+K119+K121+K123+K127+K130+K133</f>
        <v>1259254</v>
      </c>
      <c r="L117" s="55" t="s">
        <v>422</v>
      </c>
      <c r="M117" s="57" t="s">
        <v>8</v>
      </c>
      <c r="N117" s="57"/>
      <c r="O117" s="57"/>
      <c r="P117" s="57"/>
      <c r="Q117" s="57"/>
      <c r="R117" s="57"/>
    </row>
    <row r="118" spans="1:18" s="19" customFormat="1" ht="33.75" customHeight="1" x14ac:dyDescent="0.2">
      <c r="A118" s="21"/>
      <c r="B118" s="481"/>
      <c r="C118" s="96"/>
      <c r="D118" s="69" t="s">
        <v>11</v>
      </c>
      <c r="E118" s="97"/>
      <c r="F118" s="65" t="s">
        <v>423</v>
      </c>
      <c r="G118" s="98">
        <v>43007.3</v>
      </c>
      <c r="H118" s="98">
        <v>55943.9</v>
      </c>
      <c r="I118" s="98">
        <v>55943.9</v>
      </c>
      <c r="J118" s="98">
        <v>55943.9</v>
      </c>
      <c r="K118" s="98">
        <v>55943.9</v>
      </c>
      <c r="L118" s="70" t="s">
        <v>424</v>
      </c>
      <c r="M118" s="56" t="s">
        <v>356</v>
      </c>
      <c r="N118" s="57">
        <v>10</v>
      </c>
      <c r="O118" s="57">
        <v>10</v>
      </c>
      <c r="P118" s="57">
        <v>10</v>
      </c>
      <c r="Q118" s="57">
        <v>10</v>
      </c>
      <c r="R118" s="57">
        <v>10</v>
      </c>
    </row>
    <row r="119" spans="1:18" s="19" customFormat="1" ht="33.75" customHeight="1" x14ac:dyDescent="0.2">
      <c r="A119" s="21"/>
      <c r="B119" s="481"/>
      <c r="C119" s="456"/>
      <c r="D119" s="438" t="s">
        <v>13</v>
      </c>
      <c r="E119" s="470"/>
      <c r="F119" s="423" t="s">
        <v>425</v>
      </c>
      <c r="G119" s="468">
        <v>7721.9</v>
      </c>
      <c r="H119" s="468">
        <v>11599</v>
      </c>
      <c r="I119" s="468">
        <v>13424</v>
      </c>
      <c r="J119" s="468">
        <v>13424</v>
      </c>
      <c r="K119" s="468">
        <v>13424</v>
      </c>
      <c r="L119" s="55" t="s">
        <v>426</v>
      </c>
      <c r="M119" s="56" t="s">
        <v>356</v>
      </c>
      <c r="N119" s="57">
        <v>305</v>
      </c>
      <c r="O119" s="57">
        <v>600</v>
      </c>
      <c r="P119" s="57">
        <v>600</v>
      </c>
      <c r="Q119" s="57">
        <v>600</v>
      </c>
      <c r="R119" s="57">
        <v>600</v>
      </c>
    </row>
    <row r="120" spans="1:18" s="19" customFormat="1" ht="43.5" customHeight="1" x14ac:dyDescent="0.2">
      <c r="A120" s="21"/>
      <c r="B120" s="481"/>
      <c r="C120" s="458"/>
      <c r="D120" s="293"/>
      <c r="E120" s="471"/>
      <c r="F120" s="312"/>
      <c r="G120" s="469"/>
      <c r="H120" s="469"/>
      <c r="I120" s="469"/>
      <c r="J120" s="469"/>
      <c r="K120" s="469"/>
      <c r="L120" s="55" t="s">
        <v>427</v>
      </c>
      <c r="M120" s="56" t="s">
        <v>356</v>
      </c>
      <c r="N120" s="57">
        <v>0</v>
      </c>
      <c r="O120" s="57">
        <v>2</v>
      </c>
      <c r="P120" s="57">
        <v>2</v>
      </c>
      <c r="Q120" s="57">
        <v>2</v>
      </c>
      <c r="R120" s="57">
        <v>0</v>
      </c>
    </row>
    <row r="121" spans="1:18" s="19" customFormat="1" ht="12.75" x14ac:dyDescent="0.2">
      <c r="A121" s="21"/>
      <c r="B121" s="481"/>
      <c r="C121" s="472"/>
      <c r="D121" s="438" t="s">
        <v>14</v>
      </c>
      <c r="E121" s="473"/>
      <c r="F121" s="423" t="s">
        <v>497</v>
      </c>
      <c r="G121" s="474">
        <v>386474.90000000008</v>
      </c>
      <c r="H121" s="474">
        <v>424641.60000000003</v>
      </c>
      <c r="I121" s="474">
        <v>512192.4</v>
      </c>
      <c r="J121" s="474">
        <v>512383.2</v>
      </c>
      <c r="K121" s="474">
        <v>512482.8</v>
      </c>
      <c r="L121" s="55" t="s">
        <v>428</v>
      </c>
      <c r="M121" s="56" t="s">
        <v>356</v>
      </c>
      <c r="N121" s="85">
        <v>2330</v>
      </c>
      <c r="O121" s="85">
        <v>2726</v>
      </c>
      <c r="P121" s="85">
        <v>2726</v>
      </c>
      <c r="Q121" s="85">
        <v>2726</v>
      </c>
      <c r="R121" s="85">
        <v>2726</v>
      </c>
    </row>
    <row r="122" spans="1:18" s="19" customFormat="1" ht="15" customHeight="1" x14ac:dyDescent="0.2">
      <c r="A122" s="21"/>
      <c r="B122" s="481"/>
      <c r="C122" s="472"/>
      <c r="D122" s="293"/>
      <c r="E122" s="473"/>
      <c r="F122" s="312"/>
      <c r="G122" s="476"/>
      <c r="H122" s="476"/>
      <c r="I122" s="476"/>
      <c r="J122" s="476"/>
      <c r="K122" s="476"/>
      <c r="L122" s="55" t="s">
        <v>429</v>
      </c>
      <c r="M122" s="57" t="s">
        <v>430</v>
      </c>
      <c r="N122" s="99">
        <v>13.542024320457799</v>
      </c>
      <c r="O122" s="99">
        <v>12.686977256052826</v>
      </c>
      <c r="P122" s="99">
        <v>12.5</v>
      </c>
      <c r="Q122" s="99">
        <v>12.5</v>
      </c>
      <c r="R122" s="99">
        <v>12.5</v>
      </c>
    </row>
    <row r="123" spans="1:18" s="19" customFormat="1" ht="12.75" hidden="1" x14ac:dyDescent="0.2">
      <c r="A123" s="21"/>
      <c r="B123" s="481"/>
      <c r="C123" s="472"/>
      <c r="D123" s="438" t="s">
        <v>15</v>
      </c>
      <c r="E123" s="473"/>
      <c r="F123" s="289" t="s">
        <v>431</v>
      </c>
      <c r="G123" s="474">
        <v>6289</v>
      </c>
      <c r="H123" s="474">
        <v>22394.2</v>
      </c>
      <c r="I123" s="474">
        <v>22394.2</v>
      </c>
      <c r="J123" s="474">
        <v>22394.2</v>
      </c>
      <c r="K123" s="474">
        <v>22394.2</v>
      </c>
      <c r="L123" s="55"/>
      <c r="M123" s="57"/>
      <c r="N123" s="57"/>
      <c r="O123" s="57"/>
      <c r="P123" s="57"/>
      <c r="Q123" s="57"/>
      <c r="R123" s="57"/>
    </row>
    <row r="124" spans="1:18" s="19" customFormat="1" ht="16.5" customHeight="1" x14ac:dyDescent="0.2">
      <c r="A124" s="21"/>
      <c r="B124" s="481"/>
      <c r="C124" s="472"/>
      <c r="D124" s="419"/>
      <c r="E124" s="473"/>
      <c r="F124" s="289"/>
      <c r="G124" s="475"/>
      <c r="H124" s="475"/>
      <c r="I124" s="475"/>
      <c r="J124" s="475"/>
      <c r="K124" s="475"/>
      <c r="L124" s="55" t="s">
        <v>432</v>
      </c>
      <c r="M124" s="56" t="s">
        <v>356</v>
      </c>
      <c r="N124" s="57">
        <v>835</v>
      </c>
      <c r="O124" s="57">
        <v>600</v>
      </c>
      <c r="P124" s="57">
        <v>900</v>
      </c>
      <c r="Q124" s="57">
        <v>900</v>
      </c>
      <c r="R124" s="57">
        <v>900</v>
      </c>
    </row>
    <row r="125" spans="1:18" s="19" customFormat="1" ht="35.25" customHeight="1" x14ac:dyDescent="0.2">
      <c r="A125" s="21"/>
      <c r="B125" s="481"/>
      <c r="C125" s="472"/>
      <c r="D125" s="419"/>
      <c r="E125" s="473"/>
      <c r="F125" s="289"/>
      <c r="G125" s="475"/>
      <c r="H125" s="475"/>
      <c r="I125" s="475"/>
      <c r="J125" s="475"/>
      <c r="K125" s="475"/>
      <c r="L125" s="55" t="s">
        <v>433</v>
      </c>
      <c r="M125" s="57" t="s">
        <v>8</v>
      </c>
      <c r="N125" s="57"/>
      <c r="O125" s="100">
        <v>0.31</v>
      </c>
      <c r="P125" s="57">
        <v>0.46</v>
      </c>
      <c r="Q125" s="57">
        <v>0.46</v>
      </c>
      <c r="R125" s="57">
        <v>0.46</v>
      </c>
    </row>
    <row r="126" spans="1:18" s="19" customFormat="1" ht="56.25" customHeight="1" x14ac:dyDescent="0.2">
      <c r="A126" s="21"/>
      <c r="B126" s="481"/>
      <c r="C126" s="472"/>
      <c r="D126" s="293"/>
      <c r="E126" s="473"/>
      <c r="F126" s="289"/>
      <c r="G126" s="476"/>
      <c r="H126" s="476"/>
      <c r="I126" s="476"/>
      <c r="J126" s="476"/>
      <c r="K126" s="476"/>
      <c r="L126" s="55" t="s">
        <v>434</v>
      </c>
      <c r="M126" s="56" t="s">
        <v>356</v>
      </c>
      <c r="N126" s="57">
        <v>569</v>
      </c>
      <c r="O126" s="57">
        <v>500</v>
      </c>
      <c r="P126" s="57">
        <v>650</v>
      </c>
      <c r="Q126" s="57">
        <v>650</v>
      </c>
      <c r="R126" s="57">
        <v>650</v>
      </c>
    </row>
    <row r="127" spans="1:18" s="19" customFormat="1" ht="33" customHeight="1" x14ac:dyDescent="0.2">
      <c r="A127" s="21"/>
      <c r="B127" s="481"/>
      <c r="C127" s="472"/>
      <c r="D127" s="438" t="s">
        <v>16</v>
      </c>
      <c r="E127" s="473"/>
      <c r="F127" s="289" t="s">
        <v>435</v>
      </c>
      <c r="G127" s="459">
        <v>76351</v>
      </c>
      <c r="H127" s="459">
        <v>97000</v>
      </c>
      <c r="I127" s="459">
        <f>65000+14750</f>
        <v>79750</v>
      </c>
      <c r="J127" s="459">
        <f>65000+14750</f>
        <v>79750</v>
      </c>
      <c r="K127" s="459">
        <f>65000+14750</f>
        <v>79750</v>
      </c>
      <c r="L127" s="55" t="s">
        <v>436</v>
      </c>
      <c r="M127" s="57" t="s">
        <v>366</v>
      </c>
      <c r="N127" s="85">
        <v>1598</v>
      </c>
      <c r="O127" s="85">
        <v>2726</v>
      </c>
      <c r="P127" s="85">
        <v>2796</v>
      </c>
      <c r="Q127" s="85">
        <v>2796</v>
      </c>
      <c r="R127" s="85">
        <v>2796</v>
      </c>
    </row>
    <row r="128" spans="1:18" s="19" customFormat="1" ht="33" customHeight="1" x14ac:dyDescent="0.2">
      <c r="A128" s="21"/>
      <c r="B128" s="481"/>
      <c r="C128" s="472"/>
      <c r="D128" s="419"/>
      <c r="E128" s="473"/>
      <c r="F128" s="289"/>
      <c r="G128" s="460"/>
      <c r="H128" s="460"/>
      <c r="I128" s="460"/>
      <c r="J128" s="460"/>
      <c r="K128" s="460"/>
      <c r="L128" s="55" t="s">
        <v>437</v>
      </c>
      <c r="M128" s="56" t="s">
        <v>356</v>
      </c>
      <c r="N128" s="57">
        <v>0</v>
      </c>
      <c r="O128" s="57">
        <v>4</v>
      </c>
      <c r="P128" s="57">
        <v>4</v>
      </c>
      <c r="Q128" s="57">
        <v>4</v>
      </c>
      <c r="R128" s="57">
        <v>4</v>
      </c>
    </row>
    <row r="129" spans="1:18" s="19" customFormat="1" ht="34.5" customHeight="1" x14ac:dyDescent="0.2">
      <c r="A129" s="21"/>
      <c r="B129" s="481"/>
      <c r="C129" s="472"/>
      <c r="D129" s="293"/>
      <c r="E129" s="473"/>
      <c r="F129" s="289"/>
      <c r="G129" s="461"/>
      <c r="H129" s="461"/>
      <c r="I129" s="461"/>
      <c r="J129" s="461"/>
      <c r="K129" s="461"/>
      <c r="L129" s="55" t="s">
        <v>438</v>
      </c>
      <c r="M129" s="57" t="s">
        <v>366</v>
      </c>
      <c r="N129" s="85">
        <v>5525</v>
      </c>
      <c r="O129" s="85">
        <v>13100</v>
      </c>
      <c r="P129" s="85">
        <v>13100</v>
      </c>
      <c r="Q129" s="85">
        <v>13300</v>
      </c>
      <c r="R129" s="85">
        <v>13300</v>
      </c>
    </row>
    <row r="130" spans="1:18" s="19" customFormat="1" ht="12.75" hidden="1" x14ac:dyDescent="0.2">
      <c r="A130" s="21"/>
      <c r="B130" s="481"/>
      <c r="C130" s="456"/>
      <c r="D130" s="438" t="s">
        <v>18</v>
      </c>
      <c r="E130" s="470"/>
      <c r="F130" s="423" t="s">
        <v>439</v>
      </c>
      <c r="G130" s="459">
        <v>54191.3</v>
      </c>
      <c r="H130" s="459">
        <v>90000</v>
      </c>
      <c r="I130" s="459">
        <v>90000</v>
      </c>
      <c r="J130" s="459">
        <v>90000</v>
      </c>
      <c r="K130" s="459">
        <v>90000</v>
      </c>
      <c r="L130" s="55"/>
      <c r="M130" s="57"/>
      <c r="N130" s="57"/>
      <c r="O130" s="57">
        <v>1</v>
      </c>
      <c r="P130" s="57">
        <v>0</v>
      </c>
      <c r="Q130" s="57">
        <v>0</v>
      </c>
      <c r="R130" s="57">
        <v>0</v>
      </c>
    </row>
    <row r="131" spans="1:18" s="19" customFormat="1" ht="74.25" customHeight="1" x14ac:dyDescent="0.2">
      <c r="A131" s="21"/>
      <c r="B131" s="481"/>
      <c r="C131" s="457"/>
      <c r="D131" s="419"/>
      <c r="E131" s="477"/>
      <c r="F131" s="424"/>
      <c r="G131" s="460"/>
      <c r="H131" s="460"/>
      <c r="I131" s="460"/>
      <c r="J131" s="460"/>
      <c r="K131" s="460"/>
      <c r="L131" s="55" t="s">
        <v>440</v>
      </c>
      <c r="M131" s="56" t="s">
        <v>356</v>
      </c>
      <c r="N131" s="85">
        <v>6669</v>
      </c>
      <c r="O131" s="85">
        <v>4806</v>
      </c>
      <c r="P131" s="85">
        <v>10485</v>
      </c>
      <c r="Q131" s="85">
        <v>10485</v>
      </c>
      <c r="R131" s="85">
        <v>10485</v>
      </c>
    </row>
    <row r="132" spans="1:18" s="19" customFormat="1" ht="33" customHeight="1" x14ac:dyDescent="0.2">
      <c r="A132" s="21"/>
      <c r="B132" s="481"/>
      <c r="C132" s="458"/>
      <c r="D132" s="293"/>
      <c r="E132" s="471"/>
      <c r="F132" s="312"/>
      <c r="G132" s="461"/>
      <c r="H132" s="461"/>
      <c r="I132" s="461"/>
      <c r="J132" s="461"/>
      <c r="K132" s="461"/>
      <c r="L132" s="55" t="s">
        <v>441</v>
      </c>
      <c r="M132" s="56" t="s">
        <v>356</v>
      </c>
      <c r="N132" s="85">
        <v>0</v>
      </c>
      <c r="O132" s="85">
        <v>0</v>
      </c>
      <c r="P132" s="85">
        <v>1000</v>
      </c>
      <c r="Q132" s="85">
        <v>2500</v>
      </c>
      <c r="R132" s="85">
        <v>2500</v>
      </c>
    </row>
    <row r="133" spans="1:18" s="19" customFormat="1" ht="12.75" hidden="1" x14ac:dyDescent="0.2">
      <c r="A133" s="21"/>
      <c r="B133" s="481"/>
      <c r="C133" s="472"/>
      <c r="D133" s="294" t="s">
        <v>17</v>
      </c>
      <c r="E133" s="473"/>
      <c r="F133" s="289" t="s">
        <v>442</v>
      </c>
      <c r="G133" s="452">
        <v>480129.1</v>
      </c>
      <c r="H133" s="452">
        <v>424624</v>
      </c>
      <c r="I133" s="459">
        <f>((420624+60635.1)+4000)</f>
        <v>485259.1</v>
      </c>
      <c r="J133" s="459">
        <f>424624+60635.1</f>
        <v>485259.1</v>
      </c>
      <c r="K133" s="459">
        <f>424624+60635.1</f>
        <v>485259.1</v>
      </c>
      <c r="L133" s="101"/>
      <c r="M133" s="57" t="s">
        <v>443</v>
      </c>
      <c r="N133" s="85">
        <v>1</v>
      </c>
      <c r="O133" s="85">
        <v>1</v>
      </c>
      <c r="P133" s="85">
        <v>1</v>
      </c>
      <c r="Q133" s="85">
        <v>0</v>
      </c>
      <c r="R133" s="85">
        <v>0</v>
      </c>
    </row>
    <row r="134" spans="1:18" s="19" customFormat="1" ht="35.25" customHeight="1" x14ac:dyDescent="0.2">
      <c r="A134" s="21"/>
      <c r="B134" s="481"/>
      <c r="C134" s="472"/>
      <c r="D134" s="294"/>
      <c r="E134" s="473"/>
      <c r="F134" s="289"/>
      <c r="G134" s="454"/>
      <c r="H134" s="454"/>
      <c r="I134" s="461"/>
      <c r="J134" s="461"/>
      <c r="K134" s="461"/>
      <c r="L134" s="101" t="s">
        <v>444</v>
      </c>
      <c r="M134" s="56" t="s">
        <v>356</v>
      </c>
      <c r="N134" s="85">
        <v>7674</v>
      </c>
      <c r="O134" s="85">
        <v>7400</v>
      </c>
      <c r="P134" s="85">
        <v>8000</v>
      </c>
      <c r="Q134" s="85">
        <v>8000</v>
      </c>
      <c r="R134" s="85">
        <v>8000</v>
      </c>
    </row>
    <row r="135" spans="1:18" s="19" customFormat="1" ht="63.75" x14ac:dyDescent="0.2">
      <c r="A135" s="21"/>
      <c r="B135" s="481"/>
      <c r="C135" s="72" t="s">
        <v>484</v>
      </c>
      <c r="D135" s="82"/>
      <c r="E135" s="82"/>
      <c r="F135" s="83" t="s">
        <v>569</v>
      </c>
      <c r="G135" s="84">
        <f>G136+G138+G140</f>
        <v>1076893.4999999998</v>
      </c>
      <c r="H135" s="84">
        <f>H136+H138+H140</f>
        <v>1077692.2</v>
      </c>
      <c r="I135" s="84">
        <f>I136+I138+I140</f>
        <v>990641.9</v>
      </c>
      <c r="J135" s="84">
        <f t="shared" ref="J135:K135" si="5">J136+J138+J140</f>
        <v>982655.39999999991</v>
      </c>
      <c r="K135" s="84">
        <f t="shared" si="5"/>
        <v>969829</v>
      </c>
      <c r="L135" s="55" t="s">
        <v>445</v>
      </c>
      <c r="M135" s="57"/>
      <c r="N135" s="57"/>
      <c r="O135" s="57"/>
      <c r="P135" s="57"/>
      <c r="Q135" s="57"/>
      <c r="R135" s="57"/>
    </row>
    <row r="136" spans="1:18" s="19" customFormat="1" ht="37.5" customHeight="1" x14ac:dyDescent="0.2">
      <c r="A136" s="21"/>
      <c r="B136" s="481"/>
      <c r="C136" s="456"/>
      <c r="D136" s="294" t="s">
        <v>11</v>
      </c>
      <c r="E136" s="456"/>
      <c r="F136" s="423" t="s">
        <v>446</v>
      </c>
      <c r="G136" s="459">
        <v>1021776.5999999997</v>
      </c>
      <c r="H136" s="459">
        <v>1035235.9</v>
      </c>
      <c r="I136" s="459">
        <v>958492</v>
      </c>
      <c r="J136" s="459">
        <v>951989.7</v>
      </c>
      <c r="K136" s="459">
        <v>940705.9</v>
      </c>
      <c r="L136" s="55" t="s">
        <v>447</v>
      </c>
      <c r="M136" s="57" t="s">
        <v>32</v>
      </c>
      <c r="N136" s="56" t="s">
        <v>448</v>
      </c>
      <c r="O136" s="56" t="s">
        <v>448</v>
      </c>
      <c r="P136" s="56" t="s">
        <v>448</v>
      </c>
      <c r="Q136" s="56" t="s">
        <v>448</v>
      </c>
      <c r="R136" s="56" t="s">
        <v>448</v>
      </c>
    </row>
    <row r="137" spans="1:18" s="19" customFormat="1" ht="12.75" x14ac:dyDescent="0.2">
      <c r="A137" s="21"/>
      <c r="B137" s="481"/>
      <c r="C137" s="458"/>
      <c r="D137" s="294"/>
      <c r="E137" s="458"/>
      <c r="F137" s="312"/>
      <c r="G137" s="461"/>
      <c r="H137" s="461"/>
      <c r="I137" s="461"/>
      <c r="J137" s="461"/>
      <c r="K137" s="461"/>
      <c r="L137" s="55" t="s">
        <v>449</v>
      </c>
      <c r="M137" s="57" t="s">
        <v>32</v>
      </c>
      <c r="N137" s="57">
        <v>3000</v>
      </c>
      <c r="O137" s="57">
        <v>3000</v>
      </c>
      <c r="P137" s="57">
        <v>3000</v>
      </c>
      <c r="Q137" s="57">
        <v>3000</v>
      </c>
      <c r="R137" s="57">
        <v>3000</v>
      </c>
    </row>
    <row r="138" spans="1:18" s="19" customFormat="1" ht="12.75" x14ac:dyDescent="0.2">
      <c r="A138" s="21"/>
      <c r="B138" s="481"/>
      <c r="C138" s="456"/>
      <c r="D138" s="294" t="s">
        <v>13</v>
      </c>
      <c r="E138" s="456"/>
      <c r="F138" s="423" t="s">
        <v>450</v>
      </c>
      <c r="G138" s="459">
        <v>44148.4</v>
      </c>
      <c r="H138" s="459">
        <v>30606.3</v>
      </c>
      <c r="I138" s="459">
        <v>20549.900000000001</v>
      </c>
      <c r="J138" s="459">
        <v>18865.7</v>
      </c>
      <c r="K138" s="459">
        <v>17023.099999999999</v>
      </c>
      <c r="L138" s="55" t="s">
        <v>451</v>
      </c>
      <c r="M138" s="57" t="s">
        <v>32</v>
      </c>
      <c r="N138" s="56" t="s">
        <v>452</v>
      </c>
      <c r="O138" s="56" t="s">
        <v>452</v>
      </c>
      <c r="P138" s="56" t="s">
        <v>452</v>
      </c>
      <c r="Q138" s="56" t="s">
        <v>452</v>
      </c>
      <c r="R138" s="56" t="s">
        <v>452</v>
      </c>
    </row>
    <row r="139" spans="1:18" s="19" customFormat="1" ht="12.75" x14ac:dyDescent="0.2">
      <c r="A139" s="21"/>
      <c r="B139" s="481"/>
      <c r="C139" s="458"/>
      <c r="D139" s="294"/>
      <c r="E139" s="458"/>
      <c r="F139" s="312"/>
      <c r="G139" s="461"/>
      <c r="H139" s="461"/>
      <c r="I139" s="461"/>
      <c r="J139" s="461"/>
      <c r="K139" s="461"/>
      <c r="L139" s="55" t="s">
        <v>453</v>
      </c>
      <c r="M139" s="57" t="s">
        <v>32</v>
      </c>
      <c r="N139" s="56" t="s">
        <v>454</v>
      </c>
      <c r="O139" s="56" t="s">
        <v>455</v>
      </c>
      <c r="P139" s="56" t="s">
        <v>455</v>
      </c>
      <c r="Q139" s="56" t="s">
        <v>455</v>
      </c>
      <c r="R139" s="56" t="s">
        <v>455</v>
      </c>
    </row>
    <row r="140" spans="1:18" s="19" customFormat="1" ht="12.75" x14ac:dyDescent="0.2">
      <c r="A140" s="21"/>
      <c r="B140" s="481"/>
      <c r="C140" s="102"/>
      <c r="D140" s="69" t="s">
        <v>14</v>
      </c>
      <c r="E140" s="102"/>
      <c r="F140" s="55" t="s">
        <v>456</v>
      </c>
      <c r="G140" s="103">
        <v>10968.5</v>
      </c>
      <c r="H140" s="103">
        <v>11850</v>
      </c>
      <c r="I140" s="103">
        <v>11600</v>
      </c>
      <c r="J140" s="103">
        <v>11800</v>
      </c>
      <c r="K140" s="103">
        <v>12100</v>
      </c>
      <c r="L140" s="55" t="s">
        <v>457</v>
      </c>
      <c r="M140" s="57" t="s">
        <v>32</v>
      </c>
      <c r="N140" s="68" t="s">
        <v>458</v>
      </c>
      <c r="O140" s="68" t="s">
        <v>458</v>
      </c>
      <c r="P140" s="68" t="s">
        <v>458</v>
      </c>
      <c r="Q140" s="68" t="s">
        <v>458</v>
      </c>
      <c r="R140" s="68" t="s">
        <v>458</v>
      </c>
    </row>
    <row r="141" spans="1:18" s="19" customFormat="1" ht="102" x14ac:dyDescent="0.2">
      <c r="A141" s="21"/>
      <c r="B141" s="481"/>
      <c r="C141" s="72" t="s">
        <v>485</v>
      </c>
      <c r="D141" s="82"/>
      <c r="E141" s="82"/>
      <c r="F141" s="104" t="s">
        <v>570</v>
      </c>
      <c r="G141" s="84">
        <f>G142+G146+G148</f>
        <v>455360</v>
      </c>
      <c r="H141" s="84">
        <f t="shared" ref="H141:K141" si="6">H142+H146+H148</f>
        <v>473974.2</v>
      </c>
      <c r="I141" s="84">
        <f t="shared" si="6"/>
        <v>494859</v>
      </c>
      <c r="J141" s="84">
        <f t="shared" si="6"/>
        <v>473609</v>
      </c>
      <c r="K141" s="84">
        <f t="shared" si="6"/>
        <v>473609</v>
      </c>
      <c r="L141" s="105" t="s">
        <v>459</v>
      </c>
      <c r="M141" s="106" t="s">
        <v>8</v>
      </c>
      <c r="N141" s="107">
        <v>46</v>
      </c>
      <c r="O141" s="107">
        <v>70</v>
      </c>
      <c r="P141" s="107">
        <v>70</v>
      </c>
      <c r="Q141" s="107">
        <v>70</v>
      </c>
      <c r="R141" s="107">
        <v>70</v>
      </c>
    </row>
    <row r="142" spans="1:18" s="19" customFormat="1" ht="12.75" x14ac:dyDescent="0.2">
      <c r="A142" s="21"/>
      <c r="B142" s="481"/>
      <c r="C142" s="456"/>
      <c r="D142" s="438" t="s">
        <v>11</v>
      </c>
      <c r="E142" s="456"/>
      <c r="F142" s="423" t="s">
        <v>460</v>
      </c>
      <c r="G142" s="459">
        <v>83988.700000000012</v>
      </c>
      <c r="H142" s="459">
        <v>97632.1</v>
      </c>
      <c r="I142" s="459">
        <v>118882.1</v>
      </c>
      <c r="J142" s="459">
        <v>97632.1</v>
      </c>
      <c r="K142" s="459">
        <v>97632.1</v>
      </c>
      <c r="L142" s="105" t="s">
        <v>461</v>
      </c>
      <c r="M142" s="56" t="s">
        <v>356</v>
      </c>
      <c r="N142" s="108">
        <v>435</v>
      </c>
      <c r="O142" s="108">
        <v>755</v>
      </c>
      <c r="P142" s="108">
        <v>936</v>
      </c>
      <c r="Q142" s="108">
        <v>1001</v>
      </c>
      <c r="R142" s="108">
        <v>1066</v>
      </c>
    </row>
    <row r="143" spans="1:18" s="19" customFormat="1" ht="37.5" customHeight="1" x14ac:dyDescent="0.2">
      <c r="A143" s="21"/>
      <c r="B143" s="481"/>
      <c r="C143" s="457"/>
      <c r="D143" s="419"/>
      <c r="E143" s="457"/>
      <c r="F143" s="424"/>
      <c r="G143" s="460"/>
      <c r="H143" s="460"/>
      <c r="I143" s="460"/>
      <c r="J143" s="460"/>
      <c r="K143" s="460"/>
      <c r="L143" s="105" t="s">
        <v>459</v>
      </c>
      <c r="M143" s="106" t="s">
        <v>8</v>
      </c>
      <c r="N143" s="107">
        <v>46</v>
      </c>
      <c r="O143" s="107">
        <v>70</v>
      </c>
      <c r="P143" s="107">
        <v>70</v>
      </c>
      <c r="Q143" s="107">
        <v>70</v>
      </c>
      <c r="R143" s="107">
        <v>70</v>
      </c>
    </row>
    <row r="144" spans="1:18" s="19" customFormat="1" ht="37.5" customHeight="1" x14ac:dyDescent="0.2">
      <c r="A144" s="21"/>
      <c r="B144" s="481"/>
      <c r="C144" s="457"/>
      <c r="D144" s="419"/>
      <c r="E144" s="457"/>
      <c r="F144" s="424"/>
      <c r="G144" s="460"/>
      <c r="H144" s="460"/>
      <c r="I144" s="460"/>
      <c r="J144" s="460"/>
      <c r="K144" s="460"/>
      <c r="L144" s="105" t="s">
        <v>462</v>
      </c>
      <c r="M144" s="106" t="s">
        <v>463</v>
      </c>
      <c r="N144" s="107">
        <v>15.3</v>
      </c>
      <c r="O144" s="107">
        <v>16.899999999999999</v>
      </c>
      <c r="P144" s="107">
        <v>19.3</v>
      </c>
      <c r="Q144" s="107">
        <v>20.3</v>
      </c>
      <c r="R144" s="107">
        <v>21.3</v>
      </c>
    </row>
    <row r="145" spans="1:18" s="19" customFormat="1" ht="37.5" customHeight="1" x14ac:dyDescent="0.2">
      <c r="A145" s="21"/>
      <c r="B145" s="481"/>
      <c r="C145" s="458"/>
      <c r="D145" s="293"/>
      <c r="E145" s="458"/>
      <c r="F145" s="312"/>
      <c r="G145" s="461"/>
      <c r="H145" s="461"/>
      <c r="I145" s="461"/>
      <c r="J145" s="461"/>
      <c r="K145" s="461"/>
      <c r="L145" s="105" t="s">
        <v>464</v>
      </c>
      <c r="M145" s="106" t="s">
        <v>463</v>
      </c>
      <c r="N145" s="108">
        <v>0</v>
      </c>
      <c r="O145" s="107">
        <v>1</v>
      </c>
      <c r="P145" s="107">
        <v>1.7</v>
      </c>
      <c r="Q145" s="107">
        <v>1.7</v>
      </c>
      <c r="R145" s="107">
        <v>1.4</v>
      </c>
    </row>
    <row r="146" spans="1:18" s="19" customFormat="1" ht="37.5" customHeight="1" x14ac:dyDescent="0.2">
      <c r="A146" s="21"/>
      <c r="B146" s="481"/>
      <c r="C146" s="470"/>
      <c r="D146" s="438" t="s">
        <v>13</v>
      </c>
      <c r="E146" s="470"/>
      <c r="F146" s="423" t="s">
        <v>465</v>
      </c>
      <c r="G146" s="478">
        <v>19534.399999999998</v>
      </c>
      <c r="H146" s="478">
        <v>22059.7</v>
      </c>
      <c r="I146" s="478">
        <v>21694.5</v>
      </c>
      <c r="J146" s="478">
        <v>21694.5</v>
      </c>
      <c r="K146" s="478">
        <v>21694.5</v>
      </c>
      <c r="L146" s="55" t="s">
        <v>466</v>
      </c>
      <c r="M146" s="56" t="s">
        <v>356</v>
      </c>
      <c r="N146" s="85">
        <v>1214</v>
      </c>
      <c r="O146" s="85">
        <v>500</v>
      </c>
      <c r="P146" s="85">
        <v>500</v>
      </c>
      <c r="Q146" s="85">
        <v>500</v>
      </c>
      <c r="R146" s="85">
        <v>500</v>
      </c>
    </row>
    <row r="147" spans="1:18" s="19" customFormat="1" ht="12.75" x14ac:dyDescent="0.2">
      <c r="A147" s="21"/>
      <c r="B147" s="481"/>
      <c r="C147" s="471"/>
      <c r="D147" s="293"/>
      <c r="E147" s="471"/>
      <c r="F147" s="312"/>
      <c r="G147" s="479"/>
      <c r="H147" s="479"/>
      <c r="I147" s="479"/>
      <c r="J147" s="479"/>
      <c r="K147" s="479"/>
      <c r="L147" s="55" t="s">
        <v>467</v>
      </c>
      <c r="M147" s="106" t="s">
        <v>463</v>
      </c>
      <c r="N147" s="99">
        <v>20</v>
      </c>
      <c r="O147" s="99">
        <v>27</v>
      </c>
      <c r="P147" s="99">
        <v>27</v>
      </c>
      <c r="Q147" s="99">
        <v>27</v>
      </c>
      <c r="R147" s="99">
        <v>27</v>
      </c>
    </row>
    <row r="148" spans="1:18" s="19" customFormat="1" ht="48" customHeight="1" x14ac:dyDescent="0.2">
      <c r="A148" s="21"/>
      <c r="B148" s="481"/>
      <c r="C148" s="456"/>
      <c r="D148" s="438" t="s">
        <v>14</v>
      </c>
      <c r="E148" s="456"/>
      <c r="F148" s="423" t="s">
        <v>468</v>
      </c>
      <c r="G148" s="459">
        <v>351836.9</v>
      </c>
      <c r="H148" s="459">
        <v>354282.4</v>
      </c>
      <c r="I148" s="459">
        <v>354282.4</v>
      </c>
      <c r="J148" s="459">
        <v>354282.4</v>
      </c>
      <c r="K148" s="459">
        <v>354282.4</v>
      </c>
      <c r="L148" s="55" t="s">
        <v>469</v>
      </c>
      <c r="M148" s="57" t="s">
        <v>8</v>
      </c>
      <c r="N148" s="99">
        <v>95.5</v>
      </c>
      <c r="O148" s="99">
        <v>98.5</v>
      </c>
      <c r="P148" s="99">
        <v>96.5</v>
      </c>
      <c r="Q148" s="99">
        <v>97</v>
      </c>
      <c r="R148" s="99">
        <v>97</v>
      </c>
    </row>
    <row r="149" spans="1:18" s="19" customFormat="1" ht="48" customHeight="1" x14ac:dyDescent="0.2">
      <c r="A149" s="21"/>
      <c r="B149" s="481"/>
      <c r="C149" s="458"/>
      <c r="D149" s="293"/>
      <c r="E149" s="458"/>
      <c r="F149" s="312"/>
      <c r="G149" s="461"/>
      <c r="H149" s="461"/>
      <c r="I149" s="461"/>
      <c r="J149" s="461"/>
      <c r="K149" s="461"/>
      <c r="L149" s="55" t="s">
        <v>470</v>
      </c>
      <c r="M149" s="57" t="s">
        <v>8</v>
      </c>
      <c r="N149" s="68">
        <v>44.3</v>
      </c>
      <c r="O149" s="68">
        <v>39</v>
      </c>
      <c r="P149" s="68">
        <v>47.9</v>
      </c>
      <c r="Q149" s="68">
        <v>47.1</v>
      </c>
      <c r="R149" s="68">
        <v>46.6</v>
      </c>
    </row>
    <row r="150" spans="1:18" s="19" customFormat="1" ht="93" customHeight="1" x14ac:dyDescent="0.2">
      <c r="A150" s="21"/>
      <c r="B150" s="481"/>
      <c r="C150" s="72" t="s">
        <v>486</v>
      </c>
      <c r="D150" s="82"/>
      <c r="E150" s="82"/>
      <c r="F150" s="83" t="s">
        <v>571</v>
      </c>
      <c r="G150" s="84">
        <f>G151+G152</f>
        <v>2678.9</v>
      </c>
      <c r="H150" s="84">
        <f t="shared" ref="H150:K150" si="7">H151+H152</f>
        <v>11285.8</v>
      </c>
      <c r="I150" s="84">
        <f t="shared" si="7"/>
        <v>11285.8</v>
      </c>
      <c r="J150" s="84">
        <f t="shared" si="7"/>
        <v>11285.8</v>
      </c>
      <c r="K150" s="84">
        <f t="shared" si="7"/>
        <v>11285.8</v>
      </c>
      <c r="L150" s="55" t="s">
        <v>471</v>
      </c>
      <c r="M150" s="57" t="s">
        <v>8</v>
      </c>
      <c r="N150" s="57"/>
      <c r="O150" s="57"/>
      <c r="P150" s="57"/>
      <c r="Q150" s="57"/>
      <c r="R150" s="57"/>
    </row>
    <row r="151" spans="1:18" s="19" customFormat="1" ht="75.75" customHeight="1" x14ac:dyDescent="0.2">
      <c r="A151" s="21"/>
      <c r="B151" s="481"/>
      <c r="C151" s="109"/>
      <c r="D151" s="69" t="s">
        <v>11</v>
      </c>
      <c r="E151" s="91"/>
      <c r="F151" s="92" t="s">
        <v>472</v>
      </c>
      <c r="G151" s="93">
        <v>2678.9</v>
      </c>
      <c r="H151" s="89">
        <v>7863.3</v>
      </c>
      <c r="I151" s="89">
        <v>7863.3</v>
      </c>
      <c r="J151" s="89">
        <v>7863.3</v>
      </c>
      <c r="K151" s="89">
        <v>7863.3</v>
      </c>
      <c r="L151" s="55" t="s">
        <v>473</v>
      </c>
      <c r="M151" s="57" t="s">
        <v>366</v>
      </c>
      <c r="N151" s="57">
        <v>9</v>
      </c>
      <c r="O151" s="57">
        <v>8</v>
      </c>
      <c r="P151" s="57">
        <v>8</v>
      </c>
      <c r="Q151" s="57">
        <v>8</v>
      </c>
      <c r="R151" s="57">
        <v>8</v>
      </c>
    </row>
    <row r="152" spans="1:18" s="19" customFormat="1" ht="51" x14ac:dyDescent="0.2">
      <c r="A152" s="21"/>
      <c r="B152" s="481"/>
      <c r="C152" s="110"/>
      <c r="D152" s="69" t="s">
        <v>13</v>
      </c>
      <c r="E152" s="91"/>
      <c r="F152" s="92" t="s">
        <v>474</v>
      </c>
      <c r="G152" s="93">
        <v>0</v>
      </c>
      <c r="H152" s="93">
        <v>3422.5</v>
      </c>
      <c r="I152" s="93">
        <v>3422.5</v>
      </c>
      <c r="J152" s="93">
        <v>3422.5</v>
      </c>
      <c r="K152" s="93">
        <v>3422.5</v>
      </c>
      <c r="L152" s="70" t="s">
        <v>475</v>
      </c>
      <c r="M152" s="57" t="s">
        <v>366</v>
      </c>
      <c r="N152" s="57">
        <v>0</v>
      </c>
      <c r="O152" s="57">
        <v>1</v>
      </c>
      <c r="P152" s="57">
        <v>1</v>
      </c>
      <c r="Q152" s="57">
        <v>1</v>
      </c>
      <c r="R152" s="57">
        <v>1</v>
      </c>
    </row>
    <row r="153" spans="1:18" s="19" customFormat="1" ht="12.75" x14ac:dyDescent="0.2">
      <c r="A153" s="21"/>
      <c r="B153" s="481"/>
      <c r="C153" s="111" t="s">
        <v>477</v>
      </c>
      <c r="D153" s="69"/>
      <c r="E153" s="91"/>
      <c r="F153" s="92" t="s">
        <v>478</v>
      </c>
      <c r="G153" s="93"/>
      <c r="H153" s="93"/>
      <c r="I153" s="112">
        <f>I154</f>
        <v>2564086.2000000002</v>
      </c>
      <c r="J153" s="112">
        <f t="shared" ref="J153:K153" si="8">J154</f>
        <v>2247436.2000000002</v>
      </c>
      <c r="K153" s="112">
        <f t="shared" si="8"/>
        <v>1675677.7</v>
      </c>
      <c r="L153" s="70"/>
      <c r="M153" s="57"/>
      <c r="N153" s="52"/>
      <c r="O153" s="52"/>
      <c r="P153" s="52"/>
      <c r="Q153" s="52"/>
      <c r="R153" s="52"/>
    </row>
    <row r="154" spans="1:18" s="19" customFormat="1" ht="12.75" x14ac:dyDescent="0.2">
      <c r="A154" s="21"/>
      <c r="B154" s="482"/>
      <c r="C154" s="110"/>
      <c r="D154" s="69" t="s">
        <v>11</v>
      </c>
      <c r="E154" s="91"/>
      <c r="F154" s="92" t="s">
        <v>205</v>
      </c>
      <c r="G154" s="93"/>
      <c r="H154" s="93"/>
      <c r="I154" s="93">
        <v>2564086.2000000002</v>
      </c>
      <c r="J154" s="93">
        <v>2247436.2000000002</v>
      </c>
      <c r="K154" s="93">
        <v>1675677.7</v>
      </c>
      <c r="L154" s="70"/>
      <c r="M154" s="57"/>
      <c r="N154" s="52"/>
      <c r="O154" s="52"/>
      <c r="P154" s="52"/>
      <c r="Q154" s="52"/>
      <c r="R154" s="52"/>
    </row>
    <row r="155" spans="1:18" s="19" customFormat="1" ht="12.75" x14ac:dyDescent="0.2">
      <c r="A155" s="21"/>
      <c r="B155" s="268" t="s">
        <v>23</v>
      </c>
      <c r="C155" s="269"/>
      <c r="D155" s="269"/>
      <c r="E155" s="269"/>
      <c r="F155" s="270"/>
      <c r="G155" s="113">
        <v>14669015.751730001</v>
      </c>
      <c r="H155" s="113">
        <v>18989300.450999998</v>
      </c>
      <c r="I155" s="113">
        <f>I35+I44+I58+I81+I117+I135+I141+I150+I102+I153</f>
        <v>24145989</v>
      </c>
      <c r="J155" s="113">
        <f>J35+J44+J58+J81+J117+J135+J141+J150+J102+J153</f>
        <v>23980752.699999999</v>
      </c>
      <c r="K155" s="113">
        <f>K35+K44+K58+K81+K117+K135+K141+K150+K102+K153</f>
        <v>23601591.800000001</v>
      </c>
      <c r="L155" s="114"/>
      <c r="M155" s="115"/>
      <c r="N155" s="116"/>
      <c r="O155" s="116"/>
      <c r="P155" s="116"/>
      <c r="Q155" s="116"/>
      <c r="R155" s="116"/>
    </row>
    <row r="156" spans="1:18" s="19" customFormat="1" ht="12.75" x14ac:dyDescent="0.2">
      <c r="A156" s="21"/>
      <c r="B156" s="328" t="s">
        <v>172</v>
      </c>
      <c r="C156" s="328"/>
      <c r="D156" s="328"/>
      <c r="E156" s="328"/>
      <c r="F156" s="328"/>
      <c r="G156" s="328"/>
      <c r="H156" s="328"/>
      <c r="I156" s="328"/>
      <c r="J156" s="328"/>
      <c r="K156" s="328"/>
      <c r="L156" s="328"/>
      <c r="M156" s="328"/>
      <c r="N156" s="328"/>
      <c r="O156" s="328"/>
      <c r="P156" s="328"/>
      <c r="Q156" s="328"/>
      <c r="R156" s="328"/>
    </row>
    <row r="157" spans="1:18" s="19" customFormat="1" ht="12.75" x14ac:dyDescent="0.2">
      <c r="A157" s="21"/>
      <c r="B157" s="322">
        <v>34</v>
      </c>
      <c r="C157" s="259" t="s">
        <v>25</v>
      </c>
      <c r="D157" s="259" t="s">
        <v>11</v>
      </c>
      <c r="E157" s="260"/>
      <c r="F157" s="262" t="s">
        <v>498</v>
      </c>
      <c r="G157" s="326">
        <f>G159+G160</f>
        <v>632344.1</v>
      </c>
      <c r="H157" s="326">
        <f t="shared" ref="H157:K157" si="9">H159+H160</f>
        <v>632345.1</v>
      </c>
      <c r="I157" s="326">
        <f>I159+I160</f>
        <v>782624.60000000009</v>
      </c>
      <c r="J157" s="326">
        <f t="shared" si="9"/>
        <v>805743.1</v>
      </c>
      <c r="K157" s="326">
        <f t="shared" si="9"/>
        <v>808547.7</v>
      </c>
      <c r="L157" s="321" t="s">
        <v>9</v>
      </c>
      <c r="M157" s="271" t="s">
        <v>24</v>
      </c>
      <c r="N157" s="321">
        <v>30</v>
      </c>
      <c r="O157" s="321">
        <v>32</v>
      </c>
      <c r="P157" s="321">
        <v>35</v>
      </c>
      <c r="Q157" s="321">
        <v>37</v>
      </c>
      <c r="R157" s="321">
        <v>40</v>
      </c>
    </row>
    <row r="158" spans="1:18" s="19" customFormat="1" ht="12.75" x14ac:dyDescent="0.2">
      <c r="A158" s="21"/>
      <c r="B158" s="322"/>
      <c r="C158" s="259"/>
      <c r="D158" s="259"/>
      <c r="E158" s="260"/>
      <c r="F158" s="262"/>
      <c r="G158" s="327"/>
      <c r="H158" s="327"/>
      <c r="I158" s="327"/>
      <c r="J158" s="327"/>
      <c r="K158" s="327"/>
      <c r="L158" s="321"/>
      <c r="M158" s="271"/>
      <c r="N158" s="321"/>
      <c r="O158" s="321"/>
      <c r="P158" s="321"/>
      <c r="Q158" s="321"/>
      <c r="R158" s="321"/>
    </row>
    <row r="159" spans="1:18" s="19" customFormat="1" ht="12.75" x14ac:dyDescent="0.2">
      <c r="A159" s="21"/>
      <c r="B159" s="322"/>
      <c r="C159" s="22"/>
      <c r="D159" s="23" t="s">
        <v>11</v>
      </c>
      <c r="E159" s="23"/>
      <c r="F159" s="30" t="s">
        <v>499</v>
      </c>
      <c r="G159" s="250">
        <v>632344.1</v>
      </c>
      <c r="H159" s="250">
        <v>632345.1</v>
      </c>
      <c r="I159" s="117">
        <v>468762.9</v>
      </c>
      <c r="J159" s="117">
        <v>143068</v>
      </c>
      <c r="K159" s="117">
        <v>145721</v>
      </c>
      <c r="L159" s="323"/>
      <c r="M159" s="324"/>
      <c r="N159" s="324"/>
      <c r="O159" s="324"/>
      <c r="P159" s="324"/>
      <c r="Q159" s="324"/>
      <c r="R159" s="325"/>
    </row>
    <row r="160" spans="1:18" s="19" customFormat="1" ht="12.75" x14ac:dyDescent="0.2">
      <c r="A160" s="21"/>
      <c r="B160" s="322"/>
      <c r="C160" s="22"/>
      <c r="D160" s="23" t="s">
        <v>13</v>
      </c>
      <c r="E160" s="23"/>
      <c r="F160" s="30" t="s">
        <v>551</v>
      </c>
      <c r="G160" s="251"/>
      <c r="H160" s="251"/>
      <c r="I160" s="117">
        <v>313861.7</v>
      </c>
      <c r="J160" s="117">
        <v>662675.1</v>
      </c>
      <c r="K160" s="117">
        <v>662826.69999999995</v>
      </c>
      <c r="L160" s="323"/>
      <c r="M160" s="324"/>
      <c r="N160" s="324"/>
      <c r="O160" s="324"/>
      <c r="P160" s="324"/>
      <c r="Q160" s="324"/>
      <c r="R160" s="325"/>
    </row>
    <row r="161" spans="1:18" s="19" customFormat="1" ht="78.75" customHeight="1" x14ac:dyDescent="0.2">
      <c r="A161" s="21"/>
      <c r="B161" s="322"/>
      <c r="C161" s="22" t="s">
        <v>206</v>
      </c>
      <c r="D161" s="22" t="s">
        <v>13</v>
      </c>
      <c r="E161" s="118"/>
      <c r="F161" s="25" t="s">
        <v>572</v>
      </c>
      <c r="G161" s="119">
        <f>G162</f>
        <v>3541920</v>
      </c>
      <c r="H161" s="119">
        <f t="shared" ref="H161:K161" si="10">H162</f>
        <v>3500471.5</v>
      </c>
      <c r="I161" s="119">
        <f>I162</f>
        <v>3830249.6</v>
      </c>
      <c r="J161" s="119">
        <f t="shared" si="10"/>
        <v>3880849.6</v>
      </c>
      <c r="K161" s="119">
        <f t="shared" si="10"/>
        <v>4213248.5</v>
      </c>
      <c r="L161" s="27" t="s">
        <v>173</v>
      </c>
      <c r="M161" s="27" t="s">
        <v>8</v>
      </c>
      <c r="N161" s="120">
        <v>39</v>
      </c>
      <c r="O161" s="120">
        <v>45</v>
      </c>
      <c r="P161" s="120">
        <v>50</v>
      </c>
      <c r="Q161" s="120">
        <v>55</v>
      </c>
      <c r="R161" s="120">
        <v>55</v>
      </c>
    </row>
    <row r="162" spans="1:18" s="19" customFormat="1" ht="35.25" customHeight="1" x14ac:dyDescent="0.2">
      <c r="A162" s="21"/>
      <c r="B162" s="322"/>
      <c r="C162" s="121"/>
      <c r="D162" s="118" t="s">
        <v>13</v>
      </c>
      <c r="E162" s="118"/>
      <c r="F162" s="122" t="s">
        <v>174</v>
      </c>
      <c r="G162" s="123">
        <v>3541920</v>
      </c>
      <c r="H162" s="123">
        <v>3500471.5</v>
      </c>
      <c r="I162" s="123">
        <v>3830249.6</v>
      </c>
      <c r="J162" s="123">
        <v>3880849.6</v>
      </c>
      <c r="K162" s="123">
        <v>4213248.5</v>
      </c>
      <c r="L162" s="27" t="s">
        <v>175</v>
      </c>
      <c r="M162" s="27" t="s">
        <v>8</v>
      </c>
      <c r="N162" s="120">
        <v>22</v>
      </c>
      <c r="O162" s="120">
        <v>25</v>
      </c>
      <c r="P162" s="120">
        <v>30</v>
      </c>
      <c r="Q162" s="120">
        <v>35</v>
      </c>
      <c r="R162" s="120">
        <v>40</v>
      </c>
    </row>
    <row r="163" spans="1:18" s="19" customFormat="1" ht="69" customHeight="1" x14ac:dyDescent="0.2">
      <c r="A163" s="21"/>
      <c r="B163" s="322"/>
      <c r="C163" s="22" t="s">
        <v>207</v>
      </c>
      <c r="D163" s="22"/>
      <c r="E163" s="118"/>
      <c r="F163" s="25" t="s">
        <v>573</v>
      </c>
      <c r="G163" s="119">
        <f>G164+G169</f>
        <v>22288415.899999999</v>
      </c>
      <c r="H163" s="119">
        <f t="shared" ref="H163:K163" si="11">H164+H169</f>
        <v>22768214.599999998</v>
      </c>
      <c r="I163" s="119">
        <f>I164+I169</f>
        <v>23648689.699999999</v>
      </c>
      <c r="J163" s="119">
        <f t="shared" si="11"/>
        <v>23947892</v>
      </c>
      <c r="K163" s="119">
        <f t="shared" si="11"/>
        <v>24527868</v>
      </c>
      <c r="L163" s="27" t="s">
        <v>545</v>
      </c>
      <c r="M163" s="27" t="s">
        <v>8</v>
      </c>
      <c r="N163" s="120">
        <v>97.4</v>
      </c>
      <c r="O163" s="120">
        <v>98</v>
      </c>
      <c r="P163" s="120">
        <v>98</v>
      </c>
      <c r="Q163" s="120">
        <v>98</v>
      </c>
      <c r="R163" s="120">
        <v>98</v>
      </c>
    </row>
    <row r="164" spans="1:18" s="19" customFormat="1" ht="50.25" customHeight="1" x14ac:dyDescent="0.2">
      <c r="A164" s="21"/>
      <c r="B164" s="322"/>
      <c r="C164" s="318"/>
      <c r="D164" s="246" t="s">
        <v>11</v>
      </c>
      <c r="E164" s="246"/>
      <c r="F164" s="248" t="s">
        <v>176</v>
      </c>
      <c r="G164" s="250">
        <v>22164950</v>
      </c>
      <c r="H164" s="250">
        <v>22644748.699999999</v>
      </c>
      <c r="I164" s="250">
        <v>23525223.800000001</v>
      </c>
      <c r="J164" s="250">
        <v>23824426.100000001</v>
      </c>
      <c r="K164" s="250">
        <v>24404402.100000001</v>
      </c>
      <c r="L164" s="27" t="s">
        <v>177</v>
      </c>
      <c r="M164" s="27" t="s">
        <v>8</v>
      </c>
      <c r="N164" s="120">
        <f>7302/1357408*100</f>
        <v>0.53793700935901356</v>
      </c>
      <c r="O164" s="120">
        <f t="shared" ref="O164:R164" si="12">7302/1357408*100</f>
        <v>0.53793700935901356</v>
      </c>
      <c r="P164" s="120">
        <f t="shared" si="12"/>
        <v>0.53793700935901356</v>
      </c>
      <c r="Q164" s="120">
        <f t="shared" si="12"/>
        <v>0.53793700935901356</v>
      </c>
      <c r="R164" s="120">
        <f t="shared" si="12"/>
        <v>0.53793700935901356</v>
      </c>
    </row>
    <row r="165" spans="1:18" s="19" customFormat="1" ht="33" customHeight="1" x14ac:dyDescent="0.2">
      <c r="A165" s="21"/>
      <c r="B165" s="322"/>
      <c r="C165" s="320"/>
      <c r="D165" s="315"/>
      <c r="E165" s="315"/>
      <c r="F165" s="316"/>
      <c r="G165" s="317"/>
      <c r="H165" s="317"/>
      <c r="I165" s="317"/>
      <c r="J165" s="317"/>
      <c r="K165" s="317"/>
      <c r="L165" s="27" t="s">
        <v>178</v>
      </c>
      <c r="M165" s="27" t="s">
        <v>8</v>
      </c>
      <c r="N165" s="120">
        <v>5.5</v>
      </c>
      <c r="O165" s="120">
        <v>6</v>
      </c>
      <c r="P165" s="120">
        <v>6.5</v>
      </c>
      <c r="Q165" s="120">
        <v>7</v>
      </c>
      <c r="R165" s="120">
        <v>7.5</v>
      </c>
    </row>
    <row r="166" spans="1:18" s="19" customFormat="1" ht="33" customHeight="1" x14ac:dyDescent="0.2">
      <c r="A166" s="21"/>
      <c r="B166" s="322"/>
      <c r="C166" s="320"/>
      <c r="D166" s="315"/>
      <c r="E166" s="315"/>
      <c r="F166" s="316"/>
      <c r="G166" s="317"/>
      <c r="H166" s="317"/>
      <c r="I166" s="317"/>
      <c r="J166" s="317"/>
      <c r="K166" s="317"/>
      <c r="L166" s="27" t="s">
        <v>179</v>
      </c>
      <c r="M166" s="27" t="s">
        <v>8</v>
      </c>
      <c r="N166" s="120">
        <v>71.2</v>
      </c>
      <c r="O166" s="120">
        <v>72</v>
      </c>
      <c r="P166" s="120">
        <v>73</v>
      </c>
      <c r="Q166" s="120">
        <v>74</v>
      </c>
      <c r="R166" s="120">
        <v>75</v>
      </c>
    </row>
    <row r="167" spans="1:18" s="19" customFormat="1" ht="12.75" x14ac:dyDescent="0.2">
      <c r="A167" s="21"/>
      <c r="B167" s="322"/>
      <c r="C167" s="320"/>
      <c r="D167" s="315"/>
      <c r="E167" s="315"/>
      <c r="F167" s="316"/>
      <c r="G167" s="317"/>
      <c r="H167" s="317"/>
      <c r="I167" s="317"/>
      <c r="J167" s="317"/>
      <c r="K167" s="317"/>
      <c r="L167" s="27" t="s">
        <v>180</v>
      </c>
      <c r="M167" s="27" t="s">
        <v>181</v>
      </c>
      <c r="N167" s="120">
        <v>120.5</v>
      </c>
      <c r="O167" s="120">
        <v>121</v>
      </c>
      <c r="P167" s="120">
        <v>122</v>
      </c>
      <c r="Q167" s="120">
        <v>123</v>
      </c>
      <c r="R167" s="120">
        <v>123</v>
      </c>
    </row>
    <row r="168" spans="1:18" s="19" customFormat="1" ht="12.75" x14ac:dyDescent="0.2">
      <c r="A168" s="21"/>
      <c r="B168" s="322"/>
      <c r="C168" s="319"/>
      <c r="D168" s="247"/>
      <c r="E168" s="247"/>
      <c r="F168" s="249"/>
      <c r="G168" s="251"/>
      <c r="H168" s="251"/>
      <c r="I168" s="251"/>
      <c r="J168" s="251"/>
      <c r="K168" s="251"/>
      <c r="L168" s="27" t="s">
        <v>182</v>
      </c>
      <c r="M168" s="27" t="s">
        <v>30</v>
      </c>
      <c r="N168" s="120">
        <v>356429</v>
      </c>
      <c r="O168" s="120">
        <v>381980</v>
      </c>
      <c r="P168" s="120">
        <v>391800</v>
      </c>
      <c r="Q168" s="120">
        <v>394600</v>
      </c>
      <c r="R168" s="120">
        <v>397400</v>
      </c>
    </row>
    <row r="169" spans="1:18" s="19" customFormat="1" ht="41.25" customHeight="1" x14ac:dyDescent="0.2">
      <c r="A169" s="21"/>
      <c r="B169" s="322"/>
      <c r="C169" s="318"/>
      <c r="D169" s="246" t="s">
        <v>13</v>
      </c>
      <c r="E169" s="246"/>
      <c r="F169" s="248" t="s">
        <v>183</v>
      </c>
      <c r="G169" s="250">
        <v>123465.9</v>
      </c>
      <c r="H169" s="250">
        <v>123465.9</v>
      </c>
      <c r="I169" s="250">
        <v>123465.9</v>
      </c>
      <c r="J169" s="250">
        <v>123465.9</v>
      </c>
      <c r="K169" s="250">
        <v>123465.9</v>
      </c>
      <c r="L169" s="27" t="s">
        <v>184</v>
      </c>
      <c r="M169" s="27" t="s">
        <v>8</v>
      </c>
      <c r="N169" s="120">
        <v>25</v>
      </c>
      <c r="O169" s="120">
        <v>26</v>
      </c>
      <c r="P169" s="120">
        <v>27</v>
      </c>
      <c r="Q169" s="120">
        <v>28</v>
      </c>
      <c r="R169" s="120">
        <v>29</v>
      </c>
    </row>
    <row r="170" spans="1:18" s="19" customFormat="1" ht="41.25" customHeight="1" x14ac:dyDescent="0.2">
      <c r="A170" s="21"/>
      <c r="B170" s="322"/>
      <c r="C170" s="319"/>
      <c r="D170" s="247"/>
      <c r="E170" s="247"/>
      <c r="F170" s="249"/>
      <c r="G170" s="251"/>
      <c r="H170" s="251"/>
      <c r="I170" s="251"/>
      <c r="J170" s="251"/>
      <c r="K170" s="251"/>
      <c r="L170" s="27" t="s">
        <v>558</v>
      </c>
      <c r="M170" s="27" t="s">
        <v>8</v>
      </c>
      <c r="N170" s="120"/>
      <c r="O170" s="120"/>
      <c r="P170" s="120"/>
      <c r="Q170" s="120"/>
      <c r="R170" s="120"/>
    </row>
    <row r="171" spans="1:18" s="19" customFormat="1" ht="63.75" customHeight="1" x14ac:dyDescent="0.2">
      <c r="A171" s="21"/>
      <c r="B171" s="322"/>
      <c r="C171" s="22" t="s">
        <v>208</v>
      </c>
      <c r="D171" s="22"/>
      <c r="E171" s="118"/>
      <c r="F171" s="25" t="s">
        <v>574</v>
      </c>
      <c r="G171" s="119">
        <f>G172+G175+G177</f>
        <v>1893924.2</v>
      </c>
      <c r="H171" s="119">
        <f t="shared" ref="H171:K171" si="13">H172+H175+H177</f>
        <v>1891626.8</v>
      </c>
      <c r="I171" s="119">
        <f>I172+I175+I177</f>
        <v>1903387.8</v>
      </c>
      <c r="J171" s="119">
        <f t="shared" si="13"/>
        <v>2112117.5999999996</v>
      </c>
      <c r="K171" s="119">
        <f t="shared" si="13"/>
        <v>2128597.2000000002</v>
      </c>
      <c r="L171" s="27" t="s">
        <v>552</v>
      </c>
      <c r="M171" s="27" t="s">
        <v>8</v>
      </c>
      <c r="N171" s="120">
        <f>N172+N175</f>
        <v>33.700000000000003</v>
      </c>
      <c r="O171" s="120">
        <f t="shared" ref="O171:R171" si="14">O172+O175</f>
        <v>33.799999999999997</v>
      </c>
      <c r="P171" s="120">
        <f t="shared" si="14"/>
        <v>34.799999999999997</v>
      </c>
      <c r="Q171" s="120">
        <f t="shared" si="14"/>
        <v>35.799999999999997</v>
      </c>
      <c r="R171" s="120">
        <f t="shared" si="14"/>
        <v>36.799999999999997</v>
      </c>
    </row>
    <row r="172" spans="1:18" s="19" customFormat="1" ht="31.5" customHeight="1" x14ac:dyDescent="0.2">
      <c r="A172" s="21"/>
      <c r="B172" s="322"/>
      <c r="C172" s="318"/>
      <c r="D172" s="246" t="s">
        <v>11</v>
      </c>
      <c r="E172" s="246"/>
      <c r="F172" s="248" t="s">
        <v>185</v>
      </c>
      <c r="G172" s="250">
        <v>1414468</v>
      </c>
      <c r="H172" s="250">
        <v>1412170.6</v>
      </c>
      <c r="I172" s="250">
        <v>1414370.6</v>
      </c>
      <c r="J172" s="250">
        <v>1623100.4</v>
      </c>
      <c r="K172" s="250">
        <v>1632710.3</v>
      </c>
      <c r="L172" s="27" t="s">
        <v>186</v>
      </c>
      <c r="M172" s="27" t="s">
        <v>8</v>
      </c>
      <c r="N172" s="120">
        <v>10.9</v>
      </c>
      <c r="O172" s="120">
        <v>11</v>
      </c>
      <c r="P172" s="120">
        <v>12</v>
      </c>
      <c r="Q172" s="120">
        <v>13</v>
      </c>
      <c r="R172" s="120">
        <v>14</v>
      </c>
    </row>
    <row r="173" spans="1:18" s="19" customFormat="1" ht="57.75" customHeight="1" x14ac:dyDescent="0.2">
      <c r="A173" s="21"/>
      <c r="B173" s="322"/>
      <c r="C173" s="320"/>
      <c r="D173" s="315"/>
      <c r="E173" s="315"/>
      <c r="F173" s="316"/>
      <c r="G173" s="317"/>
      <c r="H173" s="317"/>
      <c r="I173" s="317"/>
      <c r="J173" s="317"/>
      <c r="K173" s="317"/>
      <c r="L173" s="27" t="s">
        <v>187</v>
      </c>
      <c r="M173" s="27" t="s">
        <v>8</v>
      </c>
      <c r="N173" s="120">
        <v>9</v>
      </c>
      <c r="O173" s="120">
        <v>10</v>
      </c>
      <c r="P173" s="120">
        <v>12</v>
      </c>
      <c r="Q173" s="120">
        <v>12</v>
      </c>
      <c r="R173" s="120">
        <v>15</v>
      </c>
    </row>
    <row r="174" spans="1:18" s="19" customFormat="1" ht="56.25" customHeight="1" x14ac:dyDescent="0.2">
      <c r="A174" s="21"/>
      <c r="B174" s="322"/>
      <c r="C174" s="319"/>
      <c r="D174" s="247"/>
      <c r="E174" s="247"/>
      <c r="F174" s="249"/>
      <c r="G174" s="251"/>
      <c r="H174" s="251"/>
      <c r="I174" s="251"/>
      <c r="J174" s="251"/>
      <c r="K174" s="251"/>
      <c r="L174" s="27" t="s">
        <v>188</v>
      </c>
      <c r="M174" s="27" t="s">
        <v>8</v>
      </c>
      <c r="N174" s="120">
        <v>45</v>
      </c>
      <c r="O174" s="120">
        <v>50</v>
      </c>
      <c r="P174" s="120">
        <v>52</v>
      </c>
      <c r="Q174" s="120">
        <v>53</v>
      </c>
      <c r="R174" s="120">
        <v>55</v>
      </c>
    </row>
    <row r="175" spans="1:18" s="19" customFormat="1" ht="40.5" customHeight="1" x14ac:dyDescent="0.2">
      <c r="A175" s="21"/>
      <c r="B175" s="322"/>
      <c r="C175" s="318"/>
      <c r="D175" s="246" t="s">
        <v>13</v>
      </c>
      <c r="E175" s="246"/>
      <c r="F175" s="248" t="s">
        <v>189</v>
      </c>
      <c r="G175" s="250">
        <v>257197.2</v>
      </c>
      <c r="H175" s="250">
        <v>257197.2</v>
      </c>
      <c r="I175" s="250">
        <v>257197.2</v>
      </c>
      <c r="J175" s="250">
        <v>257197.2</v>
      </c>
      <c r="K175" s="250">
        <v>257197.2</v>
      </c>
      <c r="L175" s="27" t="s">
        <v>553</v>
      </c>
      <c r="M175" s="27" t="s">
        <v>8</v>
      </c>
      <c r="N175" s="120">
        <v>22.8</v>
      </c>
      <c r="O175" s="120">
        <v>22.8</v>
      </c>
      <c r="P175" s="120">
        <v>22.8</v>
      </c>
      <c r="Q175" s="120">
        <v>22.8</v>
      </c>
      <c r="R175" s="120">
        <v>22.8</v>
      </c>
    </row>
    <row r="176" spans="1:18" s="19" customFormat="1" ht="48" customHeight="1" x14ac:dyDescent="0.2">
      <c r="A176" s="21"/>
      <c r="B176" s="322"/>
      <c r="C176" s="319"/>
      <c r="D176" s="247"/>
      <c r="E176" s="247"/>
      <c r="F176" s="249"/>
      <c r="G176" s="251"/>
      <c r="H176" s="251"/>
      <c r="I176" s="251"/>
      <c r="J176" s="251"/>
      <c r="K176" s="251"/>
      <c r="L176" s="27" t="s">
        <v>190</v>
      </c>
      <c r="M176" s="27" t="s">
        <v>8</v>
      </c>
      <c r="N176" s="120">
        <v>5.8</v>
      </c>
      <c r="O176" s="120">
        <v>5.8</v>
      </c>
      <c r="P176" s="120">
        <v>5.8</v>
      </c>
      <c r="Q176" s="120">
        <v>5.8</v>
      </c>
      <c r="R176" s="120">
        <v>5.8</v>
      </c>
    </row>
    <row r="177" spans="1:18" s="19" customFormat="1" ht="51" x14ac:dyDescent="0.2">
      <c r="A177" s="21"/>
      <c r="B177" s="322"/>
      <c r="C177" s="121"/>
      <c r="D177" s="118" t="s">
        <v>14</v>
      </c>
      <c r="E177" s="118"/>
      <c r="F177" s="122" t="s">
        <v>191</v>
      </c>
      <c r="G177" s="123">
        <v>222259</v>
      </c>
      <c r="H177" s="123">
        <v>222259</v>
      </c>
      <c r="I177" s="123">
        <v>231820</v>
      </c>
      <c r="J177" s="123">
        <v>231820</v>
      </c>
      <c r="K177" s="123">
        <v>238689.7</v>
      </c>
      <c r="L177" s="27" t="s">
        <v>192</v>
      </c>
      <c r="M177" s="27" t="s">
        <v>8</v>
      </c>
      <c r="N177" s="120">
        <v>94.2</v>
      </c>
      <c r="O177" s="120">
        <v>94.2</v>
      </c>
      <c r="P177" s="120">
        <v>94.2</v>
      </c>
      <c r="Q177" s="120">
        <v>94.2</v>
      </c>
      <c r="R177" s="120">
        <v>94.2</v>
      </c>
    </row>
    <row r="178" spans="1:18" s="19" customFormat="1" ht="51" x14ac:dyDescent="0.2">
      <c r="A178" s="21"/>
      <c r="B178" s="322"/>
      <c r="C178" s="22" t="s">
        <v>209</v>
      </c>
      <c r="D178" s="22"/>
      <c r="E178" s="118"/>
      <c r="F178" s="25" t="s">
        <v>575</v>
      </c>
      <c r="G178" s="119">
        <f>G179+G180</f>
        <v>5105064.4000000004</v>
      </c>
      <c r="H178" s="119">
        <f t="shared" ref="H178:K178" si="15">H179+H180</f>
        <v>5105036.4000000004</v>
      </c>
      <c r="I178" s="119">
        <f>I179+I180</f>
        <v>6816625.7000000002</v>
      </c>
      <c r="J178" s="119">
        <f t="shared" si="15"/>
        <v>7036609.5</v>
      </c>
      <c r="K178" s="119">
        <f t="shared" si="15"/>
        <v>7221822.2999999998</v>
      </c>
      <c r="L178" s="27" t="s">
        <v>193</v>
      </c>
      <c r="M178" s="27" t="s">
        <v>8</v>
      </c>
      <c r="N178" s="120">
        <v>19.7</v>
      </c>
      <c r="O178" s="120">
        <v>19.7</v>
      </c>
      <c r="P178" s="120">
        <v>19.7</v>
      </c>
      <c r="Q178" s="120">
        <v>19.7</v>
      </c>
      <c r="R178" s="120">
        <v>19.7</v>
      </c>
    </row>
    <row r="179" spans="1:18" s="19" customFormat="1" ht="48.75" customHeight="1" x14ac:dyDescent="0.2">
      <c r="A179" s="21"/>
      <c r="B179" s="322"/>
      <c r="C179" s="121"/>
      <c r="D179" s="118" t="s">
        <v>11</v>
      </c>
      <c r="E179" s="118"/>
      <c r="F179" s="122" t="s">
        <v>194</v>
      </c>
      <c r="G179" s="123">
        <v>589772</v>
      </c>
      <c r="H179" s="123">
        <v>589772</v>
      </c>
      <c r="I179" s="123">
        <v>589772</v>
      </c>
      <c r="J179" s="123">
        <v>589772</v>
      </c>
      <c r="K179" s="123">
        <v>589772</v>
      </c>
      <c r="L179" s="27" t="s">
        <v>195</v>
      </c>
      <c r="M179" s="27" t="s">
        <v>8</v>
      </c>
      <c r="N179" s="27">
        <v>2.6</v>
      </c>
      <c r="O179" s="27">
        <v>2.6</v>
      </c>
      <c r="P179" s="27">
        <v>2.6</v>
      </c>
      <c r="Q179" s="27">
        <v>2.6</v>
      </c>
      <c r="R179" s="27">
        <v>2.6</v>
      </c>
    </row>
    <row r="180" spans="1:18" s="19" customFormat="1" ht="30" customHeight="1" x14ac:dyDescent="0.2">
      <c r="A180" s="21"/>
      <c r="B180" s="322"/>
      <c r="C180" s="318"/>
      <c r="D180" s="246" t="s">
        <v>13</v>
      </c>
      <c r="E180" s="246"/>
      <c r="F180" s="248" t="s">
        <v>196</v>
      </c>
      <c r="G180" s="250">
        <v>4515292.4000000004</v>
      </c>
      <c r="H180" s="250">
        <v>4515264.4000000004</v>
      </c>
      <c r="I180" s="250">
        <v>6226853.7000000002</v>
      </c>
      <c r="J180" s="250">
        <v>6446837.5</v>
      </c>
      <c r="K180" s="250">
        <v>6632050.2999999998</v>
      </c>
      <c r="L180" s="27" t="s">
        <v>197</v>
      </c>
      <c r="M180" s="27" t="s">
        <v>8</v>
      </c>
      <c r="N180" s="27">
        <v>10</v>
      </c>
      <c r="O180" s="27">
        <v>12</v>
      </c>
      <c r="P180" s="27">
        <v>15</v>
      </c>
      <c r="Q180" s="27">
        <v>17</v>
      </c>
      <c r="R180" s="27">
        <v>20</v>
      </c>
    </row>
    <row r="181" spans="1:18" s="19" customFormat="1" ht="23.25" customHeight="1" x14ac:dyDescent="0.2">
      <c r="A181" s="21"/>
      <c r="B181" s="322"/>
      <c r="C181" s="319"/>
      <c r="D181" s="247"/>
      <c r="E181" s="247"/>
      <c r="F181" s="249"/>
      <c r="G181" s="251"/>
      <c r="H181" s="251"/>
      <c r="I181" s="251"/>
      <c r="J181" s="251"/>
      <c r="K181" s="251"/>
      <c r="L181" s="27" t="s">
        <v>198</v>
      </c>
      <c r="M181" s="27" t="s">
        <v>8</v>
      </c>
      <c r="N181" s="27">
        <v>97.4</v>
      </c>
      <c r="O181" s="27">
        <v>97.4</v>
      </c>
      <c r="P181" s="27">
        <v>97.4</v>
      </c>
      <c r="Q181" s="27">
        <v>97.4</v>
      </c>
      <c r="R181" s="27">
        <v>97.4</v>
      </c>
    </row>
    <row r="182" spans="1:18" s="19" customFormat="1" ht="87" customHeight="1" x14ac:dyDescent="0.2">
      <c r="A182" s="21"/>
      <c r="B182" s="322"/>
      <c r="C182" s="22" t="s">
        <v>210</v>
      </c>
      <c r="D182" s="22"/>
      <c r="E182" s="118"/>
      <c r="F182" s="25" t="s">
        <v>576</v>
      </c>
      <c r="G182" s="119">
        <f>G183+G184</f>
        <v>160001.19999999998</v>
      </c>
      <c r="H182" s="119">
        <f t="shared" ref="H182:K182" si="16">H183+H184</f>
        <v>148229</v>
      </c>
      <c r="I182" s="119">
        <f>I183+I184</f>
        <v>148885.1</v>
      </c>
      <c r="J182" s="119">
        <f t="shared" si="16"/>
        <v>148835.1</v>
      </c>
      <c r="K182" s="119">
        <f t="shared" si="16"/>
        <v>149255.1</v>
      </c>
      <c r="L182" s="27" t="s">
        <v>199</v>
      </c>
      <c r="M182" s="27" t="s">
        <v>8</v>
      </c>
      <c r="N182" s="27">
        <v>0.5</v>
      </c>
      <c r="O182" s="27">
        <v>0.5</v>
      </c>
      <c r="P182" s="27">
        <v>1</v>
      </c>
      <c r="Q182" s="27">
        <v>1</v>
      </c>
      <c r="R182" s="27">
        <v>1</v>
      </c>
    </row>
    <row r="183" spans="1:18" s="19" customFormat="1" ht="36.75" customHeight="1" x14ac:dyDescent="0.2">
      <c r="A183" s="21"/>
      <c r="B183" s="322"/>
      <c r="C183" s="121"/>
      <c r="D183" s="118" t="s">
        <v>11</v>
      </c>
      <c r="E183" s="118"/>
      <c r="F183" s="122" t="s">
        <v>200</v>
      </c>
      <c r="G183" s="123">
        <v>158309.29999999999</v>
      </c>
      <c r="H183" s="123">
        <v>146537.1</v>
      </c>
      <c r="I183" s="123">
        <v>146567.5</v>
      </c>
      <c r="J183" s="123">
        <v>146535.1</v>
      </c>
      <c r="K183" s="123">
        <v>146535.1</v>
      </c>
      <c r="L183" s="27" t="s">
        <v>201</v>
      </c>
      <c r="M183" s="27" t="s">
        <v>202</v>
      </c>
      <c r="N183" s="27">
        <v>127</v>
      </c>
      <c r="O183" s="27">
        <v>130</v>
      </c>
      <c r="P183" s="27">
        <v>132</v>
      </c>
      <c r="Q183" s="27">
        <v>133</v>
      </c>
      <c r="R183" s="27">
        <v>135</v>
      </c>
    </row>
    <row r="184" spans="1:18" s="19" customFormat="1" ht="51" x14ac:dyDescent="0.2">
      <c r="A184" s="21"/>
      <c r="B184" s="322"/>
      <c r="C184" s="121"/>
      <c r="D184" s="118" t="s">
        <v>13</v>
      </c>
      <c r="E184" s="118"/>
      <c r="F184" s="122" t="s">
        <v>203</v>
      </c>
      <c r="G184" s="123">
        <v>1691.9</v>
      </c>
      <c r="H184" s="123">
        <v>1691.9</v>
      </c>
      <c r="I184" s="123">
        <f>2317.6</f>
        <v>2317.6</v>
      </c>
      <c r="J184" s="123">
        <v>2300</v>
      </c>
      <c r="K184" s="123">
        <v>2720</v>
      </c>
      <c r="L184" s="124" t="s">
        <v>204</v>
      </c>
      <c r="M184" s="124" t="s">
        <v>26</v>
      </c>
      <c r="N184" s="27">
        <v>227</v>
      </c>
      <c r="O184" s="27">
        <v>520</v>
      </c>
      <c r="P184" s="27">
        <v>421</v>
      </c>
      <c r="Q184" s="27">
        <v>421</v>
      </c>
      <c r="R184" s="27">
        <v>421</v>
      </c>
    </row>
    <row r="185" spans="1:18" s="19" customFormat="1" ht="12.75" x14ac:dyDescent="0.2">
      <c r="A185" s="21"/>
      <c r="B185" s="322"/>
      <c r="C185" s="22" t="s">
        <v>33</v>
      </c>
      <c r="D185" s="23" t="s">
        <v>13</v>
      </c>
      <c r="E185" s="23"/>
      <c r="F185" s="25" t="s">
        <v>205</v>
      </c>
      <c r="G185" s="125">
        <v>632100</v>
      </c>
      <c r="H185" s="125">
        <v>479570</v>
      </c>
      <c r="I185" s="125">
        <v>1444898</v>
      </c>
      <c r="J185" s="125">
        <v>2755144.4</v>
      </c>
      <c r="K185" s="125">
        <v>706680</v>
      </c>
      <c r="L185" s="27"/>
      <c r="M185" s="27"/>
      <c r="N185" s="27"/>
      <c r="O185" s="126"/>
      <c r="P185" s="126"/>
      <c r="Q185" s="126"/>
      <c r="R185" s="126"/>
    </row>
    <row r="186" spans="1:18" s="19" customFormat="1" ht="12.75" x14ac:dyDescent="0.2">
      <c r="A186" s="21"/>
      <c r="B186" s="268" t="s">
        <v>23</v>
      </c>
      <c r="C186" s="269"/>
      <c r="D186" s="269"/>
      <c r="E186" s="269"/>
      <c r="F186" s="270"/>
      <c r="G186" s="127">
        <f>G157+G161+G163+G171+G178+G182+G185</f>
        <v>34253769.800000004</v>
      </c>
      <c r="H186" s="127">
        <f>H157+H161+H163+H171+H178+H182+H185</f>
        <v>34525493.399999999</v>
      </c>
      <c r="I186" s="127">
        <f>I157+I161+I163+I171+I178+I182+I185</f>
        <v>38575360.5</v>
      </c>
      <c r="J186" s="127">
        <f>J157+J161+J163+J171+J178+J182+J185</f>
        <v>40687191.299999997</v>
      </c>
      <c r="K186" s="127">
        <f>K157+K161+K163+K171+K178+K182+K185</f>
        <v>39756018.799999997</v>
      </c>
      <c r="L186" s="128"/>
      <c r="M186" s="128"/>
      <c r="N186" s="20"/>
      <c r="O186" s="20"/>
      <c r="P186" s="20"/>
      <c r="Q186" s="20"/>
      <c r="R186" s="20"/>
    </row>
    <row r="187" spans="1:18" s="19" customFormat="1" ht="12.75" x14ac:dyDescent="0.2">
      <c r="A187" s="21"/>
      <c r="B187" s="303" t="s">
        <v>211</v>
      </c>
      <c r="C187" s="303"/>
      <c r="D187" s="303"/>
      <c r="E187" s="303"/>
      <c r="F187" s="303"/>
      <c r="G187" s="303"/>
      <c r="H187" s="303"/>
      <c r="I187" s="303"/>
      <c r="J187" s="303"/>
      <c r="K187" s="303"/>
      <c r="L187" s="303"/>
      <c r="M187" s="303"/>
      <c r="N187" s="303"/>
      <c r="O187" s="303"/>
      <c r="P187" s="303"/>
      <c r="Q187" s="303"/>
      <c r="R187" s="303"/>
    </row>
    <row r="188" spans="1:18" s="19" customFormat="1" ht="74.25" customHeight="1" x14ac:dyDescent="0.2">
      <c r="A188" s="304">
        <v>43</v>
      </c>
      <c r="B188" s="305"/>
      <c r="C188" s="129" t="s">
        <v>25</v>
      </c>
      <c r="D188" s="130"/>
      <c r="E188" s="131"/>
      <c r="F188" s="132" t="s">
        <v>577</v>
      </c>
      <c r="G188" s="133">
        <f>G189</f>
        <v>34932.400000000009</v>
      </c>
      <c r="H188" s="133">
        <f t="shared" ref="H188:K188" si="17">H189</f>
        <v>43483.8</v>
      </c>
      <c r="I188" s="133">
        <f t="shared" si="17"/>
        <v>88198.7</v>
      </c>
      <c r="J188" s="133">
        <f t="shared" si="17"/>
        <v>85740.1</v>
      </c>
      <c r="K188" s="133">
        <f t="shared" si="17"/>
        <v>66035.399999999994</v>
      </c>
      <c r="L188" s="134" t="s">
        <v>9</v>
      </c>
      <c r="M188" s="135" t="s">
        <v>24</v>
      </c>
      <c r="N188" s="136">
        <v>0.60150000000000003</v>
      </c>
      <c r="O188" s="136">
        <v>0.62149999999999994</v>
      </c>
      <c r="P188" s="136">
        <v>0.63650000000000007</v>
      </c>
      <c r="Q188" s="136">
        <v>0.65</v>
      </c>
      <c r="R188" s="136">
        <v>0.65</v>
      </c>
    </row>
    <row r="189" spans="1:18" s="19" customFormat="1" ht="12.75" x14ac:dyDescent="0.2">
      <c r="A189" s="306"/>
      <c r="B189" s="307"/>
      <c r="C189" s="137"/>
      <c r="D189" s="138" t="s">
        <v>11</v>
      </c>
      <c r="E189" s="139"/>
      <c r="F189" s="140" t="s">
        <v>499</v>
      </c>
      <c r="G189" s="136">
        <v>34932.400000000009</v>
      </c>
      <c r="H189" s="136">
        <v>43483.8</v>
      </c>
      <c r="I189" s="136">
        <v>88198.7</v>
      </c>
      <c r="J189" s="136">
        <v>85740.1</v>
      </c>
      <c r="K189" s="136">
        <v>66035.399999999994</v>
      </c>
      <c r="L189" s="134"/>
      <c r="M189" s="135"/>
      <c r="N189" s="136"/>
      <c r="O189" s="136"/>
      <c r="P189" s="136"/>
      <c r="Q189" s="136"/>
      <c r="R189" s="136"/>
    </row>
    <row r="190" spans="1:18" s="19" customFormat="1" ht="15.75" customHeight="1" x14ac:dyDescent="0.2">
      <c r="A190" s="306"/>
      <c r="B190" s="307"/>
      <c r="C190" s="299" t="s">
        <v>273</v>
      </c>
      <c r="D190" s="256"/>
      <c r="E190" s="300"/>
      <c r="F190" s="301" t="s">
        <v>578</v>
      </c>
      <c r="G190" s="255">
        <f>G192+G193+G194+G195+G196+G198+G200</f>
        <v>787138.99999999988</v>
      </c>
      <c r="H190" s="255">
        <f t="shared" ref="H190:K190" si="18">H192+H193+H194+H195+H196+H198+H200</f>
        <v>690043.9</v>
      </c>
      <c r="I190" s="255">
        <f t="shared" si="18"/>
        <v>2153955.5</v>
      </c>
      <c r="J190" s="255">
        <f t="shared" si="18"/>
        <v>2181496.9</v>
      </c>
      <c r="K190" s="255">
        <f t="shared" si="18"/>
        <v>2242882.5</v>
      </c>
      <c r="L190" s="134" t="s">
        <v>212</v>
      </c>
      <c r="M190" s="135" t="s">
        <v>8</v>
      </c>
      <c r="N190" s="136">
        <v>67.02063958879792</v>
      </c>
      <c r="O190" s="136">
        <v>55</v>
      </c>
      <c r="P190" s="136">
        <v>53</v>
      </c>
      <c r="Q190" s="136">
        <v>51</v>
      </c>
      <c r="R190" s="136">
        <v>51</v>
      </c>
    </row>
    <row r="191" spans="1:18" s="19" customFormat="1" ht="63.75" customHeight="1" x14ac:dyDescent="0.2">
      <c r="A191" s="306"/>
      <c r="B191" s="307"/>
      <c r="C191" s="299"/>
      <c r="D191" s="257"/>
      <c r="E191" s="300"/>
      <c r="F191" s="302"/>
      <c r="G191" s="255"/>
      <c r="H191" s="255"/>
      <c r="I191" s="255"/>
      <c r="J191" s="255"/>
      <c r="K191" s="255"/>
      <c r="L191" s="134" t="s">
        <v>213</v>
      </c>
      <c r="M191" s="135" t="s">
        <v>214</v>
      </c>
      <c r="N191" s="136">
        <v>12647.8</v>
      </c>
      <c r="O191" s="136">
        <v>0</v>
      </c>
      <c r="P191" s="136">
        <v>0</v>
      </c>
      <c r="Q191" s="136">
        <v>0</v>
      </c>
      <c r="R191" s="136">
        <v>0</v>
      </c>
    </row>
    <row r="192" spans="1:18" s="19" customFormat="1" ht="12.75" x14ac:dyDescent="0.2">
      <c r="A192" s="306"/>
      <c r="B192" s="307"/>
      <c r="C192" s="137"/>
      <c r="D192" s="141">
        <v>1</v>
      </c>
      <c r="E192" s="139"/>
      <c r="F192" s="140" t="s">
        <v>274</v>
      </c>
      <c r="G192" s="142">
        <v>6906.5999999999995</v>
      </c>
      <c r="H192" s="142">
        <v>0</v>
      </c>
      <c r="I192" s="142">
        <v>1000</v>
      </c>
      <c r="J192" s="142">
        <v>1000</v>
      </c>
      <c r="K192" s="142">
        <v>1000</v>
      </c>
      <c r="L192" s="252" t="s">
        <v>215</v>
      </c>
      <c r="M192" s="135" t="s">
        <v>489</v>
      </c>
      <c r="N192" s="136">
        <v>0</v>
      </c>
      <c r="O192" s="136">
        <v>0</v>
      </c>
      <c r="P192" s="136" t="s">
        <v>216</v>
      </c>
      <c r="Q192" s="136" t="s">
        <v>216</v>
      </c>
      <c r="R192" s="136" t="s">
        <v>216</v>
      </c>
    </row>
    <row r="193" spans="1:18" s="19" customFormat="1" ht="12.75" x14ac:dyDescent="0.2">
      <c r="A193" s="306"/>
      <c r="B193" s="307"/>
      <c r="C193" s="143"/>
      <c r="D193" s="141">
        <v>2</v>
      </c>
      <c r="E193" s="144"/>
      <c r="F193" s="140" t="s">
        <v>275</v>
      </c>
      <c r="G193" s="136">
        <v>3408.8</v>
      </c>
      <c r="H193" s="136">
        <v>0</v>
      </c>
      <c r="I193" s="136">
        <v>20000</v>
      </c>
      <c r="J193" s="136">
        <v>20000</v>
      </c>
      <c r="K193" s="136">
        <v>20000</v>
      </c>
      <c r="L193" s="253"/>
      <c r="M193" s="135" t="s">
        <v>490</v>
      </c>
      <c r="N193" s="136" t="s">
        <v>217</v>
      </c>
      <c r="O193" s="136" t="s">
        <v>217</v>
      </c>
      <c r="P193" s="136" t="s">
        <v>218</v>
      </c>
      <c r="Q193" s="136" t="s">
        <v>219</v>
      </c>
      <c r="R193" s="136" t="s">
        <v>220</v>
      </c>
    </row>
    <row r="194" spans="1:18" s="19" customFormat="1" ht="25.5" x14ac:dyDescent="0.2">
      <c r="A194" s="306"/>
      <c r="B194" s="307"/>
      <c r="C194" s="143"/>
      <c r="D194" s="138" t="s">
        <v>14</v>
      </c>
      <c r="E194" s="145"/>
      <c r="F194" s="146" t="s">
        <v>276</v>
      </c>
      <c r="G194" s="136">
        <v>216529.09999999998</v>
      </c>
      <c r="H194" s="136">
        <v>120000</v>
      </c>
      <c r="I194" s="136">
        <f>638777.9+800000</f>
        <v>1438777.9</v>
      </c>
      <c r="J194" s="136">
        <f>666319.3+800000</f>
        <v>1466319.3</v>
      </c>
      <c r="K194" s="136">
        <f>727704.9+800000</f>
        <v>1527704.9</v>
      </c>
      <c r="L194" s="253"/>
      <c r="M194" s="135" t="s">
        <v>221</v>
      </c>
      <c r="N194" s="136">
        <v>10.199999999999999</v>
      </c>
      <c r="O194" s="136">
        <v>1</v>
      </c>
      <c r="P194" s="136" t="s">
        <v>222</v>
      </c>
      <c r="Q194" s="136" t="s">
        <v>223</v>
      </c>
      <c r="R194" s="136" t="s">
        <v>224</v>
      </c>
    </row>
    <row r="195" spans="1:18" s="19" customFormat="1" ht="25.5" x14ac:dyDescent="0.2">
      <c r="A195" s="306"/>
      <c r="B195" s="307"/>
      <c r="C195" s="137"/>
      <c r="D195" s="138" t="s">
        <v>15</v>
      </c>
      <c r="E195" s="138"/>
      <c r="F195" s="140" t="s">
        <v>277</v>
      </c>
      <c r="G195" s="136">
        <v>224165.1</v>
      </c>
      <c r="H195" s="136">
        <v>227050.8</v>
      </c>
      <c r="I195" s="136">
        <v>300000</v>
      </c>
      <c r="J195" s="136">
        <v>300000</v>
      </c>
      <c r="K195" s="136">
        <v>300000</v>
      </c>
      <c r="L195" s="254"/>
      <c r="M195" s="135" t="s">
        <v>491</v>
      </c>
      <c r="N195" s="136" t="s">
        <v>225</v>
      </c>
      <c r="O195" s="136" t="s">
        <v>226</v>
      </c>
      <c r="P195" s="136" t="s">
        <v>227</v>
      </c>
      <c r="Q195" s="136" t="s">
        <v>227</v>
      </c>
      <c r="R195" s="136" t="s">
        <v>227</v>
      </c>
    </row>
    <row r="196" spans="1:18" s="19" customFormat="1" ht="12.75" x14ac:dyDescent="0.2">
      <c r="A196" s="306"/>
      <c r="B196" s="307"/>
      <c r="C196" s="310"/>
      <c r="D196" s="285" t="s">
        <v>16</v>
      </c>
      <c r="E196" s="285"/>
      <c r="F196" s="288" t="s">
        <v>278</v>
      </c>
      <c r="G196" s="280">
        <v>213139.1</v>
      </c>
      <c r="H196" s="280">
        <v>198000</v>
      </c>
      <c r="I196" s="280">
        <v>198000</v>
      </c>
      <c r="J196" s="280">
        <v>198000</v>
      </c>
      <c r="K196" s="280">
        <v>198000</v>
      </c>
      <c r="L196" s="134" t="s">
        <v>280</v>
      </c>
      <c r="M196" s="135" t="s">
        <v>8</v>
      </c>
      <c r="N196" s="136">
        <v>100</v>
      </c>
      <c r="O196" s="136">
        <v>100</v>
      </c>
      <c r="P196" s="136">
        <v>100</v>
      </c>
      <c r="Q196" s="136">
        <v>100</v>
      </c>
      <c r="R196" s="136">
        <v>100</v>
      </c>
    </row>
    <row r="197" spans="1:18" s="19" customFormat="1" ht="15.75" customHeight="1" x14ac:dyDescent="0.2">
      <c r="A197" s="306"/>
      <c r="B197" s="307"/>
      <c r="C197" s="310"/>
      <c r="D197" s="285"/>
      <c r="E197" s="285"/>
      <c r="F197" s="288"/>
      <c r="G197" s="281"/>
      <c r="H197" s="281"/>
      <c r="I197" s="281"/>
      <c r="J197" s="281"/>
      <c r="K197" s="281"/>
      <c r="L197" s="134" t="s">
        <v>281</v>
      </c>
      <c r="M197" s="135" t="s">
        <v>30</v>
      </c>
      <c r="N197" s="136">
        <v>90</v>
      </c>
      <c r="O197" s="136">
        <v>90</v>
      </c>
      <c r="P197" s="136">
        <v>90</v>
      </c>
      <c r="Q197" s="136">
        <v>80</v>
      </c>
      <c r="R197" s="136">
        <v>75</v>
      </c>
    </row>
    <row r="198" spans="1:18" s="19" customFormat="1" ht="15.75" customHeight="1" x14ac:dyDescent="0.2">
      <c r="A198" s="306"/>
      <c r="B198" s="307"/>
      <c r="C198" s="310"/>
      <c r="D198" s="285" t="s">
        <v>18</v>
      </c>
      <c r="E198" s="285"/>
      <c r="F198" s="288" t="s">
        <v>279</v>
      </c>
      <c r="G198" s="280">
        <v>290.7</v>
      </c>
      <c r="H198" s="280">
        <v>0</v>
      </c>
      <c r="I198" s="280">
        <v>0</v>
      </c>
      <c r="J198" s="280">
        <v>0</v>
      </c>
      <c r="K198" s="280">
        <v>0</v>
      </c>
      <c r="L198" s="134" t="s">
        <v>228</v>
      </c>
      <c r="M198" s="135" t="s">
        <v>30</v>
      </c>
      <c r="N198" s="136">
        <v>0</v>
      </c>
      <c r="O198" s="136">
        <v>0</v>
      </c>
      <c r="P198" s="136">
        <v>0</v>
      </c>
      <c r="Q198" s="136">
        <v>65</v>
      </c>
      <c r="R198" s="136">
        <v>70</v>
      </c>
    </row>
    <row r="199" spans="1:18" s="19" customFormat="1" ht="41.25" customHeight="1" x14ac:dyDescent="0.2">
      <c r="A199" s="306"/>
      <c r="B199" s="307"/>
      <c r="C199" s="310"/>
      <c r="D199" s="285"/>
      <c r="E199" s="285"/>
      <c r="F199" s="288"/>
      <c r="G199" s="281"/>
      <c r="H199" s="281"/>
      <c r="I199" s="281"/>
      <c r="J199" s="281"/>
      <c r="K199" s="281"/>
      <c r="L199" s="134" t="s">
        <v>229</v>
      </c>
      <c r="M199" s="135" t="s">
        <v>8</v>
      </c>
      <c r="N199" s="136">
        <v>0</v>
      </c>
      <c r="O199" s="136">
        <v>0</v>
      </c>
      <c r="P199" s="136">
        <v>0</v>
      </c>
      <c r="Q199" s="136">
        <v>75</v>
      </c>
      <c r="R199" s="136">
        <v>78</v>
      </c>
    </row>
    <row r="200" spans="1:18" s="19" customFormat="1" ht="38.25" x14ac:dyDescent="0.2">
      <c r="A200" s="306"/>
      <c r="B200" s="307"/>
      <c r="C200" s="137"/>
      <c r="D200" s="138" t="s">
        <v>17</v>
      </c>
      <c r="E200" s="138"/>
      <c r="F200" s="140" t="s">
        <v>559</v>
      </c>
      <c r="G200" s="136">
        <v>122699.59999999999</v>
      </c>
      <c r="H200" s="136">
        <v>144993.09999999998</v>
      </c>
      <c r="I200" s="136">
        <v>196177.6</v>
      </c>
      <c r="J200" s="136">
        <v>196177.6</v>
      </c>
      <c r="K200" s="136">
        <v>196177.6</v>
      </c>
      <c r="L200" s="134" t="s">
        <v>230</v>
      </c>
      <c r="M200" s="135" t="s">
        <v>214</v>
      </c>
      <c r="N200" s="136">
        <v>250</v>
      </c>
      <c r="O200" s="136">
        <v>250</v>
      </c>
      <c r="P200" s="136">
        <v>250</v>
      </c>
      <c r="Q200" s="136">
        <v>210</v>
      </c>
      <c r="R200" s="136">
        <v>200</v>
      </c>
    </row>
    <row r="201" spans="1:18" s="19" customFormat="1" ht="12.75" x14ac:dyDescent="0.2">
      <c r="A201" s="306"/>
      <c r="B201" s="307"/>
      <c r="C201" s="137"/>
      <c r="D201" s="147" t="s">
        <v>34</v>
      </c>
      <c r="E201" s="138"/>
      <c r="F201" s="148" t="s">
        <v>560</v>
      </c>
      <c r="G201" s="142"/>
      <c r="H201" s="142"/>
      <c r="I201" s="142"/>
      <c r="J201" s="142"/>
      <c r="K201" s="142"/>
      <c r="L201" s="134" t="s">
        <v>561</v>
      </c>
      <c r="M201" s="135" t="s">
        <v>8</v>
      </c>
      <c r="N201" s="136"/>
      <c r="O201" s="136"/>
      <c r="P201" s="136"/>
      <c r="Q201" s="136"/>
      <c r="R201" s="136"/>
    </row>
    <row r="202" spans="1:18" s="19" customFormat="1" ht="40.5" customHeight="1" x14ac:dyDescent="0.2">
      <c r="A202" s="306"/>
      <c r="B202" s="307"/>
      <c r="C202" s="299" t="s">
        <v>296</v>
      </c>
      <c r="D202" s="290"/>
      <c r="E202" s="299"/>
      <c r="F202" s="313" t="s">
        <v>579</v>
      </c>
      <c r="G202" s="278">
        <f>G204+G206+G208+G210+G212+G214+G216+G218</f>
        <v>5984110.7000000002</v>
      </c>
      <c r="H202" s="278">
        <f t="shared" ref="H202:K202" si="19">H204+H206+H208+H210+H212+H214+H216+H218</f>
        <v>8044807.1500000004</v>
      </c>
      <c r="I202" s="278">
        <f t="shared" si="19"/>
        <v>10141256.84</v>
      </c>
      <c r="J202" s="278">
        <f t="shared" si="19"/>
        <v>12755163.58</v>
      </c>
      <c r="K202" s="278">
        <f t="shared" si="19"/>
        <v>10804316.968000002</v>
      </c>
      <c r="L202" s="134" t="s">
        <v>231</v>
      </c>
      <c r="M202" s="135" t="s">
        <v>214</v>
      </c>
      <c r="N202" s="136">
        <v>97.8</v>
      </c>
      <c r="O202" s="136">
        <v>112.5</v>
      </c>
      <c r="P202" s="136">
        <v>143.9</v>
      </c>
      <c r="Q202" s="136">
        <v>111</v>
      </c>
      <c r="R202" s="136">
        <v>70</v>
      </c>
    </row>
    <row r="203" spans="1:18" s="19" customFormat="1" ht="57" customHeight="1" x14ac:dyDescent="0.2">
      <c r="A203" s="306"/>
      <c r="B203" s="307"/>
      <c r="C203" s="299"/>
      <c r="D203" s="291"/>
      <c r="E203" s="299"/>
      <c r="F203" s="314"/>
      <c r="G203" s="279"/>
      <c r="H203" s="279"/>
      <c r="I203" s="279"/>
      <c r="J203" s="279"/>
      <c r="K203" s="279"/>
      <c r="L203" s="134" t="s">
        <v>232</v>
      </c>
      <c r="M203" s="135">
        <v>4029</v>
      </c>
      <c r="N203" s="136">
        <v>2.4274013402829486E-2</v>
      </c>
      <c r="O203" s="136">
        <v>2.7922561429635145E-2</v>
      </c>
      <c r="P203" s="136">
        <v>3.571605857532887E-2</v>
      </c>
      <c r="Q203" s="136">
        <v>2.7550260610573342E-2</v>
      </c>
      <c r="R203" s="136">
        <v>1.7374038222884091E-2</v>
      </c>
    </row>
    <row r="204" spans="1:18" s="19" customFormat="1" ht="15.75" customHeight="1" x14ac:dyDescent="0.2">
      <c r="A204" s="306"/>
      <c r="B204" s="307"/>
      <c r="C204" s="294"/>
      <c r="D204" s="283" t="s">
        <v>11</v>
      </c>
      <c r="E204" s="290"/>
      <c r="F204" s="311" t="s">
        <v>282</v>
      </c>
      <c r="G204" s="280">
        <v>393024.8</v>
      </c>
      <c r="H204" s="280">
        <v>266050</v>
      </c>
      <c r="I204" s="280">
        <v>0</v>
      </c>
      <c r="J204" s="280">
        <v>0</v>
      </c>
      <c r="K204" s="280">
        <v>0</v>
      </c>
      <c r="L204" s="134" t="s">
        <v>231</v>
      </c>
      <c r="M204" s="135" t="s">
        <v>214</v>
      </c>
      <c r="N204" s="136">
        <v>18.7</v>
      </c>
      <c r="O204" s="136">
        <v>9.3000000000000007</v>
      </c>
      <c r="P204" s="136">
        <v>0</v>
      </c>
      <c r="Q204" s="136">
        <v>0</v>
      </c>
      <c r="R204" s="136">
        <v>0</v>
      </c>
    </row>
    <row r="205" spans="1:18" s="19" customFormat="1" ht="40.5" customHeight="1" x14ac:dyDescent="0.2">
      <c r="A205" s="306"/>
      <c r="B205" s="307"/>
      <c r="C205" s="294"/>
      <c r="D205" s="284"/>
      <c r="E205" s="291"/>
      <c r="F205" s="312"/>
      <c r="G205" s="281"/>
      <c r="H205" s="281"/>
      <c r="I205" s="281"/>
      <c r="J205" s="281"/>
      <c r="K205" s="281"/>
      <c r="L205" s="134" t="s">
        <v>232</v>
      </c>
      <c r="M205" s="135" t="s">
        <v>8</v>
      </c>
      <c r="N205" s="136">
        <v>18.7</v>
      </c>
      <c r="O205" s="136">
        <v>9.3000000000000007</v>
      </c>
      <c r="P205" s="136">
        <v>0</v>
      </c>
      <c r="Q205" s="136">
        <v>0</v>
      </c>
      <c r="R205" s="136">
        <v>0</v>
      </c>
    </row>
    <row r="206" spans="1:18" s="19" customFormat="1" ht="15.75" customHeight="1" x14ac:dyDescent="0.2">
      <c r="A206" s="306"/>
      <c r="B206" s="307"/>
      <c r="C206" s="294"/>
      <c r="D206" s="292" t="s">
        <v>13</v>
      </c>
      <c r="E206" s="294"/>
      <c r="F206" s="289" t="s">
        <v>284</v>
      </c>
      <c r="G206" s="280">
        <v>380885.39999999997</v>
      </c>
      <c r="H206" s="280">
        <v>620500</v>
      </c>
      <c r="I206" s="280">
        <v>830429.60000000009</v>
      </c>
      <c r="J206" s="280">
        <v>2821691.72</v>
      </c>
      <c r="K206" s="280">
        <v>4633434</v>
      </c>
      <c r="L206" s="134" t="s">
        <v>231</v>
      </c>
      <c r="M206" s="135" t="s">
        <v>214</v>
      </c>
      <c r="N206" s="136">
        <v>13.6</v>
      </c>
      <c r="O206" s="136">
        <v>8.1999999999999993</v>
      </c>
      <c r="P206" s="136">
        <v>0</v>
      </c>
      <c r="Q206" s="136">
        <v>15</v>
      </c>
      <c r="R206" s="136">
        <v>25</v>
      </c>
    </row>
    <row r="207" spans="1:18" s="19" customFormat="1" ht="40.5" customHeight="1" x14ac:dyDescent="0.2">
      <c r="A207" s="306"/>
      <c r="B207" s="307"/>
      <c r="C207" s="294"/>
      <c r="D207" s="293"/>
      <c r="E207" s="294"/>
      <c r="F207" s="289"/>
      <c r="G207" s="281"/>
      <c r="H207" s="281"/>
      <c r="I207" s="281"/>
      <c r="J207" s="281"/>
      <c r="K207" s="281"/>
      <c r="L207" s="134" t="s">
        <v>232</v>
      </c>
      <c r="M207" s="135" t="s">
        <v>8</v>
      </c>
      <c r="N207" s="136">
        <v>46.618987341772154</v>
      </c>
      <c r="O207" s="136">
        <v>50.429113924050633</v>
      </c>
      <c r="P207" s="136">
        <v>0.85822784810126584</v>
      </c>
      <c r="Q207" s="136">
        <v>0.89620253164556962</v>
      </c>
      <c r="R207" s="136">
        <v>0.95949367088607596</v>
      </c>
    </row>
    <row r="208" spans="1:18" s="19" customFormat="1" ht="15.75" customHeight="1" x14ac:dyDescent="0.2">
      <c r="A208" s="306"/>
      <c r="B208" s="307"/>
      <c r="C208" s="294"/>
      <c r="D208" s="292" t="s">
        <v>14</v>
      </c>
      <c r="E208" s="294"/>
      <c r="F208" s="413" t="s">
        <v>285</v>
      </c>
      <c r="G208" s="280">
        <v>1968845.1</v>
      </c>
      <c r="H208" s="280">
        <v>1980500</v>
      </c>
      <c r="I208" s="280">
        <v>2153167.6399999997</v>
      </c>
      <c r="J208" s="280">
        <v>355245.92</v>
      </c>
      <c r="K208" s="280">
        <v>40145.040000000001</v>
      </c>
      <c r="L208" s="134" t="s">
        <v>231</v>
      </c>
      <c r="M208" s="135" t="s">
        <v>214</v>
      </c>
      <c r="N208" s="136"/>
      <c r="O208" s="136">
        <v>39</v>
      </c>
      <c r="P208" s="136">
        <v>38.9</v>
      </c>
      <c r="Q208" s="136"/>
      <c r="R208" s="136"/>
    </row>
    <row r="209" spans="1:18" s="19" customFormat="1" ht="41.25" customHeight="1" x14ac:dyDescent="0.2">
      <c r="A209" s="306"/>
      <c r="B209" s="307"/>
      <c r="C209" s="294"/>
      <c r="D209" s="293"/>
      <c r="E209" s="294"/>
      <c r="F209" s="413"/>
      <c r="G209" s="281"/>
      <c r="H209" s="281"/>
      <c r="I209" s="281"/>
      <c r="J209" s="281"/>
      <c r="K209" s="281"/>
      <c r="L209" s="134" t="s">
        <v>233</v>
      </c>
      <c r="M209" s="135" t="s">
        <v>8</v>
      </c>
      <c r="N209" s="136"/>
      <c r="O209" s="136">
        <v>0.57899999999999996</v>
      </c>
      <c r="P209" s="136">
        <v>0.88450000000000006</v>
      </c>
      <c r="Q209" s="136"/>
      <c r="R209" s="136"/>
    </row>
    <row r="210" spans="1:18" s="19" customFormat="1" ht="15.75" customHeight="1" x14ac:dyDescent="0.2">
      <c r="A210" s="306"/>
      <c r="B210" s="307"/>
      <c r="C210" s="294"/>
      <c r="D210" s="292" t="s">
        <v>14</v>
      </c>
      <c r="E210" s="294"/>
      <c r="F210" s="414" t="s">
        <v>286</v>
      </c>
      <c r="G210" s="280">
        <v>0</v>
      </c>
      <c r="H210" s="280">
        <v>170000</v>
      </c>
      <c r="I210" s="280">
        <v>677745.12000000011</v>
      </c>
      <c r="J210" s="280">
        <v>1046379.2</v>
      </c>
      <c r="K210" s="280">
        <v>923642.92799999996</v>
      </c>
      <c r="L210" s="134" t="s">
        <v>234</v>
      </c>
      <c r="M210" s="135" t="s">
        <v>30</v>
      </c>
      <c r="N210" s="136">
        <v>0</v>
      </c>
      <c r="O210" s="136">
        <v>0.1</v>
      </c>
      <c r="P210" s="136">
        <v>0.25</v>
      </c>
      <c r="Q210" s="136">
        <v>0.2</v>
      </c>
      <c r="R210" s="136">
        <v>0.2</v>
      </c>
    </row>
    <row r="211" spans="1:18" s="19" customFormat="1" ht="15.75" customHeight="1" x14ac:dyDescent="0.2">
      <c r="A211" s="306"/>
      <c r="B211" s="307"/>
      <c r="C211" s="294"/>
      <c r="D211" s="293"/>
      <c r="E211" s="294"/>
      <c r="F211" s="414"/>
      <c r="G211" s="281"/>
      <c r="H211" s="281"/>
      <c r="I211" s="281"/>
      <c r="J211" s="281"/>
      <c r="K211" s="281"/>
      <c r="L211" s="134" t="s">
        <v>235</v>
      </c>
      <c r="M211" s="135" t="s">
        <v>8</v>
      </c>
      <c r="N211" s="136">
        <v>0</v>
      </c>
      <c r="O211" s="136">
        <v>0</v>
      </c>
      <c r="P211" s="136">
        <v>0</v>
      </c>
      <c r="Q211" s="136">
        <v>0</v>
      </c>
      <c r="R211" s="136">
        <v>1</v>
      </c>
    </row>
    <row r="212" spans="1:18" s="19" customFormat="1" ht="15.75" customHeight="1" x14ac:dyDescent="0.2">
      <c r="A212" s="306"/>
      <c r="B212" s="307"/>
      <c r="C212" s="294"/>
      <c r="D212" s="292" t="s">
        <v>15</v>
      </c>
      <c r="E212" s="294"/>
      <c r="F212" s="289" t="s">
        <v>287</v>
      </c>
      <c r="G212" s="280">
        <v>3207159.2</v>
      </c>
      <c r="H212" s="280">
        <v>4764019.6500000004</v>
      </c>
      <c r="I212" s="280">
        <v>5389164.5599999996</v>
      </c>
      <c r="J212" s="280">
        <v>4398401.9399999995</v>
      </c>
      <c r="K212" s="280">
        <v>395235.36</v>
      </c>
      <c r="L212" s="134" t="s">
        <v>231</v>
      </c>
      <c r="M212" s="135" t="s">
        <v>214</v>
      </c>
      <c r="N212" s="136">
        <v>43</v>
      </c>
      <c r="O212" s="136">
        <v>56</v>
      </c>
      <c r="P212" s="136">
        <v>105</v>
      </c>
      <c r="Q212" s="136">
        <v>55</v>
      </c>
      <c r="R212" s="136">
        <v>0</v>
      </c>
    </row>
    <row r="213" spans="1:18" s="19" customFormat="1" ht="52.5" customHeight="1" x14ac:dyDescent="0.2">
      <c r="A213" s="306"/>
      <c r="B213" s="307"/>
      <c r="C213" s="294"/>
      <c r="D213" s="293"/>
      <c r="E213" s="294"/>
      <c r="F213" s="289"/>
      <c r="G213" s="281"/>
      <c r="H213" s="281"/>
      <c r="I213" s="281"/>
      <c r="J213" s="281"/>
      <c r="K213" s="281"/>
      <c r="L213" s="134" t="s">
        <v>236</v>
      </c>
      <c r="M213" s="135" t="s">
        <v>8</v>
      </c>
      <c r="N213" s="136">
        <v>79.8</v>
      </c>
      <c r="O213" s="136">
        <v>73.7</v>
      </c>
      <c r="P213" s="136">
        <v>81.325000000000003</v>
      </c>
      <c r="Q213" s="136">
        <v>100</v>
      </c>
      <c r="R213" s="136"/>
    </row>
    <row r="214" spans="1:18" s="19" customFormat="1" ht="15.75" customHeight="1" x14ac:dyDescent="0.2">
      <c r="A214" s="306"/>
      <c r="B214" s="307"/>
      <c r="C214" s="294"/>
      <c r="D214" s="292" t="s">
        <v>16</v>
      </c>
      <c r="E214" s="292"/>
      <c r="F214" s="288" t="s">
        <v>288</v>
      </c>
      <c r="G214" s="280">
        <v>8932</v>
      </c>
      <c r="H214" s="280">
        <v>0</v>
      </c>
      <c r="I214" s="280">
        <v>569543.52</v>
      </c>
      <c r="J214" s="280">
        <v>551537.36</v>
      </c>
      <c r="K214" s="280">
        <v>295233.11999999994</v>
      </c>
      <c r="L214" s="134" t="s">
        <v>231</v>
      </c>
      <c r="M214" s="135" t="s">
        <v>214</v>
      </c>
      <c r="N214" s="136">
        <v>0</v>
      </c>
      <c r="O214" s="136">
        <v>0</v>
      </c>
      <c r="P214" s="136">
        <v>0</v>
      </c>
      <c r="Q214" s="136">
        <v>0</v>
      </c>
      <c r="R214" s="136">
        <v>0</v>
      </c>
    </row>
    <row r="215" spans="1:18" s="19" customFormat="1" ht="25.5" x14ac:dyDescent="0.2">
      <c r="A215" s="306"/>
      <c r="B215" s="307"/>
      <c r="C215" s="294"/>
      <c r="D215" s="293"/>
      <c r="E215" s="293"/>
      <c r="F215" s="288"/>
      <c r="G215" s="281"/>
      <c r="H215" s="281"/>
      <c r="I215" s="281"/>
      <c r="J215" s="281"/>
      <c r="K215" s="281"/>
      <c r="L215" s="134" t="s">
        <v>232</v>
      </c>
      <c r="M215" s="135" t="s">
        <v>8</v>
      </c>
      <c r="N215" s="136">
        <v>100</v>
      </c>
      <c r="O215" s="136">
        <v>0</v>
      </c>
      <c r="P215" s="136">
        <v>0</v>
      </c>
      <c r="Q215" s="136">
        <v>0</v>
      </c>
      <c r="R215" s="136">
        <v>100</v>
      </c>
    </row>
    <row r="216" spans="1:18" s="19" customFormat="1" ht="15.75" customHeight="1" x14ac:dyDescent="0.2">
      <c r="A216" s="306"/>
      <c r="B216" s="307"/>
      <c r="C216" s="294"/>
      <c r="D216" s="292" t="s">
        <v>18</v>
      </c>
      <c r="E216" s="294"/>
      <c r="F216" s="289" t="s">
        <v>289</v>
      </c>
      <c r="G216" s="280">
        <v>0</v>
      </c>
      <c r="H216" s="280">
        <v>30149.5</v>
      </c>
      <c r="I216" s="280">
        <v>9724</v>
      </c>
      <c r="J216" s="280">
        <v>1092215.04</v>
      </c>
      <c r="K216" s="280">
        <v>2746008.7199999997</v>
      </c>
      <c r="L216" s="134" t="s">
        <v>231</v>
      </c>
      <c r="M216" s="135" t="s">
        <v>214</v>
      </c>
      <c r="N216" s="136">
        <v>0</v>
      </c>
      <c r="O216" s="136">
        <v>0</v>
      </c>
      <c r="P216" s="136">
        <v>0</v>
      </c>
      <c r="Q216" s="136">
        <v>15.5</v>
      </c>
      <c r="R216" s="136">
        <v>20</v>
      </c>
    </row>
    <row r="217" spans="1:18" s="19" customFormat="1" ht="52.5" customHeight="1" x14ac:dyDescent="0.2">
      <c r="A217" s="306"/>
      <c r="B217" s="307"/>
      <c r="C217" s="294"/>
      <c r="D217" s="293"/>
      <c r="E217" s="294"/>
      <c r="F217" s="289"/>
      <c r="G217" s="281"/>
      <c r="H217" s="281"/>
      <c r="I217" s="281"/>
      <c r="J217" s="281"/>
      <c r="K217" s="281"/>
      <c r="L217" s="134" t="s">
        <v>236</v>
      </c>
      <c r="M217" s="135" t="s">
        <v>8</v>
      </c>
      <c r="N217" s="136">
        <v>0</v>
      </c>
      <c r="O217" s="136">
        <v>0</v>
      </c>
      <c r="P217" s="136">
        <v>0</v>
      </c>
      <c r="Q217" s="136">
        <v>0.437</v>
      </c>
      <c r="R217" s="136">
        <v>78.2</v>
      </c>
    </row>
    <row r="218" spans="1:18" s="19" customFormat="1" ht="15.75" customHeight="1" x14ac:dyDescent="0.2">
      <c r="A218" s="306"/>
      <c r="B218" s="307"/>
      <c r="C218" s="294"/>
      <c r="D218" s="292" t="s">
        <v>18</v>
      </c>
      <c r="E218" s="294"/>
      <c r="F218" s="289" t="s">
        <v>290</v>
      </c>
      <c r="G218" s="280">
        <v>25264.2</v>
      </c>
      <c r="H218" s="280">
        <v>213588</v>
      </c>
      <c r="I218" s="280">
        <v>511482.4</v>
      </c>
      <c r="J218" s="280">
        <v>2489692.4</v>
      </c>
      <c r="K218" s="280">
        <v>1770617.8</v>
      </c>
      <c r="L218" s="134" t="s">
        <v>231</v>
      </c>
      <c r="M218" s="135" t="s">
        <v>214</v>
      </c>
      <c r="N218" s="136">
        <v>0</v>
      </c>
      <c r="O218" s="136">
        <v>0</v>
      </c>
      <c r="P218" s="136">
        <v>0</v>
      </c>
      <c r="Q218" s="136">
        <v>10</v>
      </c>
      <c r="R218" s="136">
        <v>25</v>
      </c>
    </row>
    <row r="219" spans="1:18" s="19" customFormat="1" ht="46.5" customHeight="1" x14ac:dyDescent="0.2">
      <c r="A219" s="306"/>
      <c r="B219" s="307"/>
      <c r="C219" s="294"/>
      <c r="D219" s="293"/>
      <c r="E219" s="294"/>
      <c r="F219" s="289"/>
      <c r="G219" s="281"/>
      <c r="H219" s="281"/>
      <c r="I219" s="281"/>
      <c r="J219" s="281"/>
      <c r="K219" s="281"/>
      <c r="L219" s="134" t="s">
        <v>236</v>
      </c>
      <c r="M219" s="135" t="s">
        <v>8</v>
      </c>
      <c r="N219" s="136">
        <v>0.51315789473684215</v>
      </c>
      <c r="O219" s="136">
        <v>0.51315789473684215</v>
      </c>
      <c r="P219" s="136">
        <v>0.51315789473684215</v>
      </c>
      <c r="Q219" s="136">
        <v>0.64473684210526316</v>
      </c>
      <c r="R219" s="136">
        <v>0.97368421052631582</v>
      </c>
    </row>
    <row r="220" spans="1:18" s="19" customFormat="1" ht="48" customHeight="1" x14ac:dyDescent="0.2">
      <c r="A220" s="306"/>
      <c r="B220" s="307"/>
      <c r="C220" s="415" t="s">
        <v>297</v>
      </c>
      <c r="D220" s="415"/>
      <c r="E220" s="416"/>
      <c r="F220" s="296" t="s">
        <v>580</v>
      </c>
      <c r="G220" s="278">
        <f>G226+G229</f>
        <v>290747.2</v>
      </c>
      <c r="H220" s="278">
        <f t="shared" ref="H220:K220" si="20">H226+H229</f>
        <v>318593.8</v>
      </c>
      <c r="I220" s="278">
        <f t="shared" si="20"/>
        <v>370454.3</v>
      </c>
      <c r="J220" s="278">
        <f t="shared" si="20"/>
        <v>379268.2</v>
      </c>
      <c r="K220" s="278">
        <f t="shared" si="20"/>
        <v>388619.1</v>
      </c>
      <c r="L220" s="134" t="s">
        <v>237</v>
      </c>
      <c r="M220" s="135" t="s">
        <v>8</v>
      </c>
      <c r="N220" s="136">
        <v>88.3</v>
      </c>
      <c r="O220" s="136">
        <v>87.7</v>
      </c>
      <c r="P220" s="136">
        <v>88</v>
      </c>
      <c r="Q220" s="136">
        <v>88.5</v>
      </c>
      <c r="R220" s="136">
        <v>88.5</v>
      </c>
    </row>
    <row r="221" spans="1:18" s="19" customFormat="1" ht="38.25" x14ac:dyDescent="0.2">
      <c r="A221" s="306"/>
      <c r="B221" s="307"/>
      <c r="C221" s="415"/>
      <c r="D221" s="415"/>
      <c r="E221" s="417"/>
      <c r="F221" s="297"/>
      <c r="G221" s="282"/>
      <c r="H221" s="282"/>
      <c r="I221" s="282"/>
      <c r="J221" s="282"/>
      <c r="K221" s="282"/>
      <c r="L221" s="134" t="s">
        <v>238</v>
      </c>
      <c r="M221" s="135" t="s">
        <v>239</v>
      </c>
      <c r="N221" s="136">
        <v>2288.9564</v>
      </c>
      <c r="O221" s="136">
        <v>2746.7476799999999</v>
      </c>
      <c r="P221" s="136">
        <v>3295.8872199999996</v>
      </c>
      <c r="Q221" s="136">
        <v>3954.7496699999992</v>
      </c>
      <c r="R221" s="136">
        <v>4745.3846099999992</v>
      </c>
    </row>
    <row r="222" spans="1:18" s="19" customFormat="1" ht="15.75" customHeight="1" x14ac:dyDescent="0.2">
      <c r="A222" s="306"/>
      <c r="B222" s="307"/>
      <c r="C222" s="415"/>
      <c r="D222" s="415"/>
      <c r="E222" s="417"/>
      <c r="F222" s="297"/>
      <c r="G222" s="282"/>
      <c r="H222" s="282"/>
      <c r="I222" s="282"/>
      <c r="J222" s="282"/>
      <c r="K222" s="282"/>
      <c r="L222" s="134" t="s">
        <v>240</v>
      </c>
      <c r="M222" s="135" t="s">
        <v>241</v>
      </c>
      <c r="N222" s="136">
        <v>436</v>
      </c>
      <c r="O222" s="136">
        <v>523.20000000000005</v>
      </c>
      <c r="P222" s="136">
        <v>627.79999999999995</v>
      </c>
      <c r="Q222" s="136">
        <v>753.3</v>
      </c>
      <c r="R222" s="136">
        <v>903.9</v>
      </c>
    </row>
    <row r="223" spans="1:18" s="19" customFormat="1" ht="12.75" x14ac:dyDescent="0.2">
      <c r="A223" s="306"/>
      <c r="B223" s="307"/>
      <c r="C223" s="415"/>
      <c r="D223" s="415"/>
      <c r="E223" s="417"/>
      <c r="F223" s="297"/>
      <c r="G223" s="282"/>
      <c r="H223" s="282"/>
      <c r="I223" s="282"/>
      <c r="J223" s="282"/>
      <c r="K223" s="282"/>
      <c r="L223" s="134" t="s">
        <v>242</v>
      </c>
      <c r="M223" s="135" t="s">
        <v>243</v>
      </c>
      <c r="N223" s="136">
        <v>3019.2174899999995</v>
      </c>
      <c r="O223" s="136">
        <v>3321.0867399999997</v>
      </c>
      <c r="P223" s="136">
        <v>3652.8804199999995</v>
      </c>
      <c r="Q223" s="136">
        <v>4018.2734599999994</v>
      </c>
      <c r="R223" s="136">
        <v>4419.8908099999999</v>
      </c>
    </row>
    <row r="224" spans="1:18" s="19" customFormat="1" ht="25.5" x14ac:dyDescent="0.2">
      <c r="A224" s="306"/>
      <c r="B224" s="307"/>
      <c r="C224" s="415"/>
      <c r="D224" s="415"/>
      <c r="E224" s="417"/>
      <c r="F224" s="297"/>
      <c r="G224" s="282"/>
      <c r="H224" s="282"/>
      <c r="I224" s="282"/>
      <c r="J224" s="282"/>
      <c r="K224" s="282"/>
      <c r="L224" s="134" t="s">
        <v>244</v>
      </c>
      <c r="M224" s="135" t="s">
        <v>245</v>
      </c>
      <c r="N224" s="136" t="s">
        <v>269</v>
      </c>
      <c r="O224" s="136" t="s">
        <v>270</v>
      </c>
      <c r="P224" s="136" t="s">
        <v>271</v>
      </c>
      <c r="Q224" s="136" t="s">
        <v>272</v>
      </c>
      <c r="R224" s="136" t="s">
        <v>272</v>
      </c>
    </row>
    <row r="225" spans="1:18" s="19" customFormat="1" ht="15.75" customHeight="1" x14ac:dyDescent="0.2">
      <c r="A225" s="306"/>
      <c r="B225" s="307"/>
      <c r="C225" s="415"/>
      <c r="D225" s="415"/>
      <c r="E225" s="418"/>
      <c r="F225" s="298"/>
      <c r="G225" s="279"/>
      <c r="H225" s="279"/>
      <c r="I225" s="279"/>
      <c r="J225" s="279"/>
      <c r="K225" s="279"/>
      <c r="L225" s="134" t="s">
        <v>246</v>
      </c>
      <c r="M225" s="135" t="s">
        <v>247</v>
      </c>
      <c r="N225" s="136">
        <v>575.1</v>
      </c>
      <c r="O225" s="136">
        <v>632.6</v>
      </c>
      <c r="P225" s="136">
        <v>695.8</v>
      </c>
      <c r="Q225" s="136">
        <v>765.4</v>
      </c>
      <c r="R225" s="136">
        <v>841.9</v>
      </c>
    </row>
    <row r="226" spans="1:18" s="19" customFormat="1" ht="15.75" customHeight="1" x14ac:dyDescent="0.2">
      <c r="A226" s="306"/>
      <c r="B226" s="307"/>
      <c r="C226" s="294"/>
      <c r="D226" s="294" t="s">
        <v>11</v>
      </c>
      <c r="E226" s="292"/>
      <c r="F226" s="288" t="s">
        <v>291</v>
      </c>
      <c r="G226" s="280">
        <v>118596.99999999999</v>
      </c>
      <c r="H226" s="280">
        <v>120519.9</v>
      </c>
      <c r="I226" s="280">
        <v>172380.4</v>
      </c>
      <c r="J226" s="280">
        <v>174400</v>
      </c>
      <c r="K226" s="280">
        <v>177400</v>
      </c>
      <c r="L226" s="134" t="s">
        <v>248</v>
      </c>
      <c r="M226" s="135" t="s">
        <v>249</v>
      </c>
      <c r="N226" s="136">
        <v>15483</v>
      </c>
      <c r="O226" s="136">
        <v>20520</v>
      </c>
      <c r="P226" s="136">
        <v>20550</v>
      </c>
      <c r="Q226" s="136">
        <v>20550</v>
      </c>
      <c r="R226" s="136">
        <v>20550</v>
      </c>
    </row>
    <row r="227" spans="1:18" s="19" customFormat="1" ht="12.75" x14ac:dyDescent="0.2">
      <c r="A227" s="306"/>
      <c r="B227" s="307"/>
      <c r="C227" s="294"/>
      <c r="D227" s="294"/>
      <c r="E227" s="419"/>
      <c r="F227" s="288"/>
      <c r="G227" s="295"/>
      <c r="H227" s="295"/>
      <c r="I227" s="295"/>
      <c r="J227" s="295"/>
      <c r="K227" s="295"/>
      <c r="L227" s="134" t="s">
        <v>283</v>
      </c>
      <c r="M227" s="135" t="s">
        <v>249</v>
      </c>
      <c r="N227" s="136">
        <v>19002</v>
      </c>
      <c r="O227" s="136">
        <v>48700</v>
      </c>
      <c r="P227" s="136">
        <v>49300</v>
      </c>
      <c r="Q227" s="136">
        <v>50500</v>
      </c>
      <c r="R227" s="136">
        <v>50500</v>
      </c>
    </row>
    <row r="228" spans="1:18" s="19" customFormat="1" ht="39.75" customHeight="1" x14ac:dyDescent="0.2">
      <c r="A228" s="306"/>
      <c r="B228" s="307"/>
      <c r="C228" s="294"/>
      <c r="D228" s="294"/>
      <c r="E228" s="293"/>
      <c r="F228" s="288"/>
      <c r="G228" s="281"/>
      <c r="H228" s="281"/>
      <c r="I228" s="281"/>
      <c r="J228" s="281"/>
      <c r="K228" s="281"/>
      <c r="L228" s="134" t="s">
        <v>250</v>
      </c>
      <c r="M228" s="135" t="s">
        <v>31</v>
      </c>
      <c r="N228" s="136">
        <v>957.5</v>
      </c>
      <c r="O228" s="136">
        <v>1000</v>
      </c>
      <c r="P228" s="136">
        <v>1000</v>
      </c>
      <c r="Q228" s="136">
        <v>1000</v>
      </c>
      <c r="R228" s="136">
        <v>1000</v>
      </c>
    </row>
    <row r="229" spans="1:18" s="19" customFormat="1" ht="15.75" customHeight="1" x14ac:dyDescent="0.2">
      <c r="A229" s="306"/>
      <c r="B229" s="307"/>
      <c r="C229" s="285"/>
      <c r="D229" s="285" t="s">
        <v>13</v>
      </c>
      <c r="E229" s="283"/>
      <c r="F229" s="288" t="s">
        <v>292</v>
      </c>
      <c r="G229" s="280">
        <v>172150.2</v>
      </c>
      <c r="H229" s="280">
        <v>198073.9</v>
      </c>
      <c r="I229" s="280">
        <v>198073.9</v>
      </c>
      <c r="J229" s="280">
        <v>204868.2</v>
      </c>
      <c r="K229" s="280">
        <v>211219.1</v>
      </c>
      <c r="L229" s="134" t="s">
        <v>251</v>
      </c>
      <c r="M229" s="135" t="s">
        <v>252</v>
      </c>
      <c r="N229" s="136">
        <v>436</v>
      </c>
      <c r="O229" s="136">
        <v>523.20000000000005</v>
      </c>
      <c r="P229" s="136">
        <v>627.79999999999995</v>
      </c>
      <c r="Q229" s="136">
        <v>753.3</v>
      </c>
      <c r="R229" s="136">
        <v>903.9</v>
      </c>
    </row>
    <row r="230" spans="1:18" s="19" customFormat="1" ht="15.75" customHeight="1" x14ac:dyDescent="0.2">
      <c r="A230" s="306"/>
      <c r="B230" s="307"/>
      <c r="C230" s="285"/>
      <c r="D230" s="285"/>
      <c r="E230" s="284"/>
      <c r="F230" s="288"/>
      <c r="G230" s="281"/>
      <c r="H230" s="281"/>
      <c r="I230" s="281"/>
      <c r="J230" s="281"/>
      <c r="K230" s="281"/>
      <c r="L230" s="134" t="s">
        <v>253</v>
      </c>
      <c r="M230" s="135" t="s">
        <v>247</v>
      </c>
      <c r="N230" s="136">
        <v>575.1</v>
      </c>
      <c r="O230" s="136">
        <v>632.6</v>
      </c>
      <c r="P230" s="136">
        <v>695.8</v>
      </c>
      <c r="Q230" s="136">
        <v>765.4</v>
      </c>
      <c r="R230" s="136">
        <v>841.9</v>
      </c>
    </row>
    <row r="231" spans="1:18" s="19" customFormat="1" ht="91.5" customHeight="1" x14ac:dyDescent="0.2">
      <c r="A231" s="306"/>
      <c r="B231" s="307"/>
      <c r="C231" s="149" t="s">
        <v>298</v>
      </c>
      <c r="D231" s="149"/>
      <c r="E231" s="150"/>
      <c r="F231" s="151" t="s">
        <v>581</v>
      </c>
      <c r="G231" s="133">
        <f>G232+G234+G235</f>
        <v>60905.7</v>
      </c>
      <c r="H231" s="133">
        <f t="shared" ref="H231:K231" si="21">H232+H234+H235</f>
        <v>56458</v>
      </c>
      <c r="I231" s="133">
        <f t="shared" si="21"/>
        <v>87547.199999999997</v>
      </c>
      <c r="J231" s="133">
        <f t="shared" si="21"/>
        <v>88009.2</v>
      </c>
      <c r="K231" s="133">
        <f t="shared" si="21"/>
        <v>88471</v>
      </c>
      <c r="L231" s="134" t="s">
        <v>254</v>
      </c>
      <c r="M231" s="135" t="s">
        <v>12</v>
      </c>
      <c r="N231" s="136" t="s">
        <v>255</v>
      </c>
      <c r="O231" s="136" t="s">
        <v>256</v>
      </c>
      <c r="P231" s="136" t="s">
        <v>257</v>
      </c>
      <c r="Q231" s="136" t="s">
        <v>258</v>
      </c>
      <c r="R231" s="136" t="s">
        <v>259</v>
      </c>
    </row>
    <row r="232" spans="1:18" s="19" customFormat="1" ht="15" customHeight="1" x14ac:dyDescent="0.2">
      <c r="A232" s="306"/>
      <c r="B232" s="307"/>
      <c r="C232" s="285"/>
      <c r="D232" s="283" t="s">
        <v>11</v>
      </c>
      <c r="E232" s="286"/>
      <c r="F232" s="287" t="s">
        <v>293</v>
      </c>
      <c r="G232" s="280">
        <v>12434.3</v>
      </c>
      <c r="H232" s="280">
        <v>12436</v>
      </c>
      <c r="I232" s="280">
        <v>14438.2</v>
      </c>
      <c r="J232" s="280">
        <v>14900.2</v>
      </c>
      <c r="K232" s="280">
        <v>15362</v>
      </c>
      <c r="L232" s="252" t="s">
        <v>260</v>
      </c>
      <c r="M232" s="411" t="s">
        <v>12</v>
      </c>
      <c r="N232" s="280" t="s">
        <v>261</v>
      </c>
      <c r="O232" s="280">
        <v>48</v>
      </c>
      <c r="P232" s="280">
        <v>60</v>
      </c>
      <c r="Q232" s="280">
        <v>60</v>
      </c>
      <c r="R232" s="280">
        <v>60</v>
      </c>
    </row>
    <row r="233" spans="1:18" s="19" customFormat="1" ht="21.75" customHeight="1" x14ac:dyDescent="0.2">
      <c r="A233" s="306"/>
      <c r="B233" s="307"/>
      <c r="C233" s="285"/>
      <c r="D233" s="284"/>
      <c r="E233" s="286"/>
      <c r="F233" s="287"/>
      <c r="G233" s="281"/>
      <c r="H233" s="281"/>
      <c r="I233" s="281"/>
      <c r="J233" s="281"/>
      <c r="K233" s="281"/>
      <c r="L233" s="254"/>
      <c r="M233" s="412"/>
      <c r="N233" s="281"/>
      <c r="O233" s="281"/>
      <c r="P233" s="281"/>
      <c r="Q233" s="281"/>
      <c r="R233" s="281"/>
    </row>
    <row r="234" spans="1:18" s="19" customFormat="1" ht="40.5" customHeight="1" x14ac:dyDescent="0.2">
      <c r="A234" s="306"/>
      <c r="B234" s="307"/>
      <c r="C234" s="138"/>
      <c r="D234" s="138" t="s">
        <v>13</v>
      </c>
      <c r="E234" s="139"/>
      <c r="F234" s="152" t="s">
        <v>294</v>
      </c>
      <c r="G234" s="136">
        <v>23338.400000000001</v>
      </c>
      <c r="H234" s="136">
        <v>21566.400000000001</v>
      </c>
      <c r="I234" s="136">
        <v>36805</v>
      </c>
      <c r="J234" s="136">
        <v>36805</v>
      </c>
      <c r="K234" s="136">
        <v>36805</v>
      </c>
      <c r="L234" s="134" t="s">
        <v>262</v>
      </c>
      <c r="M234" s="135" t="s">
        <v>12</v>
      </c>
      <c r="N234" s="136">
        <v>0</v>
      </c>
      <c r="O234" s="136">
        <v>0</v>
      </c>
      <c r="P234" s="136">
        <v>205</v>
      </c>
      <c r="Q234" s="136">
        <v>243</v>
      </c>
      <c r="R234" s="136">
        <v>268</v>
      </c>
    </row>
    <row r="235" spans="1:18" s="19" customFormat="1" ht="51" x14ac:dyDescent="0.2">
      <c r="A235" s="308"/>
      <c r="B235" s="309"/>
      <c r="C235" s="138"/>
      <c r="D235" s="138" t="s">
        <v>14</v>
      </c>
      <c r="E235" s="139"/>
      <c r="F235" s="153" t="s">
        <v>295</v>
      </c>
      <c r="G235" s="136">
        <v>25133</v>
      </c>
      <c r="H235" s="136">
        <v>22455.599999999999</v>
      </c>
      <c r="I235" s="136">
        <v>36304</v>
      </c>
      <c r="J235" s="136">
        <v>36304</v>
      </c>
      <c r="K235" s="136">
        <v>36304</v>
      </c>
      <c r="L235" s="134" t="s">
        <v>263</v>
      </c>
      <c r="M235" s="135" t="s">
        <v>12</v>
      </c>
      <c r="N235" s="154" t="s">
        <v>264</v>
      </c>
      <c r="O235" s="154" t="s">
        <v>265</v>
      </c>
      <c r="P235" s="154" t="s">
        <v>266</v>
      </c>
      <c r="Q235" s="154" t="s">
        <v>267</v>
      </c>
      <c r="R235" s="154" t="s">
        <v>268</v>
      </c>
    </row>
    <row r="236" spans="1:18" s="19" customFormat="1" ht="12.75" x14ac:dyDescent="0.2">
      <c r="A236" s="21"/>
      <c r="B236" s="268" t="s">
        <v>23</v>
      </c>
      <c r="C236" s="269"/>
      <c r="D236" s="269"/>
      <c r="E236" s="269"/>
      <c r="F236" s="270"/>
      <c r="G236" s="155">
        <f>G188+G190+G202+G220+G231</f>
        <v>7157835</v>
      </c>
      <c r="H236" s="155">
        <f t="shared" ref="H236:K236" si="22">H188+H190+H202+H220+H231</f>
        <v>9153386.6500000004</v>
      </c>
      <c r="I236" s="155">
        <f t="shared" si="22"/>
        <v>12841412.539999999</v>
      </c>
      <c r="J236" s="155">
        <f t="shared" si="22"/>
        <v>15489677.979999999</v>
      </c>
      <c r="K236" s="155">
        <f t="shared" si="22"/>
        <v>13590324.968000002</v>
      </c>
      <c r="L236" s="156"/>
      <c r="M236" s="157"/>
      <c r="N236" s="157"/>
      <c r="O236" s="157"/>
      <c r="P236" s="157"/>
      <c r="Q236" s="157"/>
      <c r="R236" s="157"/>
    </row>
    <row r="237" spans="1:18" s="19" customFormat="1" ht="12.75" x14ac:dyDescent="0.2">
      <c r="A237" s="21"/>
      <c r="B237" s="328" t="s">
        <v>169</v>
      </c>
      <c r="C237" s="328"/>
      <c r="D237" s="328"/>
      <c r="E237" s="328"/>
      <c r="F237" s="328"/>
      <c r="G237" s="328"/>
      <c r="H237" s="328"/>
      <c r="I237" s="328"/>
      <c r="J237" s="328"/>
      <c r="K237" s="328"/>
      <c r="L237" s="328"/>
      <c r="M237" s="328"/>
      <c r="N237" s="328"/>
      <c r="O237" s="328"/>
      <c r="P237" s="328"/>
      <c r="Q237" s="328"/>
      <c r="R237" s="328"/>
    </row>
    <row r="238" spans="1:18" s="19" customFormat="1" ht="38.25" x14ac:dyDescent="0.2">
      <c r="A238" s="21"/>
      <c r="B238" s="369">
        <v>55</v>
      </c>
      <c r="C238" s="129" t="s">
        <v>25</v>
      </c>
      <c r="D238" s="138"/>
      <c r="E238" s="138"/>
      <c r="F238" s="134" t="s">
        <v>582</v>
      </c>
      <c r="G238" s="158">
        <f>G239+G240</f>
        <v>81893.3</v>
      </c>
      <c r="H238" s="158">
        <f t="shared" ref="H238:K238" si="23">H239+H240</f>
        <v>65704.899999999994</v>
      </c>
      <c r="I238" s="158">
        <f t="shared" si="23"/>
        <v>56280</v>
      </c>
      <c r="J238" s="159">
        <f t="shared" si="23"/>
        <v>57891.7</v>
      </c>
      <c r="K238" s="159">
        <f t="shared" si="23"/>
        <v>59736.399999999994</v>
      </c>
      <c r="L238" s="160" t="s">
        <v>9</v>
      </c>
      <c r="M238" s="161" t="s">
        <v>10</v>
      </c>
      <c r="N238" s="131">
        <v>27.5</v>
      </c>
      <c r="O238" s="131">
        <v>26</v>
      </c>
      <c r="P238" s="161">
        <v>26.5</v>
      </c>
      <c r="Q238" s="161">
        <v>27</v>
      </c>
      <c r="R238" s="161">
        <v>27</v>
      </c>
    </row>
    <row r="239" spans="1:18" s="19" customFormat="1" ht="21.75" customHeight="1" x14ac:dyDescent="0.2">
      <c r="A239" s="21"/>
      <c r="B239" s="370"/>
      <c r="C239" s="162"/>
      <c r="D239" s="163" t="s">
        <v>11</v>
      </c>
      <c r="E239" s="163"/>
      <c r="F239" s="164" t="s">
        <v>546</v>
      </c>
      <c r="G239" s="165">
        <v>0</v>
      </c>
      <c r="H239" s="166">
        <v>0</v>
      </c>
      <c r="I239" s="167">
        <v>23700</v>
      </c>
      <c r="J239" s="167">
        <v>24555.200000000001</v>
      </c>
      <c r="K239" s="167">
        <v>25648.2</v>
      </c>
      <c r="L239" s="387" t="s">
        <v>38</v>
      </c>
      <c r="M239" s="389" t="s">
        <v>8</v>
      </c>
      <c r="N239" s="391">
        <v>20</v>
      </c>
      <c r="O239" s="391">
        <v>10</v>
      </c>
      <c r="P239" s="391">
        <v>20</v>
      </c>
      <c r="Q239" s="391">
        <v>20</v>
      </c>
      <c r="R239" s="391">
        <v>20</v>
      </c>
    </row>
    <row r="240" spans="1:18" s="19" customFormat="1" ht="25.5" x14ac:dyDescent="0.2">
      <c r="A240" s="21"/>
      <c r="B240" s="370"/>
      <c r="C240" s="129"/>
      <c r="D240" s="138" t="s">
        <v>13</v>
      </c>
      <c r="E240" s="138"/>
      <c r="F240" s="134" t="s">
        <v>562</v>
      </c>
      <c r="G240" s="56">
        <v>81893.3</v>
      </c>
      <c r="H240" s="56">
        <v>65704.899999999994</v>
      </c>
      <c r="I240" s="168">
        <v>32580</v>
      </c>
      <c r="J240" s="169">
        <v>33336.5</v>
      </c>
      <c r="K240" s="169">
        <v>34088.199999999997</v>
      </c>
      <c r="L240" s="388"/>
      <c r="M240" s="390"/>
      <c r="N240" s="383"/>
      <c r="O240" s="383"/>
      <c r="P240" s="383"/>
      <c r="Q240" s="383"/>
      <c r="R240" s="383"/>
    </row>
    <row r="241" spans="1:18" s="19" customFormat="1" ht="63.75" x14ac:dyDescent="0.2">
      <c r="A241" s="21"/>
      <c r="B241" s="370"/>
      <c r="C241" s="170">
        <v>552</v>
      </c>
      <c r="D241" s="170"/>
      <c r="E241" s="171"/>
      <c r="F241" s="172" t="s">
        <v>583</v>
      </c>
      <c r="G241" s="173">
        <v>0</v>
      </c>
      <c r="H241" s="174">
        <f>H242</f>
        <v>56357.3</v>
      </c>
      <c r="I241" s="174">
        <f t="shared" ref="I241:K241" si="24">I242</f>
        <v>33284.699999999997</v>
      </c>
      <c r="J241" s="174">
        <f t="shared" si="24"/>
        <v>34260</v>
      </c>
      <c r="K241" s="174">
        <f t="shared" si="24"/>
        <v>35822.5</v>
      </c>
      <c r="L241" s="160" t="s">
        <v>39</v>
      </c>
      <c r="M241" s="161" t="s">
        <v>8</v>
      </c>
      <c r="N241" s="175" t="s">
        <v>40</v>
      </c>
      <c r="O241" s="161">
        <v>190</v>
      </c>
      <c r="P241" s="161">
        <v>200</v>
      </c>
      <c r="Q241" s="161">
        <v>210</v>
      </c>
      <c r="R241" s="161">
        <v>210</v>
      </c>
    </row>
    <row r="242" spans="1:18" s="19" customFormat="1" ht="25.5" x14ac:dyDescent="0.2">
      <c r="A242" s="21"/>
      <c r="B242" s="370"/>
      <c r="C242" s="348"/>
      <c r="D242" s="350" t="s">
        <v>11</v>
      </c>
      <c r="E242" s="350"/>
      <c r="F242" s="333" t="s">
        <v>41</v>
      </c>
      <c r="G242" s="352">
        <v>0</v>
      </c>
      <c r="H242" s="354">
        <v>56357.3</v>
      </c>
      <c r="I242" s="402">
        <v>33284.699999999997</v>
      </c>
      <c r="J242" s="402">
        <v>34260</v>
      </c>
      <c r="K242" s="402">
        <v>35822.5</v>
      </c>
      <c r="L242" s="176" t="s">
        <v>42</v>
      </c>
      <c r="M242" s="177" t="s">
        <v>8</v>
      </c>
      <c r="N242" s="178" t="s">
        <v>43</v>
      </c>
      <c r="O242" s="177">
        <v>1.5</v>
      </c>
      <c r="P242" s="177">
        <v>1.5</v>
      </c>
      <c r="Q242" s="177">
        <v>1.5</v>
      </c>
      <c r="R242" s="177">
        <v>1.5</v>
      </c>
    </row>
    <row r="243" spans="1:18" s="19" customFormat="1" ht="12.75" x14ac:dyDescent="0.2">
      <c r="A243" s="21"/>
      <c r="B243" s="370"/>
      <c r="C243" s="349"/>
      <c r="D243" s="351"/>
      <c r="E243" s="351"/>
      <c r="F243" s="339"/>
      <c r="G243" s="353"/>
      <c r="H243" s="355"/>
      <c r="I243" s="403"/>
      <c r="J243" s="403"/>
      <c r="K243" s="403"/>
      <c r="L243" s="179" t="s">
        <v>44</v>
      </c>
      <c r="M243" s="177" t="s">
        <v>8</v>
      </c>
      <c r="N243" s="178" t="s">
        <v>43</v>
      </c>
      <c r="O243" s="177">
        <v>1</v>
      </c>
      <c r="P243" s="177">
        <v>1</v>
      </c>
      <c r="Q243" s="177">
        <v>1</v>
      </c>
      <c r="R243" s="177">
        <v>1</v>
      </c>
    </row>
    <row r="244" spans="1:18" s="19" customFormat="1" ht="12.75" x14ac:dyDescent="0.2">
      <c r="A244" s="21"/>
      <c r="B244" s="370"/>
      <c r="C244" s="349"/>
      <c r="D244" s="351"/>
      <c r="E244" s="351"/>
      <c r="F244" s="339"/>
      <c r="G244" s="353"/>
      <c r="H244" s="355"/>
      <c r="I244" s="403"/>
      <c r="J244" s="403"/>
      <c r="K244" s="403"/>
      <c r="L244" s="179" t="s">
        <v>45</v>
      </c>
      <c r="M244" s="177" t="s">
        <v>8</v>
      </c>
      <c r="N244" s="178" t="s">
        <v>43</v>
      </c>
      <c r="O244" s="177">
        <v>2</v>
      </c>
      <c r="P244" s="177">
        <v>2</v>
      </c>
      <c r="Q244" s="177">
        <v>2</v>
      </c>
      <c r="R244" s="177">
        <v>2</v>
      </c>
    </row>
    <row r="245" spans="1:18" s="19" customFormat="1" ht="114.75" x14ac:dyDescent="0.2">
      <c r="A245" s="21"/>
      <c r="B245" s="370"/>
      <c r="C245" s="129">
        <v>553</v>
      </c>
      <c r="D245" s="138"/>
      <c r="E245" s="138"/>
      <c r="F245" s="180" t="s">
        <v>584</v>
      </c>
      <c r="G245" s="158">
        <f>G246+G247+G249</f>
        <v>16876</v>
      </c>
      <c r="H245" s="158">
        <f>H246+H247+H249</f>
        <v>31569</v>
      </c>
      <c r="I245" s="158">
        <f>I246+I247+I249</f>
        <v>27000</v>
      </c>
      <c r="J245" s="158">
        <f>J246+J247+J249</f>
        <v>27000</v>
      </c>
      <c r="K245" s="158">
        <f>K246+K247+K249</f>
        <v>27000</v>
      </c>
      <c r="L245" s="160" t="s">
        <v>46</v>
      </c>
      <c r="M245" s="177" t="s">
        <v>26</v>
      </c>
      <c r="N245" s="181">
        <v>0</v>
      </c>
      <c r="O245" s="177">
        <v>0</v>
      </c>
      <c r="P245" s="177">
        <v>1</v>
      </c>
      <c r="Q245" s="177">
        <v>1</v>
      </c>
      <c r="R245" s="182">
        <v>1</v>
      </c>
    </row>
    <row r="246" spans="1:18" s="19" customFormat="1" ht="39" customHeight="1" x14ac:dyDescent="0.2">
      <c r="A246" s="21"/>
      <c r="B246" s="370"/>
      <c r="C246" s="162"/>
      <c r="D246" s="163" t="s">
        <v>11</v>
      </c>
      <c r="E246" s="163"/>
      <c r="F246" s="183" t="s">
        <v>47</v>
      </c>
      <c r="G246" s="184">
        <v>4080</v>
      </c>
      <c r="H246" s="184">
        <v>14000</v>
      </c>
      <c r="I246" s="184">
        <v>14500</v>
      </c>
      <c r="J246" s="184">
        <v>14500</v>
      </c>
      <c r="K246" s="184">
        <v>14500</v>
      </c>
      <c r="L246" s="134" t="s">
        <v>48</v>
      </c>
      <c r="M246" s="177" t="s">
        <v>8</v>
      </c>
      <c r="N246" s="177" t="s">
        <v>49</v>
      </c>
      <c r="O246" s="139">
        <v>0</v>
      </c>
      <c r="P246" s="139">
        <v>20</v>
      </c>
      <c r="Q246" s="139">
        <v>20</v>
      </c>
      <c r="R246" s="139">
        <v>20</v>
      </c>
    </row>
    <row r="247" spans="1:18" s="19" customFormat="1" ht="48" customHeight="1" x14ac:dyDescent="0.2">
      <c r="A247" s="21"/>
      <c r="B247" s="370"/>
      <c r="C247" s="331"/>
      <c r="D247" s="332" t="s">
        <v>13</v>
      </c>
      <c r="E247" s="331"/>
      <c r="F247" s="333" t="s">
        <v>50</v>
      </c>
      <c r="G247" s="410">
        <v>3362.5</v>
      </c>
      <c r="H247" s="386">
        <v>8500</v>
      </c>
      <c r="I247" s="386">
        <v>5500</v>
      </c>
      <c r="J247" s="386">
        <v>5500</v>
      </c>
      <c r="K247" s="386">
        <v>5500</v>
      </c>
      <c r="L247" s="140" t="s">
        <v>51</v>
      </c>
      <c r="M247" s="177" t="s">
        <v>8</v>
      </c>
      <c r="N247" s="177" t="s">
        <v>52</v>
      </c>
      <c r="O247" s="139">
        <v>50</v>
      </c>
      <c r="P247" s="139">
        <v>100</v>
      </c>
      <c r="Q247" s="139">
        <v>105</v>
      </c>
      <c r="R247" s="139">
        <v>110</v>
      </c>
    </row>
    <row r="248" spans="1:18" s="19" customFormat="1" ht="48" customHeight="1" x14ac:dyDescent="0.2">
      <c r="A248" s="21"/>
      <c r="B248" s="370"/>
      <c r="C248" s="331"/>
      <c r="D248" s="332"/>
      <c r="E248" s="331"/>
      <c r="F248" s="334"/>
      <c r="G248" s="410"/>
      <c r="H248" s="386"/>
      <c r="I248" s="386"/>
      <c r="J248" s="386"/>
      <c r="K248" s="386"/>
      <c r="L248" s="140" t="s">
        <v>53</v>
      </c>
      <c r="M248" s="177" t="s">
        <v>8</v>
      </c>
      <c r="N248" s="177" t="s">
        <v>54</v>
      </c>
      <c r="O248" s="139">
        <v>50</v>
      </c>
      <c r="P248" s="177">
        <v>100</v>
      </c>
      <c r="Q248" s="177">
        <v>105</v>
      </c>
      <c r="R248" s="177">
        <v>110</v>
      </c>
    </row>
    <row r="249" spans="1:18" s="19" customFormat="1" ht="48" customHeight="1" x14ac:dyDescent="0.2">
      <c r="A249" s="21"/>
      <c r="B249" s="370"/>
      <c r="C249" s="299"/>
      <c r="D249" s="285" t="s">
        <v>14</v>
      </c>
      <c r="E249" s="285"/>
      <c r="F249" s="333" t="s">
        <v>55</v>
      </c>
      <c r="G249" s="410">
        <v>9433.5</v>
      </c>
      <c r="H249" s="386">
        <v>9069</v>
      </c>
      <c r="I249" s="386">
        <v>7000</v>
      </c>
      <c r="J249" s="386">
        <v>7000</v>
      </c>
      <c r="K249" s="386">
        <v>7000</v>
      </c>
      <c r="L249" s="134" t="s">
        <v>56</v>
      </c>
      <c r="M249" s="177" t="s">
        <v>8</v>
      </c>
      <c r="N249" s="177" t="s">
        <v>57</v>
      </c>
      <c r="O249" s="139">
        <v>20</v>
      </c>
      <c r="P249" s="139">
        <v>100</v>
      </c>
      <c r="Q249" s="139">
        <v>105</v>
      </c>
      <c r="R249" s="139">
        <v>110</v>
      </c>
    </row>
    <row r="250" spans="1:18" s="19" customFormat="1" ht="48" customHeight="1" x14ac:dyDescent="0.2">
      <c r="A250" s="21"/>
      <c r="B250" s="370"/>
      <c r="C250" s="299"/>
      <c r="D250" s="285"/>
      <c r="E250" s="285"/>
      <c r="F250" s="334"/>
      <c r="G250" s="410"/>
      <c r="H250" s="386"/>
      <c r="I250" s="386"/>
      <c r="J250" s="386"/>
      <c r="K250" s="386"/>
      <c r="L250" s="140" t="s">
        <v>58</v>
      </c>
      <c r="M250" s="177" t="s">
        <v>8</v>
      </c>
      <c r="N250" s="177" t="s">
        <v>59</v>
      </c>
      <c r="O250" s="139">
        <v>20</v>
      </c>
      <c r="P250" s="139">
        <v>100</v>
      </c>
      <c r="Q250" s="139">
        <v>105</v>
      </c>
      <c r="R250" s="139">
        <v>110</v>
      </c>
    </row>
    <row r="251" spans="1:18" s="19" customFormat="1" ht="51" x14ac:dyDescent="0.2">
      <c r="A251" s="21"/>
      <c r="B251" s="370"/>
      <c r="C251" s="185" t="s">
        <v>60</v>
      </c>
      <c r="D251" s="186"/>
      <c r="E251" s="185"/>
      <c r="F251" s="187" t="s">
        <v>585</v>
      </c>
      <c r="G251" s="188">
        <f>G252+G255</f>
        <v>21779.200000000001</v>
      </c>
      <c r="H251" s="189">
        <f>H252+H255</f>
        <v>17664.41</v>
      </c>
      <c r="I251" s="190">
        <f>I252+I255</f>
        <v>17988.099999999999</v>
      </c>
      <c r="J251" s="190">
        <f>J252+J255</f>
        <v>18330</v>
      </c>
      <c r="K251" s="190">
        <f>K252+K255</f>
        <v>18878.099999999999</v>
      </c>
      <c r="L251" s="191" t="s">
        <v>61</v>
      </c>
      <c r="M251" s="187" t="s">
        <v>8</v>
      </c>
      <c r="N251" s="161">
        <v>0</v>
      </c>
      <c r="O251" s="161">
        <v>0</v>
      </c>
      <c r="P251" s="131">
        <v>6.2</v>
      </c>
      <c r="Q251" s="131">
        <v>6.2</v>
      </c>
      <c r="R251" s="131">
        <v>6.2</v>
      </c>
    </row>
    <row r="252" spans="1:18" s="19" customFormat="1" ht="12.75" x14ac:dyDescent="0.2">
      <c r="A252" s="21"/>
      <c r="B252" s="370"/>
      <c r="C252" s="335"/>
      <c r="D252" s="335" t="s">
        <v>11</v>
      </c>
      <c r="E252" s="337"/>
      <c r="F252" s="364" t="s">
        <v>62</v>
      </c>
      <c r="G252" s="342">
        <v>10889.6</v>
      </c>
      <c r="H252" s="345">
        <v>8832.2000000000007</v>
      </c>
      <c r="I252" s="396">
        <v>8994.1</v>
      </c>
      <c r="J252" s="345">
        <v>9165</v>
      </c>
      <c r="K252" s="345">
        <v>9439.1</v>
      </c>
      <c r="L252" s="192" t="s">
        <v>63</v>
      </c>
      <c r="M252" s="134" t="s">
        <v>8</v>
      </c>
      <c r="N252" s="177">
        <v>82.6</v>
      </c>
      <c r="O252" s="177">
        <v>100</v>
      </c>
      <c r="P252" s="139">
        <v>67.7</v>
      </c>
      <c r="Q252" s="139">
        <v>78.2</v>
      </c>
      <c r="R252" s="139">
        <v>78.2</v>
      </c>
    </row>
    <row r="253" spans="1:18" s="19" customFormat="1" ht="12.75" x14ac:dyDescent="0.2">
      <c r="A253" s="21"/>
      <c r="B253" s="370"/>
      <c r="C253" s="336"/>
      <c r="D253" s="336"/>
      <c r="E253" s="338"/>
      <c r="F253" s="253"/>
      <c r="G253" s="343"/>
      <c r="H253" s="346"/>
      <c r="I253" s="397"/>
      <c r="J253" s="346"/>
      <c r="K253" s="346"/>
      <c r="L253" s="192" t="s">
        <v>64</v>
      </c>
      <c r="M253" s="134" t="s">
        <v>8</v>
      </c>
      <c r="N253" s="177">
        <v>100</v>
      </c>
      <c r="O253" s="177">
        <v>100</v>
      </c>
      <c r="P253" s="139">
        <v>100</v>
      </c>
      <c r="Q253" s="139">
        <v>100</v>
      </c>
      <c r="R253" s="139">
        <v>100</v>
      </c>
    </row>
    <row r="254" spans="1:18" s="19" customFormat="1" ht="12.75" x14ac:dyDescent="0.2">
      <c r="A254" s="21"/>
      <c r="B254" s="370"/>
      <c r="C254" s="341"/>
      <c r="D254" s="341"/>
      <c r="E254" s="365"/>
      <c r="F254" s="254"/>
      <c r="G254" s="344"/>
      <c r="H254" s="347"/>
      <c r="I254" s="398"/>
      <c r="J254" s="347"/>
      <c r="K254" s="347"/>
      <c r="L254" s="192" t="s">
        <v>65</v>
      </c>
      <c r="M254" s="134" t="s">
        <v>8</v>
      </c>
      <c r="N254" s="177">
        <v>100</v>
      </c>
      <c r="O254" s="177">
        <v>100</v>
      </c>
      <c r="P254" s="139">
        <v>100</v>
      </c>
      <c r="Q254" s="139">
        <v>100</v>
      </c>
      <c r="R254" s="139">
        <v>100</v>
      </c>
    </row>
    <row r="255" spans="1:18" s="19" customFormat="1" ht="12.75" x14ac:dyDescent="0.2">
      <c r="A255" s="21"/>
      <c r="B255" s="370"/>
      <c r="C255" s="186"/>
      <c r="D255" s="186" t="s">
        <v>13</v>
      </c>
      <c r="E255" s="185"/>
      <c r="F255" s="134" t="s">
        <v>66</v>
      </c>
      <c r="G255" s="167">
        <v>10889.6</v>
      </c>
      <c r="H255" s="193">
        <v>8832.2099999999991</v>
      </c>
      <c r="I255" s="194">
        <v>8994</v>
      </c>
      <c r="J255" s="193">
        <v>9165</v>
      </c>
      <c r="K255" s="193">
        <v>9439</v>
      </c>
      <c r="L255" s="192" t="s">
        <v>67</v>
      </c>
      <c r="M255" s="134" t="s">
        <v>8</v>
      </c>
      <c r="N255" s="195">
        <v>17.100000000000001</v>
      </c>
      <c r="O255" s="195">
        <v>17.100000000000001</v>
      </c>
      <c r="P255" s="196">
        <v>26.7</v>
      </c>
      <c r="Q255" s="196">
        <v>26.7</v>
      </c>
      <c r="R255" s="197">
        <v>26.7</v>
      </c>
    </row>
    <row r="256" spans="1:18" s="19" customFormat="1" ht="63.75" x14ac:dyDescent="0.2">
      <c r="A256" s="21"/>
      <c r="B256" s="370"/>
      <c r="C256" s="185" t="s">
        <v>69</v>
      </c>
      <c r="D256" s="185"/>
      <c r="E256" s="185"/>
      <c r="F256" s="187" t="s">
        <v>586</v>
      </c>
      <c r="G256" s="188">
        <v>0</v>
      </c>
      <c r="H256" s="189">
        <f>H257+H258+H259+H260+H261</f>
        <v>25365.8</v>
      </c>
      <c r="I256" s="189">
        <f t="shared" ref="I256:K256" si="25">I257+I258+I259+I260+I261</f>
        <v>40192.400000000001</v>
      </c>
      <c r="J256" s="189">
        <f t="shared" si="25"/>
        <v>41000</v>
      </c>
      <c r="K256" s="189">
        <f t="shared" si="25"/>
        <v>42226</v>
      </c>
      <c r="L256" s="160" t="s">
        <v>68</v>
      </c>
      <c r="M256" s="187" t="s">
        <v>8</v>
      </c>
      <c r="N256" s="161"/>
      <c r="O256" s="161">
        <v>1</v>
      </c>
      <c r="P256" s="131">
        <v>1</v>
      </c>
      <c r="Q256" s="131">
        <v>1</v>
      </c>
      <c r="R256" s="131">
        <v>1</v>
      </c>
    </row>
    <row r="257" spans="1:18" s="19" customFormat="1" ht="12.75" x14ac:dyDescent="0.2">
      <c r="A257" s="21"/>
      <c r="B257" s="370"/>
      <c r="C257" s="186"/>
      <c r="D257" s="186" t="s">
        <v>11</v>
      </c>
      <c r="E257" s="185"/>
      <c r="F257" s="134" t="s">
        <v>70</v>
      </c>
      <c r="G257" s="167">
        <v>0</v>
      </c>
      <c r="H257" s="193">
        <v>5809</v>
      </c>
      <c r="I257" s="193">
        <v>9204.4</v>
      </c>
      <c r="J257" s="193">
        <v>9389.2999999999993</v>
      </c>
      <c r="K257" s="193">
        <v>9670.1</v>
      </c>
      <c r="L257" s="177"/>
      <c r="M257" s="187"/>
      <c r="N257" s="177"/>
      <c r="O257" s="198"/>
      <c r="P257" s="199"/>
      <c r="Q257" s="199"/>
      <c r="R257" s="199"/>
    </row>
    <row r="258" spans="1:18" s="19" customFormat="1" ht="12.75" x14ac:dyDescent="0.2">
      <c r="A258" s="21"/>
      <c r="B258" s="370"/>
      <c r="C258" s="186"/>
      <c r="D258" s="186" t="s">
        <v>13</v>
      </c>
      <c r="E258" s="185"/>
      <c r="F258" s="134" t="s">
        <v>71</v>
      </c>
      <c r="G258" s="167">
        <v>0</v>
      </c>
      <c r="H258" s="193">
        <v>13360.5</v>
      </c>
      <c r="I258" s="193">
        <v>21170</v>
      </c>
      <c r="J258" s="193">
        <v>21595.4</v>
      </c>
      <c r="K258" s="193">
        <v>22241.200000000001</v>
      </c>
      <c r="L258" s="200" t="s">
        <v>72</v>
      </c>
      <c r="M258" s="177" t="s">
        <v>8</v>
      </c>
      <c r="N258" s="177">
        <v>0</v>
      </c>
      <c r="O258" s="177">
        <v>0</v>
      </c>
      <c r="P258" s="139">
        <v>10</v>
      </c>
      <c r="Q258" s="139">
        <v>20</v>
      </c>
      <c r="R258" s="139">
        <v>30</v>
      </c>
    </row>
    <row r="259" spans="1:18" s="19" customFormat="1" ht="12.75" x14ac:dyDescent="0.2">
      <c r="A259" s="21"/>
      <c r="B259" s="370"/>
      <c r="C259" s="186"/>
      <c r="D259" s="186" t="s">
        <v>14</v>
      </c>
      <c r="E259" s="185"/>
      <c r="F259" s="134" t="s">
        <v>73</v>
      </c>
      <c r="G259" s="167">
        <v>0</v>
      </c>
      <c r="H259" s="193">
        <v>2904.5</v>
      </c>
      <c r="I259" s="193">
        <v>4602.2</v>
      </c>
      <c r="J259" s="193">
        <v>4694.7</v>
      </c>
      <c r="K259" s="193">
        <v>4835</v>
      </c>
      <c r="L259" s="200" t="s">
        <v>74</v>
      </c>
      <c r="M259" s="177" t="s">
        <v>8</v>
      </c>
      <c r="N259" s="177">
        <v>0</v>
      </c>
      <c r="O259" s="177">
        <v>0</v>
      </c>
      <c r="P259" s="199">
        <v>0.1</v>
      </c>
      <c r="Q259" s="201">
        <v>0.2</v>
      </c>
      <c r="R259" s="199">
        <v>0.3</v>
      </c>
    </row>
    <row r="260" spans="1:18" s="19" customFormat="1" ht="12.75" x14ac:dyDescent="0.2">
      <c r="A260" s="21"/>
      <c r="B260" s="370"/>
      <c r="C260" s="186"/>
      <c r="D260" s="186" t="s">
        <v>15</v>
      </c>
      <c r="E260" s="185"/>
      <c r="F260" s="202" t="s">
        <v>75</v>
      </c>
      <c r="G260" s="167">
        <v>0</v>
      </c>
      <c r="H260" s="193">
        <v>1161.8</v>
      </c>
      <c r="I260" s="193">
        <v>1840.9</v>
      </c>
      <c r="J260" s="193">
        <v>1877.9</v>
      </c>
      <c r="K260" s="193">
        <v>1934</v>
      </c>
      <c r="L260" s="200" t="s">
        <v>74</v>
      </c>
      <c r="M260" s="177" t="s">
        <v>8</v>
      </c>
      <c r="N260" s="177">
        <v>0</v>
      </c>
      <c r="O260" s="177">
        <v>0</v>
      </c>
      <c r="P260" s="199">
        <v>0.1</v>
      </c>
      <c r="Q260" s="199">
        <v>0.15</v>
      </c>
      <c r="R260" s="199">
        <v>0.2</v>
      </c>
    </row>
    <row r="261" spans="1:18" s="19" customFormat="1" ht="12.75" x14ac:dyDescent="0.2">
      <c r="A261" s="21"/>
      <c r="B261" s="370"/>
      <c r="C261" s="186"/>
      <c r="D261" s="186" t="s">
        <v>16</v>
      </c>
      <c r="E261" s="185"/>
      <c r="F261" s="202" t="s">
        <v>76</v>
      </c>
      <c r="G261" s="167">
        <v>0</v>
      </c>
      <c r="H261" s="193">
        <v>2130</v>
      </c>
      <c r="I261" s="193">
        <v>3374.9</v>
      </c>
      <c r="J261" s="193">
        <v>3442.7</v>
      </c>
      <c r="K261" s="193">
        <v>3545.7</v>
      </c>
      <c r="L261" s="203" t="s">
        <v>74</v>
      </c>
      <c r="M261" s="204" t="s">
        <v>8</v>
      </c>
      <c r="N261" s="177">
        <v>0</v>
      </c>
      <c r="O261" s="204">
        <v>0</v>
      </c>
      <c r="P261" s="205">
        <v>0.1</v>
      </c>
      <c r="Q261" s="205">
        <v>0.2</v>
      </c>
      <c r="R261" s="205">
        <v>0.3</v>
      </c>
    </row>
    <row r="262" spans="1:18" s="19" customFormat="1" ht="51" x14ac:dyDescent="0.2">
      <c r="A262" s="21"/>
      <c r="B262" s="370"/>
      <c r="C262" s="175" t="s">
        <v>77</v>
      </c>
      <c r="D262" s="178"/>
      <c r="E262" s="175"/>
      <c r="F262" s="160" t="s">
        <v>587</v>
      </c>
      <c r="G262" s="158">
        <f>G263+G264</f>
        <v>5008.3</v>
      </c>
      <c r="H262" s="206">
        <f t="shared" ref="H262:K262" si="26">H263+H264</f>
        <v>5768.8</v>
      </c>
      <c r="I262" s="158">
        <f t="shared" si="26"/>
        <v>5768.8</v>
      </c>
      <c r="J262" s="158">
        <f t="shared" si="26"/>
        <v>5768.8</v>
      </c>
      <c r="K262" s="158">
        <f t="shared" si="26"/>
        <v>5768.8</v>
      </c>
      <c r="L262" s="187"/>
      <c r="M262" s="177"/>
      <c r="N262" s="177"/>
      <c r="O262" s="177"/>
      <c r="P262" s="177"/>
      <c r="Q262" s="177"/>
      <c r="R262" s="139"/>
    </row>
    <row r="263" spans="1:18" s="19" customFormat="1" ht="44.25" customHeight="1" x14ac:dyDescent="0.2">
      <c r="A263" s="21"/>
      <c r="B263" s="370"/>
      <c r="C263" s="178"/>
      <c r="D263" s="178" t="s">
        <v>11</v>
      </c>
      <c r="E263" s="175"/>
      <c r="F263" s="140" t="s">
        <v>78</v>
      </c>
      <c r="G263" s="207">
        <v>3008.3</v>
      </c>
      <c r="H263" s="208">
        <v>3768.8</v>
      </c>
      <c r="I263" s="208">
        <v>3768.8</v>
      </c>
      <c r="J263" s="208">
        <v>3768.8</v>
      </c>
      <c r="K263" s="208">
        <v>3768.8</v>
      </c>
      <c r="L263" s="192" t="s">
        <v>79</v>
      </c>
      <c r="M263" s="134" t="s">
        <v>80</v>
      </c>
      <c r="N263" s="177">
        <v>1</v>
      </c>
      <c r="O263" s="177" t="s">
        <v>81</v>
      </c>
      <c r="P263" s="139">
        <v>1</v>
      </c>
      <c r="Q263" s="139">
        <v>1</v>
      </c>
      <c r="R263" s="139">
        <v>1</v>
      </c>
    </row>
    <row r="264" spans="1:18" s="19" customFormat="1" ht="44.25" customHeight="1" x14ac:dyDescent="0.2">
      <c r="A264" s="21"/>
      <c r="B264" s="370"/>
      <c r="C264" s="178"/>
      <c r="D264" s="178" t="s">
        <v>13</v>
      </c>
      <c r="E264" s="175"/>
      <c r="F264" s="134" t="s">
        <v>82</v>
      </c>
      <c r="G264" s="167">
        <v>2000</v>
      </c>
      <c r="H264" s="193">
        <v>2000</v>
      </c>
      <c r="I264" s="193">
        <v>2000</v>
      </c>
      <c r="J264" s="193">
        <v>2000</v>
      </c>
      <c r="K264" s="193">
        <v>2000</v>
      </c>
      <c r="L264" s="192" t="s">
        <v>83</v>
      </c>
      <c r="M264" s="134" t="s">
        <v>8</v>
      </c>
      <c r="N264" s="177">
        <v>15</v>
      </c>
      <c r="O264" s="177">
        <v>15</v>
      </c>
      <c r="P264" s="139">
        <v>15</v>
      </c>
      <c r="Q264" s="139">
        <v>15</v>
      </c>
      <c r="R264" s="139">
        <v>15</v>
      </c>
    </row>
    <row r="265" spans="1:18" s="19" customFormat="1" ht="38.25" x14ac:dyDescent="0.2">
      <c r="A265" s="21"/>
      <c r="B265" s="370"/>
      <c r="C265" s="175" t="s">
        <v>84</v>
      </c>
      <c r="D265" s="178"/>
      <c r="E265" s="175"/>
      <c r="F265" s="209" t="s">
        <v>588</v>
      </c>
      <c r="G265" s="210">
        <f>G266+G267+G268+G269+G270+G271+G273+G278</f>
        <v>3637448.1</v>
      </c>
      <c r="H265" s="211">
        <f>H266+H267+H268+H269+H270+H271+H273+H276+H277+H279</f>
        <v>10719333.85</v>
      </c>
      <c r="I265" s="211">
        <f>I266+I267+I268+I269+I270+I271+I272+I273+I276+I277+I278+I279</f>
        <v>8436339.0799999982</v>
      </c>
      <c r="J265" s="211">
        <f>J266+J267+J268+J269+J270+J271+J272+J273+J276+J277+J278+J279</f>
        <v>11335898.76</v>
      </c>
      <c r="K265" s="211">
        <f>K266+K267+K268+K269+K270+K271+K272+K273+K276+K277+K278+K279</f>
        <v>9520374.2400000002</v>
      </c>
      <c r="L265" s="160" t="s">
        <v>85</v>
      </c>
      <c r="M265" s="161" t="s">
        <v>8</v>
      </c>
      <c r="N265" s="161" t="s">
        <v>86</v>
      </c>
      <c r="O265" s="131">
        <v>100.95</v>
      </c>
      <c r="P265" s="131">
        <v>100.97</v>
      </c>
      <c r="Q265" s="212">
        <v>101</v>
      </c>
      <c r="R265" s="131">
        <v>101.2</v>
      </c>
    </row>
    <row r="266" spans="1:18" s="19" customFormat="1" ht="12.75" x14ac:dyDescent="0.2">
      <c r="A266" s="21"/>
      <c r="B266" s="370"/>
      <c r="C266" s="178"/>
      <c r="D266" s="178" t="s">
        <v>15</v>
      </c>
      <c r="E266" s="175"/>
      <c r="F266" s="213" t="s">
        <v>87</v>
      </c>
      <c r="G266" s="214">
        <v>296144.59999999998</v>
      </c>
      <c r="H266" s="215" t="s">
        <v>88</v>
      </c>
      <c r="I266" s="214">
        <v>477978.8</v>
      </c>
      <c r="J266" s="216">
        <v>0</v>
      </c>
      <c r="K266" s="216">
        <v>0</v>
      </c>
      <c r="L266" s="140" t="s">
        <v>89</v>
      </c>
      <c r="M266" s="177" t="s">
        <v>26</v>
      </c>
      <c r="N266" s="177" t="s">
        <v>90</v>
      </c>
      <c r="O266" s="177" t="s">
        <v>91</v>
      </c>
      <c r="P266" s="177" t="s">
        <v>90</v>
      </c>
      <c r="Q266" s="177">
        <v>0</v>
      </c>
      <c r="R266" s="139">
        <v>0</v>
      </c>
    </row>
    <row r="267" spans="1:18" s="19" customFormat="1" ht="12.75" x14ac:dyDescent="0.2">
      <c r="A267" s="21"/>
      <c r="B267" s="370"/>
      <c r="C267" s="178"/>
      <c r="D267" s="178" t="s">
        <v>18</v>
      </c>
      <c r="E267" s="175"/>
      <c r="F267" s="213" t="s">
        <v>92</v>
      </c>
      <c r="G267" s="214">
        <v>2347885.7000000002</v>
      </c>
      <c r="H267" s="215" t="s">
        <v>93</v>
      </c>
      <c r="I267" s="216">
        <v>2486161.6</v>
      </c>
      <c r="J267" s="216">
        <v>2224600</v>
      </c>
      <c r="K267" s="216"/>
      <c r="L267" s="140" t="s">
        <v>94</v>
      </c>
      <c r="M267" s="177" t="s">
        <v>26</v>
      </c>
      <c r="N267" s="177"/>
      <c r="O267" s="393" t="s">
        <v>95</v>
      </c>
      <c r="P267" s="394"/>
      <c r="Q267" s="395"/>
      <c r="R267" s="139"/>
    </row>
    <row r="268" spans="1:18" s="19" customFormat="1" ht="36.75" customHeight="1" x14ac:dyDescent="0.2">
      <c r="A268" s="21"/>
      <c r="B268" s="370"/>
      <c r="C268" s="178"/>
      <c r="D268" s="178" t="s">
        <v>17</v>
      </c>
      <c r="E268" s="175"/>
      <c r="F268" s="213" t="s">
        <v>538</v>
      </c>
      <c r="G268" s="214">
        <v>17735</v>
      </c>
      <c r="H268" s="215" t="s">
        <v>28</v>
      </c>
      <c r="I268" s="214">
        <v>0</v>
      </c>
      <c r="J268" s="217">
        <v>0</v>
      </c>
      <c r="K268" s="217">
        <v>0</v>
      </c>
      <c r="L268" s="140" t="s">
        <v>96</v>
      </c>
      <c r="M268" s="177" t="s">
        <v>26</v>
      </c>
      <c r="N268" s="177">
        <v>0</v>
      </c>
      <c r="O268" s="139">
        <v>0</v>
      </c>
      <c r="P268" s="139">
        <v>0</v>
      </c>
      <c r="Q268" s="139">
        <v>0</v>
      </c>
      <c r="R268" s="139">
        <v>0</v>
      </c>
    </row>
    <row r="269" spans="1:18" s="19" customFormat="1" ht="36.75" customHeight="1" x14ac:dyDescent="0.2">
      <c r="A269" s="21"/>
      <c r="B269" s="370"/>
      <c r="C269" s="178"/>
      <c r="D269" s="178" t="s">
        <v>34</v>
      </c>
      <c r="E269" s="175"/>
      <c r="F269" s="213" t="s">
        <v>97</v>
      </c>
      <c r="G269" s="214">
        <v>252559.4</v>
      </c>
      <c r="H269" s="215" t="s">
        <v>98</v>
      </c>
      <c r="I269" s="214">
        <v>0</v>
      </c>
      <c r="J269" s="217">
        <v>0</v>
      </c>
      <c r="K269" s="217">
        <v>0</v>
      </c>
      <c r="L269" s="140" t="s">
        <v>99</v>
      </c>
      <c r="M269" s="177" t="s">
        <v>26</v>
      </c>
      <c r="N269" s="177">
        <v>0</v>
      </c>
      <c r="O269" s="177">
        <v>0</v>
      </c>
      <c r="P269" s="177">
        <v>0</v>
      </c>
      <c r="Q269" s="139">
        <v>0</v>
      </c>
      <c r="R269" s="139">
        <v>0</v>
      </c>
    </row>
    <row r="270" spans="1:18" s="19" customFormat="1" ht="36.75" customHeight="1" x14ac:dyDescent="0.2">
      <c r="A270" s="21"/>
      <c r="B270" s="370"/>
      <c r="C270" s="178"/>
      <c r="D270" s="178" t="s">
        <v>35</v>
      </c>
      <c r="E270" s="175"/>
      <c r="F270" s="213" t="s">
        <v>100</v>
      </c>
      <c r="G270" s="214">
        <v>0</v>
      </c>
      <c r="H270" s="215" t="s">
        <v>101</v>
      </c>
      <c r="I270" s="214">
        <v>945880</v>
      </c>
      <c r="J270" s="216">
        <v>2811168</v>
      </c>
      <c r="K270" s="216">
        <v>3833856</v>
      </c>
      <c r="L270" s="140" t="s">
        <v>102</v>
      </c>
      <c r="M270" s="177" t="s">
        <v>26</v>
      </c>
      <c r="N270" s="177">
        <v>0</v>
      </c>
      <c r="O270" s="399" t="s">
        <v>103</v>
      </c>
      <c r="P270" s="400"/>
      <c r="Q270" s="400"/>
      <c r="R270" s="401"/>
    </row>
    <row r="271" spans="1:18" s="19" customFormat="1" ht="63.75" x14ac:dyDescent="0.2">
      <c r="A271" s="21"/>
      <c r="B271" s="370"/>
      <c r="C271" s="178"/>
      <c r="D271" s="178" t="s">
        <v>19</v>
      </c>
      <c r="E271" s="175"/>
      <c r="F271" s="213" t="s">
        <v>104</v>
      </c>
      <c r="G271" s="214">
        <v>656226.30000000005</v>
      </c>
      <c r="H271" s="215" t="s">
        <v>105</v>
      </c>
      <c r="I271" s="216">
        <v>2177468.7999999998</v>
      </c>
      <c r="J271" s="216">
        <v>2072056</v>
      </c>
      <c r="K271" s="216">
        <v>1447430.4</v>
      </c>
      <c r="L271" s="140" t="s">
        <v>106</v>
      </c>
      <c r="M271" s="177" t="s">
        <v>26</v>
      </c>
      <c r="N271" s="177">
        <v>0</v>
      </c>
      <c r="O271" s="177" t="s">
        <v>107</v>
      </c>
      <c r="P271" s="177" t="s">
        <v>108</v>
      </c>
      <c r="Q271" s="177">
        <v>0</v>
      </c>
      <c r="R271" s="177">
        <v>0</v>
      </c>
    </row>
    <row r="272" spans="1:18" s="19" customFormat="1" ht="63.75" x14ac:dyDescent="0.2">
      <c r="A272" s="21"/>
      <c r="B272" s="370"/>
      <c r="C272" s="218"/>
      <c r="D272" s="218"/>
      <c r="E272" s="219"/>
      <c r="F272" s="213" t="s">
        <v>109</v>
      </c>
      <c r="G272" s="214"/>
      <c r="H272" s="215"/>
      <c r="I272" s="216">
        <v>137638.79999999999</v>
      </c>
      <c r="J272" s="216">
        <v>1493206</v>
      </c>
      <c r="K272" s="216">
        <v>2211300</v>
      </c>
      <c r="L272" s="140" t="s">
        <v>110</v>
      </c>
      <c r="M272" s="177"/>
      <c r="N272" s="177"/>
      <c r="O272" s="177"/>
      <c r="P272" s="177"/>
      <c r="Q272" s="177" t="s">
        <v>111</v>
      </c>
      <c r="R272" s="177" t="s">
        <v>112</v>
      </c>
    </row>
    <row r="273" spans="1:18" s="19" customFormat="1" ht="63.75" x14ac:dyDescent="0.2">
      <c r="A273" s="21"/>
      <c r="B273" s="370"/>
      <c r="C273" s="335"/>
      <c r="D273" s="335" t="s">
        <v>36</v>
      </c>
      <c r="E273" s="337"/>
      <c r="F273" s="407" t="s">
        <v>539</v>
      </c>
      <c r="G273" s="408">
        <v>22599.7</v>
      </c>
      <c r="H273" s="409" t="s">
        <v>113</v>
      </c>
      <c r="I273" s="392">
        <v>1429498.72</v>
      </c>
      <c r="J273" s="392">
        <v>794981.24</v>
      </c>
      <c r="K273" s="392">
        <v>28080</v>
      </c>
      <c r="L273" s="140" t="s">
        <v>114</v>
      </c>
      <c r="M273" s="177" t="s">
        <v>115</v>
      </c>
      <c r="N273" s="177">
        <v>0</v>
      </c>
      <c r="O273" s="134">
        <v>0</v>
      </c>
      <c r="P273" s="134" t="s">
        <v>116</v>
      </c>
      <c r="Q273" s="220">
        <v>0</v>
      </c>
      <c r="R273" s="139">
        <v>0</v>
      </c>
    </row>
    <row r="274" spans="1:18" s="19" customFormat="1" ht="38.25" x14ac:dyDescent="0.2">
      <c r="A274" s="21"/>
      <c r="B274" s="370"/>
      <c r="C274" s="336"/>
      <c r="D274" s="336"/>
      <c r="E274" s="338"/>
      <c r="F274" s="407"/>
      <c r="G274" s="408"/>
      <c r="H274" s="409"/>
      <c r="I274" s="392"/>
      <c r="J274" s="392"/>
      <c r="K274" s="392"/>
      <c r="L274" s="221" t="s">
        <v>117</v>
      </c>
      <c r="M274" s="177" t="s">
        <v>118</v>
      </c>
      <c r="N274" s="177"/>
      <c r="O274" s="393" t="s">
        <v>119</v>
      </c>
      <c r="P274" s="394"/>
      <c r="Q274" s="395"/>
      <c r="R274" s="139"/>
    </row>
    <row r="275" spans="1:18" s="19" customFormat="1" ht="38.25" x14ac:dyDescent="0.2">
      <c r="A275" s="21"/>
      <c r="B275" s="370"/>
      <c r="C275" s="341"/>
      <c r="D275" s="341"/>
      <c r="E275" s="365"/>
      <c r="F275" s="407"/>
      <c r="G275" s="408"/>
      <c r="H275" s="409"/>
      <c r="I275" s="392"/>
      <c r="J275" s="392"/>
      <c r="K275" s="392"/>
      <c r="L275" s="221" t="s">
        <v>120</v>
      </c>
      <c r="M275" s="177" t="s">
        <v>121</v>
      </c>
      <c r="N275" s="177">
        <v>0</v>
      </c>
      <c r="O275" s="134"/>
      <c r="P275" s="134" t="s">
        <v>122</v>
      </c>
      <c r="Q275" s="220">
        <v>0</v>
      </c>
      <c r="R275" s="139">
        <v>0</v>
      </c>
    </row>
    <row r="276" spans="1:18" s="19" customFormat="1" ht="38.25" x14ac:dyDescent="0.2">
      <c r="A276" s="21"/>
      <c r="B276" s="370"/>
      <c r="C276" s="178"/>
      <c r="D276" s="178" t="s">
        <v>123</v>
      </c>
      <c r="E276" s="175"/>
      <c r="F276" s="213" t="s">
        <v>540</v>
      </c>
      <c r="G276" s="222"/>
      <c r="H276" s="215" t="s">
        <v>124</v>
      </c>
      <c r="I276" s="216">
        <v>195540.8</v>
      </c>
      <c r="J276" s="214">
        <v>0</v>
      </c>
      <c r="K276" s="214">
        <v>0</v>
      </c>
      <c r="L276" s="140" t="s">
        <v>125</v>
      </c>
      <c r="M276" s="134" t="s">
        <v>126</v>
      </c>
      <c r="N276" s="177">
        <v>0</v>
      </c>
      <c r="O276" s="223"/>
      <c r="P276" s="223" t="s">
        <v>127</v>
      </c>
      <c r="Q276" s="223" t="s">
        <v>128</v>
      </c>
      <c r="R276" s="223" t="s">
        <v>129</v>
      </c>
    </row>
    <row r="277" spans="1:18" s="19" customFormat="1" ht="38.25" x14ac:dyDescent="0.2">
      <c r="A277" s="21"/>
      <c r="B277" s="370"/>
      <c r="C277" s="178"/>
      <c r="D277" s="178" t="s">
        <v>37</v>
      </c>
      <c r="E277" s="175"/>
      <c r="F277" s="213" t="s">
        <v>541</v>
      </c>
      <c r="G277" s="222"/>
      <c r="H277" s="215" t="s">
        <v>130</v>
      </c>
      <c r="I277" s="216">
        <v>315588</v>
      </c>
      <c r="J277" s="217"/>
      <c r="K277" s="217"/>
      <c r="L277" s="140" t="s">
        <v>131</v>
      </c>
      <c r="M277" s="134" t="s">
        <v>132</v>
      </c>
      <c r="N277" s="177">
        <v>0</v>
      </c>
      <c r="O277" s="134"/>
      <c r="P277" s="134" t="s">
        <v>133</v>
      </c>
      <c r="Q277" s="134" t="s">
        <v>134</v>
      </c>
      <c r="R277" s="139">
        <v>0</v>
      </c>
    </row>
    <row r="278" spans="1:18" s="19" customFormat="1" ht="12.75" x14ac:dyDescent="0.2">
      <c r="A278" s="21"/>
      <c r="B278" s="370"/>
      <c r="C278" s="178"/>
      <c r="D278" s="178" t="s">
        <v>13</v>
      </c>
      <c r="E278" s="175"/>
      <c r="F278" s="213" t="s">
        <v>135</v>
      </c>
      <c r="G278" s="215" t="s">
        <v>136</v>
      </c>
      <c r="H278" s="215" t="s">
        <v>28</v>
      </c>
      <c r="I278" s="214">
        <v>0</v>
      </c>
      <c r="J278" s="217">
        <v>0</v>
      </c>
      <c r="K278" s="217">
        <v>0</v>
      </c>
      <c r="L278" s="140"/>
      <c r="M278" s="134" t="s">
        <v>26</v>
      </c>
      <c r="N278" s="177">
        <v>0</v>
      </c>
      <c r="O278" s="177">
        <v>0</v>
      </c>
      <c r="P278" s="177">
        <v>0</v>
      </c>
      <c r="Q278" s="177">
        <v>0</v>
      </c>
      <c r="R278" s="139">
        <v>0</v>
      </c>
    </row>
    <row r="279" spans="1:18" s="19" customFormat="1" ht="51" x14ac:dyDescent="0.2">
      <c r="A279" s="21"/>
      <c r="B279" s="370"/>
      <c r="C279" s="178"/>
      <c r="D279" s="178" t="s">
        <v>20</v>
      </c>
      <c r="E279" s="175"/>
      <c r="F279" s="213" t="s">
        <v>137</v>
      </c>
      <c r="G279" s="224"/>
      <c r="H279" s="225" t="s">
        <v>138</v>
      </c>
      <c r="I279" s="226">
        <v>270583.56</v>
      </c>
      <c r="J279" s="226">
        <v>1939887.52</v>
      </c>
      <c r="K279" s="226">
        <v>1999707.84</v>
      </c>
      <c r="L279" s="140" t="s">
        <v>139</v>
      </c>
      <c r="M279" s="134" t="s">
        <v>26</v>
      </c>
      <c r="N279" s="177">
        <v>0</v>
      </c>
      <c r="O279" s="177" t="s">
        <v>140</v>
      </c>
      <c r="P279" s="177" t="s">
        <v>141</v>
      </c>
      <c r="Q279" s="177" t="s">
        <v>142</v>
      </c>
      <c r="R279" s="177" t="s">
        <v>143</v>
      </c>
    </row>
    <row r="280" spans="1:18" s="19" customFormat="1" ht="51" x14ac:dyDescent="0.2">
      <c r="A280" s="21"/>
      <c r="B280" s="370"/>
      <c r="C280" s="175" t="s">
        <v>144</v>
      </c>
      <c r="D280" s="178"/>
      <c r="E280" s="175"/>
      <c r="F280" s="187" t="s">
        <v>589</v>
      </c>
      <c r="G280" s="224" t="s">
        <v>145</v>
      </c>
      <c r="H280" s="224" t="s">
        <v>146</v>
      </c>
      <c r="I280" s="227">
        <v>1396575.2</v>
      </c>
      <c r="J280" s="227">
        <v>1419290.8</v>
      </c>
      <c r="K280" s="227">
        <v>1455716.1</v>
      </c>
      <c r="L280" s="187" t="s">
        <v>147</v>
      </c>
      <c r="M280" s="187" t="s">
        <v>8</v>
      </c>
      <c r="N280" s="161" t="s">
        <v>148</v>
      </c>
      <c r="O280" s="161">
        <v>102.5</v>
      </c>
      <c r="P280" s="161">
        <v>105.8</v>
      </c>
      <c r="Q280" s="161">
        <v>106</v>
      </c>
      <c r="R280" s="131">
        <v>107</v>
      </c>
    </row>
    <row r="281" spans="1:18" s="19" customFormat="1" ht="12.75" x14ac:dyDescent="0.2">
      <c r="A281" s="21"/>
      <c r="B281" s="370"/>
      <c r="C281" s="337"/>
      <c r="D281" s="335" t="s">
        <v>11</v>
      </c>
      <c r="E281" s="337"/>
      <c r="F281" s="333" t="s">
        <v>149</v>
      </c>
      <c r="G281" s="340">
        <v>1181548.8</v>
      </c>
      <c r="H281" s="340">
        <v>1181575.2</v>
      </c>
      <c r="I281" s="356">
        <v>1396575.2</v>
      </c>
      <c r="J281" s="329">
        <v>1419290.8</v>
      </c>
      <c r="K281" s="329">
        <v>1455716.1</v>
      </c>
      <c r="L281" s="134" t="s">
        <v>150</v>
      </c>
      <c r="M281" s="228" t="s">
        <v>151</v>
      </c>
      <c r="N281" s="139">
        <v>353.7</v>
      </c>
      <c r="O281" s="139">
        <v>353.5</v>
      </c>
      <c r="P281" s="139">
        <v>353.3</v>
      </c>
      <c r="Q281" s="229">
        <v>353.2</v>
      </c>
      <c r="R281" s="196">
        <v>353</v>
      </c>
    </row>
    <row r="282" spans="1:18" s="19" customFormat="1" ht="25.5" x14ac:dyDescent="0.2">
      <c r="A282" s="21"/>
      <c r="B282" s="370"/>
      <c r="C282" s="338"/>
      <c r="D282" s="336"/>
      <c r="E282" s="338"/>
      <c r="F282" s="339"/>
      <c r="G282" s="295"/>
      <c r="H282" s="295"/>
      <c r="I282" s="329"/>
      <c r="J282" s="329"/>
      <c r="K282" s="329"/>
      <c r="L282" s="288" t="s">
        <v>152</v>
      </c>
      <c r="M282" s="140" t="s">
        <v>153</v>
      </c>
      <c r="N282" s="139">
        <v>417</v>
      </c>
      <c r="O282" s="139">
        <v>4106.8</v>
      </c>
      <c r="P282" s="139">
        <v>416.6</v>
      </c>
      <c r="Q282" s="229">
        <v>416.4</v>
      </c>
      <c r="R282" s="139">
        <v>416.2</v>
      </c>
    </row>
    <row r="283" spans="1:18" s="19" customFormat="1" ht="25.5" x14ac:dyDescent="0.2">
      <c r="A283" s="21"/>
      <c r="B283" s="370"/>
      <c r="C283" s="338"/>
      <c r="D283" s="336"/>
      <c r="E283" s="338"/>
      <c r="F283" s="339"/>
      <c r="G283" s="295"/>
      <c r="H283" s="295"/>
      <c r="I283" s="329"/>
      <c r="J283" s="329"/>
      <c r="K283" s="329"/>
      <c r="L283" s="288"/>
      <c r="M283" s="140" t="s">
        <v>154</v>
      </c>
      <c r="N283" s="139">
        <v>160</v>
      </c>
      <c r="O283" s="139">
        <v>159.9</v>
      </c>
      <c r="P283" s="139">
        <v>159.80000000000001</v>
      </c>
      <c r="Q283" s="229">
        <v>159.69999999999999</v>
      </c>
      <c r="R283" s="139">
        <v>159.6</v>
      </c>
    </row>
    <row r="284" spans="1:18" s="19" customFormat="1" ht="12.75" x14ac:dyDescent="0.2">
      <c r="A284" s="21"/>
      <c r="B284" s="370"/>
      <c r="C284" s="338"/>
      <c r="D284" s="336"/>
      <c r="E284" s="338"/>
      <c r="F284" s="339"/>
      <c r="G284" s="295"/>
      <c r="H284" s="295"/>
      <c r="I284" s="329"/>
      <c r="J284" s="329"/>
      <c r="K284" s="329"/>
      <c r="L284" s="288"/>
      <c r="M284" s="140" t="s">
        <v>155</v>
      </c>
      <c r="N284" s="139">
        <v>142</v>
      </c>
      <c r="O284" s="139">
        <v>142</v>
      </c>
      <c r="P284" s="139">
        <v>142</v>
      </c>
      <c r="Q284" s="229">
        <v>142</v>
      </c>
      <c r="R284" s="139">
        <v>142</v>
      </c>
    </row>
    <row r="285" spans="1:18" s="19" customFormat="1" ht="12.75" x14ac:dyDescent="0.2">
      <c r="A285" s="21"/>
      <c r="B285" s="370"/>
      <c r="C285" s="338"/>
      <c r="D285" s="336"/>
      <c r="E285" s="338"/>
      <c r="F285" s="339"/>
      <c r="G285" s="295"/>
      <c r="H285" s="295"/>
      <c r="I285" s="329"/>
      <c r="J285" s="329"/>
      <c r="K285" s="329"/>
      <c r="L285" s="288"/>
      <c r="M285" s="140" t="s">
        <v>156</v>
      </c>
      <c r="N285" s="139">
        <v>1195</v>
      </c>
      <c r="O285" s="139">
        <v>1195</v>
      </c>
      <c r="P285" s="139">
        <v>1195</v>
      </c>
      <c r="Q285" s="139">
        <v>1195</v>
      </c>
      <c r="R285" s="139">
        <v>1195</v>
      </c>
    </row>
    <row r="286" spans="1:18" s="19" customFormat="1" ht="12.75" x14ac:dyDescent="0.2">
      <c r="A286" s="21"/>
      <c r="B286" s="370"/>
      <c r="C286" s="337"/>
      <c r="D286" s="335" t="s">
        <v>13</v>
      </c>
      <c r="E286" s="337"/>
      <c r="F286" s="371" t="s">
        <v>157</v>
      </c>
      <c r="G286" s="295"/>
      <c r="H286" s="295"/>
      <c r="I286" s="329"/>
      <c r="J286" s="329"/>
      <c r="K286" s="329"/>
      <c r="L286" s="134" t="s">
        <v>158</v>
      </c>
      <c r="M286" s="187" t="s">
        <v>8</v>
      </c>
      <c r="N286" s="131">
        <v>100</v>
      </c>
      <c r="O286" s="131">
        <v>100</v>
      </c>
      <c r="P286" s="131">
        <v>100</v>
      </c>
      <c r="Q286" s="131">
        <v>100</v>
      </c>
      <c r="R286" s="131">
        <v>100</v>
      </c>
    </row>
    <row r="287" spans="1:18" s="19" customFormat="1" ht="12.75" x14ac:dyDescent="0.2">
      <c r="A287" s="21"/>
      <c r="B287" s="370"/>
      <c r="C287" s="338"/>
      <c r="D287" s="336"/>
      <c r="E287" s="338"/>
      <c r="F287" s="372"/>
      <c r="G287" s="295"/>
      <c r="H287" s="295"/>
      <c r="I287" s="329"/>
      <c r="J287" s="329"/>
      <c r="K287" s="329"/>
      <c r="L287" s="134" t="s">
        <v>159</v>
      </c>
      <c r="M287" s="187" t="s">
        <v>8</v>
      </c>
      <c r="N287" s="131">
        <v>70</v>
      </c>
      <c r="O287" s="131">
        <v>70.5</v>
      </c>
      <c r="P287" s="131">
        <v>71</v>
      </c>
      <c r="Q287" s="230">
        <v>71.5</v>
      </c>
      <c r="R287" s="131">
        <v>72</v>
      </c>
    </row>
    <row r="288" spans="1:18" s="19" customFormat="1" ht="12.75" x14ac:dyDescent="0.2">
      <c r="A288" s="21"/>
      <c r="B288" s="370"/>
      <c r="C288" s="365"/>
      <c r="D288" s="341"/>
      <c r="E288" s="365"/>
      <c r="F288" s="373"/>
      <c r="G288" s="281"/>
      <c r="H288" s="281"/>
      <c r="I288" s="330"/>
      <c r="J288" s="330"/>
      <c r="K288" s="330"/>
      <c r="L288" s="134" t="s">
        <v>160</v>
      </c>
      <c r="M288" s="187" t="s">
        <v>8</v>
      </c>
      <c r="N288" s="131">
        <v>31.3</v>
      </c>
      <c r="O288" s="131">
        <v>34.4</v>
      </c>
      <c r="P288" s="131">
        <v>31.5</v>
      </c>
      <c r="Q288" s="230">
        <v>31.7</v>
      </c>
      <c r="R288" s="131">
        <v>31.7</v>
      </c>
    </row>
    <row r="289" spans="1:18" s="19" customFormat="1" ht="53.25" customHeight="1" x14ac:dyDescent="0.2">
      <c r="A289" s="21"/>
      <c r="B289" s="370"/>
      <c r="C289" s="178" t="s">
        <v>170</v>
      </c>
      <c r="D289" s="178"/>
      <c r="E289" s="175"/>
      <c r="F289" s="187" t="s">
        <v>590</v>
      </c>
      <c r="G289" s="231">
        <v>14138.1</v>
      </c>
      <c r="H289" s="232">
        <v>13938.1</v>
      </c>
      <c r="I289" s="232">
        <v>13938.1</v>
      </c>
      <c r="J289" s="232">
        <v>13938.1</v>
      </c>
      <c r="K289" s="232">
        <v>13938.1</v>
      </c>
      <c r="L289" s="187" t="s">
        <v>161</v>
      </c>
      <c r="M289" s="131" t="s">
        <v>8</v>
      </c>
      <c r="N289" s="233" t="s">
        <v>162</v>
      </c>
      <c r="O289" s="131">
        <v>105</v>
      </c>
      <c r="P289" s="131">
        <v>107</v>
      </c>
      <c r="Q289" s="230">
        <v>110</v>
      </c>
      <c r="R289" s="131">
        <v>112</v>
      </c>
    </row>
    <row r="290" spans="1:18" s="19" customFormat="1" ht="53.25" customHeight="1" x14ac:dyDescent="0.2">
      <c r="A290" s="21"/>
      <c r="B290" s="370"/>
      <c r="C290" s="178"/>
      <c r="D290" s="178" t="s">
        <v>14</v>
      </c>
      <c r="E290" s="175"/>
      <c r="F290" s="209" t="s">
        <v>163</v>
      </c>
      <c r="G290" s="234">
        <v>14138.1</v>
      </c>
      <c r="H290" s="235">
        <v>13938.1</v>
      </c>
      <c r="I290" s="235">
        <v>13938.1</v>
      </c>
      <c r="J290" s="235">
        <v>13938.1</v>
      </c>
      <c r="K290" s="235">
        <v>13938.1</v>
      </c>
      <c r="L290" s="134" t="s">
        <v>164</v>
      </c>
      <c r="M290" s="139" t="s">
        <v>165</v>
      </c>
      <c r="N290" s="177" t="s">
        <v>166</v>
      </c>
      <c r="O290" s="139">
        <v>101</v>
      </c>
      <c r="P290" s="139">
        <v>101.5</v>
      </c>
      <c r="Q290" s="139">
        <v>102</v>
      </c>
      <c r="R290" s="139">
        <v>103</v>
      </c>
    </row>
    <row r="291" spans="1:18" s="19" customFormat="1" ht="53.25" customHeight="1" x14ac:dyDescent="0.2">
      <c r="A291" s="21"/>
      <c r="B291" s="370"/>
      <c r="C291" s="175"/>
      <c r="D291" s="175"/>
      <c r="E291" s="175"/>
      <c r="F291" s="236" t="s">
        <v>591</v>
      </c>
      <c r="G291" s="237">
        <v>11957.9</v>
      </c>
      <c r="H291" s="238">
        <v>12627.2</v>
      </c>
      <c r="I291" s="238">
        <v>12627.2</v>
      </c>
      <c r="J291" s="238">
        <v>12867.1</v>
      </c>
      <c r="K291" s="238">
        <v>13251.8</v>
      </c>
      <c r="L291" s="187" t="s">
        <v>544</v>
      </c>
      <c r="M291" s="187" t="s">
        <v>8</v>
      </c>
      <c r="N291" s="161" t="s">
        <v>167</v>
      </c>
      <c r="O291" s="161">
        <v>101</v>
      </c>
      <c r="P291" s="161">
        <v>101.5</v>
      </c>
      <c r="Q291" s="161">
        <v>102</v>
      </c>
      <c r="R291" s="131">
        <v>103</v>
      </c>
    </row>
    <row r="292" spans="1:18" s="19" customFormat="1" ht="12.75" x14ac:dyDescent="0.2">
      <c r="A292" s="21"/>
      <c r="B292" s="370"/>
      <c r="C292" s="336"/>
      <c r="D292" s="336"/>
      <c r="E292" s="338"/>
      <c r="F292" s="364" t="s">
        <v>168</v>
      </c>
      <c r="G292" s="366"/>
      <c r="H292" s="368"/>
      <c r="I292" s="368"/>
      <c r="J292" s="368"/>
      <c r="K292" s="295"/>
      <c r="L292" s="253"/>
      <c r="M292" s="382"/>
      <c r="N292" s="382"/>
      <c r="O292" s="382"/>
      <c r="P292" s="382"/>
      <c r="Q292" s="382"/>
      <c r="R292" s="384"/>
    </row>
    <row r="293" spans="1:18" s="19" customFormat="1" ht="12.75" x14ac:dyDescent="0.2">
      <c r="A293" s="21"/>
      <c r="B293" s="370"/>
      <c r="C293" s="341"/>
      <c r="D293" s="341"/>
      <c r="E293" s="365"/>
      <c r="F293" s="254"/>
      <c r="G293" s="367"/>
      <c r="H293" s="368"/>
      <c r="I293" s="368"/>
      <c r="J293" s="368"/>
      <c r="K293" s="281"/>
      <c r="L293" s="254"/>
      <c r="M293" s="383"/>
      <c r="N293" s="383"/>
      <c r="O293" s="383"/>
      <c r="P293" s="383"/>
      <c r="Q293" s="383"/>
      <c r="R293" s="385"/>
    </row>
    <row r="294" spans="1:18" s="19" customFormat="1" ht="12.75" x14ac:dyDescent="0.2">
      <c r="A294" s="21"/>
      <c r="B294" s="268" t="s">
        <v>23</v>
      </c>
      <c r="C294" s="269"/>
      <c r="D294" s="269"/>
      <c r="E294" s="269"/>
      <c r="F294" s="270"/>
      <c r="G294" s="239">
        <f>G238+G241+G245+G251+G256+G262+G265+G280+G289+G291</f>
        <v>4970649.7</v>
      </c>
      <c r="H294" s="239">
        <f t="shared" ref="H294:K294" si="27">H238+H241+H245+H251+H256+H262+H265+H280+H289+H291</f>
        <v>12129904.559999999</v>
      </c>
      <c r="I294" s="239">
        <f t="shared" si="27"/>
        <v>10039993.579999996</v>
      </c>
      <c r="J294" s="239">
        <f t="shared" si="27"/>
        <v>12966245.26</v>
      </c>
      <c r="K294" s="239">
        <f t="shared" si="27"/>
        <v>11192712.040000001</v>
      </c>
      <c r="L294" s="156"/>
      <c r="M294" s="404"/>
      <c r="N294" s="405"/>
      <c r="O294" s="405"/>
      <c r="P294" s="405"/>
      <c r="Q294" s="405"/>
      <c r="R294" s="406"/>
    </row>
    <row r="295" spans="1:18" s="245" customFormat="1" ht="29.25" customHeight="1" x14ac:dyDescent="0.2">
      <c r="A295" s="19"/>
      <c r="B295" s="19"/>
      <c r="C295" s="240"/>
      <c r="D295" s="241"/>
      <c r="E295" s="240"/>
      <c r="F295" s="242"/>
      <c r="G295" s="243"/>
      <c r="H295" s="243"/>
      <c r="I295" s="243"/>
      <c r="J295" s="243"/>
      <c r="K295" s="243"/>
      <c r="L295" s="244"/>
      <c r="M295" s="19"/>
      <c r="N295" s="19"/>
      <c r="O295" s="19"/>
      <c r="P295" s="19"/>
      <c r="Q295" s="19"/>
      <c r="R295" s="19"/>
    </row>
    <row r="296" spans="1:18" s="245" customFormat="1" ht="29.25" customHeight="1" x14ac:dyDescent="0.2">
      <c r="A296" s="19"/>
      <c r="B296" s="19"/>
      <c r="C296" s="240"/>
      <c r="D296" s="241"/>
      <c r="E296" s="240"/>
      <c r="F296" s="242"/>
      <c r="G296" s="243"/>
      <c r="H296" s="243"/>
      <c r="I296" s="243"/>
      <c r="J296" s="243"/>
      <c r="K296" s="243"/>
      <c r="L296" s="244"/>
      <c r="M296" s="19"/>
      <c r="N296" s="19"/>
      <c r="O296" s="19"/>
      <c r="P296" s="19"/>
      <c r="Q296" s="19"/>
      <c r="R296" s="19"/>
    </row>
    <row r="297" spans="1:18" s="245" customFormat="1" ht="29.25" customHeight="1" x14ac:dyDescent="0.2">
      <c r="A297" s="19"/>
      <c r="B297" s="19"/>
      <c r="C297" s="240"/>
      <c r="D297" s="241"/>
      <c r="E297" s="240"/>
      <c r="F297" s="242"/>
      <c r="G297" s="243"/>
      <c r="H297" s="243"/>
      <c r="I297" s="243"/>
      <c r="J297" s="243"/>
      <c r="K297" s="243"/>
      <c r="L297" s="244"/>
      <c r="M297" s="19"/>
      <c r="N297" s="19"/>
      <c r="O297" s="19"/>
      <c r="P297" s="19"/>
      <c r="Q297" s="19"/>
      <c r="R297" s="19"/>
    </row>
    <row r="298" spans="1:18" s="245" customFormat="1" ht="29.25" customHeight="1" x14ac:dyDescent="0.2">
      <c r="A298" s="19"/>
      <c r="B298" s="19"/>
      <c r="C298" s="240"/>
      <c r="D298" s="241"/>
      <c r="E298" s="240"/>
      <c r="F298" s="242"/>
      <c r="G298" s="243"/>
      <c r="H298" s="243"/>
      <c r="I298" s="243"/>
      <c r="J298" s="243"/>
      <c r="K298" s="243"/>
      <c r="L298" s="244"/>
      <c r="M298" s="19"/>
      <c r="N298" s="19"/>
      <c r="O298" s="19"/>
      <c r="P298" s="19"/>
      <c r="Q298" s="19"/>
      <c r="R298" s="19"/>
    </row>
    <row r="299" spans="1:18" s="245" customFormat="1" ht="29.25" customHeight="1" x14ac:dyDescent="0.2">
      <c r="A299" s="19"/>
      <c r="B299" s="19"/>
      <c r="C299" s="240"/>
      <c r="D299" s="241"/>
      <c r="E299" s="240"/>
      <c r="F299" s="242"/>
      <c r="G299" s="243"/>
      <c r="H299" s="243"/>
      <c r="I299" s="243"/>
      <c r="J299" s="243"/>
      <c r="K299" s="243"/>
      <c r="L299" s="244"/>
      <c r="M299" s="19"/>
      <c r="N299" s="19"/>
      <c r="O299" s="19"/>
      <c r="P299" s="19"/>
      <c r="Q299" s="19"/>
      <c r="R299" s="19"/>
    </row>
    <row r="300" spans="1:18" s="245" customFormat="1" ht="29.25" customHeight="1" x14ac:dyDescent="0.2">
      <c r="A300" s="19"/>
      <c r="B300" s="19"/>
      <c r="C300" s="240"/>
      <c r="D300" s="241"/>
      <c r="E300" s="240"/>
      <c r="F300" s="242"/>
      <c r="G300" s="243"/>
      <c r="H300" s="243"/>
      <c r="I300" s="243"/>
      <c r="J300" s="243"/>
      <c r="K300" s="243"/>
      <c r="L300" s="244"/>
      <c r="M300" s="19"/>
      <c r="N300" s="19"/>
      <c r="O300" s="19"/>
      <c r="P300" s="19"/>
      <c r="Q300" s="19"/>
      <c r="R300" s="19"/>
    </row>
    <row r="301" spans="1:18" s="245" customFormat="1" ht="29.25" customHeight="1" x14ac:dyDescent="0.2">
      <c r="A301" s="19"/>
      <c r="B301" s="19"/>
      <c r="C301" s="240"/>
      <c r="D301" s="241"/>
      <c r="E301" s="240"/>
      <c r="F301" s="242"/>
      <c r="G301" s="243"/>
      <c r="H301" s="243"/>
      <c r="I301" s="243"/>
      <c r="J301" s="243"/>
      <c r="K301" s="243"/>
      <c r="L301" s="244"/>
      <c r="M301" s="19"/>
      <c r="N301" s="19"/>
      <c r="O301" s="19"/>
      <c r="P301" s="19"/>
      <c r="Q301" s="19"/>
      <c r="R301" s="19"/>
    </row>
    <row r="302" spans="1:18" s="245" customFormat="1" ht="29.25" customHeight="1" x14ac:dyDescent="0.2">
      <c r="A302" s="19"/>
      <c r="B302" s="19"/>
      <c r="C302" s="240"/>
      <c r="D302" s="241"/>
      <c r="E302" s="240"/>
      <c r="F302" s="242"/>
      <c r="G302" s="243"/>
      <c r="H302" s="243"/>
      <c r="I302" s="243"/>
      <c r="J302" s="243"/>
      <c r="K302" s="243"/>
      <c r="L302" s="244"/>
      <c r="M302" s="19"/>
      <c r="N302" s="19"/>
      <c r="O302" s="19"/>
      <c r="P302" s="19"/>
      <c r="Q302" s="19"/>
      <c r="R302" s="19"/>
    </row>
    <row r="303" spans="1:18" s="245" customFormat="1" ht="29.25" customHeight="1" x14ac:dyDescent="0.2">
      <c r="A303" s="19"/>
      <c r="B303" s="19"/>
      <c r="C303" s="240"/>
      <c r="D303" s="241"/>
      <c r="E303" s="240"/>
      <c r="F303" s="242"/>
      <c r="G303" s="243"/>
      <c r="H303" s="243"/>
      <c r="I303" s="243"/>
      <c r="J303" s="243"/>
      <c r="K303" s="243"/>
      <c r="L303" s="244"/>
      <c r="M303" s="19"/>
      <c r="N303" s="19"/>
      <c r="O303" s="19"/>
      <c r="P303" s="19"/>
      <c r="Q303" s="19"/>
      <c r="R303" s="19"/>
    </row>
    <row r="304" spans="1:18" s="245" customFormat="1" ht="29.25" customHeight="1" x14ac:dyDescent="0.2">
      <c r="A304" s="19"/>
      <c r="B304" s="19"/>
      <c r="C304" s="240"/>
      <c r="D304" s="241"/>
      <c r="E304" s="240"/>
      <c r="F304" s="242"/>
      <c r="G304" s="243"/>
      <c r="H304" s="243"/>
      <c r="I304" s="243"/>
      <c r="J304" s="243"/>
      <c r="K304" s="243"/>
      <c r="L304" s="244"/>
      <c r="M304" s="19"/>
      <c r="N304" s="19"/>
      <c r="O304" s="19"/>
      <c r="P304" s="19"/>
      <c r="Q304" s="19"/>
      <c r="R304" s="19"/>
    </row>
    <row r="305" spans="1:18" s="245" customFormat="1" ht="29.25" customHeight="1" x14ac:dyDescent="0.2">
      <c r="A305" s="19"/>
      <c r="B305" s="19"/>
      <c r="C305" s="240"/>
      <c r="D305" s="241"/>
      <c r="E305" s="240"/>
      <c r="F305" s="242"/>
      <c r="G305" s="243"/>
      <c r="H305" s="243"/>
      <c r="I305" s="243"/>
      <c r="J305" s="243"/>
      <c r="K305" s="243"/>
      <c r="L305" s="244"/>
      <c r="M305" s="19"/>
      <c r="N305" s="19"/>
      <c r="O305" s="19"/>
      <c r="P305" s="19"/>
      <c r="Q305" s="19"/>
      <c r="R305" s="19"/>
    </row>
    <row r="306" spans="1:18" s="245" customFormat="1" ht="29.25" customHeight="1" x14ac:dyDescent="0.2">
      <c r="A306" s="19"/>
      <c r="B306" s="19"/>
      <c r="C306" s="240"/>
      <c r="D306" s="241"/>
      <c r="E306" s="240"/>
      <c r="F306" s="242"/>
      <c r="G306" s="243"/>
      <c r="H306" s="243"/>
      <c r="I306" s="243"/>
      <c r="J306" s="243"/>
      <c r="K306" s="243"/>
      <c r="L306" s="244"/>
      <c r="M306" s="19"/>
      <c r="N306" s="19"/>
      <c r="O306" s="19"/>
      <c r="P306" s="19"/>
      <c r="Q306" s="19"/>
      <c r="R306" s="19"/>
    </row>
    <row r="307" spans="1:18" s="245" customFormat="1" ht="29.25" customHeight="1" x14ac:dyDescent="0.2">
      <c r="A307" s="19"/>
      <c r="B307" s="19"/>
      <c r="C307" s="240"/>
      <c r="D307" s="241"/>
      <c r="E307" s="240"/>
      <c r="F307" s="242"/>
      <c r="G307" s="243"/>
      <c r="H307" s="243"/>
      <c r="I307" s="243"/>
      <c r="J307" s="243"/>
      <c r="K307" s="243"/>
      <c r="L307" s="244"/>
      <c r="M307" s="19"/>
      <c r="N307" s="19"/>
      <c r="O307" s="19"/>
      <c r="P307" s="19"/>
      <c r="Q307" s="19"/>
      <c r="R307" s="19"/>
    </row>
  </sheetData>
  <mergeCells count="652">
    <mergeCell ref="I69:I77"/>
    <mergeCell ref="J69:J77"/>
    <mergeCell ref="K69:K77"/>
    <mergeCell ref="I212:I213"/>
    <mergeCell ref="H121:H122"/>
    <mergeCell ref="I121:I122"/>
    <mergeCell ref="J121:J122"/>
    <mergeCell ref="K121:K122"/>
    <mergeCell ref="R232:R233"/>
    <mergeCell ref="J138:J139"/>
    <mergeCell ref="K138:K139"/>
    <mergeCell ref="B156:R156"/>
    <mergeCell ref="G208:G209"/>
    <mergeCell ref="J212:J213"/>
    <mergeCell ref="K212:K213"/>
    <mergeCell ref="H208:H209"/>
    <mergeCell ref="K220:K225"/>
    <mergeCell ref="G226:G228"/>
    <mergeCell ref="G214:G215"/>
    <mergeCell ref="H214:H215"/>
    <mergeCell ref="I214:I215"/>
    <mergeCell ref="J214:J215"/>
    <mergeCell ref="K214:K215"/>
    <mergeCell ref="G212:G213"/>
    <mergeCell ref="G146:G147"/>
    <mergeCell ref="H146:H147"/>
    <mergeCell ref="I146:I147"/>
    <mergeCell ref="J142:J145"/>
    <mergeCell ref="K142:K145"/>
    <mergeCell ref="H123:H126"/>
    <mergeCell ref="I123:I126"/>
    <mergeCell ref="J123:J126"/>
    <mergeCell ref="K123:K126"/>
    <mergeCell ref="C206:C207"/>
    <mergeCell ref="O232:O233"/>
    <mergeCell ref="P232:P233"/>
    <mergeCell ref="Q232:Q233"/>
    <mergeCell ref="J146:J147"/>
    <mergeCell ref="K146:K147"/>
    <mergeCell ref="C148:C149"/>
    <mergeCell ref="D148:D149"/>
    <mergeCell ref="E148:E149"/>
    <mergeCell ref="F148:F149"/>
    <mergeCell ref="G148:G149"/>
    <mergeCell ref="H148:H149"/>
    <mergeCell ref="I148:I149"/>
    <mergeCell ref="J148:J149"/>
    <mergeCell ref="K148:K149"/>
    <mergeCell ref="B155:F155"/>
    <mergeCell ref="B35:B154"/>
    <mergeCell ref="C146:C147"/>
    <mergeCell ref="D146:D147"/>
    <mergeCell ref="E146:E147"/>
    <mergeCell ref="F146:F147"/>
    <mergeCell ref="I64:I68"/>
    <mergeCell ref="J64:J68"/>
    <mergeCell ref="K64:K68"/>
    <mergeCell ref="C138:C139"/>
    <mergeCell ref="D138:D139"/>
    <mergeCell ref="E138:E139"/>
    <mergeCell ref="F138:F139"/>
    <mergeCell ref="G138:G139"/>
    <mergeCell ref="H138:H139"/>
    <mergeCell ref="I138:I139"/>
    <mergeCell ref="F142:F145"/>
    <mergeCell ref="G142:G145"/>
    <mergeCell ref="H142:H145"/>
    <mergeCell ref="I142:I145"/>
    <mergeCell ref="C142:C145"/>
    <mergeCell ref="D142:D145"/>
    <mergeCell ref="E142:E145"/>
    <mergeCell ref="C133:C134"/>
    <mergeCell ref="D133:D134"/>
    <mergeCell ref="E133:E134"/>
    <mergeCell ref="F133:F134"/>
    <mergeCell ref="G133:G134"/>
    <mergeCell ref="H133:H134"/>
    <mergeCell ref="I133:I134"/>
    <mergeCell ref="J133:J134"/>
    <mergeCell ref="K133:K134"/>
    <mergeCell ref="C136:C137"/>
    <mergeCell ref="D136:D137"/>
    <mergeCell ref="E136:E137"/>
    <mergeCell ref="F136:F137"/>
    <mergeCell ref="G136:G137"/>
    <mergeCell ref="H136:H137"/>
    <mergeCell ref="I136:I137"/>
    <mergeCell ref="J136:J137"/>
    <mergeCell ref="K136:K137"/>
    <mergeCell ref="C130:C132"/>
    <mergeCell ref="D130:D132"/>
    <mergeCell ref="E130:E132"/>
    <mergeCell ref="F130:F132"/>
    <mergeCell ref="G130:G132"/>
    <mergeCell ref="H130:H132"/>
    <mergeCell ref="I130:I132"/>
    <mergeCell ref="J130:J132"/>
    <mergeCell ref="K130:K132"/>
    <mergeCell ref="C127:C129"/>
    <mergeCell ref="D127:D129"/>
    <mergeCell ref="E127:E129"/>
    <mergeCell ref="F127:F129"/>
    <mergeCell ref="G127:G129"/>
    <mergeCell ref="H127:H129"/>
    <mergeCell ref="I127:I129"/>
    <mergeCell ref="J127:J129"/>
    <mergeCell ref="K127:K129"/>
    <mergeCell ref="C121:C122"/>
    <mergeCell ref="D121:D122"/>
    <mergeCell ref="E121:E122"/>
    <mergeCell ref="F121:F122"/>
    <mergeCell ref="C123:C126"/>
    <mergeCell ref="D123:D126"/>
    <mergeCell ref="E123:E126"/>
    <mergeCell ref="F123:F126"/>
    <mergeCell ref="G123:G126"/>
    <mergeCell ref="G121:G122"/>
    <mergeCell ref="C119:C120"/>
    <mergeCell ref="D119:D120"/>
    <mergeCell ref="E119:E120"/>
    <mergeCell ref="F119:F120"/>
    <mergeCell ref="G119:G120"/>
    <mergeCell ref="H119:H120"/>
    <mergeCell ref="I119:I120"/>
    <mergeCell ref="J119:J120"/>
    <mergeCell ref="K119:K120"/>
    <mergeCell ref="C113:C114"/>
    <mergeCell ref="D113:D114"/>
    <mergeCell ref="E113:E114"/>
    <mergeCell ref="F113:F114"/>
    <mergeCell ref="G113:G114"/>
    <mergeCell ref="H113:H114"/>
    <mergeCell ref="I113:I114"/>
    <mergeCell ref="J113:J114"/>
    <mergeCell ref="K113:K114"/>
    <mergeCell ref="C110:C111"/>
    <mergeCell ref="D110:D111"/>
    <mergeCell ref="E110:E111"/>
    <mergeCell ref="F110:F111"/>
    <mergeCell ref="G110:G111"/>
    <mergeCell ref="H110:H111"/>
    <mergeCell ref="I110:I111"/>
    <mergeCell ref="J110:J111"/>
    <mergeCell ref="K110:K111"/>
    <mergeCell ref="C106:C109"/>
    <mergeCell ref="D106:D109"/>
    <mergeCell ref="E106:E109"/>
    <mergeCell ref="F106:F109"/>
    <mergeCell ref="G106:G109"/>
    <mergeCell ref="H106:H109"/>
    <mergeCell ref="I106:I109"/>
    <mergeCell ref="J106:J109"/>
    <mergeCell ref="K106:K109"/>
    <mergeCell ref="C103:C105"/>
    <mergeCell ref="D103:D105"/>
    <mergeCell ref="E103:E105"/>
    <mergeCell ref="F103:F105"/>
    <mergeCell ref="G103:G105"/>
    <mergeCell ref="H103:H105"/>
    <mergeCell ref="I103:I105"/>
    <mergeCell ref="J103:J105"/>
    <mergeCell ref="K103:K105"/>
    <mergeCell ref="C100:C101"/>
    <mergeCell ref="D100:D101"/>
    <mergeCell ref="E100:E101"/>
    <mergeCell ref="F100:F101"/>
    <mergeCell ref="G100:G101"/>
    <mergeCell ref="H100:H101"/>
    <mergeCell ref="I100:I101"/>
    <mergeCell ref="J100:J101"/>
    <mergeCell ref="K100:K101"/>
    <mergeCell ref="C98:C99"/>
    <mergeCell ref="D98:D99"/>
    <mergeCell ref="E98:E99"/>
    <mergeCell ref="F98:F99"/>
    <mergeCell ref="G98:G99"/>
    <mergeCell ref="H98:H99"/>
    <mergeCell ref="I98:I99"/>
    <mergeCell ref="J98:J99"/>
    <mergeCell ref="K98:K99"/>
    <mergeCell ref="C91:C97"/>
    <mergeCell ref="D91:D97"/>
    <mergeCell ref="E91:E97"/>
    <mergeCell ref="F91:F97"/>
    <mergeCell ref="G91:G97"/>
    <mergeCell ref="H91:H97"/>
    <mergeCell ref="I91:I97"/>
    <mergeCell ref="J91:J97"/>
    <mergeCell ref="K91:K97"/>
    <mergeCell ref="C89:C90"/>
    <mergeCell ref="D89:D90"/>
    <mergeCell ref="E89:E90"/>
    <mergeCell ref="F89:F90"/>
    <mergeCell ref="G89:G90"/>
    <mergeCell ref="H89:H90"/>
    <mergeCell ref="I89:I90"/>
    <mergeCell ref="J89:J90"/>
    <mergeCell ref="K89:K90"/>
    <mergeCell ref="C82:C88"/>
    <mergeCell ref="D82:D88"/>
    <mergeCell ref="E82:E88"/>
    <mergeCell ref="F82:F88"/>
    <mergeCell ref="G82:G88"/>
    <mergeCell ref="H82:H88"/>
    <mergeCell ref="I82:I88"/>
    <mergeCell ref="J82:J88"/>
    <mergeCell ref="K82:K88"/>
    <mergeCell ref="C64:C68"/>
    <mergeCell ref="D64:D68"/>
    <mergeCell ref="E64:E68"/>
    <mergeCell ref="F64:F68"/>
    <mergeCell ref="G64:G68"/>
    <mergeCell ref="H64:H68"/>
    <mergeCell ref="C69:C77"/>
    <mergeCell ref="D69:D77"/>
    <mergeCell ref="E69:E77"/>
    <mergeCell ref="F69:F77"/>
    <mergeCell ref="G69:G77"/>
    <mergeCell ref="H69:H77"/>
    <mergeCell ref="C59:C61"/>
    <mergeCell ref="D59:D61"/>
    <mergeCell ref="E59:E61"/>
    <mergeCell ref="F59:F61"/>
    <mergeCell ref="G59:G61"/>
    <mergeCell ref="H59:H61"/>
    <mergeCell ref="I59:I61"/>
    <mergeCell ref="J59:J61"/>
    <mergeCell ref="K59:K61"/>
    <mergeCell ref="C56:C57"/>
    <mergeCell ref="D56:D57"/>
    <mergeCell ref="E56:E57"/>
    <mergeCell ref="F56:F57"/>
    <mergeCell ref="G56:G57"/>
    <mergeCell ref="H56:H57"/>
    <mergeCell ref="I56:I57"/>
    <mergeCell ref="J56:J57"/>
    <mergeCell ref="K56:K57"/>
    <mergeCell ref="K46:K47"/>
    <mergeCell ref="C49:C54"/>
    <mergeCell ref="D49:D54"/>
    <mergeCell ref="E49:E54"/>
    <mergeCell ref="F49:F54"/>
    <mergeCell ref="G49:G54"/>
    <mergeCell ref="H49:H54"/>
    <mergeCell ref="I49:I54"/>
    <mergeCell ref="J49:J54"/>
    <mergeCell ref="K49:K54"/>
    <mergeCell ref="C46:C47"/>
    <mergeCell ref="D46:D47"/>
    <mergeCell ref="E46:E47"/>
    <mergeCell ref="F46:F47"/>
    <mergeCell ref="G46:G47"/>
    <mergeCell ref="H46:H47"/>
    <mergeCell ref="I46:I47"/>
    <mergeCell ref="J46:J47"/>
    <mergeCell ref="B8:R8"/>
    <mergeCell ref="L11:R11"/>
    <mergeCell ref="D44:D45"/>
    <mergeCell ref="E44:E45"/>
    <mergeCell ref="F44:F45"/>
    <mergeCell ref="G44:G45"/>
    <mergeCell ref="H44:H45"/>
    <mergeCell ref="I44:I45"/>
    <mergeCell ref="J44:J45"/>
    <mergeCell ref="K44:K45"/>
    <mergeCell ref="K19:K20"/>
    <mergeCell ref="C21:C24"/>
    <mergeCell ref="D21:D24"/>
    <mergeCell ref="E21:E24"/>
    <mergeCell ref="F21:F24"/>
    <mergeCell ref="B34:R34"/>
    <mergeCell ref="C35:C38"/>
    <mergeCell ref="D35:D38"/>
    <mergeCell ref="E35:E38"/>
    <mergeCell ref="F35:F38"/>
    <mergeCell ref="G35:G38"/>
    <mergeCell ref="H35:H38"/>
    <mergeCell ref="I35:I38"/>
    <mergeCell ref="J35:J38"/>
    <mergeCell ref="K35:K38"/>
    <mergeCell ref="L35:L38"/>
    <mergeCell ref="M35:M38"/>
    <mergeCell ref="N35:N38"/>
    <mergeCell ref="O35:O38"/>
    <mergeCell ref="P35:P38"/>
    <mergeCell ref="Q35:Q38"/>
    <mergeCell ref="R35:R38"/>
    <mergeCell ref="C44:C45"/>
    <mergeCell ref="C218:C219"/>
    <mergeCell ref="E218:E219"/>
    <mergeCell ref="F218:F219"/>
    <mergeCell ref="J226:J228"/>
    <mergeCell ref="K226:K228"/>
    <mergeCell ref="G229:G230"/>
    <mergeCell ref="H229:H230"/>
    <mergeCell ref="I229:I230"/>
    <mergeCell ref="J229:J230"/>
    <mergeCell ref="G232:G233"/>
    <mergeCell ref="H232:H233"/>
    <mergeCell ref="I232:I233"/>
    <mergeCell ref="J232:J233"/>
    <mergeCell ref="K232:K233"/>
    <mergeCell ref="C220:C225"/>
    <mergeCell ref="D220:D225"/>
    <mergeCell ref="E220:E225"/>
    <mergeCell ref="C226:C228"/>
    <mergeCell ref="D226:D228"/>
    <mergeCell ref="E226:E228"/>
    <mergeCell ref="F226:F228"/>
    <mergeCell ref="L232:L233"/>
    <mergeCell ref="M232:M233"/>
    <mergeCell ref="K229:K230"/>
    <mergeCell ref="N232:N233"/>
    <mergeCell ref="C214:C215"/>
    <mergeCell ref="C208:C209"/>
    <mergeCell ref="E208:E209"/>
    <mergeCell ref="F208:F209"/>
    <mergeCell ref="C210:C211"/>
    <mergeCell ref="E210:E211"/>
    <mergeCell ref="F210:F211"/>
    <mergeCell ref="C212:C213"/>
    <mergeCell ref="E212:E213"/>
    <mergeCell ref="F212:F213"/>
    <mergeCell ref="D208:D209"/>
    <mergeCell ref="D210:D211"/>
    <mergeCell ref="D212:D213"/>
    <mergeCell ref="D214:D215"/>
    <mergeCell ref="E214:E215"/>
    <mergeCell ref="D216:D217"/>
    <mergeCell ref="F214:F215"/>
    <mergeCell ref="C216:C217"/>
    <mergeCell ref="E216:E217"/>
    <mergeCell ref="F216:F217"/>
    <mergeCell ref="M294:R294"/>
    <mergeCell ref="O239:O240"/>
    <mergeCell ref="P239:P240"/>
    <mergeCell ref="Q239:Q240"/>
    <mergeCell ref="D273:D275"/>
    <mergeCell ref="E273:E275"/>
    <mergeCell ref="F273:F275"/>
    <mergeCell ref="G273:G275"/>
    <mergeCell ref="H273:H275"/>
    <mergeCell ref="I273:I275"/>
    <mergeCell ref="J273:J275"/>
    <mergeCell ref="R239:R240"/>
    <mergeCell ref="I242:I244"/>
    <mergeCell ref="K247:K248"/>
    <mergeCell ref="E249:E250"/>
    <mergeCell ref="F249:F250"/>
    <mergeCell ref="G249:G250"/>
    <mergeCell ref="H249:H250"/>
    <mergeCell ref="I249:I250"/>
    <mergeCell ref="J249:J250"/>
    <mergeCell ref="G247:G248"/>
    <mergeCell ref="H247:H248"/>
    <mergeCell ref="I247:I248"/>
    <mergeCell ref="M292:M293"/>
    <mergeCell ref="I292:I293"/>
    <mergeCell ref="J292:J293"/>
    <mergeCell ref="K292:K293"/>
    <mergeCell ref="O292:O293"/>
    <mergeCell ref="P292:P293"/>
    <mergeCell ref="Q292:Q293"/>
    <mergeCell ref="R292:R293"/>
    <mergeCell ref="K249:K250"/>
    <mergeCell ref="L239:L240"/>
    <mergeCell ref="M239:M240"/>
    <mergeCell ref="N239:N240"/>
    <mergeCell ref="K273:K275"/>
    <mergeCell ref="O274:Q274"/>
    <mergeCell ref="I252:I254"/>
    <mergeCell ref="J252:J254"/>
    <mergeCell ref="K252:K254"/>
    <mergeCell ref="L292:L293"/>
    <mergeCell ref="L282:L285"/>
    <mergeCell ref="N292:N293"/>
    <mergeCell ref="O267:Q267"/>
    <mergeCell ref="O270:R270"/>
    <mergeCell ref="J242:J244"/>
    <mergeCell ref="K242:K244"/>
    <mergeCell ref="J247:J248"/>
    <mergeCell ref="A5:A7"/>
    <mergeCell ref="C5:C7"/>
    <mergeCell ref="D5:D7"/>
    <mergeCell ref="E5:E7"/>
    <mergeCell ref="F5:F7"/>
    <mergeCell ref="G5:K5"/>
    <mergeCell ref="L5:L7"/>
    <mergeCell ref="M5:M7"/>
    <mergeCell ref="N5:N6"/>
    <mergeCell ref="O5:R6"/>
    <mergeCell ref="G6:K6"/>
    <mergeCell ref="B5:B7"/>
    <mergeCell ref="A3:R3"/>
    <mergeCell ref="M1:R1"/>
    <mergeCell ref="F292:F293"/>
    <mergeCell ref="B294:F294"/>
    <mergeCell ref="E292:E293"/>
    <mergeCell ref="G292:G293"/>
    <mergeCell ref="H292:H293"/>
    <mergeCell ref="C281:C285"/>
    <mergeCell ref="C252:C254"/>
    <mergeCell ref="D252:D254"/>
    <mergeCell ref="E252:E254"/>
    <mergeCell ref="B238:B293"/>
    <mergeCell ref="C286:C288"/>
    <mergeCell ref="D286:D288"/>
    <mergeCell ref="E286:E288"/>
    <mergeCell ref="F286:F288"/>
    <mergeCell ref="C292:C293"/>
    <mergeCell ref="D292:D293"/>
    <mergeCell ref="C249:C250"/>
    <mergeCell ref="D249:D250"/>
    <mergeCell ref="F252:F254"/>
    <mergeCell ref="B237:R237"/>
    <mergeCell ref="J281:J288"/>
    <mergeCell ref="K281:K288"/>
    <mergeCell ref="C247:C248"/>
    <mergeCell ref="D247:D248"/>
    <mergeCell ref="E247:E248"/>
    <mergeCell ref="F247:F248"/>
    <mergeCell ref="D281:D285"/>
    <mergeCell ref="E281:E285"/>
    <mergeCell ref="F281:F285"/>
    <mergeCell ref="G281:G288"/>
    <mergeCell ref="H281:H288"/>
    <mergeCell ref="C273:C275"/>
    <mergeCell ref="G252:G254"/>
    <mergeCell ref="H252:H254"/>
    <mergeCell ref="C242:C244"/>
    <mergeCell ref="D242:D244"/>
    <mergeCell ref="E242:E244"/>
    <mergeCell ref="F242:F244"/>
    <mergeCell ref="G242:G244"/>
    <mergeCell ref="H242:H244"/>
    <mergeCell ref="I281:I288"/>
    <mergeCell ref="C157:C158"/>
    <mergeCell ref="D157:D158"/>
    <mergeCell ref="E157:E158"/>
    <mergeCell ref="F157:F158"/>
    <mergeCell ref="G157:G158"/>
    <mergeCell ref="H157:H158"/>
    <mergeCell ref="I157:I158"/>
    <mergeCell ref="J157:J158"/>
    <mergeCell ref="K157:K158"/>
    <mergeCell ref="L157:L158"/>
    <mergeCell ref="M157:M158"/>
    <mergeCell ref="N157:N158"/>
    <mergeCell ref="O157:O158"/>
    <mergeCell ref="P157:P158"/>
    <mergeCell ref="Q157:Q158"/>
    <mergeCell ref="R157:R158"/>
    <mergeCell ref="B157:B185"/>
    <mergeCell ref="L159:R159"/>
    <mergeCell ref="L160:R160"/>
    <mergeCell ref="K164:K168"/>
    <mergeCell ref="H175:H176"/>
    <mergeCell ref="I175:I176"/>
    <mergeCell ref="J175:J176"/>
    <mergeCell ref="K175:K176"/>
    <mergeCell ref="J172:J174"/>
    <mergeCell ref="K172:K174"/>
    <mergeCell ref="G159:G160"/>
    <mergeCell ref="H159:H160"/>
    <mergeCell ref="I172:I174"/>
    <mergeCell ref="J180:J181"/>
    <mergeCell ref="F175:F176"/>
    <mergeCell ref="G175:G176"/>
    <mergeCell ref="C164:C168"/>
    <mergeCell ref="D164:D168"/>
    <mergeCell ref="E164:E168"/>
    <mergeCell ref="F164:F168"/>
    <mergeCell ref="G164:G168"/>
    <mergeCell ref="H164:H168"/>
    <mergeCell ref="I164:I168"/>
    <mergeCell ref="J164:J168"/>
    <mergeCell ref="C180:C181"/>
    <mergeCell ref="D180:D181"/>
    <mergeCell ref="E180:E181"/>
    <mergeCell ref="F180:F181"/>
    <mergeCell ref="G180:G181"/>
    <mergeCell ref="H180:H181"/>
    <mergeCell ref="I180:I181"/>
    <mergeCell ref="C172:C174"/>
    <mergeCell ref="D172:D174"/>
    <mergeCell ref="E172:E174"/>
    <mergeCell ref="F172:F174"/>
    <mergeCell ref="G172:G174"/>
    <mergeCell ref="H172:H174"/>
    <mergeCell ref="C175:C176"/>
    <mergeCell ref="D175:D176"/>
    <mergeCell ref="E175:E176"/>
    <mergeCell ref="C169:C170"/>
    <mergeCell ref="C198:C199"/>
    <mergeCell ref="D198:D199"/>
    <mergeCell ref="E198:E199"/>
    <mergeCell ref="G204:G205"/>
    <mergeCell ref="H204:H205"/>
    <mergeCell ref="I204:I205"/>
    <mergeCell ref="J204:J205"/>
    <mergeCell ref="C202:C203"/>
    <mergeCell ref="E202:E203"/>
    <mergeCell ref="C204:C205"/>
    <mergeCell ref="F204:F205"/>
    <mergeCell ref="D202:D203"/>
    <mergeCell ref="F202:F203"/>
    <mergeCell ref="G202:G203"/>
    <mergeCell ref="J202:J203"/>
    <mergeCell ref="J196:J197"/>
    <mergeCell ref="G198:G199"/>
    <mergeCell ref="H198:H199"/>
    <mergeCell ref="I198:I199"/>
    <mergeCell ref="J198:J199"/>
    <mergeCell ref="K180:K181"/>
    <mergeCell ref="F198:F199"/>
    <mergeCell ref="C190:C191"/>
    <mergeCell ref="E190:E191"/>
    <mergeCell ref="F190:F191"/>
    <mergeCell ref="B187:R187"/>
    <mergeCell ref="A188:B235"/>
    <mergeCell ref="G216:G217"/>
    <mergeCell ref="H216:H217"/>
    <mergeCell ref="I216:I217"/>
    <mergeCell ref="J216:J217"/>
    <mergeCell ref="K216:K217"/>
    <mergeCell ref="D218:D219"/>
    <mergeCell ref="G218:G219"/>
    <mergeCell ref="K190:K191"/>
    <mergeCell ref="K196:K197"/>
    <mergeCell ref="K198:K199"/>
    <mergeCell ref="B186:F186"/>
    <mergeCell ref="C196:C197"/>
    <mergeCell ref="F206:F207"/>
    <mergeCell ref="H202:H203"/>
    <mergeCell ref="D204:D205"/>
    <mergeCell ref="E204:E205"/>
    <mergeCell ref="D206:D207"/>
    <mergeCell ref="E206:E207"/>
    <mergeCell ref="D196:D197"/>
    <mergeCell ref="H226:H228"/>
    <mergeCell ref="I226:I228"/>
    <mergeCell ref="E196:E197"/>
    <mergeCell ref="F196:F197"/>
    <mergeCell ref="H212:H213"/>
    <mergeCell ref="G196:G197"/>
    <mergeCell ref="H196:H197"/>
    <mergeCell ref="I196:I197"/>
    <mergeCell ref="I202:I203"/>
    <mergeCell ref="F220:F225"/>
    <mergeCell ref="B236:F236"/>
    <mergeCell ref="D232:D233"/>
    <mergeCell ref="C232:C233"/>
    <mergeCell ref="E232:E233"/>
    <mergeCell ref="F232:F233"/>
    <mergeCell ref="C229:C230"/>
    <mergeCell ref="D229:D230"/>
    <mergeCell ref="E229:E230"/>
    <mergeCell ref="F229:F230"/>
    <mergeCell ref="K202:K203"/>
    <mergeCell ref="H218:H219"/>
    <mergeCell ref="I218:I219"/>
    <mergeCell ref="J218:J219"/>
    <mergeCell ref="K218:K219"/>
    <mergeCell ref="G220:G225"/>
    <mergeCell ref="H220:H225"/>
    <mergeCell ref="I220:I225"/>
    <mergeCell ref="J220:J225"/>
    <mergeCell ref="K204:K205"/>
    <mergeCell ref="G206:G207"/>
    <mergeCell ref="H206:H207"/>
    <mergeCell ref="I206:I207"/>
    <mergeCell ref="J206:J207"/>
    <mergeCell ref="K206:K207"/>
    <mergeCell ref="I208:I209"/>
    <mergeCell ref="J208:J209"/>
    <mergeCell ref="K208:K209"/>
    <mergeCell ref="G210:G211"/>
    <mergeCell ref="H210:H211"/>
    <mergeCell ref="I210:I211"/>
    <mergeCell ref="J210:J211"/>
    <mergeCell ref="K210:K211"/>
    <mergeCell ref="L10:R10"/>
    <mergeCell ref="C13:C15"/>
    <mergeCell ref="D13:D15"/>
    <mergeCell ref="E13:E15"/>
    <mergeCell ref="F13:F15"/>
    <mergeCell ref="G13:G15"/>
    <mergeCell ref="H13:H15"/>
    <mergeCell ref="I13:I15"/>
    <mergeCell ref="J13:J15"/>
    <mergeCell ref="K13:K15"/>
    <mergeCell ref="B9:B32"/>
    <mergeCell ref="B33:F33"/>
    <mergeCell ref="N29:N30"/>
    <mergeCell ref="O29:O30"/>
    <mergeCell ref="P29:P30"/>
    <mergeCell ref="Q29:Q30"/>
    <mergeCell ref="R29:R30"/>
    <mergeCell ref="L31:L32"/>
    <mergeCell ref="M31:M32"/>
    <mergeCell ref="N31:N32"/>
    <mergeCell ref="O31:O32"/>
    <mergeCell ref="P31:P32"/>
    <mergeCell ref="Q31:Q32"/>
    <mergeCell ref="R31:R32"/>
    <mergeCell ref="L29:L30"/>
    <mergeCell ref="M29:M30"/>
    <mergeCell ref="C25:C27"/>
    <mergeCell ref="D25:D27"/>
    <mergeCell ref="E25:E27"/>
    <mergeCell ref="F25:F27"/>
    <mergeCell ref="G25:G27"/>
    <mergeCell ref="H25:H27"/>
    <mergeCell ref="I25:I27"/>
    <mergeCell ref="J25:J27"/>
    <mergeCell ref="C19:C20"/>
    <mergeCell ref="D19:D20"/>
    <mergeCell ref="E19:E20"/>
    <mergeCell ref="F19:F20"/>
    <mergeCell ref="G19:G20"/>
    <mergeCell ref="H19:H20"/>
    <mergeCell ref="I19:I20"/>
    <mergeCell ref="J19:J20"/>
    <mergeCell ref="G21:G24"/>
    <mergeCell ref="H21:H24"/>
    <mergeCell ref="I21:I24"/>
    <mergeCell ref="J21:J24"/>
    <mergeCell ref="K21:K24"/>
    <mergeCell ref="C29:C30"/>
    <mergeCell ref="D29:D30"/>
    <mergeCell ref="E29:E30"/>
    <mergeCell ref="F29:F30"/>
    <mergeCell ref="G29:G30"/>
    <mergeCell ref="H29:H30"/>
    <mergeCell ref="I29:I30"/>
    <mergeCell ref="J29:J30"/>
    <mergeCell ref="K29:K30"/>
    <mergeCell ref="K25:K27"/>
    <mergeCell ref="D169:D170"/>
    <mergeCell ref="E169:E170"/>
    <mergeCell ref="F169:F170"/>
    <mergeCell ref="G169:G170"/>
    <mergeCell ref="H169:H170"/>
    <mergeCell ref="I169:I170"/>
    <mergeCell ref="J169:J170"/>
    <mergeCell ref="K169:K170"/>
    <mergeCell ref="L192:L195"/>
    <mergeCell ref="I190:I191"/>
    <mergeCell ref="J190:J191"/>
    <mergeCell ref="D190:D191"/>
    <mergeCell ref="G190:G191"/>
    <mergeCell ref="H190:H191"/>
  </mergeCells>
  <printOptions horizontalCentered="1"/>
  <pageMargins left="0.59055118110236227" right="0.59055118110236227" top="0.59055118110236227" bottom="0.59055118110236227" header="0.39370078740157483" footer="0.39370078740157483"/>
  <pageSetup paperSize="9" scale="40" fitToHeight="0" orientation="landscape" r:id="rId1"/>
  <headerFooter>
    <oddFooter>&amp;R&amp;"Times New Roman,обычный"&amp;10&amp;P</oddFooter>
  </headerFooter>
  <rowBreaks count="8" manualBreakCount="8">
    <brk id="48" min="1" max="17" man="1"/>
    <brk id="77" min="1" max="17" man="1"/>
    <brk id="116" min="1" max="17" man="1"/>
    <brk id="147" min="1" max="17" man="1"/>
    <brk id="177" min="1" max="17" man="1"/>
    <brk id="209" min="1" max="17" man="1"/>
    <brk id="246" min="1" max="17" man="1"/>
    <brk id="276" min="1"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7DD5A920-C8F5-4BA7-964F-020511EBB86B}"/>
</file>

<file path=customXml/itemProps2.xml><?xml version="1.0" encoding="utf-8"?>
<ds:datastoreItem xmlns:ds="http://schemas.openxmlformats.org/officeDocument/2006/customXml" ds:itemID="{C64A0BCD-5D19-4AD1-A6D0-DF5D5BC67B15}"/>
</file>

<file path=customXml/itemProps3.xml><?xml version="1.0" encoding="utf-8"?>
<ds:datastoreItem xmlns:ds="http://schemas.openxmlformats.org/officeDocument/2006/customXml" ds:itemID="{996E0D90-41E4-4B41-9BDE-B73D51E92E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Тиркеме 11-1</vt:lpstr>
      <vt:lpstr>'Тиркеме 11-1'!Заголовки_для_печати</vt:lpstr>
      <vt:lpstr>'Тиркеме 11-1'!Область_печати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2022-01-21T03:28:03Z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