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ismailov\Desktop\2019.12.03\Бюджет на 2019 (на официальном языке)\"/>
    </mc:Choice>
  </mc:AlternateContent>
  <bookViews>
    <workbookView xWindow="0" yWindow="0" windowWidth="28800" windowHeight="11745"/>
  </bookViews>
  <sheets>
    <sheet name="Приложение 11-2" sheetId="1" r:id="rId1"/>
  </sheets>
  <definedNames>
    <definedName name="_xlnm.Print_Titles" localSheetId="0">'Приложение 11-2'!$8:$10</definedName>
    <definedName name="_xlnm.Print_Area" localSheetId="0">'Приложение 11-2'!$A$1:$O$81</definedName>
  </definedNames>
  <calcPr calcId="162913"/>
</workbook>
</file>

<file path=xl/calcChain.xml><?xml version="1.0" encoding="utf-8"?>
<calcChain xmlns="http://schemas.openxmlformats.org/spreadsheetml/2006/main">
  <c r="F73" i="1" l="1"/>
  <c r="F31" i="1"/>
  <c r="F167" i="1" l="1"/>
  <c r="F156" i="1"/>
  <c r="F145" i="1"/>
  <c r="F135" i="1"/>
  <c r="F132" i="1"/>
  <c r="F129" i="1"/>
  <c r="F126" i="1"/>
  <c r="F120" i="1" s="1"/>
  <c r="F123" i="1"/>
  <c r="F119" i="1"/>
  <c r="F100" i="1"/>
  <c r="F95" i="1" s="1"/>
  <c r="F83" i="1"/>
  <c r="F176" i="1" s="1"/>
  <c r="F78" i="1" l="1"/>
  <c r="F76" i="1"/>
  <c r="F62" i="1"/>
  <c r="F59" i="1"/>
  <c r="F58" i="1"/>
  <c r="F57" i="1"/>
  <c r="F56" i="1"/>
  <c r="F49" i="1"/>
  <c r="F47" i="1"/>
  <c r="F46" i="1"/>
  <c r="F43" i="1"/>
  <c r="F33" i="1"/>
  <c r="F25" i="1"/>
  <c r="F23" i="1"/>
  <c r="F12" i="1" s="1"/>
  <c r="F60" i="1"/>
  <c r="F53" i="1"/>
  <c r="F24" i="1"/>
  <c r="F29" i="1" l="1"/>
  <c r="F48" i="1"/>
  <c r="F68" i="1"/>
  <c r="F79" i="1"/>
  <c r="F81" i="1" l="1"/>
</calcChain>
</file>

<file path=xl/sharedStrings.xml><?xml version="1.0" encoding="utf-8"?>
<sst xmlns="http://schemas.openxmlformats.org/spreadsheetml/2006/main" count="567" uniqueCount="344">
  <si>
    <t>Код ПР</t>
  </si>
  <si>
    <t>Код МЕ</t>
  </si>
  <si>
    <t>Бюджетные программы/
Бюджетные меры</t>
  </si>
  <si>
    <t>01</t>
  </si>
  <si>
    <t>Обеспечение общего руководства</t>
  </si>
  <si>
    <t>02</t>
  </si>
  <si>
    <t>Обеспечение финансового менеджмента и учета</t>
  </si>
  <si>
    <t>03</t>
  </si>
  <si>
    <t>Управление человеческими ресурсами</t>
  </si>
  <si>
    <t>04</t>
  </si>
  <si>
    <t>Правовая поддержка</t>
  </si>
  <si>
    <t>05</t>
  </si>
  <si>
    <t>06</t>
  </si>
  <si>
    <t>Организация деятельности и службы обеспечения</t>
  </si>
  <si>
    <t>07</t>
  </si>
  <si>
    <t>08</t>
  </si>
  <si>
    <t>09</t>
  </si>
  <si>
    <t>37. Министерство здравоохранения Кыргызской Республики</t>
  </si>
  <si>
    <t xml:space="preserve">Политика иммунизации населения </t>
  </si>
  <si>
    <t xml:space="preserve">Профилактические меры по санитарной охране и обеспечение эпидемиологического и зоо-энтомологического надзора в природно-очаговых территориях страны </t>
  </si>
  <si>
    <t>Организация судебно-медицинских экспертиз</t>
  </si>
  <si>
    <t>Подготовка специалистов с высшим медицинским образованием</t>
  </si>
  <si>
    <t>Повышение квалификации работников в сфере здравоохранения</t>
  </si>
  <si>
    <t>Итого: всего по Министерству здравоохранения Кыргызской Республики</t>
  </si>
  <si>
    <t>10</t>
  </si>
  <si>
    <t>11</t>
  </si>
  <si>
    <t>12</t>
  </si>
  <si>
    <t>13</t>
  </si>
  <si>
    <t>15</t>
  </si>
  <si>
    <t>43. Министерство транспорта и дорог Кыргызской Республики</t>
  </si>
  <si>
    <t>Итого: всего по Министерству транспорта и дорог Кыргызской Республики</t>
  </si>
  <si>
    <t xml:space="preserve">Организация деятельности и службы обеспечения </t>
  </si>
  <si>
    <t xml:space="preserve">Обеспечение финансового менеджмента и учета </t>
  </si>
  <si>
    <t xml:space="preserve"> </t>
  </si>
  <si>
    <t>Финансирование</t>
  </si>
  <si>
    <t>Индикаторы результативности</t>
  </si>
  <si>
    <t>Ед. изм-я</t>
  </si>
  <si>
    <t>Целевые значения</t>
  </si>
  <si>
    <t>(по программам/мерам) (тыс. сом.)</t>
  </si>
  <si>
    <t>2019 г.</t>
  </si>
  <si>
    <t>2020 г.</t>
  </si>
  <si>
    <t>%</t>
  </si>
  <si>
    <t>чел.</t>
  </si>
  <si>
    <t>шт.</t>
  </si>
  <si>
    <t>кол-во</t>
  </si>
  <si>
    <t>тыс. сом</t>
  </si>
  <si>
    <t>по факту</t>
  </si>
  <si>
    <t>Шт.</t>
  </si>
  <si>
    <t>Человек</t>
  </si>
  <si>
    <t>Литр</t>
  </si>
  <si>
    <t>тыс.сом</t>
  </si>
  <si>
    <t>км</t>
  </si>
  <si>
    <t>6/70</t>
  </si>
  <si>
    <t>6/75</t>
  </si>
  <si>
    <t>7/90</t>
  </si>
  <si>
    <t>12/160</t>
  </si>
  <si>
    <t>13/172</t>
  </si>
  <si>
    <t>тыс.м2</t>
  </si>
  <si>
    <t>ед</t>
  </si>
  <si>
    <t>2017г.</t>
  </si>
  <si>
    <t>2018г.</t>
  </si>
  <si>
    <t>2021 г.</t>
  </si>
  <si>
    <t>13/259</t>
  </si>
  <si>
    <t>10/185,3</t>
  </si>
  <si>
    <t>шт</t>
  </si>
  <si>
    <t>≥13</t>
  </si>
  <si>
    <t>Обеспечение внутреннего мониторинга и контроля (службa внутреннего аудита)</t>
  </si>
  <si>
    <t xml:space="preserve">Обеспечение мониторинга,  анализа и стратегического планирования сектора здравоохранения </t>
  </si>
  <si>
    <t>Лицензирование частной медицинской деятельности</t>
  </si>
  <si>
    <t>Социально-культурное обеспечение медработников</t>
  </si>
  <si>
    <t>количество</t>
  </si>
  <si>
    <t>увеличение на 2%</t>
  </si>
  <si>
    <t>Случаев на 100 тыс. человек</t>
  </si>
  <si>
    <t>тыс. доз</t>
  </si>
  <si>
    <t>н/д</t>
  </si>
  <si>
    <t>Улучшение процесса управления кадровыми ресурсами в системе здравоохранения</t>
  </si>
  <si>
    <t>на 10 тыс.населения</t>
  </si>
  <si>
    <t>Подготовка специалистов со средним медицинским образованием</t>
  </si>
  <si>
    <t>коэф</t>
  </si>
  <si>
    <t>шт/м</t>
  </si>
  <si>
    <t>5/80</t>
  </si>
  <si>
    <t>шт./ тыс. сом</t>
  </si>
  <si>
    <t>бюд. -49 спец.-78</t>
  </si>
  <si>
    <t xml:space="preserve">бюд. -49 </t>
  </si>
  <si>
    <t xml:space="preserve"> Делопроизводство</t>
  </si>
  <si>
    <t>не менее 2 раз в год</t>
  </si>
  <si>
    <t>т/га</t>
  </si>
  <si>
    <t xml:space="preserve">тыс. случаев </t>
  </si>
  <si>
    <t xml:space="preserve">ед/ед. </t>
  </si>
  <si>
    <t>21\34</t>
  </si>
  <si>
    <t>30\50</t>
  </si>
  <si>
    <t>50\80</t>
  </si>
  <si>
    <t>60\100</t>
  </si>
  <si>
    <t>Обеспечение антигемофильными препаратами</t>
  </si>
  <si>
    <t>Приложение 11-2</t>
  </si>
  <si>
    <t>Бюджеты пилотных министерств на программной основе</t>
  </si>
  <si>
    <t>5</t>
  </si>
  <si>
    <t>25</t>
  </si>
  <si>
    <t>35</t>
  </si>
  <si>
    <t>не менее 75</t>
  </si>
  <si>
    <t>Процент от подлежащего контингента</t>
  </si>
  <si>
    <t xml:space="preserve">Обеспечение  контроля качества лабораторной диагностики социально-значимых инфекционных заболеваний ВИЧ, бруцеллез, гепатиты, сифилис </t>
  </si>
  <si>
    <t xml:space="preserve">Улучшение качества предоставления медуслуг на уровне ПМСП </t>
  </si>
  <si>
    <t>Обеспечение доступности лекарственных средств и медицинских изделий в организациях здравоохранения</t>
  </si>
  <si>
    <t xml:space="preserve">Обеспечение компонентами и препаратами крови граждан по жизненным показаниям  </t>
  </si>
  <si>
    <t>Проведение реабилитационных мероприятий</t>
  </si>
  <si>
    <t>Обеспечение   химиопрепаратами  для онкологических больных</t>
  </si>
  <si>
    <t>сумма          балла</t>
  </si>
  <si>
    <t xml:space="preserve">Поддержка внешних связей и связи с общественностью </t>
  </si>
  <si>
    <t>Общая координация развития и обеспечение мониторинга  транспортной, дорожной отрасли и гражданской авиации</t>
  </si>
  <si>
    <t>4630,0</t>
  </si>
  <si>
    <t>3680,0</t>
  </si>
  <si>
    <t>4200,0</t>
  </si>
  <si>
    <t>5300,0</t>
  </si>
  <si>
    <t>5400,0</t>
  </si>
  <si>
    <t>количество участков</t>
  </si>
  <si>
    <t>120</t>
  </si>
  <si>
    <t>125</t>
  </si>
  <si>
    <t>115</t>
  </si>
  <si>
    <t>110</t>
  </si>
  <si>
    <t>1000</t>
  </si>
  <si>
    <t>50</t>
  </si>
  <si>
    <t>500</t>
  </si>
  <si>
    <t>авт./сут.</t>
  </si>
  <si>
    <t xml:space="preserve"> ед.</t>
  </si>
  <si>
    <t>33 180          /59 416,5</t>
  </si>
  <si>
    <t>33 680           /60 200,0</t>
  </si>
  <si>
    <t>34 160       /61400,0</t>
  </si>
  <si>
    <t>34 600          /62 500,0</t>
  </si>
  <si>
    <t>35 050            /63625,0</t>
  </si>
  <si>
    <t xml:space="preserve">Увеличение количества мобильных групп транспортного контроля </t>
  </si>
  <si>
    <t>количество мобильных групп</t>
  </si>
  <si>
    <t xml:space="preserve">Автоматизация пунктов транспортного контроля </t>
  </si>
  <si>
    <t>количество ПТК</t>
  </si>
  <si>
    <t>17 ПТК</t>
  </si>
  <si>
    <t>20 ПТК</t>
  </si>
  <si>
    <t>27 ПТК</t>
  </si>
  <si>
    <t>-</t>
  </si>
  <si>
    <t>кол-во выявленных нарушений</t>
  </si>
  <si>
    <t>Цель программы: Удовлетворение  спроса населения  в безопасных воздушных перевозках</t>
  </si>
  <si>
    <t>Ед.</t>
  </si>
  <si>
    <t>1 АП на 200000ч полетного времени</t>
  </si>
  <si>
    <t>51/            735</t>
  </si>
  <si>
    <t>60/              362</t>
  </si>
  <si>
    <t>60/              524</t>
  </si>
  <si>
    <t>60/                 510</t>
  </si>
  <si>
    <t>ед.</t>
  </si>
  <si>
    <t>Информационная работа с населением по вопросам укрепления здоровья</t>
  </si>
  <si>
    <t>Раннее выявление больных с сахарным диабетом</t>
  </si>
  <si>
    <t xml:space="preserve">Ед </t>
  </si>
  <si>
    <t>Удельный вес  расходов на здравоохранение  от общих государственных расходов</t>
  </si>
  <si>
    <t>Доля своевременного исполнения поручений вышестоящих органов (Аппарат Президента, АПКР, ЖК КР)</t>
  </si>
  <si>
    <t>Доля сотрудников служб обеспечения от общей численности сотрудников  ЦА  МЗ</t>
  </si>
  <si>
    <t xml:space="preserve">Количество проведенных заседаний Комиссии по противодействию коррупции </t>
  </si>
  <si>
    <t>Достижение индикаторов исполнения программ развития системы здравоохранения</t>
  </si>
  <si>
    <t>Программное обеспечение электронного портала  приема/выдачи лицензий</t>
  </si>
  <si>
    <t xml:space="preserve">Библиотечный фонд (всего) </t>
  </si>
  <si>
    <t xml:space="preserve">Библиотечный фонд электронной библиотеки </t>
  </si>
  <si>
    <t>Доля ЦПЗиГСЭН, добившихся включения в планы органов местного самоуправления вопросов профилактики актуальных инфекционных и   неинфекционных заболеваний</t>
  </si>
  <si>
    <t>Количество ЦПЗиГСЭН, имеющие аккредитацию  лабораторий по ISO 17025  (всего 49 лабораторий)</t>
  </si>
  <si>
    <t xml:space="preserve">Количество  аккредитованных  методов лабораторных исследований  на показатели  безопасности товаров согласно требованиям технических регламентов ЕАЭС на  национальном уровне </t>
  </si>
  <si>
    <t>Доля вакцинированных лиц по эпидемиологическим  показаниям для предотвращения особо опасных и карантинных инфекций (от бешенства, чумы, клещевого вирусного энцефалита)</t>
  </si>
  <si>
    <t>Количество приоритетных заболеваний, охваченных информационными кампаниями.</t>
  </si>
  <si>
    <t>Количество городов, включенных в проект ВОЗ "Здоровые города"</t>
  </si>
  <si>
    <t xml:space="preserve">Площадь обработанных территорий  в природно-очаговых зонах от чумы </t>
  </si>
  <si>
    <t xml:space="preserve">Профилактические меры по обеспечению безопасности здоровья человека (пищевой продукции, воды, воздуха в помещениях, радиационного фона) </t>
  </si>
  <si>
    <t>Доля беременных женщин, прошедших полное консультирование и тестирование на ВИЧ-инфекцию и знающих свои результаты</t>
  </si>
  <si>
    <t>Количество развернутых стационарозамещающих отделений, коек в ОЗ ПМСП</t>
  </si>
  <si>
    <t xml:space="preserve">Количество необоснованных госпитализаций в стационары </t>
  </si>
  <si>
    <t xml:space="preserve">Доля пациентов с ТБ, успешно завершивших лечение на уровне ПМСП  </t>
  </si>
  <si>
    <t xml:space="preserve">Доля зарегистрированных пациентов с артериальной гипертензией (АГ) на уровне ПМСП от общего количества населения </t>
  </si>
  <si>
    <t>Количество  утвержденных   и пересмотренных клинических  протоколов и  руководств к общему количеству</t>
  </si>
  <si>
    <t xml:space="preserve">Доля зарегистрированных больных с сахарным диабетом </t>
  </si>
  <si>
    <t>Заболеваемость туберкулезом в год</t>
  </si>
  <si>
    <t>Доля детей до   2 лет, охваченных  вакцинным комплексом</t>
  </si>
  <si>
    <t>Профилактика, диагностика, лечение и уход при ВИЧ-инфекции</t>
  </si>
  <si>
    <t>Доля лиц, живущих с ВИЧ-инфекцией , знающих свой статус и получающих антиретровирусную терапию</t>
  </si>
  <si>
    <t xml:space="preserve">Закупка туберкулина,  для диагностики туберкулеза у детей </t>
  </si>
  <si>
    <t>Раннее выявление туберкулеза среди социально уязвимых групп населения (закупка туберкулина)</t>
  </si>
  <si>
    <t>Охрана здоровья матери и ребенка (раннее медицинское наблюдение беременных детей, квалифицированная медицинская помощь роженицам и детям)</t>
  </si>
  <si>
    <t xml:space="preserve">Оказание  высокотехнологичной  медицинской помощи социально - уязвимым слоям населения </t>
  </si>
  <si>
    <t>Количество проведенных экспертиз закупа лекарственных средств и медицинских изделий</t>
  </si>
  <si>
    <t>Объем заготовленных компонентов и препаратов крови</t>
  </si>
  <si>
    <t>Охват женщин из медико-социальных уязвимых слоев населения контрацептивными средствами</t>
  </si>
  <si>
    <t>Количество больных, получивших  реабилитационную помощь</t>
  </si>
  <si>
    <t>Количество пациентов,  получающих дорогостоящую и высокотехнологичную помощи в рамках программы ФВТ (медикаменты для больных с пересаженной почкой,эндопротезы,клапаны сердца, стенды, оклюдеры,оксигинираторы ,химиопрепараты для онкологических больных,сосудистые протезы)</t>
  </si>
  <si>
    <t>Обеспечение инсулином больных сахарным  диабетом</t>
  </si>
  <si>
    <t>Количество больных, обеспеченных инсулином</t>
  </si>
  <si>
    <t xml:space="preserve">Количество проведенных судебно-медицинских экспертиз в отношении  умерших   лиц </t>
  </si>
  <si>
    <t>Доля проведенных судебно-медицинских экспертиз в отношении потерпевших, обвиняемых и других лиц от количества запросов</t>
  </si>
  <si>
    <t>Обеспечение иммуносупрессорами пациентов, перенесших трансплантацию органов</t>
  </si>
  <si>
    <t>Доля  больных с онкологическими заболеваниями,которым предоставляются химиопрепараты за счет бюджета</t>
  </si>
  <si>
    <t>Доля детей с онкологическими заболеваниями, охваченных химиопрепаратами</t>
  </si>
  <si>
    <t>Доля больных, охваченных иммуносупрессорами</t>
  </si>
  <si>
    <t xml:space="preserve">Доля клинических баз, прошедших аккредитацию к их общему количеству </t>
  </si>
  <si>
    <t>Количество врачебных кадров в регионах</t>
  </si>
  <si>
    <t xml:space="preserve">Количество сертифицированных семейных врачей </t>
  </si>
  <si>
    <t>Количество врачей, включенных в программу по дополнительному стимулированию врачей, работающих в отдаленных регионах сельской местности и малых городах</t>
  </si>
  <si>
    <t>Доля медицинских вузов, успешно прошедших аккредитацию</t>
  </si>
  <si>
    <t>Количество выпускников КГМА, подготовленных за счет республиканского бюджета на додипломном уровне</t>
  </si>
  <si>
    <t>Количество выпускников КГМА  и КГМИПиПК, подготовленных за счет республиканского бюджета на последипломном уровне</t>
  </si>
  <si>
    <t>Количество специалистов,  прошедших переподготовку за счет республиканского бюджета</t>
  </si>
  <si>
    <t>Количество специалистов, прошедших курсы повышения квалификации за счет республиканского бюджета</t>
  </si>
  <si>
    <t>Количество выпускников медколледжей, подготовленных за счет республиканского бюджета</t>
  </si>
  <si>
    <t>Индекс доверия населения</t>
  </si>
  <si>
    <t>Процент исполнения бюджета без нарушений</t>
  </si>
  <si>
    <t>Оценка деятельности госслужащих</t>
  </si>
  <si>
    <t>Наличие судебных споров</t>
  </si>
  <si>
    <t>Количество НПА, разработанных МТиД</t>
  </si>
  <si>
    <t xml:space="preserve">Количество положительных упоминаний министерства в средствах массовой информации </t>
  </si>
  <si>
    <t xml:space="preserve">Цель программы: Поддержание дорог в состоянии,  соответствующем нормативным требованиям  </t>
  </si>
  <si>
    <t>Устройство  асфальтобетонных  покрытий.</t>
  </si>
  <si>
    <t>Устройство ШПО.</t>
  </si>
  <si>
    <t>Устройство черногравийных покрытий.</t>
  </si>
  <si>
    <t>Устройство гравийных покрытий.</t>
  </si>
  <si>
    <t>Ремонт и укрепление мостов и сооружений</t>
  </si>
  <si>
    <t>Разметка проезжей части, установка дорожных знаков и светофоров</t>
  </si>
  <si>
    <t>Доля дорог, соответствующих нормативным требованиям</t>
  </si>
  <si>
    <t xml:space="preserve">Протяженность дорог, соответствующих нормативным требованияям </t>
  </si>
  <si>
    <t>Ремонт и строительство мостов</t>
  </si>
  <si>
    <t>Протяженность отремонтированных участков  асфальтобетонного покрытия</t>
  </si>
  <si>
    <t>Протяженность устройства ШПО</t>
  </si>
  <si>
    <t>Протяженность устройства черногравийного покрытия</t>
  </si>
  <si>
    <t>Протяженность устройства гравийного покрытия</t>
  </si>
  <si>
    <t xml:space="preserve">Количество опасных участков дорог </t>
  </si>
  <si>
    <t>Количество установленных  дорожных знаков.</t>
  </si>
  <si>
    <t>Количество установленных светофоров,</t>
  </si>
  <si>
    <t>Разметка проезжей части</t>
  </si>
  <si>
    <t>Площадь отремонтированных дорог</t>
  </si>
  <si>
    <t xml:space="preserve">Доля обслуженных  и плановых участков дорог </t>
  </si>
  <si>
    <t xml:space="preserve">Количество жалоб по содержанию дорог </t>
  </si>
  <si>
    <t>Проекты работ</t>
  </si>
  <si>
    <t xml:space="preserve">Объем принятых работ по результатам контроля качества </t>
  </si>
  <si>
    <t>Обеспеченность техникой</t>
  </si>
  <si>
    <t>Уровень удовлетворенности населения качеством содержания автомобильных дорог</t>
  </si>
  <si>
    <t>Интенсивность  движения транспортных средств</t>
  </si>
  <si>
    <t>Протяженность (км)/доля дорог, от общей длины международных транспортных коридоров</t>
  </si>
  <si>
    <t>Протяженность завершенных  дорог</t>
  </si>
  <si>
    <t>Сокращение времени проезда</t>
  </si>
  <si>
    <t>Строительство галереи</t>
  </si>
  <si>
    <t>Исключение ДТП, связанных со сходом лавин</t>
  </si>
  <si>
    <t>Строительство мастерских для ремонта дорожно-строительной техники</t>
  </si>
  <si>
    <t xml:space="preserve">Улучшение качества обслуживания и ремонта  дорожно - сторительной техники </t>
  </si>
  <si>
    <t>Цель программы: Повышение доступности населения в транспортных услугах, а также усиление мер, направленных на сохранение автомобильных дорог общего пользования Кыргызской Республики</t>
  </si>
  <si>
    <t>Обеспечение транспортного контроля основных магистралей</t>
  </si>
  <si>
    <t xml:space="preserve">Обеспечение населения в регулярном пассажирском сообщении </t>
  </si>
  <si>
    <t xml:space="preserve">Количество жалоб </t>
  </si>
  <si>
    <t>Количество выданных  разрешительных документов (количество выданных бланков разрешений на международные перевозки)</t>
  </si>
  <si>
    <t>Охват местных дорог весогабаритным контролем</t>
  </si>
  <si>
    <t>Автоматизация ПТК</t>
  </si>
  <si>
    <t>Безопасность и выявление нарушений</t>
  </si>
  <si>
    <t>Безопасные воздушные перевозки</t>
  </si>
  <si>
    <t xml:space="preserve">Выполнение Плана корректировочных мероприятий по выводу кыргызских АК из "черных списков" ЕС </t>
  </si>
  <si>
    <t>Выпуск востребованных специалистов с высшим авиационным и средним профессиональным образованием</t>
  </si>
  <si>
    <t>Обеспеченность и трудоустройство отрасли квалифицированными кадрами</t>
  </si>
  <si>
    <t>Выпуск дипломированных специалистов со средним профессиональным образованием</t>
  </si>
  <si>
    <t>Выпуск дипломированных специалистов с высшим профессиональным образованием</t>
  </si>
  <si>
    <t>Выпуск дипломированных специалистов со средним  профессиональным образованием</t>
  </si>
  <si>
    <t>Выпуск переподготовленных авиаспециалистов</t>
  </si>
  <si>
    <t>002</t>
  </si>
  <si>
    <t>003</t>
  </si>
  <si>
    <t>004</t>
  </si>
  <si>
    <r>
      <rPr>
        <b/>
        <sz val="11"/>
        <color theme="1"/>
        <rFont val="Times New Roman"/>
        <family val="1"/>
        <charset val="204"/>
      </rPr>
      <t xml:space="preserve">Общественное здравоохранение
</t>
    </r>
    <r>
      <rPr>
        <i/>
        <sz val="11"/>
        <color theme="1"/>
        <rFont val="Times New Roman"/>
        <family val="1"/>
        <charset val="204"/>
      </rPr>
      <t>Цель программы: Создание устойчивой службы общественного здравоохранения, основанной на интеграции программ профилактики заболеваний и укрепления здоровья, широком межсекторальном взаимодействии и активном участии общества в вопросах охраны и укрепления здоровья</t>
    </r>
  </si>
  <si>
    <r>
      <rPr>
        <b/>
        <sz val="11"/>
        <rFont val="Times New Roman"/>
        <family val="1"/>
        <charset val="204"/>
      </rPr>
      <t>Организация предоставления услуг здравоохранения</t>
    </r>
    <r>
      <rPr>
        <sz val="11"/>
        <rFont val="Times New Roman"/>
        <family val="1"/>
        <charset val="204"/>
      </rPr>
      <t xml:space="preserve">
</t>
    </r>
    <r>
      <rPr>
        <i/>
        <sz val="11"/>
        <rFont val="Times New Roman"/>
        <family val="1"/>
        <charset val="204"/>
      </rPr>
      <t>Цель программы: Улучшение качества предоставления медицинских услуг для всех групп населения</t>
    </r>
    <r>
      <rPr>
        <b/>
        <i/>
        <sz val="11"/>
        <rFont val="Times New Roman"/>
        <family val="1"/>
        <charset val="204"/>
      </rPr>
      <t xml:space="preserve">  </t>
    </r>
  </si>
  <si>
    <r>
      <t xml:space="preserve">Медицинское образование и управление человеческими ресурсами в здравоохранении 
</t>
    </r>
    <r>
      <rPr>
        <i/>
        <sz val="11"/>
        <rFont val="Times New Roman"/>
        <family val="1"/>
        <charset val="204"/>
      </rPr>
      <t>Цель программы: Обеспечение квалифицированными медицинскими кадрами организации здравоохранения республики</t>
    </r>
  </si>
  <si>
    <t xml:space="preserve">Планирование, управление и администрирование                                                                                                        </t>
  </si>
  <si>
    <t>Приведение внутренней сети дорог к рабочим стандартам</t>
  </si>
  <si>
    <t>Капитальный ремонт (строительство мостов)</t>
  </si>
  <si>
    <r>
      <t xml:space="preserve">Средний ремонт, </t>
    </r>
    <r>
      <rPr>
        <i/>
        <sz val="11"/>
        <color theme="1"/>
        <rFont val="Times New Roman"/>
        <family val="1"/>
        <charset val="204"/>
      </rPr>
      <t>в том числе:</t>
    </r>
  </si>
  <si>
    <t>Текущий ремонт (ямочный ремонт, профилировка, планировка и т.д.)</t>
  </si>
  <si>
    <t>Зимнее и летнее содержание автомобильных дорог</t>
  </si>
  <si>
    <t>Проектно - изыскательские работы и экспертиза</t>
  </si>
  <si>
    <t xml:space="preserve">Материально - техническое обеспечение </t>
  </si>
  <si>
    <t xml:space="preserve">Консультационные услуги </t>
  </si>
  <si>
    <t>Паспортизация  дорог</t>
  </si>
  <si>
    <t>Улучшение качества предоставления государственных услуг в области автодорог (содержание АУП и ИТР)</t>
  </si>
  <si>
    <r>
      <t>Цель программы:</t>
    </r>
    <r>
      <rPr>
        <i/>
        <sz val="11"/>
        <color theme="1" tint="0.14999847407452621"/>
        <rFont val="Times New Roman"/>
        <family val="1"/>
        <charset val="204"/>
      </rPr>
      <t xml:space="preserve">Повышение интегрированности в мировую экономическую систему, обеспечение доступа населения и экономических субъектов республики к региональным рынкам товаров и услуг, развитие транзитного потенциала                    </t>
    </r>
    <r>
      <rPr>
        <i/>
        <sz val="11"/>
        <color rgb="FFFF0000"/>
        <rFont val="Times New Roman"/>
        <family val="1"/>
        <charset val="204"/>
      </rPr>
      <t xml:space="preserve">                                                          </t>
    </r>
  </si>
  <si>
    <t xml:space="preserve">Реабилитация международных транспортных коридоров восточного направления (Бишкек-Нарын-Торугарт) </t>
  </si>
  <si>
    <t>Реабилитация международных транспортных коридоров западного направления (Ош-Баткен-Исфана)</t>
  </si>
  <si>
    <t>Реабилитация международных транспортных коридоров западного направления (Бишкек-Ош)</t>
  </si>
  <si>
    <t>Реабилитация международных транспортных коридоров (Север-Юг)</t>
  </si>
  <si>
    <t>Реабилитация международных транспортных коридоров  3.5  проект "Реабилитация а/д Тараз-Талас-Суусамыр" Ф-3 ,км 75-105 (ИБР,СФР)</t>
  </si>
  <si>
    <t>Проект "Противолавинная защита автодороги Бишкек-Ош" (JICA) (Грант) ВБ</t>
  </si>
  <si>
    <t>Проект усовершенствования мастерских для технического обслуживания дорожной техники (JICA) (Кредит) ВБ</t>
  </si>
  <si>
    <t xml:space="preserve">Регулирование отраслей автомобильного, водного транспорта  и проведение мероприятий, направленных на сохранение автомобильных дорог общего пользования Кыргызской Республики  </t>
  </si>
  <si>
    <t>Государственное регулирование деятельности в области автомобильного и водного транспорта</t>
  </si>
  <si>
    <t xml:space="preserve">Создание благоприятных условий для отечественных автоперевозчиков и проведение мероприятий по интеграции в международную транспортную систему </t>
  </si>
  <si>
    <t>Усиление весогабаритного контроля</t>
  </si>
  <si>
    <t>Усиление транспортного контроля за пассажирскими перевозками (автобусы и микроавтобусы)</t>
  </si>
  <si>
    <t>005</t>
  </si>
  <si>
    <t xml:space="preserve">Улучшение качества предоставления государственных услуг в области гражданской авиации. </t>
  </si>
  <si>
    <t>Обеспечение правительственных перевозок</t>
  </si>
  <si>
    <t>Государственная поддержка гражданской авиации и обеспечение воздушной безопасности</t>
  </si>
  <si>
    <t>006</t>
  </si>
  <si>
    <t xml:space="preserve">Повышение квалификаций и переподготовка авиационных специалистов (контракт)     </t>
  </si>
  <si>
    <t>Подготовка квалифицированных  специалистов по Программе СПО для гражданской авиации и водного транспорта Кыргызской Республики (контракт)</t>
  </si>
  <si>
    <t>Подготовка квалифицированных специалистов по Программе ВПО  для гражданской авиации и водного транспорта Кыргызской Республики (контракт)</t>
  </si>
  <si>
    <t>Подготовка квалифицированных технических авиационных специалистов по Программе СПО для гражданской авиации в соответствии с  государственным заказом на бюджетной основе (ППКР № 378 от 22.08.2018 года)</t>
  </si>
  <si>
    <t xml:space="preserve">Предоставление среднего и высшего профессионального авиационного  образования     </t>
  </si>
  <si>
    <t>37</t>
  </si>
  <si>
    <t>Реализация инфраструктурных проектов</t>
  </si>
  <si>
    <t>Реализация проектов государственных инвестиций</t>
  </si>
  <si>
    <t xml:space="preserve">Соотношение возвращенных проектов   НПА к общему количеству инициированных и внесенных в АПКР </t>
  </si>
  <si>
    <t>&gt;95%</t>
  </si>
  <si>
    <t>&gt;90</t>
  </si>
  <si>
    <t>Предоставление комплексного пакета услуг в рамках осуществления Государственного социального заказа</t>
  </si>
  <si>
    <t>ЛЖВ-2000 ЛУИН-2000, МСМ-2000, СР-1000.</t>
  </si>
  <si>
    <t>ЛЖВ-3000 ЛУИН-3000, МСМ-3000, СР-2000.</t>
  </si>
  <si>
    <t>ЛЖВ-4000 ЛУИН-4000, МСМ-4000, СР-3000.</t>
  </si>
  <si>
    <t>Количество лабораторий, участвующих в программах   внешней   оценки, обеспечивающих качественные, достоверные исследования по ВИЧ, бруцеллезу, гепатитам, сифилис,  качества социально - значимых инфекционных заболеваний</t>
  </si>
  <si>
    <t>Доля пациентов, имеющих доступ к антигемофильным препаратам, охват количество нуждающих</t>
  </si>
  <si>
    <t>Участие руководства в международных мероприятиях</t>
  </si>
  <si>
    <t>своевременность исполнения документов и отсутствие нарушений</t>
  </si>
  <si>
    <t xml:space="preserve">Степень выполнения отраслевых программ </t>
  </si>
  <si>
    <t xml:space="preserve">Средняя стоимость 1 п/м моста </t>
  </si>
  <si>
    <t>Средняя стоимость 1 км ШПО</t>
  </si>
  <si>
    <t>Протяженность дорог, охваченных паспортизацией</t>
  </si>
  <si>
    <t>Мировой рейтинг по качеству дорог</t>
  </si>
  <si>
    <t>Количество выполненных авиаперевозок</t>
  </si>
  <si>
    <t>тыс. пассажиры</t>
  </si>
  <si>
    <t>Количество выполненых авиаперевозок по внутренним воздушным линиям</t>
  </si>
  <si>
    <t>Количество выполненых авиаперевозок по международным воздушным линиям</t>
  </si>
  <si>
    <t xml:space="preserve">Количество выполненых рейсов по внутренним воздушным линиям </t>
  </si>
  <si>
    <t xml:space="preserve">Количество выполненых рейсов по международным воздушным линиям </t>
  </si>
  <si>
    <t>Количество выполненных рейсов</t>
  </si>
  <si>
    <t>Средняя стоимость 1 км асфальтобетонного покрытия</t>
  </si>
  <si>
    <t>Обеспеченность врачами по стране на 10 тыс.населения</t>
  </si>
  <si>
    <t>Оценка деятельности министерства</t>
  </si>
  <si>
    <t>Поддержание внешних связей и связей с общественностью</t>
  </si>
  <si>
    <t>Реабилитация международных транспортных коридоров</t>
  </si>
  <si>
    <t xml:space="preserve">Обеспечение внутреннего мониторинга и контроля </t>
  </si>
  <si>
    <t xml:space="preserve">Проект по улучшению дорожных путей сообщения в Центральной Азии ( уч.Туп-Кеген км. 39-76 и развития туризма) </t>
  </si>
  <si>
    <r>
      <t xml:space="preserve">Планирование, управление и администрирование                                                                                                                            
</t>
    </r>
    <r>
      <rPr>
        <i/>
        <sz val="11"/>
        <rFont val="Times New Roman"/>
        <family val="1"/>
        <charset val="204"/>
      </rPr>
      <t>Цель программы: Координирующее и организационное воздействие на реализацию других программ</t>
    </r>
  </si>
  <si>
    <t>Цель программы: Координирующее и организационное воздействие на реализацию других программ и обеспечение,достижение поставленных задач</t>
  </si>
  <si>
    <t>Цель программы: Удовлетворение потребностей предприятий гражданской авиации и водного транспорта КР квалифицированными специалистами в соответствии с потребностями рынка труда</t>
  </si>
  <si>
    <t>Повышение доступности и качества медицинских услуг, обеспечение преемственности в оказании мед. услуг. Снижение финансового бремени для пациента и ОЗ. Эффективное распределение и использование ресурсов (финансирование, кадры, оборудование и др.), Эффективное управление  ОЗ.  Повышение информированности пациентов о своем здоровье по вопросам здорового образа жизни и др.</t>
  </si>
  <si>
    <t xml:space="preserve">Внедрение электронных систем, работающих в режиме  он - лайн: (2018г. -БД «Приписанное население», 2019г. – Центральные регистры «Кадровые ресурсы», «О родившихся и умерших», «Справочник ОЗ» 2020 -  2021 гг. Поэтапное внедрение  ИС «Электронная медицинская карта пациента», «Электронная запись на прием к врачу» «Лабораторные системы»,  ИС «Направления и перенаправления» </t>
  </si>
  <si>
    <t>Количество мест в детском саду</t>
  </si>
  <si>
    <t>Предоставление комплексного пакета  услуг для ЛЖВ, ЛУИН, МСМ, СР, ТГ в г.Бишкек, Ош, Чуйской области (восток и запад), Джалал - Абадской области</t>
  </si>
  <si>
    <t>Охват основных магистральных дорог весогабаритным контролем</t>
  </si>
  <si>
    <t xml:space="preserve">к Закону Кыргызской Республики </t>
  </si>
  <si>
    <t>«О внесении изменений в Закон Кыргызской Республики</t>
  </si>
  <si>
    <t>«О республиканском бюджете Кыргызской Республики</t>
  </si>
  <si>
    <t>на 2019 год и прогнозе на 2020-2021 годы»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</si>
</sst>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\ _₽_-;\-* #,##0.00\ _₽_-;_-* &quot;-&quot;??\ _₽_-;_-@_-"/>
    <numFmt numFmtId="165" formatCode="_(* #,##0.00_);_(* \(#,##0.00\);_(* &quot;-&quot;??_);_(@_)"/>
    <numFmt numFmtId="166" formatCode="0.0"/>
    <numFmt numFmtId="167" formatCode="#,##0.0"/>
    <numFmt numFmtId="168" formatCode="###,000__;\-###,000__"/>
    <numFmt numFmtId="169" formatCode="##,#00__;\-##,#00__"/>
    <numFmt numFmtId="170" formatCode="0.0%"/>
    <numFmt numFmtId="171" formatCode="_-* #,##0.00\ _р_._-;\-* #,##0.00\ _р_._-;_-* &quot;-&quot;??\ _р_._-;_-@_-"/>
  </numFmts>
  <fonts count="4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 Cyr"/>
      <charset val="204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1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 tint="0.14999847407452621"/>
      <name val="Times New Roman"/>
      <family val="1"/>
      <charset val="204"/>
    </font>
    <font>
      <b/>
      <sz val="11"/>
      <color theme="1" tint="0.1499984740745262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name val="Times New Roman"/>
      <family val="1"/>
      <charset val="204"/>
    </font>
    <font>
      <i/>
      <sz val="11"/>
      <color theme="1" tint="0.1499984740745262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167" fontId="8" fillId="0" borderId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7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2">
      <alignment vertical="center" wrapText="1"/>
    </xf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0" borderId="0" applyNumberFormat="0" applyBorder="0" applyAlignment="0" applyProtection="0"/>
    <xf numFmtId="0" fontId="11" fillId="9" borderId="0" applyNumberFormat="0" applyBorder="0" applyAlignment="0" applyProtection="0"/>
    <xf numFmtId="0" fontId="11" fillId="25" borderId="0" applyNumberFormat="0" applyBorder="0" applyAlignment="0" applyProtection="0"/>
    <xf numFmtId="0" fontId="18" fillId="11" borderId="0" applyNumberFormat="0" applyBorder="0" applyAlignment="0" applyProtection="0"/>
    <xf numFmtId="0" fontId="14" fillId="7" borderId="3" applyNumberFormat="0" applyAlignment="0" applyProtection="0"/>
    <xf numFmtId="0" fontId="16" fillId="26" borderId="4" applyNumberFormat="0" applyAlignment="0" applyProtection="0"/>
    <xf numFmtId="0" fontId="19" fillId="0" borderId="0" applyNumberFormat="0" applyFill="0" applyBorder="0" applyAlignment="0" applyProtection="0"/>
    <xf numFmtId="0" fontId="22" fillId="12" borderId="0" applyNumberFormat="0" applyBorder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2" fillId="5" borderId="3" applyNumberFormat="0" applyAlignment="0" applyProtection="0"/>
    <xf numFmtId="0" fontId="20" fillId="0" borderId="8" applyNumberFormat="0" applyFill="0" applyAlignment="0" applyProtection="0"/>
    <xf numFmtId="0" fontId="17" fillId="8" borderId="0" applyNumberFormat="0" applyBorder="0" applyAlignment="0" applyProtection="0"/>
    <xf numFmtId="0" fontId="3" fillId="6" borderId="9" applyNumberFormat="0" applyFont="0" applyAlignment="0" applyProtection="0"/>
    <xf numFmtId="0" fontId="13" fillId="7" borderId="10" applyNumberFormat="0" applyAlignment="0" applyProtection="0"/>
    <xf numFmtId="0" fontId="26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8" fillId="0" borderId="0"/>
    <xf numFmtId="0" fontId="2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171" fontId="10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30">
    <xf numFmtId="0" fontId="0" fillId="0" borderId="0" xfId="0"/>
    <xf numFmtId="168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167" fontId="30" fillId="3" borderId="1" xfId="1" applyNumberFormat="1" applyFont="1" applyFill="1" applyBorder="1" applyAlignment="1">
      <alignment horizontal="center" vertical="center" wrapText="1"/>
    </xf>
    <xf numFmtId="0" fontId="29" fillId="0" borderId="0" xfId="0" applyFont="1"/>
    <xf numFmtId="167" fontId="29" fillId="0" borderId="0" xfId="1" applyNumberFormat="1" applyFont="1" applyAlignment="1">
      <alignment horizontal="center" vertical="center"/>
    </xf>
    <xf numFmtId="0" fontId="29" fillId="0" borderId="0" xfId="0" applyFont="1" applyBorder="1" applyAlignment="1">
      <alignment horizontal="right" vertical="center"/>
    </xf>
    <xf numFmtId="0" fontId="29" fillId="0" borderId="0" xfId="0" applyFont="1" applyBorder="1"/>
    <xf numFmtId="167" fontId="29" fillId="3" borderId="1" xfId="0" applyNumberFormat="1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167" fontId="30" fillId="2" borderId="1" xfId="1" applyNumberFormat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168" fontId="32" fillId="0" borderId="14" xfId="0" applyNumberFormat="1" applyFont="1" applyFill="1" applyBorder="1" applyAlignment="1">
      <alignment horizontal="center" vertical="center"/>
    </xf>
    <xf numFmtId="168" fontId="32" fillId="0" borderId="13" xfId="0" applyNumberFormat="1" applyFont="1" applyBorder="1" applyAlignment="1">
      <alignment horizontal="right" vertical="center"/>
    </xf>
    <xf numFmtId="0" fontId="35" fillId="0" borderId="18" xfId="0" applyFont="1" applyFill="1" applyBorder="1" applyAlignment="1">
      <alignment horizontal="left" vertical="center" wrapText="1"/>
    </xf>
    <xf numFmtId="167" fontId="35" fillId="0" borderId="13" xfId="0" applyNumberFormat="1" applyFont="1" applyFill="1" applyBorder="1" applyAlignment="1">
      <alignment horizontal="center" vertical="center" wrapText="1"/>
    </xf>
    <xf numFmtId="166" fontId="32" fillId="0" borderId="13" xfId="0" applyNumberFormat="1" applyFont="1" applyFill="1" applyBorder="1" applyAlignment="1">
      <alignment horizontal="center" vertical="center" wrapText="1"/>
    </xf>
    <xf numFmtId="0" fontId="35" fillId="0" borderId="19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vertical="center" wrapText="1"/>
    </xf>
    <xf numFmtId="49" fontId="32" fillId="0" borderId="1" xfId="0" applyNumberFormat="1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vertical="center" wrapText="1"/>
    </xf>
    <xf numFmtId="0" fontId="32" fillId="0" borderId="2" xfId="0" applyFont="1" applyFill="1" applyBorder="1" applyAlignment="1">
      <alignment horizontal="center" vertical="center" wrapText="1"/>
    </xf>
    <xf numFmtId="49" fontId="32" fillId="0" borderId="13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/>
    </xf>
    <xf numFmtId="49" fontId="35" fillId="0" borderId="13" xfId="0" applyNumberFormat="1" applyFon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vertical="center" wrapText="1"/>
    </xf>
    <xf numFmtId="0" fontId="32" fillId="0" borderId="13" xfId="0" applyFont="1" applyFill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8" fontId="32" fillId="0" borderId="1" xfId="0" applyNumberFormat="1" applyFont="1" applyBorder="1" applyAlignment="1">
      <alignment horizontal="center" vertical="center"/>
    </xf>
    <xf numFmtId="0" fontId="32" fillId="0" borderId="12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 wrapText="1"/>
    </xf>
    <xf numFmtId="0" fontId="32" fillId="0" borderId="18" xfId="0" applyFont="1" applyFill="1" applyBorder="1" applyAlignment="1">
      <alignment vertical="center" wrapText="1"/>
    </xf>
    <xf numFmtId="167" fontId="29" fillId="2" borderId="15" xfId="0" applyNumberFormat="1" applyFont="1" applyFill="1" applyBorder="1" applyAlignment="1">
      <alignment vertical="center" wrapText="1"/>
    </xf>
    <xf numFmtId="167" fontId="32" fillId="0" borderId="1" xfId="0" applyNumberFormat="1" applyFont="1" applyFill="1" applyBorder="1" applyAlignment="1">
      <alignment horizontal="center" vertical="center" wrapText="1"/>
    </xf>
    <xf numFmtId="167" fontId="32" fillId="0" borderId="1" xfId="0" applyNumberFormat="1" applyFont="1" applyFill="1" applyBorder="1" applyAlignment="1">
      <alignment vertical="center" wrapText="1"/>
    </xf>
    <xf numFmtId="0" fontId="30" fillId="0" borderId="0" xfId="0" applyFont="1" applyFill="1"/>
    <xf numFmtId="168" fontId="29" fillId="0" borderId="1" xfId="0" applyNumberFormat="1" applyFont="1" applyFill="1" applyBorder="1" applyAlignment="1">
      <alignment horizontal="right" vertical="center"/>
    </xf>
    <xf numFmtId="0" fontId="29" fillId="0" borderId="0" xfId="0" applyFont="1" applyFill="1"/>
    <xf numFmtId="3" fontId="29" fillId="0" borderId="1" xfId="0" applyNumberFormat="1" applyFont="1" applyFill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vertical="center" wrapText="1"/>
    </xf>
    <xf numFmtId="49" fontId="30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/>
    <xf numFmtId="0" fontId="29" fillId="0" borderId="0" xfId="0" applyFont="1" applyFill="1" applyBorder="1"/>
    <xf numFmtId="0" fontId="32" fillId="0" borderId="1" xfId="0" applyFont="1" applyFill="1" applyBorder="1"/>
    <xf numFmtId="0" fontId="32" fillId="0" borderId="1" xfId="0" applyFont="1" applyFill="1" applyBorder="1" applyAlignment="1">
      <alignment horizontal="center"/>
    </xf>
    <xf numFmtId="167" fontId="32" fillId="0" borderId="1" xfId="0" applyNumberFormat="1" applyFont="1" applyBorder="1" applyAlignment="1">
      <alignment horizontal="center" vertical="center"/>
    </xf>
    <xf numFmtId="167" fontId="34" fillId="0" borderId="13" xfId="0" applyNumberFormat="1" applyFont="1" applyBorder="1" applyAlignment="1">
      <alignment horizontal="center" vertical="center"/>
    </xf>
    <xf numFmtId="167" fontId="32" fillId="0" borderId="13" xfId="0" applyNumberFormat="1" applyFont="1" applyBorder="1" applyAlignment="1">
      <alignment horizontal="center" vertical="center"/>
    </xf>
    <xf numFmtId="167" fontId="29" fillId="2" borderId="15" xfId="0" applyNumberFormat="1" applyFont="1" applyFill="1" applyBorder="1" applyAlignment="1">
      <alignment horizontal="right" vertical="center" wrapText="1"/>
    </xf>
    <xf numFmtId="49" fontId="30" fillId="0" borderId="0" xfId="0" applyNumberFormat="1" applyFont="1" applyAlignment="1">
      <alignment horizontal="center" vertical="center" wrapText="1"/>
    </xf>
    <xf numFmtId="169" fontId="32" fillId="0" borderId="1" xfId="0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32" fillId="0" borderId="17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top" wrapText="1"/>
    </xf>
    <xf numFmtId="49" fontId="32" fillId="0" borderId="1" xfId="0" applyNumberFormat="1" applyFont="1" applyFill="1" applyBorder="1" applyAlignment="1">
      <alignment horizontal="left" vertical="center" wrapText="1"/>
    </xf>
    <xf numFmtId="0" fontId="34" fillId="0" borderId="15" xfId="0" applyFont="1" applyFill="1" applyBorder="1" applyAlignment="1">
      <alignment horizontal="left" vertical="center" wrapText="1"/>
    </xf>
    <xf numFmtId="0" fontId="29" fillId="2" borderId="15" xfId="0" applyNumberFormat="1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top" wrapText="1"/>
    </xf>
    <xf numFmtId="0" fontId="39" fillId="2" borderId="17" xfId="2" applyFont="1" applyFill="1" applyBorder="1" applyAlignment="1">
      <alignment horizontal="left" vertical="top" wrapText="1"/>
    </xf>
    <xf numFmtId="0" fontId="35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horizontal="left" vertical="center" wrapText="1"/>
    </xf>
    <xf numFmtId="167" fontId="35" fillId="0" borderId="1" xfId="0" applyNumberFormat="1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left" vertical="center" wrapText="1"/>
    </xf>
    <xf numFmtId="0" fontId="30" fillId="2" borderId="0" xfId="5" applyFont="1" applyFill="1" applyBorder="1" applyAlignment="1">
      <alignment horizontal="left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 wrapText="1"/>
    </xf>
    <xf numFmtId="0" fontId="30" fillId="2" borderId="20" xfId="0" applyFont="1" applyFill="1" applyBorder="1" applyAlignment="1">
      <alignment horizontal="left" vertical="center" wrapText="1"/>
    </xf>
    <xf numFmtId="0" fontId="39" fillId="2" borderId="0" xfId="0" applyFont="1" applyFill="1" applyBorder="1" applyAlignment="1">
      <alignment horizontal="left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0" fontId="29" fillId="0" borderId="1" xfId="2" applyFont="1" applyFill="1" applyBorder="1" applyAlignment="1">
      <alignment horizontal="left" vertical="center" wrapText="1"/>
    </xf>
    <xf numFmtId="168" fontId="29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 wrapText="1"/>
    </xf>
    <xf numFmtId="169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vertical="center" wrapText="1"/>
    </xf>
    <xf numFmtId="1" fontId="29" fillId="0" borderId="1" xfId="0" applyNumberFormat="1" applyFont="1" applyFill="1" applyBorder="1" applyAlignment="1">
      <alignment horizontal="center" vertical="center" wrapText="1"/>
    </xf>
    <xf numFmtId="167" fontId="29" fillId="0" borderId="1" xfId="0" applyNumberFormat="1" applyFont="1" applyFill="1" applyBorder="1" applyAlignment="1">
      <alignment horizontal="left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3" xfId="0" applyNumberFormat="1" applyFont="1" applyFill="1" applyBorder="1" applyAlignment="1">
      <alignment horizontal="center" vertical="center" wrapText="1"/>
    </xf>
    <xf numFmtId="167" fontId="29" fillId="0" borderId="13" xfId="0" applyNumberFormat="1" applyFont="1" applyFill="1" applyBorder="1" applyAlignment="1">
      <alignment horizontal="center" vertical="center" wrapText="1"/>
    </xf>
    <xf numFmtId="9" fontId="32" fillId="0" borderId="1" xfId="0" applyNumberFormat="1" applyFont="1" applyFill="1" applyBorder="1" applyAlignment="1">
      <alignment horizontal="center" vertical="center" wrapText="1"/>
    </xf>
    <xf numFmtId="9" fontId="29" fillId="0" borderId="1" xfId="0" applyNumberFormat="1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49" fontId="42" fillId="0" borderId="1" xfId="0" applyNumberFormat="1" applyFont="1" applyFill="1" applyBorder="1" applyAlignment="1">
      <alignment horizontal="center" vertical="center"/>
    </xf>
    <xf numFmtId="0" fontId="42" fillId="0" borderId="1" xfId="154" applyFont="1" applyFill="1" applyBorder="1" applyAlignment="1">
      <alignment vertical="top" wrapText="1"/>
    </xf>
    <xf numFmtId="167" fontId="42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vertical="center"/>
    </xf>
    <xf numFmtId="166" fontId="29" fillId="0" borderId="1" xfId="0" applyNumberFormat="1" applyFont="1" applyFill="1" applyBorder="1" applyAlignment="1">
      <alignment horizontal="center" vertical="center" wrapText="1"/>
    </xf>
    <xf numFmtId="170" fontId="29" fillId="0" borderId="1" xfId="0" applyNumberFormat="1" applyFont="1" applyFill="1" applyBorder="1" applyAlignment="1">
      <alignment horizontal="center" vertical="center" wrapText="1"/>
    </xf>
    <xf numFmtId="9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top" wrapText="1"/>
    </xf>
    <xf numFmtId="9" fontId="29" fillId="0" borderId="1" xfId="0" applyNumberFormat="1" applyFont="1" applyFill="1" applyBorder="1" applyAlignment="1">
      <alignment vertical="center" wrapText="1"/>
    </xf>
    <xf numFmtId="9" fontId="29" fillId="0" borderId="1" xfId="16" applyFont="1" applyFill="1" applyBorder="1" applyAlignment="1">
      <alignment vertical="center" wrapText="1"/>
    </xf>
    <xf numFmtId="3" fontId="29" fillId="0" borderId="13" xfId="0" applyNumberFormat="1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3" fontId="32" fillId="0" borderId="13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top" wrapText="1"/>
    </xf>
    <xf numFmtId="0" fontId="33" fillId="0" borderId="1" xfId="0" applyFont="1" applyFill="1" applyBorder="1" applyAlignment="1">
      <alignment horizontal="center" vertical="center" wrapText="1"/>
    </xf>
    <xf numFmtId="167" fontId="36" fillId="0" borderId="1" xfId="0" applyNumberFormat="1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left" vertical="center" wrapText="1"/>
    </xf>
    <xf numFmtId="0" fontId="33" fillId="0" borderId="13" xfId="0" applyFont="1" applyFill="1" applyBorder="1" applyAlignment="1">
      <alignment horizontal="center" vertical="center"/>
    </xf>
    <xf numFmtId="167" fontId="29" fillId="0" borderId="1" xfId="0" applyNumberFormat="1" applyFont="1" applyFill="1" applyBorder="1" applyAlignment="1">
      <alignment vertical="center" wrapText="1"/>
    </xf>
    <xf numFmtId="170" fontId="29" fillId="0" borderId="1" xfId="0" applyNumberFormat="1" applyFont="1" applyFill="1" applyBorder="1" applyAlignment="1">
      <alignment vertical="center" wrapText="1"/>
    </xf>
    <xf numFmtId="9" fontId="29" fillId="0" borderId="1" xfId="16" applyFont="1" applyFill="1" applyBorder="1" applyAlignment="1">
      <alignment horizontal="center" vertical="center" wrapText="1"/>
    </xf>
    <xf numFmtId="9" fontId="29" fillId="0" borderId="1" xfId="16" applyNumberFormat="1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  <xf numFmtId="0" fontId="29" fillId="0" borderId="21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top" wrapText="1"/>
    </xf>
    <xf numFmtId="167" fontId="32" fillId="0" borderId="1" xfId="0" applyNumberFormat="1" applyFont="1" applyFill="1" applyBorder="1" applyAlignment="1">
      <alignment horizontal="center" vertical="center"/>
    </xf>
    <xf numFmtId="3" fontId="34" fillId="0" borderId="1" xfId="0" applyNumberFormat="1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vertical="center" wrapText="1"/>
    </xf>
    <xf numFmtId="166" fontId="29" fillId="0" borderId="13" xfId="0" applyNumberFormat="1" applyFont="1" applyFill="1" applyBorder="1" applyAlignment="1">
      <alignment vertical="center" wrapText="1"/>
    </xf>
    <xf numFmtId="166" fontId="29" fillId="0" borderId="13" xfId="0" applyNumberFormat="1" applyFont="1" applyFill="1" applyBorder="1" applyAlignment="1">
      <alignment vertical="center"/>
    </xf>
    <xf numFmtId="166" fontId="39" fillId="0" borderId="13" xfId="0" applyNumberFormat="1" applyFont="1" applyFill="1" applyBorder="1" applyAlignment="1">
      <alignment horizontal="center" vertical="center"/>
    </xf>
    <xf numFmtId="166" fontId="29" fillId="0" borderId="13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 wrapText="1"/>
    </xf>
    <xf numFmtId="168" fontId="29" fillId="0" borderId="1" xfId="0" applyNumberFormat="1" applyFont="1" applyFill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29" fillId="2" borderId="20" xfId="0" applyFont="1" applyFill="1" applyBorder="1" applyAlignment="1">
      <alignment horizontal="left" vertical="center" wrapText="1"/>
    </xf>
    <xf numFmtId="0" fontId="29" fillId="2" borderId="20" xfId="2" applyFont="1" applyFill="1" applyBorder="1" applyAlignment="1">
      <alignment horizontal="left" vertical="center" wrapText="1"/>
    </xf>
    <xf numFmtId="0" fontId="29" fillId="27" borderId="0" xfId="0" applyFont="1" applyFill="1" applyBorder="1"/>
    <xf numFmtId="167" fontId="30" fillId="0" borderId="1" xfId="0" applyNumberFormat="1" applyFont="1" applyFill="1" applyBorder="1" applyAlignment="1">
      <alignment horizontal="center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168" fontId="29" fillId="0" borderId="1" xfId="0" applyNumberFormat="1" applyFont="1" applyFill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center" wrapText="1"/>
    </xf>
    <xf numFmtId="168" fontId="32" fillId="0" borderId="13" xfId="0" applyNumberFormat="1" applyFont="1" applyBorder="1" applyAlignment="1">
      <alignment horizontal="center" vertical="center"/>
    </xf>
    <xf numFmtId="168" fontId="32" fillId="0" borderId="15" xfId="0" applyNumberFormat="1" applyFont="1" applyFill="1" applyBorder="1" applyAlignment="1">
      <alignment horizontal="center" vertical="center"/>
    </xf>
    <xf numFmtId="49" fontId="32" fillId="0" borderId="13" xfId="0" applyNumberFormat="1" applyFont="1" applyFill="1" applyBorder="1" applyAlignment="1">
      <alignment horizontal="center" vertical="center"/>
    </xf>
    <xf numFmtId="167" fontId="32" fillId="0" borderId="13" xfId="0" applyNumberFormat="1" applyFont="1" applyFill="1" applyBorder="1" applyAlignment="1">
      <alignment horizontal="center" vertical="center" wrapText="1"/>
    </xf>
    <xf numFmtId="167" fontId="32" fillId="0" borderId="15" xfId="0" applyNumberFormat="1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left" vertical="top" wrapText="1"/>
    </xf>
    <xf numFmtId="49" fontId="29" fillId="2" borderId="1" xfId="0" applyNumberFormat="1" applyFont="1" applyFill="1" applyBorder="1" applyAlignment="1">
      <alignment horizontal="center" vertical="center"/>
    </xf>
    <xf numFmtId="167" fontId="32" fillId="2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5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49" fontId="32" fillId="2" borderId="13" xfId="0" applyNumberFormat="1" applyFont="1" applyFill="1" applyBorder="1" applyAlignment="1">
      <alignment horizontal="center" vertical="center"/>
    </xf>
    <xf numFmtId="49" fontId="32" fillId="2" borderId="15" xfId="0" applyNumberFormat="1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left" vertical="top" wrapText="1"/>
    </xf>
    <xf numFmtId="167" fontId="30" fillId="0" borderId="1" xfId="0" applyNumberFormat="1" applyFont="1" applyFill="1" applyBorder="1" applyAlignment="1">
      <alignment horizontal="right" vertical="center"/>
    </xf>
    <xf numFmtId="16" fontId="29" fillId="2" borderId="15" xfId="0" applyNumberFormat="1" applyFont="1" applyFill="1" applyBorder="1" applyAlignment="1">
      <alignment horizontal="left" vertical="center" wrapText="1"/>
    </xf>
    <xf numFmtId="167" fontId="29" fillId="2" borderId="15" xfId="0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29" fillId="0" borderId="2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 wrapText="1"/>
    </xf>
    <xf numFmtId="1" fontId="29" fillId="0" borderId="1" xfId="16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167" fontId="30" fillId="0" borderId="1" xfId="0" applyNumberFormat="1" applyFont="1" applyFill="1" applyBorder="1" applyAlignment="1">
      <alignment horizontal="center" vertical="center" wrapText="1"/>
    </xf>
    <xf numFmtId="167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3" fontId="29" fillId="0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left" vertical="center" wrapText="1"/>
    </xf>
    <xf numFmtId="0" fontId="30" fillId="0" borderId="14" xfId="0" applyFont="1" applyFill="1" applyBorder="1" applyAlignment="1">
      <alignment horizontal="left" vertical="center" wrapText="1"/>
    </xf>
    <xf numFmtId="167" fontId="30" fillId="0" borderId="13" xfId="0" applyNumberFormat="1" applyFont="1" applyFill="1" applyBorder="1" applyAlignment="1">
      <alignment horizontal="center" vertical="center" wrapText="1"/>
    </xf>
    <xf numFmtId="167" fontId="30" fillId="0" borderId="14" xfId="0" applyNumberFormat="1" applyFont="1" applyFill="1" applyBorder="1" applyAlignment="1">
      <alignment horizontal="center" vertical="center" wrapText="1"/>
    </xf>
    <xf numFmtId="49" fontId="30" fillId="0" borderId="13" xfId="0" applyNumberFormat="1" applyFont="1" applyFill="1" applyBorder="1" applyAlignment="1">
      <alignment horizontal="center" vertical="center"/>
    </xf>
    <xf numFmtId="49" fontId="30" fillId="0" borderId="14" xfId="0" applyNumberFormat="1" applyFont="1" applyFill="1" applyBorder="1" applyAlignment="1">
      <alignment horizontal="center" vertical="center"/>
    </xf>
    <xf numFmtId="49" fontId="29" fillId="0" borderId="13" xfId="0" applyNumberFormat="1" applyFont="1" applyFill="1" applyBorder="1" applyAlignment="1">
      <alignment horizontal="center" vertical="center"/>
    </xf>
    <xf numFmtId="49" fontId="29" fillId="0" borderId="14" xfId="0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left" vertical="center" wrapText="1"/>
    </xf>
    <xf numFmtId="0" fontId="29" fillId="0" borderId="15" xfId="0" applyFont="1" applyFill="1" applyBorder="1" applyAlignment="1">
      <alignment horizontal="left" vertical="center" wrapText="1"/>
    </xf>
    <xf numFmtId="49" fontId="29" fillId="0" borderId="15" xfId="0" applyNumberFormat="1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left" vertical="center" wrapText="1"/>
    </xf>
    <xf numFmtId="167" fontId="29" fillId="2" borderId="1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top"/>
    </xf>
    <xf numFmtId="0" fontId="32" fillId="0" borderId="1" xfId="0" applyFont="1" applyFill="1" applyBorder="1" applyAlignment="1">
      <alignment horizontal="left" vertical="center" wrapText="1"/>
    </xf>
    <xf numFmtId="49" fontId="30" fillId="0" borderId="0" xfId="0" applyNumberFormat="1" applyFont="1" applyAlignment="1">
      <alignment wrapText="1"/>
    </xf>
    <xf numFmtId="168" fontId="30" fillId="0" borderId="1" xfId="0" applyNumberFormat="1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left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168" fontId="30" fillId="0" borderId="1" xfId="0" applyNumberFormat="1" applyFont="1" applyFill="1" applyBorder="1" applyAlignment="1">
      <alignment horizontal="center" vertical="top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167" fontId="30" fillId="2" borderId="1" xfId="0" applyNumberFormat="1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left" vertical="center" wrapText="1"/>
    </xf>
    <xf numFmtId="168" fontId="29" fillId="0" borderId="1" xfId="0" applyNumberFormat="1" applyFont="1" applyFill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vertical="center" wrapText="1"/>
    </xf>
    <xf numFmtId="0" fontId="30" fillId="3" borderId="1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left" vertical="center" wrapText="1"/>
    </xf>
    <xf numFmtId="167" fontId="29" fillId="2" borderId="1" xfId="1" applyNumberFormat="1" applyFont="1" applyFill="1" applyBorder="1" applyAlignment="1">
      <alignment horizontal="center" vertical="center" wrapText="1"/>
    </xf>
    <xf numFmtId="167" fontId="30" fillId="2" borderId="1" xfId="1" applyNumberFormat="1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left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 wrapText="1"/>
    </xf>
    <xf numFmtId="168" fontId="32" fillId="0" borderId="13" xfId="0" applyNumberFormat="1" applyFont="1" applyBorder="1" applyAlignment="1">
      <alignment horizontal="center" vertical="center"/>
    </xf>
    <xf numFmtId="168" fontId="32" fillId="0" borderId="15" xfId="0" applyNumberFormat="1" applyFont="1" applyBorder="1" applyAlignment="1">
      <alignment horizontal="center" vertical="center"/>
    </xf>
    <xf numFmtId="169" fontId="32" fillId="0" borderId="13" xfId="0" applyNumberFormat="1" applyFont="1" applyBorder="1" applyAlignment="1">
      <alignment horizontal="center" vertical="center"/>
    </xf>
    <xf numFmtId="169" fontId="32" fillId="0" borderId="15" xfId="0" applyNumberFormat="1" applyFont="1" applyBorder="1" applyAlignment="1">
      <alignment horizontal="center" vertical="center"/>
    </xf>
    <xf numFmtId="0" fontId="32" fillId="0" borderId="13" xfId="0" applyFont="1" applyFill="1" applyBorder="1" applyAlignment="1">
      <alignment horizontal="left" vertical="center" wrapText="1"/>
    </xf>
    <xf numFmtId="0" fontId="32" fillId="0" borderId="15" xfId="0" applyFont="1" applyFill="1" applyBorder="1" applyAlignment="1">
      <alignment horizontal="left" vertical="center" wrapText="1"/>
    </xf>
    <xf numFmtId="167" fontId="32" fillId="2" borderId="13" xfId="0" applyNumberFormat="1" applyFont="1" applyFill="1" applyBorder="1" applyAlignment="1">
      <alignment horizontal="center" vertical="center" wrapText="1"/>
    </xf>
    <xf numFmtId="167" fontId="32" fillId="2" borderId="15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left" vertical="center" wrapText="1"/>
    </xf>
    <xf numFmtId="0" fontId="36" fillId="0" borderId="15" xfId="0" applyFont="1" applyFill="1" applyBorder="1" applyAlignment="1">
      <alignment horizontal="left" vertical="center" wrapText="1"/>
    </xf>
    <xf numFmtId="168" fontId="32" fillId="0" borderId="13" xfId="0" applyNumberFormat="1" applyFont="1" applyFill="1" applyBorder="1" applyAlignment="1">
      <alignment horizontal="center" vertical="center"/>
    </xf>
    <xf numFmtId="168" fontId="32" fillId="0" borderId="15" xfId="0" applyNumberFormat="1" applyFont="1" applyFill="1" applyBorder="1" applyAlignment="1">
      <alignment horizontal="center" vertical="center"/>
    </xf>
    <xf numFmtId="49" fontId="32" fillId="0" borderId="13" xfId="0" applyNumberFormat="1" applyFont="1" applyFill="1" applyBorder="1" applyAlignment="1">
      <alignment horizontal="center" vertical="center"/>
    </xf>
    <xf numFmtId="49" fontId="32" fillId="0" borderId="15" xfId="0" applyNumberFormat="1" applyFont="1" applyFill="1" applyBorder="1" applyAlignment="1">
      <alignment horizontal="center" vertical="center"/>
    </xf>
    <xf numFmtId="167" fontId="32" fillId="0" borderId="13" xfId="0" applyNumberFormat="1" applyFont="1" applyFill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167" fontId="32" fillId="0" borderId="13" xfId="0" applyNumberFormat="1" applyFont="1" applyFill="1" applyBorder="1" applyAlignment="1">
      <alignment horizontal="center" vertical="center" wrapText="1"/>
    </xf>
    <xf numFmtId="167" fontId="32" fillId="0" borderId="15" xfId="0" applyNumberFormat="1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168" fontId="33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left" vertical="top" wrapText="1"/>
    </xf>
    <xf numFmtId="0" fontId="33" fillId="2" borderId="0" xfId="0" applyFont="1" applyFill="1" applyBorder="1" applyAlignment="1">
      <alignment horizontal="left" vertical="top" wrapText="1"/>
    </xf>
    <xf numFmtId="167" fontId="33" fillId="2" borderId="1" xfId="0" applyNumberFormat="1" applyFont="1" applyFill="1" applyBorder="1" applyAlignment="1">
      <alignment horizontal="center" vertical="center" wrapText="1"/>
    </xf>
    <xf numFmtId="167" fontId="33" fillId="2" borderId="13" xfId="0" applyNumberFormat="1" applyFont="1" applyFill="1" applyBorder="1" applyAlignment="1">
      <alignment horizontal="center" vertical="center" wrapText="1"/>
    </xf>
    <xf numFmtId="167" fontId="33" fillId="2" borderId="14" xfId="0" applyNumberFormat="1" applyFont="1" applyFill="1" applyBorder="1" applyAlignment="1">
      <alignment horizontal="center" vertical="center" wrapText="1"/>
    </xf>
    <xf numFmtId="167" fontId="33" fillId="2" borderId="15" xfId="0" applyNumberFormat="1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left" vertical="center" wrapText="1"/>
    </xf>
    <xf numFmtId="0" fontId="33" fillId="2" borderId="14" xfId="0" applyFont="1" applyFill="1" applyBorder="1" applyAlignment="1">
      <alignment horizontal="left" vertical="center" wrapText="1"/>
    </xf>
    <xf numFmtId="0" fontId="33" fillId="2" borderId="15" xfId="0" applyFont="1" applyFill="1" applyBorder="1" applyAlignment="1">
      <alignment horizontal="left" vertical="center" wrapText="1"/>
    </xf>
    <xf numFmtId="49" fontId="29" fillId="2" borderId="1" xfId="0" applyNumberFormat="1" applyFont="1" applyFill="1" applyBorder="1" applyAlignment="1">
      <alignment horizontal="center" vertical="center"/>
    </xf>
    <xf numFmtId="167" fontId="32" fillId="2" borderId="1" xfId="0" applyNumberFormat="1" applyFont="1" applyFill="1" applyBorder="1" applyAlignment="1">
      <alignment horizontal="center" vertical="center" wrapText="1"/>
    </xf>
    <xf numFmtId="0" fontId="29" fillId="0" borderId="1" xfId="2" applyFont="1" applyFill="1" applyBorder="1" applyAlignment="1">
      <alignment horizontal="left" vertical="center" wrapText="1"/>
    </xf>
    <xf numFmtId="16" fontId="29" fillId="0" borderId="1" xfId="2" applyNumberFormat="1" applyFont="1" applyFill="1" applyBorder="1" applyAlignment="1">
      <alignment horizontal="left" vertical="center" wrapText="1"/>
    </xf>
    <xf numFmtId="49" fontId="30" fillId="2" borderId="13" xfId="0" applyNumberFormat="1" applyFont="1" applyFill="1" applyBorder="1" applyAlignment="1">
      <alignment horizontal="center" vertical="center"/>
    </xf>
    <xf numFmtId="49" fontId="30" fillId="2" borderId="14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left" vertical="center" wrapText="1"/>
    </xf>
    <xf numFmtId="167" fontId="30" fillId="2" borderId="13" xfId="0" applyNumberFormat="1" applyFont="1" applyFill="1" applyBorder="1" applyAlignment="1">
      <alignment horizontal="center" vertical="center" wrapText="1"/>
    </xf>
    <xf numFmtId="167" fontId="30" fillId="2" borderId="14" xfId="0" applyNumberFormat="1" applyFont="1" applyFill="1" applyBorder="1" applyAlignment="1">
      <alignment horizontal="center" vertical="center" wrapText="1"/>
    </xf>
    <xf numFmtId="167" fontId="30" fillId="2" borderId="15" xfId="0" applyNumberFormat="1" applyFont="1" applyFill="1" applyBorder="1" applyAlignment="1">
      <alignment horizontal="center" vertical="center" wrapText="1"/>
    </xf>
    <xf numFmtId="167" fontId="33" fillId="0" borderId="1" xfId="0" applyNumberFormat="1" applyFont="1" applyFill="1" applyBorder="1" applyAlignment="1">
      <alignment horizontal="center" vertical="center" wrapText="1"/>
    </xf>
    <xf numFmtId="49" fontId="29" fillId="2" borderId="13" xfId="0" applyNumberFormat="1" applyFont="1" applyFill="1" applyBorder="1" applyAlignment="1">
      <alignment horizontal="center" vertical="center"/>
    </xf>
    <xf numFmtId="49" fontId="29" fillId="2" borderId="15" xfId="0" applyNumberFormat="1" applyFont="1" applyFill="1" applyBorder="1" applyAlignment="1">
      <alignment horizontal="center" vertical="center"/>
    </xf>
    <xf numFmtId="167" fontId="32" fillId="2" borderId="13" xfId="0" applyNumberFormat="1" applyFont="1" applyFill="1" applyBorder="1" applyAlignment="1">
      <alignment horizontal="center" vertical="center"/>
    </xf>
    <xf numFmtId="167" fontId="32" fillId="2" borderId="15" xfId="0" applyNumberFormat="1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15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left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49" fontId="33" fillId="2" borderId="13" xfId="0" applyNumberFormat="1" applyFont="1" applyFill="1" applyBorder="1" applyAlignment="1">
      <alignment horizontal="center" vertical="center"/>
    </xf>
    <xf numFmtId="49" fontId="33" fillId="2" borderId="14" xfId="0" applyNumberFormat="1" applyFont="1" applyFill="1" applyBorder="1" applyAlignment="1">
      <alignment horizontal="center" vertical="center"/>
    </xf>
    <xf numFmtId="49" fontId="33" fillId="2" borderId="15" xfId="0" applyNumberFormat="1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9" fillId="2" borderId="0" xfId="2" applyFont="1" applyFill="1" applyBorder="1" applyAlignment="1">
      <alignment horizontal="left" vertical="center" wrapText="1"/>
    </xf>
    <xf numFmtId="0" fontId="39" fillId="2" borderId="17" xfId="2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168" fontId="33" fillId="2" borderId="13" xfId="0" applyNumberFormat="1" applyFont="1" applyFill="1" applyBorder="1" applyAlignment="1">
      <alignment horizontal="center" vertical="center"/>
    </xf>
    <xf numFmtId="168" fontId="33" fillId="2" borderId="14" xfId="0" applyNumberFormat="1" applyFont="1" applyFill="1" applyBorder="1" applyAlignment="1">
      <alignment horizontal="center" vertical="center"/>
    </xf>
    <xf numFmtId="168" fontId="33" fillId="2" borderId="15" xfId="0" applyNumberFormat="1" applyFont="1" applyFill="1" applyBorder="1" applyAlignment="1">
      <alignment horizontal="center" vertical="center"/>
    </xf>
    <xf numFmtId="169" fontId="33" fillId="2" borderId="1" xfId="0" applyNumberFormat="1" applyFont="1" applyFill="1" applyBorder="1" applyAlignment="1">
      <alignment horizontal="center" vertical="center"/>
    </xf>
    <xf numFmtId="0" fontId="33" fillId="2" borderId="0" xfId="2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167" fontId="32" fillId="2" borderId="13" xfId="0" applyNumberFormat="1" applyFont="1" applyFill="1" applyBorder="1" applyAlignment="1">
      <alignment horizontal="right" vertical="center" wrapText="1"/>
    </xf>
    <xf numFmtId="167" fontId="32" fillId="2" borderId="15" xfId="0" applyNumberFormat="1" applyFont="1" applyFill="1" applyBorder="1" applyAlignment="1">
      <alignment horizontal="right" vertical="center" wrapText="1"/>
    </xf>
    <xf numFmtId="0" fontId="32" fillId="0" borderId="13" xfId="0" applyFont="1" applyFill="1" applyBorder="1" applyAlignment="1">
      <alignment horizontal="left" vertical="center"/>
    </xf>
    <xf numFmtId="0" fontId="32" fillId="0" borderId="15" xfId="0" applyFont="1" applyFill="1" applyBorder="1" applyAlignment="1">
      <alignment horizontal="left" vertical="center"/>
    </xf>
    <xf numFmtId="49" fontId="32" fillId="2" borderId="13" xfId="0" applyNumberFormat="1" applyFont="1" applyFill="1" applyBorder="1" applyAlignment="1">
      <alignment horizontal="center" vertical="center"/>
    </xf>
    <xf numFmtId="49" fontId="32" fillId="2" borderId="15" xfId="0" applyNumberFormat="1" applyFont="1" applyFill="1" applyBorder="1" applyAlignment="1">
      <alignment horizontal="center" vertical="center"/>
    </xf>
    <xf numFmtId="168" fontId="32" fillId="0" borderId="14" xfId="0" applyNumberFormat="1" applyFont="1" applyBorder="1" applyAlignment="1">
      <alignment horizontal="center" vertical="center"/>
    </xf>
    <xf numFmtId="49" fontId="32" fillId="2" borderId="1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left" vertical="center" wrapText="1"/>
    </xf>
    <xf numFmtId="167" fontId="32" fillId="2" borderId="14" xfId="0" applyNumberFormat="1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left" vertical="center" wrapText="1"/>
    </xf>
    <xf numFmtId="0" fontId="33" fillId="0" borderId="15" xfId="0" applyFont="1" applyFill="1" applyBorder="1" applyAlignment="1">
      <alignment horizontal="left"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167" fontId="33" fillId="0" borderId="13" xfId="0" applyNumberFormat="1" applyFont="1" applyFill="1" applyBorder="1" applyAlignment="1">
      <alignment horizontal="center" vertical="center" wrapText="1"/>
    </xf>
    <xf numFmtId="167" fontId="33" fillId="0" borderId="15" xfId="0" applyNumberFormat="1" applyFont="1" applyFill="1" applyBorder="1" applyAlignment="1">
      <alignment horizontal="center" vertical="center" wrapText="1"/>
    </xf>
    <xf numFmtId="1" fontId="33" fillId="0" borderId="13" xfId="0" applyNumberFormat="1" applyFont="1" applyFill="1" applyBorder="1" applyAlignment="1">
      <alignment horizontal="center" vertical="center" wrapText="1"/>
    </xf>
    <xf numFmtId="1" fontId="33" fillId="0" borderId="15" xfId="0" applyNumberFormat="1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left" vertical="top" wrapText="1"/>
    </xf>
    <xf numFmtId="167" fontId="30" fillId="0" borderId="1" xfId="0" applyNumberFormat="1" applyFont="1" applyFill="1" applyBorder="1" applyAlignment="1">
      <alignment horizontal="right" vertical="center"/>
    </xf>
    <xf numFmtId="0" fontId="33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/>
    </xf>
    <xf numFmtId="16" fontId="29" fillId="2" borderId="13" xfId="0" applyNumberFormat="1" applyFont="1" applyFill="1" applyBorder="1" applyAlignment="1">
      <alignment horizontal="left" vertical="center" wrapText="1"/>
    </xf>
    <xf numFmtId="16" fontId="29" fillId="2" borderId="15" xfId="0" applyNumberFormat="1" applyFont="1" applyFill="1" applyBorder="1" applyAlignment="1">
      <alignment horizontal="left" vertical="center" wrapText="1"/>
    </xf>
    <xf numFmtId="167" fontId="29" fillId="2" borderId="13" xfId="0" applyNumberFormat="1" applyFont="1" applyFill="1" applyBorder="1" applyAlignment="1">
      <alignment horizontal="center" vertical="center" wrapText="1"/>
    </xf>
    <xf numFmtId="167" fontId="29" fillId="2" borderId="15" xfId="0" applyNumberFormat="1" applyFont="1" applyFill="1" applyBorder="1" applyAlignment="1">
      <alignment horizontal="center" vertical="center" wrapText="1"/>
    </xf>
    <xf numFmtId="49" fontId="32" fillId="0" borderId="14" xfId="0" applyNumberFormat="1" applyFont="1" applyFill="1" applyBorder="1" applyAlignment="1">
      <alignment horizontal="center" vertical="center"/>
    </xf>
    <xf numFmtId="167" fontId="32" fillId="2" borderId="20" xfId="0" applyNumberFormat="1" applyFont="1" applyFill="1" applyBorder="1" applyAlignment="1">
      <alignment horizontal="center" vertical="center" wrapText="1"/>
    </xf>
  </cellXfs>
  <cellStyles count="155">
    <cellStyle name="20% - Accent1" xfId="63"/>
    <cellStyle name="20% - Accent2" xfId="64"/>
    <cellStyle name="20% - Accent3" xfId="65"/>
    <cellStyle name="20% - Accent4" xfId="66"/>
    <cellStyle name="20% - Accent5" xfId="67"/>
    <cellStyle name="20% - Accent6" xfId="68"/>
    <cellStyle name="40% - Accent1" xfId="69"/>
    <cellStyle name="40% - Accent2" xfId="70"/>
    <cellStyle name="40% - Accent3" xfId="71"/>
    <cellStyle name="40% - Accent4" xfId="72"/>
    <cellStyle name="40% - Accent5" xfId="73"/>
    <cellStyle name="40% - Accent6" xfId="74"/>
    <cellStyle name="60% - Accent1" xfId="75"/>
    <cellStyle name="60% - Accent2" xfId="76"/>
    <cellStyle name="60% - Accent3" xfId="77"/>
    <cellStyle name="60% - Accent4" xfId="78"/>
    <cellStyle name="60% - Accent5" xfId="79"/>
    <cellStyle name="60% - Accent6" xfId="80"/>
    <cellStyle name="Accent1" xfId="81"/>
    <cellStyle name="Accent2" xfId="82"/>
    <cellStyle name="Accent3" xfId="83"/>
    <cellStyle name="Accent4" xfId="84"/>
    <cellStyle name="Accent5" xfId="85"/>
    <cellStyle name="Accent6" xfId="86"/>
    <cellStyle name="Bad" xfId="87"/>
    <cellStyle name="Calculation" xfId="88"/>
    <cellStyle name="Check Cell" xfId="89"/>
    <cellStyle name="Explanatory Text" xfId="90"/>
    <cellStyle name="Good" xfId="91"/>
    <cellStyle name="Heading 1" xfId="92"/>
    <cellStyle name="Heading 2" xfId="93"/>
    <cellStyle name="Heading 3" xfId="94"/>
    <cellStyle name="Heading 4" xfId="95"/>
    <cellStyle name="Input" xfId="96"/>
    <cellStyle name="Linked Cell" xfId="97"/>
    <cellStyle name="Neutral" xfId="98"/>
    <cellStyle name="Normal 4" xfId="9"/>
    <cellStyle name="Note" xfId="99"/>
    <cellStyle name="Output" xfId="100"/>
    <cellStyle name="Title" xfId="101"/>
    <cellStyle name="Total" xfId="102"/>
    <cellStyle name="Warning Text" xfId="103"/>
    <cellStyle name="Денежный 2" xfId="15"/>
    <cellStyle name="Обычный" xfId="0" builtinId="0"/>
    <cellStyle name="Обычный 10" xfId="152"/>
    <cellStyle name="Обычный 10 2" xfId="151"/>
    <cellStyle name="Обычный 2" xfId="2"/>
    <cellStyle name="Обычный 2 2" xfId="17"/>
    <cellStyle name="Обычный 2 2 2" xfId="105"/>
    <cellStyle name="Обычный 2 2 3" xfId="147"/>
    <cellStyle name="Обычный 2 3" xfId="18"/>
    <cellStyle name="Обычный 2 4" xfId="104"/>
    <cellStyle name="Обычный 2_09.04.2014_Programme budget 2014_Education_Modified" xfId="3"/>
    <cellStyle name="Обычный 3" xfId="5"/>
    <cellStyle name="Обычный 3 2" xfId="19"/>
    <cellStyle name="Обычный 3 3" xfId="20"/>
    <cellStyle name="Обычный 3 3 2" xfId="21"/>
    <cellStyle name="Обычный 3 3 2 2" xfId="4"/>
    <cellStyle name="Обычный 3 3 2 2 2" xfId="45"/>
    <cellStyle name="Обычный 3 3 2 2 3" xfId="109"/>
    <cellStyle name="Обычный 3 3 2 3" xfId="44"/>
    <cellStyle name="Обычный 3 3 2 4" xfId="108"/>
    <cellStyle name="Обычный 3 3 2_09.04.2014_Programme budget 2014_Education_Modified" xfId="110"/>
    <cellStyle name="Обычный 3 3 3" xfId="22"/>
    <cellStyle name="Обычный 3 3 3 2" xfId="46"/>
    <cellStyle name="Обычный 3 3 3 3" xfId="111"/>
    <cellStyle name="Обычный 3 3 4" xfId="43"/>
    <cellStyle name="Обычный 3 3 5" xfId="107"/>
    <cellStyle name="Обычный 3 3_09.04.2014_Programme budget 2014_Education_Modified" xfId="112"/>
    <cellStyle name="Обычный 3 4" xfId="23"/>
    <cellStyle name="Обычный 3 4 2" xfId="24"/>
    <cellStyle name="Обычный 3 4 2 2" xfId="48"/>
    <cellStyle name="Обычный 3 4 2 3" xfId="114"/>
    <cellStyle name="Обычный 3 4 3" xfId="47"/>
    <cellStyle name="Обычный 3 4 4" xfId="113"/>
    <cellStyle name="Обычный 3 4_09.04.2014_Programme budget 2014_Education_Modified" xfId="115"/>
    <cellStyle name="Обычный 3 5" xfId="25"/>
    <cellStyle name="Обычный 3 5 2" xfId="49"/>
    <cellStyle name="Обычный 3 5 3" xfId="116"/>
    <cellStyle name="Обычный 3 6" xfId="42"/>
    <cellStyle name="Обычный 3 7" xfId="106"/>
    <cellStyle name="Обычный 3_09.04.2014_Programme budget 2014_Education_Modified" xfId="117"/>
    <cellStyle name="Обычный 4" xfId="8"/>
    <cellStyle name="Обычный 4 2" xfId="27"/>
    <cellStyle name="Обычный 4 2 2" xfId="28"/>
    <cellStyle name="Обычный 4 2 2 2" xfId="52"/>
    <cellStyle name="Обычный 4 2 2 3" xfId="120"/>
    <cellStyle name="Обычный 4 2 3" xfId="51"/>
    <cellStyle name="Обычный 4 2 4" xfId="119"/>
    <cellStyle name="Обычный 4 2 5" xfId="145"/>
    <cellStyle name="Обычный 4 2_09.04.2014_Programme budget 2014_Education_Modified" xfId="121"/>
    <cellStyle name="Обычный 4 3" xfId="29"/>
    <cellStyle name="Обычный 4 3 2" xfId="53"/>
    <cellStyle name="Обычный 4 3 3" xfId="122"/>
    <cellStyle name="Обычный 4 4" xfId="50"/>
    <cellStyle name="Обычный 4 5" xfId="26"/>
    <cellStyle name="Обычный 4 6" xfId="118"/>
    <cellStyle name="Обычный 4_09.04.2014_Programme budget 2014_Education_Modified" xfId="123"/>
    <cellStyle name="Обычный 5" xfId="6"/>
    <cellStyle name="Обычный 5 2" xfId="14"/>
    <cellStyle name="Обычный 5 3" xfId="124"/>
    <cellStyle name="Обычный 5 4" xfId="143"/>
    <cellStyle name="Обычный 6" xfId="13"/>
    <cellStyle name="Обычный 6 2" xfId="31"/>
    <cellStyle name="Обычный 6 2 2" xfId="32"/>
    <cellStyle name="Обычный 6 2 2 2" xfId="56"/>
    <cellStyle name="Обычный 6 2 2 3" xfId="127"/>
    <cellStyle name="Обычный 6 2 3" xfId="55"/>
    <cellStyle name="Обычный 6 2 4" xfId="126"/>
    <cellStyle name="Обычный 6 2_09.04.2014_Programme budget 2014_Education_Modified" xfId="128"/>
    <cellStyle name="Обычный 6 3" xfId="33"/>
    <cellStyle name="Обычный 6 3 2" xfId="57"/>
    <cellStyle name="Обычный 6 3 3" xfId="129"/>
    <cellStyle name="Обычный 6 4" xfId="54"/>
    <cellStyle name="Обычный 6 5" xfId="30"/>
    <cellStyle name="Обычный 6 6" xfId="125"/>
    <cellStyle name="Обычный 6_09.04.2014_Programme budget 2014_Education_Modified" xfId="130"/>
    <cellStyle name="Обычный 7" xfId="137"/>
    <cellStyle name="Обычный 7 2" xfId="154"/>
    <cellStyle name="Обычный 8" xfId="138"/>
    <cellStyle name="Обычный 9" xfId="141"/>
    <cellStyle name="Процентный 2" xfId="10"/>
    <cellStyle name="Процентный 2 2" xfId="35"/>
    <cellStyle name="Процентный 2 3" xfId="34"/>
    <cellStyle name="Процентный 2 4" xfId="139"/>
    <cellStyle name="Процентный 3" xfId="11"/>
    <cellStyle name="Процентный 4" xfId="16"/>
    <cellStyle name="Процентный 5" xfId="136"/>
    <cellStyle name="Стиль 1" xfId="62"/>
    <cellStyle name="Финансовый" xfId="1" builtinId="3"/>
    <cellStyle name="Финансовый 2" xfId="12"/>
    <cellStyle name="Финансовый 2 2" xfId="37"/>
    <cellStyle name="Финансовый 2 2 2" xfId="38"/>
    <cellStyle name="Финансовый 2 2 2 2" xfId="39"/>
    <cellStyle name="Финансовый 2 2 2 2 2" xfId="60"/>
    <cellStyle name="Финансовый 2 2 2 2 3" xfId="133"/>
    <cellStyle name="Финансовый 2 2 2 3" xfId="59"/>
    <cellStyle name="Финансовый 2 2 2 4" xfId="132"/>
    <cellStyle name="Финансовый 2 2 3" xfId="40"/>
    <cellStyle name="Финансовый 2 2 3 2" xfId="61"/>
    <cellStyle name="Финансовый 2 2 3 3" xfId="134"/>
    <cellStyle name="Финансовый 2 2 4" xfId="58"/>
    <cellStyle name="Финансовый 2 2 5" xfId="131"/>
    <cellStyle name="Финансовый 2 3" xfId="36"/>
    <cellStyle name="Финансовый 2 4" xfId="140"/>
    <cellStyle name="Финансовый 3" xfId="7"/>
    <cellStyle name="Финансовый 3 2" xfId="41"/>
    <cellStyle name="Финансовый 3 3" xfId="144"/>
    <cellStyle name="Финансовый 3 4" xfId="146"/>
    <cellStyle name="Финансовый 4" xfId="135"/>
    <cellStyle name="Финансовый 4 2" xfId="142"/>
    <cellStyle name="Финансовый 4 3" xfId="150"/>
    <cellStyle name="Финансовый 5" xfId="148"/>
    <cellStyle name="Финансовый 6" xfId="149"/>
    <cellStyle name="Финансовый 7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176"/>
  <sheetViews>
    <sheetView tabSelected="1" zoomScale="60" zoomScaleNormal="60" workbookViewId="0">
      <selection activeCell="Y16" sqref="Y16"/>
    </sheetView>
  </sheetViews>
  <sheetFormatPr defaultRowHeight="15" x14ac:dyDescent="0.25"/>
  <cols>
    <col min="1" max="1" width="11.85546875" style="7" customWidth="1"/>
    <col min="2" max="2" width="9.28515625" style="3" bestFit="1" customWidth="1"/>
    <col min="3" max="3" width="47.7109375" style="62" customWidth="1"/>
    <col min="4" max="4" width="16.140625" style="3" customWidth="1"/>
    <col min="5" max="5" width="17.42578125" style="3" customWidth="1"/>
    <col min="6" max="6" width="19" style="3" customWidth="1"/>
    <col min="7" max="7" width="19.140625" style="3" customWidth="1"/>
    <col min="8" max="8" width="19" style="3" customWidth="1"/>
    <col min="9" max="9" width="48.140625" style="7" customWidth="1"/>
    <col min="10" max="10" width="13.42578125" style="7" customWidth="1"/>
    <col min="11" max="12" width="14" style="7" customWidth="1"/>
    <col min="13" max="13" width="15.5703125" style="7" bestFit="1" customWidth="1"/>
    <col min="14" max="14" width="13.7109375" style="7" customWidth="1"/>
    <col min="15" max="15" width="15.28515625" style="7" customWidth="1"/>
    <col min="16" max="125" width="9.140625" style="10"/>
    <col min="126" max="16384" width="9.140625" style="7"/>
  </cols>
  <sheetData>
    <row r="1" spans="1:15" x14ac:dyDescent="0.25">
      <c r="M1" s="5"/>
      <c r="N1" s="5"/>
      <c r="O1" s="9" t="s">
        <v>94</v>
      </c>
    </row>
    <row r="2" spans="1:15" x14ac:dyDescent="0.25">
      <c r="G2" s="8" t="s">
        <v>33</v>
      </c>
      <c r="M2" s="5"/>
      <c r="O2" s="9" t="s">
        <v>340</v>
      </c>
    </row>
    <row r="3" spans="1:15" x14ac:dyDescent="0.25">
      <c r="M3" s="5"/>
      <c r="N3" s="5"/>
      <c r="O3" s="9" t="s">
        <v>341</v>
      </c>
    </row>
    <row r="4" spans="1:15" x14ac:dyDescent="0.25">
      <c r="N4" s="5"/>
      <c r="O4" s="9" t="s">
        <v>342</v>
      </c>
    </row>
    <row r="5" spans="1:15" x14ac:dyDescent="0.25">
      <c r="A5" s="1"/>
      <c r="B5" s="57"/>
      <c r="C5" s="2"/>
      <c r="N5" s="5"/>
      <c r="O5" s="9" t="s">
        <v>343</v>
      </c>
    </row>
    <row r="6" spans="1:15" x14ac:dyDescent="0.25">
      <c r="A6" s="201" t="s">
        <v>95</v>
      </c>
      <c r="B6" s="201"/>
      <c r="C6" s="201"/>
      <c r="N6" s="5"/>
      <c r="O6" s="5"/>
    </row>
    <row r="8" spans="1:15" ht="15" customHeight="1" x14ac:dyDescent="0.25">
      <c r="A8" s="202" t="s">
        <v>0</v>
      </c>
      <c r="B8" s="203" t="s">
        <v>1</v>
      </c>
      <c r="C8" s="204" t="s">
        <v>2</v>
      </c>
      <c r="D8" s="221" t="s">
        <v>34</v>
      </c>
      <c r="E8" s="221"/>
      <c r="F8" s="221"/>
      <c r="G8" s="221"/>
      <c r="H8" s="221"/>
      <c r="I8" s="219" t="s">
        <v>35</v>
      </c>
      <c r="J8" s="218" t="s">
        <v>36</v>
      </c>
      <c r="K8" s="218"/>
      <c r="L8" s="218" t="s">
        <v>37</v>
      </c>
      <c r="M8" s="218"/>
      <c r="N8" s="218"/>
      <c r="O8" s="218"/>
    </row>
    <row r="9" spans="1:15" x14ac:dyDescent="0.25">
      <c r="A9" s="202"/>
      <c r="B9" s="203"/>
      <c r="C9" s="205"/>
      <c r="D9" s="220" t="s">
        <v>38</v>
      </c>
      <c r="E9" s="220"/>
      <c r="F9" s="220"/>
      <c r="G9" s="220"/>
      <c r="H9" s="220"/>
      <c r="I9" s="219"/>
      <c r="J9" s="218"/>
      <c r="K9" s="218"/>
      <c r="L9" s="218"/>
      <c r="M9" s="218"/>
      <c r="N9" s="218"/>
      <c r="O9" s="218"/>
    </row>
    <row r="10" spans="1:15" x14ac:dyDescent="0.25">
      <c r="A10" s="202"/>
      <c r="B10" s="203"/>
      <c r="C10" s="206"/>
      <c r="D10" s="15" t="s">
        <v>59</v>
      </c>
      <c r="E10" s="15" t="s">
        <v>60</v>
      </c>
      <c r="F10" s="15" t="s">
        <v>39</v>
      </c>
      <c r="G10" s="15" t="s">
        <v>40</v>
      </c>
      <c r="H10" s="15" t="s">
        <v>61</v>
      </c>
      <c r="I10" s="219"/>
      <c r="J10" s="218"/>
      <c r="K10" s="14">
        <v>2017</v>
      </c>
      <c r="L10" s="14">
        <v>2018</v>
      </c>
      <c r="M10" s="14">
        <v>2019</v>
      </c>
      <c r="N10" s="14">
        <v>2020</v>
      </c>
      <c r="O10" s="14">
        <v>2021</v>
      </c>
    </row>
    <row r="11" spans="1:15" x14ac:dyDescent="0.25">
      <c r="A11" s="207" t="s">
        <v>17</v>
      </c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</row>
    <row r="12" spans="1:15" s="43" customFormat="1" ht="68.45" customHeight="1" x14ac:dyDescent="0.2">
      <c r="A12" s="209">
        <v>1</v>
      </c>
      <c r="B12" s="210"/>
      <c r="C12" s="211" t="s">
        <v>332</v>
      </c>
      <c r="D12" s="181">
        <v>67500.799999999988</v>
      </c>
      <c r="E12" s="212">
        <v>82898.943189879821</v>
      </c>
      <c r="F12" s="212">
        <f>F14+F15+F16+F17+F18+F19+F20+F22+F23+F24+F25+F21+F28</f>
        <v>83756.599999999991</v>
      </c>
      <c r="G12" s="212">
        <v>92081.4</v>
      </c>
      <c r="H12" s="212">
        <v>92910.8</v>
      </c>
      <c r="I12" s="213" t="s">
        <v>326</v>
      </c>
      <c r="J12" s="222" t="s">
        <v>41</v>
      </c>
      <c r="K12" s="222">
        <v>21.9</v>
      </c>
      <c r="L12" s="222">
        <v>21.9</v>
      </c>
      <c r="M12" s="222">
        <v>22.1</v>
      </c>
      <c r="N12" s="222">
        <v>22.5</v>
      </c>
      <c r="O12" s="223">
        <v>23</v>
      </c>
    </row>
    <row r="13" spans="1:15" s="43" customFormat="1" ht="14.25" x14ac:dyDescent="0.2">
      <c r="A13" s="209"/>
      <c r="B13" s="210"/>
      <c r="C13" s="211"/>
      <c r="D13" s="181"/>
      <c r="E13" s="212"/>
      <c r="F13" s="212"/>
      <c r="G13" s="212"/>
      <c r="H13" s="212"/>
      <c r="I13" s="213"/>
      <c r="J13" s="222"/>
      <c r="K13" s="222"/>
      <c r="L13" s="222"/>
      <c r="M13" s="222"/>
      <c r="N13" s="222"/>
      <c r="O13" s="223"/>
    </row>
    <row r="14" spans="1:15" s="43" customFormat="1" ht="54.75" customHeight="1" x14ac:dyDescent="0.2">
      <c r="A14" s="44"/>
      <c r="B14" s="85">
        <v>1</v>
      </c>
      <c r="C14" s="82" t="s">
        <v>4</v>
      </c>
      <c r="D14" s="144">
        <v>4222.5</v>
      </c>
      <c r="E14" s="144">
        <v>7231.9444300301602</v>
      </c>
      <c r="F14" s="144">
        <v>3846.68</v>
      </c>
      <c r="G14" s="144">
        <v>8247.2999999999993</v>
      </c>
      <c r="H14" s="144">
        <v>8247.2999999999993</v>
      </c>
      <c r="I14" s="80" t="s">
        <v>204</v>
      </c>
      <c r="J14" s="61" t="s">
        <v>41</v>
      </c>
      <c r="K14" s="61">
        <v>14.3</v>
      </c>
      <c r="L14" s="61">
        <v>14.3</v>
      </c>
      <c r="M14" s="61">
        <v>14.5</v>
      </c>
      <c r="N14" s="61">
        <v>14.7</v>
      </c>
      <c r="O14" s="61">
        <v>15</v>
      </c>
    </row>
    <row r="15" spans="1:15" s="45" customFormat="1" ht="91.15" customHeight="1" x14ac:dyDescent="0.25">
      <c r="A15" s="83"/>
      <c r="B15" s="85">
        <v>2</v>
      </c>
      <c r="C15" s="82" t="s">
        <v>6</v>
      </c>
      <c r="D15" s="144">
        <v>3501.4</v>
      </c>
      <c r="E15" s="144">
        <v>4406.6032163117779</v>
      </c>
      <c r="F15" s="144">
        <v>3486.73</v>
      </c>
      <c r="G15" s="144">
        <v>5281</v>
      </c>
      <c r="H15" s="144">
        <v>5281</v>
      </c>
      <c r="I15" s="80" t="s">
        <v>150</v>
      </c>
      <c r="J15" s="61" t="s">
        <v>41</v>
      </c>
      <c r="K15" s="61">
        <v>13.1</v>
      </c>
      <c r="L15" s="86">
        <v>13.1</v>
      </c>
      <c r="M15" s="86" t="s">
        <v>65</v>
      </c>
      <c r="N15" s="86" t="s">
        <v>65</v>
      </c>
      <c r="O15" s="61" t="s">
        <v>65</v>
      </c>
    </row>
    <row r="16" spans="1:15" s="45" customFormat="1" ht="91.15" customHeight="1" x14ac:dyDescent="0.25">
      <c r="A16" s="137"/>
      <c r="B16" s="138">
        <v>3</v>
      </c>
      <c r="C16" s="140" t="s">
        <v>8</v>
      </c>
      <c r="D16" s="144"/>
      <c r="E16" s="144"/>
      <c r="F16" s="144">
        <v>4559.32</v>
      </c>
      <c r="G16" s="144"/>
      <c r="H16" s="144"/>
      <c r="I16" s="136"/>
      <c r="J16" s="134"/>
      <c r="K16" s="134"/>
      <c r="L16" s="135"/>
      <c r="M16" s="135"/>
      <c r="N16" s="135"/>
      <c r="O16" s="134"/>
    </row>
    <row r="17" spans="1:15" s="45" customFormat="1" ht="91.15" customHeight="1" x14ac:dyDescent="0.25">
      <c r="A17" s="44"/>
      <c r="B17" s="85">
        <v>4</v>
      </c>
      <c r="C17" s="82" t="s">
        <v>10</v>
      </c>
      <c r="D17" s="144">
        <v>1079.4000000000001</v>
      </c>
      <c r="E17" s="144">
        <v>1546.6544041610136</v>
      </c>
      <c r="F17" s="144">
        <v>1217.8699999999999</v>
      </c>
      <c r="G17" s="144">
        <v>2277.8000000000002</v>
      </c>
      <c r="H17" s="144">
        <v>2277.8000000000002</v>
      </c>
      <c r="I17" s="60" t="s">
        <v>302</v>
      </c>
      <c r="J17" s="61" t="s">
        <v>41</v>
      </c>
      <c r="K17" s="87"/>
      <c r="L17" s="24">
        <v>100</v>
      </c>
      <c r="M17" s="61">
        <v>100</v>
      </c>
      <c r="N17" s="61">
        <v>100</v>
      </c>
      <c r="O17" s="61">
        <v>100</v>
      </c>
    </row>
    <row r="18" spans="1:15" s="45" customFormat="1" ht="91.15" customHeight="1" x14ac:dyDescent="0.25">
      <c r="A18" s="44"/>
      <c r="B18" s="138">
        <v>5</v>
      </c>
      <c r="C18" s="141" t="s">
        <v>328</v>
      </c>
      <c r="D18" s="144"/>
      <c r="E18" s="144"/>
      <c r="F18" s="144">
        <v>8710.1</v>
      </c>
      <c r="G18" s="144"/>
      <c r="H18" s="144"/>
      <c r="I18" s="60"/>
      <c r="J18" s="134"/>
      <c r="K18" s="87"/>
      <c r="L18" s="139"/>
      <c r="M18" s="134"/>
      <c r="N18" s="134"/>
      <c r="O18" s="134"/>
    </row>
    <row r="19" spans="1:15" s="45" customFormat="1" ht="91.15" customHeight="1" x14ac:dyDescent="0.25">
      <c r="A19" s="44"/>
      <c r="B19" s="85">
        <v>6</v>
      </c>
      <c r="C19" s="80" t="s">
        <v>13</v>
      </c>
      <c r="D19" s="144">
        <v>3275.7</v>
      </c>
      <c r="E19" s="144">
        <v>4903.8898108569474</v>
      </c>
      <c r="F19" s="144">
        <v>3112.44</v>
      </c>
      <c r="G19" s="144">
        <v>5802.9</v>
      </c>
      <c r="H19" s="144">
        <v>6012.3</v>
      </c>
      <c r="I19" s="80" t="s">
        <v>152</v>
      </c>
      <c r="J19" s="61" t="s">
        <v>41</v>
      </c>
      <c r="K19" s="61">
        <v>18.7</v>
      </c>
      <c r="L19" s="61">
        <v>18.7</v>
      </c>
      <c r="M19" s="61">
        <v>18.7</v>
      </c>
      <c r="N19" s="61">
        <v>18.7</v>
      </c>
      <c r="O19" s="61">
        <v>18.7</v>
      </c>
    </row>
    <row r="20" spans="1:15" s="45" customFormat="1" ht="91.15" customHeight="1" x14ac:dyDescent="0.25">
      <c r="A20" s="44"/>
      <c r="B20" s="85">
        <v>7</v>
      </c>
      <c r="C20" s="80" t="s">
        <v>67</v>
      </c>
      <c r="D20" s="144">
        <v>3058.4</v>
      </c>
      <c r="E20" s="144">
        <v>4223.3458993009999</v>
      </c>
      <c r="F20" s="144">
        <v>2563.27</v>
      </c>
      <c r="G20" s="144">
        <v>5088.3</v>
      </c>
      <c r="H20" s="144">
        <v>5088.3</v>
      </c>
      <c r="I20" s="80" t="s">
        <v>154</v>
      </c>
      <c r="J20" s="61" t="s">
        <v>41</v>
      </c>
      <c r="K20" s="61"/>
      <c r="L20" s="61"/>
      <c r="M20" s="61">
        <v>100</v>
      </c>
      <c r="N20" s="61">
        <v>100</v>
      </c>
      <c r="O20" s="61">
        <v>100</v>
      </c>
    </row>
    <row r="21" spans="1:15" s="45" customFormat="1" ht="45" x14ac:dyDescent="0.25">
      <c r="A21" s="44"/>
      <c r="B21" s="85">
        <v>26</v>
      </c>
      <c r="C21" s="82" t="s">
        <v>84</v>
      </c>
      <c r="D21" s="144">
        <v>4584.8999999999996</v>
      </c>
      <c r="E21" s="144">
        <v>6082.8471342460534</v>
      </c>
      <c r="F21" s="144"/>
      <c r="G21" s="144">
        <v>7040.8</v>
      </c>
      <c r="H21" s="144">
        <v>7040.8</v>
      </c>
      <c r="I21" s="60" t="s">
        <v>151</v>
      </c>
      <c r="J21" s="61" t="s">
        <v>41</v>
      </c>
      <c r="K21" s="46">
        <v>3472</v>
      </c>
      <c r="L21" s="46">
        <v>3472</v>
      </c>
      <c r="M21" s="46">
        <v>3472</v>
      </c>
      <c r="N21" s="46">
        <v>3472</v>
      </c>
      <c r="O21" s="46">
        <v>3472</v>
      </c>
    </row>
    <row r="22" spans="1:15" s="45" customFormat="1" ht="30" x14ac:dyDescent="0.25">
      <c r="A22" s="44"/>
      <c r="B22" s="85">
        <v>27</v>
      </c>
      <c r="C22" s="80" t="s">
        <v>66</v>
      </c>
      <c r="D22" s="144">
        <v>1317.7</v>
      </c>
      <c r="E22" s="144">
        <v>2256.8462227236801</v>
      </c>
      <c r="F22" s="144">
        <v>1209.45</v>
      </c>
      <c r="G22" s="144">
        <v>3023.5</v>
      </c>
      <c r="H22" s="144">
        <v>3023.5</v>
      </c>
      <c r="I22" s="80" t="s">
        <v>153</v>
      </c>
      <c r="J22" s="61" t="s">
        <v>44</v>
      </c>
      <c r="K22" s="61">
        <v>2</v>
      </c>
      <c r="L22" s="61">
        <v>2</v>
      </c>
      <c r="M22" s="61" t="s">
        <v>85</v>
      </c>
      <c r="N22" s="61" t="s">
        <v>85</v>
      </c>
      <c r="O22" s="61" t="s">
        <v>85</v>
      </c>
    </row>
    <row r="23" spans="1:15" s="45" customFormat="1" ht="188.25" customHeight="1" x14ac:dyDescent="0.25">
      <c r="A23" s="44"/>
      <c r="B23" s="85">
        <v>28</v>
      </c>
      <c r="C23" s="80" t="s">
        <v>336</v>
      </c>
      <c r="D23" s="144">
        <v>24822.1</v>
      </c>
      <c r="E23" s="144">
        <v>26929.1</v>
      </c>
      <c r="F23" s="144">
        <f>27091.6+2343.8</f>
        <v>29435.399999999998</v>
      </c>
      <c r="G23" s="144">
        <v>28275.599999999999</v>
      </c>
      <c r="H23" s="144">
        <v>28275.599999999999</v>
      </c>
      <c r="I23" s="88" t="s">
        <v>335</v>
      </c>
      <c r="J23" s="61" t="s">
        <v>41</v>
      </c>
      <c r="K23" s="89">
        <v>3</v>
      </c>
      <c r="L23" s="89">
        <v>5</v>
      </c>
      <c r="M23" s="89">
        <v>20</v>
      </c>
      <c r="N23" s="89">
        <v>30</v>
      </c>
      <c r="O23" s="89">
        <v>50</v>
      </c>
    </row>
    <row r="24" spans="1:15" s="45" customFormat="1" ht="93" customHeight="1" x14ac:dyDescent="0.25">
      <c r="A24" s="83"/>
      <c r="B24" s="85">
        <v>29</v>
      </c>
      <c r="C24" s="80" t="s">
        <v>68</v>
      </c>
      <c r="D24" s="144">
        <v>1411.2</v>
      </c>
      <c r="E24" s="144">
        <v>1796.812072249196</v>
      </c>
      <c r="F24" s="144">
        <f>1497.27</f>
        <v>1497.27</v>
      </c>
      <c r="G24" s="144">
        <v>1886.6</v>
      </c>
      <c r="H24" s="144">
        <v>1910.2</v>
      </c>
      <c r="I24" s="60" t="s">
        <v>155</v>
      </c>
      <c r="J24" s="61" t="s">
        <v>146</v>
      </c>
      <c r="K24" s="89"/>
      <c r="L24" s="89"/>
      <c r="M24" s="89">
        <v>1</v>
      </c>
      <c r="N24" s="89">
        <v>1</v>
      </c>
      <c r="O24" s="89">
        <v>50</v>
      </c>
    </row>
    <row r="25" spans="1:15" s="45" customFormat="1" ht="1.5" customHeight="1" x14ac:dyDescent="0.25">
      <c r="A25" s="214"/>
      <c r="B25" s="215">
        <v>30</v>
      </c>
      <c r="C25" s="183" t="s">
        <v>69</v>
      </c>
      <c r="D25" s="182">
        <v>20227.5</v>
      </c>
      <c r="E25" s="182">
        <v>23520.9</v>
      </c>
      <c r="F25" s="182">
        <f>14788.9+9155.7</f>
        <v>23944.6</v>
      </c>
      <c r="G25" s="182">
        <v>25157.599999999999</v>
      </c>
      <c r="H25" s="182">
        <v>25754</v>
      </c>
      <c r="I25" s="60" t="s">
        <v>156</v>
      </c>
      <c r="J25" s="61" t="s">
        <v>58</v>
      </c>
      <c r="K25" s="61"/>
      <c r="L25" s="46">
        <v>60000</v>
      </c>
      <c r="M25" s="46">
        <v>60000</v>
      </c>
      <c r="N25" s="46">
        <v>60000</v>
      </c>
      <c r="O25" s="46">
        <v>60000</v>
      </c>
    </row>
    <row r="26" spans="1:15" s="45" customFormat="1" ht="28.5" customHeight="1" x14ac:dyDescent="0.25">
      <c r="A26" s="214"/>
      <c r="B26" s="215"/>
      <c r="C26" s="183"/>
      <c r="D26" s="182"/>
      <c r="E26" s="182"/>
      <c r="F26" s="182"/>
      <c r="G26" s="182"/>
      <c r="H26" s="182"/>
      <c r="I26" s="60" t="s">
        <v>157</v>
      </c>
      <c r="J26" s="61" t="s">
        <v>58</v>
      </c>
      <c r="K26" s="61"/>
      <c r="L26" s="61">
        <v>947</v>
      </c>
      <c r="M26" s="61">
        <v>947</v>
      </c>
      <c r="N26" s="61">
        <v>947</v>
      </c>
      <c r="O26" s="61">
        <v>947</v>
      </c>
    </row>
    <row r="27" spans="1:15" s="45" customFormat="1" x14ac:dyDescent="0.25">
      <c r="A27" s="214"/>
      <c r="B27" s="215"/>
      <c r="C27" s="183"/>
      <c r="D27" s="182"/>
      <c r="E27" s="182"/>
      <c r="F27" s="182"/>
      <c r="G27" s="182"/>
      <c r="H27" s="182"/>
      <c r="I27" s="80" t="s">
        <v>337</v>
      </c>
      <c r="J27" s="61" t="s">
        <v>58</v>
      </c>
      <c r="K27" s="61"/>
      <c r="L27" s="61">
        <v>250</v>
      </c>
      <c r="M27" s="61">
        <v>250</v>
      </c>
      <c r="N27" s="61">
        <v>250</v>
      </c>
      <c r="O27" s="61">
        <v>250</v>
      </c>
    </row>
    <row r="28" spans="1:15" s="45" customFormat="1" x14ac:dyDescent="0.25">
      <c r="A28" s="148"/>
      <c r="B28" s="149">
        <v>52</v>
      </c>
      <c r="C28" s="145" t="s">
        <v>330</v>
      </c>
      <c r="D28" s="146"/>
      <c r="E28" s="146"/>
      <c r="F28" s="146">
        <v>173.47</v>
      </c>
      <c r="G28" s="146"/>
      <c r="H28" s="146"/>
      <c r="I28" s="150"/>
      <c r="J28" s="147"/>
      <c r="K28" s="147"/>
      <c r="L28" s="147"/>
      <c r="M28" s="147"/>
      <c r="N28" s="147"/>
      <c r="O28" s="147"/>
    </row>
    <row r="29" spans="1:15" s="45" customFormat="1" ht="52.15" customHeight="1" x14ac:dyDescent="0.25">
      <c r="A29" s="199" t="s">
        <v>259</v>
      </c>
      <c r="B29" s="185"/>
      <c r="C29" s="200" t="s">
        <v>262</v>
      </c>
      <c r="D29" s="181">
        <v>810657.44003754272</v>
      </c>
      <c r="E29" s="181">
        <v>969277.3</v>
      </c>
      <c r="F29" s="181">
        <f>F31+F33+F35+F43+F45+F46+F47</f>
        <v>999693.53000000014</v>
      </c>
      <c r="G29" s="181">
        <v>1067215.3</v>
      </c>
      <c r="H29" s="181">
        <v>1088564.2</v>
      </c>
      <c r="I29" s="194" t="s">
        <v>158</v>
      </c>
      <c r="J29" s="178" t="s">
        <v>41</v>
      </c>
      <c r="K29" s="208" t="s">
        <v>96</v>
      </c>
      <c r="L29" s="208" t="s">
        <v>96</v>
      </c>
      <c r="M29" s="208" t="s">
        <v>28</v>
      </c>
      <c r="N29" s="208" t="s">
        <v>97</v>
      </c>
      <c r="O29" s="208" t="s">
        <v>98</v>
      </c>
    </row>
    <row r="30" spans="1:15" s="45" customFormat="1" ht="74.25" customHeight="1" x14ac:dyDescent="0.25">
      <c r="A30" s="199"/>
      <c r="B30" s="185"/>
      <c r="C30" s="200"/>
      <c r="D30" s="181"/>
      <c r="E30" s="181"/>
      <c r="F30" s="181"/>
      <c r="G30" s="181"/>
      <c r="H30" s="181"/>
      <c r="I30" s="195"/>
      <c r="J30" s="178"/>
      <c r="K30" s="208"/>
      <c r="L30" s="208"/>
      <c r="M30" s="208"/>
      <c r="N30" s="208"/>
      <c r="O30" s="208"/>
    </row>
    <row r="31" spans="1:15" s="45" customFormat="1" ht="50.25" customHeight="1" x14ac:dyDescent="0.25">
      <c r="A31" s="185"/>
      <c r="B31" s="185" t="s">
        <v>3</v>
      </c>
      <c r="C31" s="183" t="s">
        <v>165</v>
      </c>
      <c r="D31" s="182">
        <v>387885.74003754277</v>
      </c>
      <c r="E31" s="182">
        <v>504219.69999999995</v>
      </c>
      <c r="F31" s="198">
        <f>407541.13+951+171048.2</f>
        <v>579540.33000000007</v>
      </c>
      <c r="G31" s="182">
        <v>562291.19999999995</v>
      </c>
      <c r="H31" s="182">
        <v>574410.19999999995</v>
      </c>
      <c r="I31" s="90" t="s">
        <v>159</v>
      </c>
      <c r="J31" s="61" t="s">
        <v>47</v>
      </c>
      <c r="K31" s="61">
        <v>14</v>
      </c>
      <c r="L31" s="91">
        <v>14</v>
      </c>
      <c r="M31" s="91">
        <v>15</v>
      </c>
      <c r="N31" s="91">
        <v>16</v>
      </c>
      <c r="O31" s="91">
        <v>17</v>
      </c>
    </row>
    <row r="32" spans="1:15" s="45" customFormat="1" ht="75" x14ac:dyDescent="0.25">
      <c r="A32" s="185"/>
      <c r="B32" s="185"/>
      <c r="C32" s="183"/>
      <c r="D32" s="182"/>
      <c r="E32" s="182"/>
      <c r="F32" s="198"/>
      <c r="G32" s="182"/>
      <c r="H32" s="182"/>
      <c r="I32" s="92" t="s">
        <v>160</v>
      </c>
      <c r="J32" s="93" t="s">
        <v>58</v>
      </c>
      <c r="K32" s="93">
        <v>40</v>
      </c>
      <c r="L32" s="94">
        <v>45</v>
      </c>
      <c r="M32" s="94">
        <v>60</v>
      </c>
      <c r="N32" s="94">
        <v>70</v>
      </c>
      <c r="O32" s="95" t="s">
        <v>99</v>
      </c>
    </row>
    <row r="33" spans="1:15" s="45" customFormat="1" ht="30" x14ac:dyDescent="0.25">
      <c r="A33" s="185"/>
      <c r="B33" s="185" t="s">
        <v>5</v>
      </c>
      <c r="C33" s="183" t="s">
        <v>18</v>
      </c>
      <c r="D33" s="182">
        <v>174976.6</v>
      </c>
      <c r="E33" s="182">
        <v>173065.7</v>
      </c>
      <c r="F33" s="182">
        <f>74852.5+68709.9</f>
        <v>143562.4</v>
      </c>
      <c r="G33" s="182">
        <v>185866.9</v>
      </c>
      <c r="H33" s="182">
        <v>188919.1</v>
      </c>
      <c r="I33" s="60" t="s">
        <v>174</v>
      </c>
      <c r="J33" s="61" t="s">
        <v>41</v>
      </c>
      <c r="K33" s="96" t="s">
        <v>303</v>
      </c>
      <c r="L33" s="96" t="s">
        <v>303</v>
      </c>
      <c r="M33" s="96" t="s">
        <v>303</v>
      </c>
      <c r="N33" s="96" t="s">
        <v>303</v>
      </c>
      <c r="O33" s="96" t="s">
        <v>303</v>
      </c>
    </row>
    <row r="34" spans="1:15" s="45" customFormat="1" ht="75" x14ac:dyDescent="0.25">
      <c r="A34" s="185"/>
      <c r="B34" s="185"/>
      <c r="C34" s="183"/>
      <c r="D34" s="182"/>
      <c r="E34" s="182"/>
      <c r="F34" s="182"/>
      <c r="G34" s="182"/>
      <c r="H34" s="182"/>
      <c r="I34" s="60" t="s">
        <v>161</v>
      </c>
      <c r="J34" s="61" t="s">
        <v>100</v>
      </c>
      <c r="K34" s="97" t="s">
        <v>304</v>
      </c>
      <c r="L34" s="97" t="s">
        <v>304</v>
      </c>
      <c r="M34" s="97" t="s">
        <v>304</v>
      </c>
      <c r="N34" s="97" t="s">
        <v>304</v>
      </c>
      <c r="O34" s="97" t="s">
        <v>304</v>
      </c>
    </row>
    <row r="35" spans="1:15" s="45" customFormat="1" ht="22.9" hidden="1" customHeight="1" x14ac:dyDescent="0.25">
      <c r="A35" s="185"/>
      <c r="B35" s="185" t="s">
        <v>7</v>
      </c>
      <c r="C35" s="194" t="s">
        <v>147</v>
      </c>
      <c r="D35" s="182">
        <v>34646.5</v>
      </c>
      <c r="E35" s="182">
        <v>39966.1</v>
      </c>
      <c r="F35" s="182">
        <v>1555.4</v>
      </c>
      <c r="G35" s="182">
        <v>48398.400000000001</v>
      </c>
      <c r="H35" s="182">
        <v>49068.5</v>
      </c>
      <c r="I35" s="60"/>
      <c r="J35" s="61"/>
      <c r="K35" s="24"/>
      <c r="L35" s="24"/>
      <c r="M35" s="24"/>
      <c r="N35" s="24"/>
      <c r="O35" s="24"/>
    </row>
    <row r="36" spans="1:15" s="45" customFormat="1" ht="22.9" customHeight="1" x14ac:dyDescent="0.25">
      <c r="A36" s="185"/>
      <c r="B36" s="185"/>
      <c r="C36" s="197"/>
      <c r="D36" s="182"/>
      <c r="E36" s="182"/>
      <c r="F36" s="182"/>
      <c r="G36" s="182"/>
      <c r="H36" s="182"/>
      <c r="I36" s="183" t="s">
        <v>162</v>
      </c>
      <c r="J36" s="178" t="s">
        <v>70</v>
      </c>
      <c r="K36" s="178">
        <v>4</v>
      </c>
      <c r="L36" s="184">
        <v>5</v>
      </c>
      <c r="M36" s="184">
        <v>6</v>
      </c>
      <c r="N36" s="184">
        <v>7</v>
      </c>
      <c r="O36" s="184">
        <v>8</v>
      </c>
    </row>
    <row r="37" spans="1:15" s="45" customFormat="1" ht="17.45" customHeight="1" x14ac:dyDescent="0.25">
      <c r="A37" s="185"/>
      <c r="B37" s="185"/>
      <c r="C37" s="197"/>
      <c r="D37" s="182"/>
      <c r="E37" s="182"/>
      <c r="F37" s="182"/>
      <c r="G37" s="182"/>
      <c r="H37" s="182"/>
      <c r="I37" s="183"/>
      <c r="J37" s="178"/>
      <c r="K37" s="178"/>
      <c r="L37" s="184"/>
      <c r="M37" s="184"/>
      <c r="N37" s="184"/>
      <c r="O37" s="184"/>
    </row>
    <row r="38" spans="1:15" s="45" customFormat="1" ht="17.45" customHeight="1" x14ac:dyDescent="0.25">
      <c r="A38" s="185"/>
      <c r="B38" s="185"/>
      <c r="C38" s="197"/>
      <c r="D38" s="182"/>
      <c r="E38" s="182"/>
      <c r="F38" s="182"/>
      <c r="G38" s="182"/>
      <c r="H38" s="182"/>
      <c r="I38" s="183"/>
      <c r="J38" s="178"/>
      <c r="K38" s="178"/>
      <c r="L38" s="184"/>
      <c r="M38" s="184"/>
      <c r="N38" s="184"/>
      <c r="O38" s="184"/>
    </row>
    <row r="39" spans="1:15" s="45" customFormat="1" ht="2.25" customHeight="1" x14ac:dyDescent="0.25">
      <c r="A39" s="185"/>
      <c r="B39" s="185"/>
      <c r="C39" s="197"/>
      <c r="D39" s="182"/>
      <c r="E39" s="182"/>
      <c r="F39" s="182"/>
      <c r="G39" s="182"/>
      <c r="H39" s="182"/>
      <c r="I39" s="183"/>
      <c r="J39" s="178"/>
      <c r="K39" s="178"/>
      <c r="L39" s="184"/>
      <c r="M39" s="184"/>
      <c r="N39" s="184"/>
      <c r="O39" s="184"/>
    </row>
    <row r="40" spans="1:15" s="45" customFormat="1" ht="17.25" hidden="1" customHeight="1" x14ac:dyDescent="0.25">
      <c r="A40" s="185"/>
      <c r="B40" s="185"/>
      <c r="C40" s="197"/>
      <c r="D40" s="182"/>
      <c r="E40" s="182"/>
      <c r="F40" s="182"/>
      <c r="G40" s="182"/>
      <c r="H40" s="182"/>
      <c r="I40" s="183"/>
      <c r="J40" s="178"/>
      <c r="K40" s="178"/>
      <c r="L40" s="184"/>
      <c r="M40" s="184"/>
      <c r="N40" s="184"/>
      <c r="O40" s="184"/>
    </row>
    <row r="41" spans="1:15" s="45" customFormat="1" ht="22.9" hidden="1" customHeight="1" x14ac:dyDescent="0.25">
      <c r="A41" s="185"/>
      <c r="B41" s="185"/>
      <c r="C41" s="197"/>
      <c r="D41" s="182"/>
      <c r="E41" s="182"/>
      <c r="F41" s="182"/>
      <c r="G41" s="182"/>
      <c r="H41" s="182"/>
      <c r="I41" s="98"/>
      <c r="J41" s="61"/>
      <c r="K41" s="61"/>
      <c r="L41" s="46"/>
      <c r="M41" s="46"/>
      <c r="N41" s="46"/>
      <c r="O41" s="46"/>
    </row>
    <row r="42" spans="1:15" s="45" customFormat="1" ht="30" x14ac:dyDescent="0.25">
      <c r="A42" s="185"/>
      <c r="B42" s="185"/>
      <c r="C42" s="195"/>
      <c r="D42" s="182"/>
      <c r="E42" s="182"/>
      <c r="F42" s="182"/>
      <c r="G42" s="182"/>
      <c r="H42" s="182"/>
      <c r="I42" s="60" t="s">
        <v>163</v>
      </c>
      <c r="J42" s="61" t="s">
        <v>41</v>
      </c>
      <c r="K42" s="60"/>
      <c r="L42" s="47"/>
      <c r="M42" s="46">
        <v>1</v>
      </c>
      <c r="N42" s="46">
        <v>2</v>
      </c>
      <c r="O42" s="46">
        <v>3</v>
      </c>
    </row>
    <row r="43" spans="1:15" s="45" customFormat="1" ht="45" x14ac:dyDescent="0.25">
      <c r="A43" s="185"/>
      <c r="B43" s="185" t="s">
        <v>9</v>
      </c>
      <c r="C43" s="183" t="s">
        <v>175</v>
      </c>
      <c r="D43" s="182">
        <v>130158</v>
      </c>
      <c r="E43" s="182">
        <v>164095.70000000001</v>
      </c>
      <c r="F43" s="182">
        <f>102784.8+80875</f>
        <v>183659.8</v>
      </c>
      <c r="G43" s="182">
        <v>175716.6</v>
      </c>
      <c r="H43" s="182">
        <v>180224.4</v>
      </c>
      <c r="I43" s="59" t="s">
        <v>166</v>
      </c>
      <c r="J43" s="61" t="s">
        <v>41</v>
      </c>
      <c r="K43" s="61">
        <v>85</v>
      </c>
      <c r="L43" s="81">
        <v>85</v>
      </c>
      <c r="M43" s="81">
        <v>85</v>
      </c>
      <c r="N43" s="81">
        <v>85</v>
      </c>
      <c r="O43" s="81">
        <v>85</v>
      </c>
    </row>
    <row r="44" spans="1:15" s="45" customFormat="1" ht="45" x14ac:dyDescent="0.25">
      <c r="A44" s="185"/>
      <c r="B44" s="185"/>
      <c r="C44" s="183"/>
      <c r="D44" s="182"/>
      <c r="E44" s="182"/>
      <c r="F44" s="182"/>
      <c r="G44" s="182"/>
      <c r="H44" s="182"/>
      <c r="I44" s="60" t="s">
        <v>176</v>
      </c>
      <c r="J44" s="61" t="s">
        <v>41</v>
      </c>
      <c r="K44" s="61">
        <v>56</v>
      </c>
      <c r="L44" s="81">
        <v>60</v>
      </c>
      <c r="M44" s="81">
        <v>67</v>
      </c>
      <c r="N44" s="81">
        <v>75</v>
      </c>
      <c r="O44" s="81">
        <v>90</v>
      </c>
    </row>
    <row r="45" spans="1:15" s="45" customFormat="1" ht="74.25" customHeight="1" x14ac:dyDescent="0.25">
      <c r="A45" s="99"/>
      <c r="B45" s="99" t="s">
        <v>11</v>
      </c>
      <c r="C45" s="100" t="s">
        <v>305</v>
      </c>
      <c r="D45" s="101"/>
      <c r="E45" s="101"/>
      <c r="F45" s="101">
        <v>3000</v>
      </c>
      <c r="G45" s="101">
        <v>3000</v>
      </c>
      <c r="H45" s="101">
        <v>3000</v>
      </c>
      <c r="I45" s="88" t="s">
        <v>338</v>
      </c>
      <c r="J45" s="102" t="s">
        <v>70</v>
      </c>
      <c r="K45" s="102" t="s">
        <v>306</v>
      </c>
      <c r="L45" s="101" t="s">
        <v>306</v>
      </c>
      <c r="M45" s="101" t="s">
        <v>306</v>
      </c>
      <c r="N45" s="101" t="s">
        <v>307</v>
      </c>
      <c r="O45" s="101" t="s">
        <v>308</v>
      </c>
    </row>
    <row r="46" spans="1:15" s="45" customFormat="1" ht="60" x14ac:dyDescent="0.25">
      <c r="A46" s="103"/>
      <c r="B46" s="79" t="s">
        <v>12</v>
      </c>
      <c r="C46" s="80" t="s">
        <v>19</v>
      </c>
      <c r="D46" s="144">
        <v>66488</v>
      </c>
      <c r="E46" s="144">
        <v>70592.800000000003</v>
      </c>
      <c r="F46" s="144">
        <f>57479.7+2667.9</f>
        <v>60147.6</v>
      </c>
      <c r="G46" s="144">
        <v>73071.600000000006</v>
      </c>
      <c r="H46" s="144">
        <v>73568.7</v>
      </c>
      <c r="I46" s="60" t="s">
        <v>164</v>
      </c>
      <c r="J46" s="61" t="s">
        <v>86</v>
      </c>
      <c r="K46" s="61">
        <v>100</v>
      </c>
      <c r="L46" s="46">
        <v>120</v>
      </c>
      <c r="M46" s="46">
        <v>180</v>
      </c>
      <c r="N46" s="46">
        <v>200</v>
      </c>
      <c r="O46" s="46">
        <v>200</v>
      </c>
    </row>
    <row r="47" spans="1:15" s="45" customFormat="1" ht="82.5" customHeight="1" x14ac:dyDescent="0.25">
      <c r="A47" s="103"/>
      <c r="B47" s="79" t="s">
        <v>14</v>
      </c>
      <c r="C47" s="80" t="s">
        <v>101</v>
      </c>
      <c r="D47" s="144">
        <v>16502.599999999999</v>
      </c>
      <c r="E47" s="144">
        <v>17337.3</v>
      </c>
      <c r="F47" s="144">
        <f>8497.3+19730.7</f>
        <v>28228</v>
      </c>
      <c r="G47" s="144">
        <v>18870.599999999999</v>
      </c>
      <c r="H47" s="144">
        <v>19373.3</v>
      </c>
      <c r="I47" s="60" t="s">
        <v>309</v>
      </c>
      <c r="J47" s="61" t="s">
        <v>58</v>
      </c>
      <c r="K47" s="61">
        <v>60</v>
      </c>
      <c r="L47" s="46">
        <v>65</v>
      </c>
      <c r="M47" s="46">
        <v>70</v>
      </c>
      <c r="N47" s="46">
        <v>75</v>
      </c>
      <c r="O47" s="46">
        <v>80</v>
      </c>
    </row>
    <row r="48" spans="1:15" s="49" customFormat="1" ht="74.25" x14ac:dyDescent="0.25">
      <c r="A48" s="48" t="s">
        <v>260</v>
      </c>
      <c r="B48" s="79"/>
      <c r="C48" s="80" t="s">
        <v>263</v>
      </c>
      <c r="D48" s="143">
        <v>1543717.1</v>
      </c>
      <c r="E48" s="143">
        <v>1421973.5</v>
      </c>
      <c r="F48" s="143">
        <f>F49+F53+F54+F56+F57+F58+F59+F60+F61+F62+F64+F65+F67</f>
        <v>2113588.344</v>
      </c>
      <c r="G48" s="143">
        <v>1630935.9000000001</v>
      </c>
      <c r="H48" s="143">
        <v>1663503.9</v>
      </c>
      <c r="I48" s="59" t="s">
        <v>167</v>
      </c>
      <c r="J48" s="61" t="s">
        <v>43</v>
      </c>
      <c r="K48" s="61">
        <v>893</v>
      </c>
      <c r="L48" s="61">
        <v>1000</v>
      </c>
      <c r="M48" s="61">
        <v>1000</v>
      </c>
      <c r="N48" s="61">
        <v>1000</v>
      </c>
      <c r="O48" s="61">
        <v>1000</v>
      </c>
    </row>
    <row r="49" spans="1:83" s="45" customFormat="1" ht="30" x14ac:dyDescent="0.25">
      <c r="A49" s="192"/>
      <c r="B49" s="192" t="s">
        <v>3</v>
      </c>
      <c r="C49" s="183" t="s">
        <v>102</v>
      </c>
      <c r="D49" s="182">
        <v>65882.8</v>
      </c>
      <c r="E49" s="182">
        <v>67372.7</v>
      </c>
      <c r="F49" s="182">
        <f>59278.47+17501.5</f>
        <v>76779.97</v>
      </c>
      <c r="G49" s="182">
        <v>73571</v>
      </c>
      <c r="H49" s="182">
        <v>75578.100000000006</v>
      </c>
      <c r="I49" s="59" t="s">
        <v>168</v>
      </c>
      <c r="J49" s="61" t="s">
        <v>87</v>
      </c>
      <c r="K49" s="61">
        <v>900</v>
      </c>
      <c r="L49" s="61">
        <v>850</v>
      </c>
      <c r="M49" s="61">
        <v>850</v>
      </c>
      <c r="N49" s="61">
        <v>800</v>
      </c>
      <c r="O49" s="61">
        <v>750</v>
      </c>
    </row>
    <row r="50" spans="1:83" s="45" customFormat="1" ht="30" x14ac:dyDescent="0.25">
      <c r="A50" s="193"/>
      <c r="B50" s="193"/>
      <c r="C50" s="183"/>
      <c r="D50" s="182"/>
      <c r="E50" s="182"/>
      <c r="F50" s="182"/>
      <c r="G50" s="182"/>
      <c r="H50" s="182"/>
      <c r="I50" s="59" t="s">
        <v>169</v>
      </c>
      <c r="J50" s="61" t="s">
        <v>41</v>
      </c>
      <c r="K50" s="104">
        <v>82</v>
      </c>
      <c r="L50" s="61" t="s">
        <v>46</v>
      </c>
      <c r="M50" s="61" t="s">
        <v>46</v>
      </c>
      <c r="N50" s="61" t="s">
        <v>46</v>
      </c>
      <c r="O50" s="61" t="s">
        <v>46</v>
      </c>
    </row>
    <row r="51" spans="1:83" s="45" customFormat="1" ht="45" x14ac:dyDescent="0.25">
      <c r="A51" s="193"/>
      <c r="B51" s="193"/>
      <c r="C51" s="183"/>
      <c r="D51" s="182"/>
      <c r="E51" s="182"/>
      <c r="F51" s="182"/>
      <c r="G51" s="182"/>
      <c r="H51" s="182"/>
      <c r="I51" s="59" t="s">
        <v>170</v>
      </c>
      <c r="J51" s="61" t="s">
        <v>41</v>
      </c>
      <c r="K51" s="61">
        <v>4.3</v>
      </c>
      <c r="L51" s="61" t="s">
        <v>71</v>
      </c>
      <c r="M51" s="61" t="s">
        <v>71</v>
      </c>
      <c r="N51" s="61" t="s">
        <v>71</v>
      </c>
      <c r="O51" s="61" t="s">
        <v>71</v>
      </c>
    </row>
    <row r="52" spans="1:83" s="49" customFormat="1" ht="45" x14ac:dyDescent="0.25">
      <c r="A52" s="196"/>
      <c r="B52" s="196"/>
      <c r="C52" s="183"/>
      <c r="D52" s="182"/>
      <c r="E52" s="182"/>
      <c r="F52" s="182"/>
      <c r="G52" s="182"/>
      <c r="H52" s="182"/>
      <c r="I52" s="60" t="s">
        <v>171</v>
      </c>
      <c r="J52" s="61" t="s">
        <v>88</v>
      </c>
      <c r="K52" s="61" t="s">
        <v>89</v>
      </c>
      <c r="L52" s="61" t="s">
        <v>90</v>
      </c>
      <c r="M52" s="61" t="s">
        <v>91</v>
      </c>
      <c r="N52" s="61" t="s">
        <v>92</v>
      </c>
      <c r="O52" s="61" t="s">
        <v>92</v>
      </c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</row>
    <row r="53" spans="1:83" s="45" customFormat="1" ht="30" x14ac:dyDescent="0.25">
      <c r="A53" s="103"/>
      <c r="B53" s="79" t="s">
        <v>5</v>
      </c>
      <c r="C53" s="80" t="s">
        <v>148</v>
      </c>
      <c r="D53" s="144">
        <v>10188.4</v>
      </c>
      <c r="E53" s="144">
        <v>10149.1</v>
      </c>
      <c r="F53" s="144">
        <f>10407.7</f>
        <v>10407.700000000001</v>
      </c>
      <c r="G53" s="144">
        <v>10494.2</v>
      </c>
      <c r="H53" s="144">
        <v>10780.5</v>
      </c>
      <c r="I53" s="60" t="s">
        <v>172</v>
      </c>
      <c r="J53" s="61" t="s">
        <v>41</v>
      </c>
      <c r="K53" s="105">
        <v>0.35499999999999998</v>
      </c>
      <c r="L53" s="106">
        <v>0.2</v>
      </c>
      <c r="M53" s="106">
        <v>0.2</v>
      </c>
      <c r="N53" s="106">
        <v>0.2</v>
      </c>
      <c r="O53" s="106">
        <v>0.2</v>
      </c>
    </row>
    <row r="54" spans="1:83" s="45" customFormat="1" ht="47.25" customHeight="1" x14ac:dyDescent="0.25">
      <c r="A54" s="185"/>
      <c r="B54" s="185" t="s">
        <v>7</v>
      </c>
      <c r="C54" s="183" t="s">
        <v>178</v>
      </c>
      <c r="D54" s="182">
        <v>4700</v>
      </c>
      <c r="E54" s="182">
        <v>12100</v>
      </c>
      <c r="F54" s="182">
        <v>0</v>
      </c>
      <c r="G54" s="182">
        <v>12511.4</v>
      </c>
      <c r="H54" s="182">
        <v>12852.7</v>
      </c>
      <c r="I54" s="60" t="s">
        <v>173</v>
      </c>
      <c r="J54" s="61" t="s">
        <v>72</v>
      </c>
      <c r="K54" s="61">
        <v>90.6</v>
      </c>
      <c r="L54" s="86">
        <v>92.7</v>
      </c>
      <c r="M54" s="86">
        <v>90.9</v>
      </c>
      <c r="N54" s="86">
        <v>89.2</v>
      </c>
      <c r="O54" s="86">
        <v>87.5</v>
      </c>
    </row>
    <row r="55" spans="1:83" s="45" customFormat="1" ht="30" x14ac:dyDescent="0.25">
      <c r="A55" s="185"/>
      <c r="B55" s="185"/>
      <c r="C55" s="183"/>
      <c r="D55" s="182"/>
      <c r="E55" s="182"/>
      <c r="F55" s="182"/>
      <c r="G55" s="182"/>
      <c r="H55" s="182"/>
      <c r="I55" s="59" t="s">
        <v>177</v>
      </c>
      <c r="J55" s="61" t="s">
        <v>73</v>
      </c>
      <c r="K55" s="61">
        <v>250</v>
      </c>
      <c r="L55" s="86">
        <v>250</v>
      </c>
      <c r="M55" s="86">
        <v>250</v>
      </c>
      <c r="N55" s="86">
        <v>250</v>
      </c>
      <c r="O55" s="86">
        <v>250</v>
      </c>
    </row>
    <row r="56" spans="1:83" s="45" customFormat="1" ht="45" x14ac:dyDescent="0.25">
      <c r="A56" s="79"/>
      <c r="B56" s="79" t="s">
        <v>9</v>
      </c>
      <c r="C56" s="84" t="s">
        <v>103</v>
      </c>
      <c r="D56" s="144">
        <v>0</v>
      </c>
      <c r="E56" s="144">
        <v>9068.9</v>
      </c>
      <c r="F56" s="144">
        <f>182266.5</f>
        <v>182266.5</v>
      </c>
      <c r="G56" s="144">
        <v>124865.3</v>
      </c>
      <c r="H56" s="144">
        <v>128271.7</v>
      </c>
      <c r="I56" s="59" t="s">
        <v>181</v>
      </c>
      <c r="J56" s="61" t="s">
        <v>41</v>
      </c>
      <c r="K56" s="97">
        <v>0</v>
      </c>
      <c r="L56" s="106">
        <v>0.1</v>
      </c>
      <c r="M56" s="106">
        <v>0.1</v>
      </c>
      <c r="N56" s="106">
        <v>0.1</v>
      </c>
      <c r="O56" s="106">
        <v>0.1</v>
      </c>
    </row>
    <row r="57" spans="1:83" s="45" customFormat="1" ht="30" x14ac:dyDescent="0.25">
      <c r="A57" s="103"/>
      <c r="B57" s="79" t="s">
        <v>11</v>
      </c>
      <c r="C57" s="80" t="s">
        <v>104</v>
      </c>
      <c r="D57" s="144">
        <v>105626.8</v>
      </c>
      <c r="E57" s="144">
        <v>111353</v>
      </c>
      <c r="F57" s="144">
        <f>75619.4+45781.2</f>
        <v>121400.59999999999</v>
      </c>
      <c r="G57" s="144">
        <v>156924.70000000001</v>
      </c>
      <c r="H57" s="144">
        <v>161205.79999999999</v>
      </c>
      <c r="I57" s="60" t="s">
        <v>182</v>
      </c>
      <c r="J57" s="61" t="s">
        <v>49</v>
      </c>
      <c r="K57" s="46">
        <v>20000</v>
      </c>
      <c r="L57" s="46">
        <v>21000</v>
      </c>
      <c r="M57" s="46">
        <v>22000</v>
      </c>
      <c r="N57" s="46">
        <v>23000</v>
      </c>
      <c r="O57" s="46">
        <v>24000</v>
      </c>
    </row>
    <row r="58" spans="1:83" s="45" customFormat="1" ht="69.75" customHeight="1" x14ac:dyDescent="0.25">
      <c r="A58" s="79"/>
      <c r="B58" s="79" t="s">
        <v>12</v>
      </c>
      <c r="C58" s="80" t="s">
        <v>179</v>
      </c>
      <c r="D58" s="144">
        <v>83234.899999999994</v>
      </c>
      <c r="E58" s="144">
        <v>106487.5</v>
      </c>
      <c r="F58" s="144">
        <f>93648.3+57780.1</f>
        <v>151428.4</v>
      </c>
      <c r="G58" s="144">
        <v>110747</v>
      </c>
      <c r="H58" s="144">
        <v>113768.3</v>
      </c>
      <c r="I58" s="60" t="s">
        <v>183</v>
      </c>
      <c r="J58" s="61" t="s">
        <v>41</v>
      </c>
      <c r="K58" s="61">
        <v>10</v>
      </c>
      <c r="L58" s="81">
        <v>20</v>
      </c>
      <c r="M58" s="81">
        <v>30</v>
      </c>
      <c r="N58" s="81">
        <v>40</v>
      </c>
      <c r="O58" s="81">
        <v>50</v>
      </c>
    </row>
    <row r="59" spans="1:83" s="45" customFormat="1" ht="30" x14ac:dyDescent="0.25">
      <c r="A59" s="103"/>
      <c r="B59" s="79" t="s">
        <v>14</v>
      </c>
      <c r="C59" s="107" t="s">
        <v>105</v>
      </c>
      <c r="D59" s="144">
        <v>130966.39999999999</v>
      </c>
      <c r="E59" s="144">
        <v>137514.70000000001</v>
      </c>
      <c r="F59" s="144">
        <f>134629+135055.2</f>
        <v>269684.2</v>
      </c>
      <c r="G59" s="144">
        <v>285888.40000000002</v>
      </c>
      <c r="H59" s="144">
        <v>293687.8</v>
      </c>
      <c r="I59" s="60" t="s">
        <v>184</v>
      </c>
      <c r="J59" s="61" t="s">
        <v>48</v>
      </c>
      <c r="K59" s="46">
        <v>15500</v>
      </c>
      <c r="L59" s="46">
        <v>16500</v>
      </c>
      <c r="M59" s="46">
        <v>17650</v>
      </c>
      <c r="N59" s="46">
        <v>18500</v>
      </c>
      <c r="O59" s="46">
        <v>19500</v>
      </c>
    </row>
    <row r="60" spans="1:83" s="45" customFormat="1" ht="105" x14ac:dyDescent="0.25">
      <c r="A60" s="79"/>
      <c r="B60" s="79" t="s">
        <v>15</v>
      </c>
      <c r="C60" s="80" t="s">
        <v>180</v>
      </c>
      <c r="D60" s="144">
        <v>875603.5</v>
      </c>
      <c r="E60" s="144">
        <v>728682.1</v>
      </c>
      <c r="F60" s="144">
        <f>1211626.274</f>
        <v>1211626.274</v>
      </c>
      <c r="G60" s="144">
        <v>606101.6</v>
      </c>
      <c r="H60" s="144">
        <v>613374.9</v>
      </c>
      <c r="I60" s="60" t="s">
        <v>185</v>
      </c>
      <c r="J60" s="61" t="s">
        <v>48</v>
      </c>
      <c r="K60" s="89">
        <v>1200</v>
      </c>
      <c r="L60" s="89">
        <v>1200</v>
      </c>
      <c r="M60" s="89">
        <v>1200</v>
      </c>
      <c r="N60" s="89">
        <v>1200</v>
      </c>
      <c r="O60" s="89">
        <v>1200</v>
      </c>
    </row>
    <row r="61" spans="1:83" s="45" customFormat="1" ht="30" x14ac:dyDescent="0.25">
      <c r="A61" s="103"/>
      <c r="B61" s="79" t="s">
        <v>16</v>
      </c>
      <c r="C61" s="80" t="s">
        <v>186</v>
      </c>
      <c r="D61" s="144">
        <v>106600</v>
      </c>
      <c r="E61" s="144">
        <v>69400</v>
      </c>
      <c r="F61" s="144">
        <v>0</v>
      </c>
      <c r="G61" s="144">
        <v>71759.600000000006</v>
      </c>
      <c r="H61" s="144">
        <v>72620.7</v>
      </c>
      <c r="I61" s="60" t="s">
        <v>187</v>
      </c>
      <c r="J61" s="61" t="s">
        <v>48</v>
      </c>
      <c r="K61" s="46">
        <v>21139</v>
      </c>
      <c r="L61" s="46">
        <v>21139</v>
      </c>
      <c r="M61" s="46">
        <v>21139</v>
      </c>
      <c r="N61" s="46">
        <v>21139</v>
      </c>
      <c r="O61" s="46">
        <v>21139</v>
      </c>
    </row>
    <row r="62" spans="1:83" s="45" customFormat="1" ht="30" x14ac:dyDescent="0.25">
      <c r="A62" s="185"/>
      <c r="B62" s="185" t="s">
        <v>24</v>
      </c>
      <c r="C62" s="183" t="s">
        <v>20</v>
      </c>
      <c r="D62" s="182">
        <v>93679.5</v>
      </c>
      <c r="E62" s="182">
        <v>70645.5</v>
      </c>
      <c r="F62" s="182">
        <f>82023.4+7971.3</f>
        <v>89994.7</v>
      </c>
      <c r="G62" s="182">
        <v>75499.899999999994</v>
      </c>
      <c r="H62" s="182">
        <v>77559.7</v>
      </c>
      <c r="I62" s="60" t="s">
        <v>188</v>
      </c>
      <c r="J62" s="61" t="s">
        <v>48</v>
      </c>
      <c r="K62" s="46">
        <v>16700</v>
      </c>
      <c r="L62" s="46">
        <v>17200</v>
      </c>
      <c r="M62" s="46">
        <v>17700</v>
      </c>
      <c r="N62" s="46">
        <v>18200</v>
      </c>
      <c r="O62" s="46">
        <v>18700</v>
      </c>
    </row>
    <row r="63" spans="1:83" s="45" customFormat="1" ht="45" x14ac:dyDescent="0.25">
      <c r="A63" s="185"/>
      <c r="B63" s="185"/>
      <c r="C63" s="183"/>
      <c r="D63" s="182"/>
      <c r="E63" s="182"/>
      <c r="F63" s="182"/>
      <c r="G63" s="182"/>
      <c r="H63" s="182"/>
      <c r="I63" s="60" t="s">
        <v>189</v>
      </c>
      <c r="J63" s="61" t="s">
        <v>41</v>
      </c>
      <c r="K63" s="89">
        <v>100</v>
      </c>
      <c r="L63" s="89">
        <v>100</v>
      </c>
      <c r="M63" s="89">
        <v>100</v>
      </c>
      <c r="N63" s="89">
        <v>100</v>
      </c>
      <c r="O63" s="89">
        <v>100</v>
      </c>
    </row>
    <row r="64" spans="1:83" s="45" customFormat="1" ht="45" x14ac:dyDescent="0.25">
      <c r="A64" s="103"/>
      <c r="B64" s="79" t="s">
        <v>25</v>
      </c>
      <c r="C64" s="80" t="s">
        <v>93</v>
      </c>
      <c r="D64" s="144">
        <v>26500</v>
      </c>
      <c r="E64" s="144">
        <v>28600</v>
      </c>
      <c r="F64" s="144">
        <v>0</v>
      </c>
      <c r="G64" s="144">
        <v>29572.400000000001</v>
      </c>
      <c r="H64" s="144">
        <v>29927.3</v>
      </c>
      <c r="I64" s="59" t="s">
        <v>310</v>
      </c>
      <c r="J64" s="61" t="s">
        <v>41</v>
      </c>
      <c r="K64" s="108">
        <v>0.1</v>
      </c>
      <c r="L64" s="108">
        <v>0.2</v>
      </c>
      <c r="M64" s="108">
        <v>0.3</v>
      </c>
      <c r="N64" s="108">
        <v>0.5</v>
      </c>
      <c r="O64" s="108">
        <v>0.7</v>
      </c>
    </row>
    <row r="65" spans="1:15" s="45" customFormat="1" ht="45" x14ac:dyDescent="0.25">
      <c r="A65" s="185"/>
      <c r="B65" s="185" t="s">
        <v>26</v>
      </c>
      <c r="C65" s="194" t="s">
        <v>106</v>
      </c>
      <c r="D65" s="182">
        <v>15534.8</v>
      </c>
      <c r="E65" s="182">
        <v>2700</v>
      </c>
      <c r="F65" s="182">
        <v>0</v>
      </c>
      <c r="G65" s="182">
        <v>2791.8</v>
      </c>
      <c r="H65" s="182">
        <v>2825.3</v>
      </c>
      <c r="I65" s="60" t="s">
        <v>191</v>
      </c>
      <c r="J65" s="61" t="s">
        <v>41</v>
      </c>
      <c r="K65" s="108">
        <v>0</v>
      </c>
      <c r="L65" s="108">
        <v>0</v>
      </c>
      <c r="M65" s="108">
        <v>0.1</v>
      </c>
      <c r="N65" s="108">
        <v>0.2</v>
      </c>
      <c r="O65" s="108">
        <v>0.3</v>
      </c>
    </row>
    <row r="66" spans="1:15" s="45" customFormat="1" ht="30" x14ac:dyDescent="0.25">
      <c r="A66" s="185"/>
      <c r="B66" s="185"/>
      <c r="C66" s="195"/>
      <c r="D66" s="182"/>
      <c r="E66" s="182"/>
      <c r="F66" s="182"/>
      <c r="G66" s="182"/>
      <c r="H66" s="182"/>
      <c r="I66" s="60" t="s">
        <v>192</v>
      </c>
      <c r="J66" s="61" t="s">
        <v>41</v>
      </c>
      <c r="K66" s="108">
        <v>0.1</v>
      </c>
      <c r="L66" s="108">
        <v>0.2</v>
      </c>
      <c r="M66" s="108">
        <v>0.3</v>
      </c>
      <c r="N66" s="108">
        <v>0.4</v>
      </c>
      <c r="O66" s="108">
        <v>0.5</v>
      </c>
    </row>
    <row r="67" spans="1:15" s="45" customFormat="1" ht="30" x14ac:dyDescent="0.25">
      <c r="A67" s="103"/>
      <c r="B67" s="79" t="s">
        <v>27</v>
      </c>
      <c r="C67" s="80" t="s">
        <v>190</v>
      </c>
      <c r="D67" s="144">
        <v>25200</v>
      </c>
      <c r="E67" s="144">
        <v>67900</v>
      </c>
      <c r="F67" s="144">
        <v>0</v>
      </c>
      <c r="G67" s="144">
        <v>70208.600000000006</v>
      </c>
      <c r="H67" s="144">
        <v>71051.100000000006</v>
      </c>
      <c r="I67" s="80" t="s">
        <v>193</v>
      </c>
      <c r="J67" s="61" t="s">
        <v>41</v>
      </c>
      <c r="K67" s="108">
        <v>0.3</v>
      </c>
      <c r="L67" s="109">
        <v>0.9</v>
      </c>
      <c r="M67" s="109">
        <v>0.95</v>
      </c>
      <c r="N67" s="109">
        <v>1</v>
      </c>
      <c r="O67" s="109">
        <v>1</v>
      </c>
    </row>
    <row r="68" spans="1:15" s="45" customFormat="1" x14ac:dyDescent="0.25">
      <c r="A68" s="190" t="s">
        <v>261</v>
      </c>
      <c r="B68" s="192"/>
      <c r="C68" s="186" t="s">
        <v>264</v>
      </c>
      <c r="D68" s="188">
        <v>789866.3</v>
      </c>
      <c r="E68" s="188">
        <v>845717.17660000001</v>
      </c>
      <c r="F68" s="188">
        <f>F70+F73+F76+F78</f>
        <v>1232538.3</v>
      </c>
      <c r="G68" s="188">
        <v>983691.6</v>
      </c>
      <c r="H68" s="188">
        <v>1012969.8</v>
      </c>
      <c r="I68" s="183" t="s">
        <v>194</v>
      </c>
      <c r="J68" s="178" t="s">
        <v>41</v>
      </c>
      <c r="K68" s="178" t="s">
        <v>74</v>
      </c>
      <c r="L68" s="179"/>
      <c r="M68" s="180">
        <v>20</v>
      </c>
      <c r="N68" s="180">
        <v>50</v>
      </c>
      <c r="O68" s="180">
        <v>100</v>
      </c>
    </row>
    <row r="69" spans="1:15" s="45" customFormat="1" ht="77.25" customHeight="1" x14ac:dyDescent="0.25">
      <c r="A69" s="191"/>
      <c r="B69" s="193"/>
      <c r="C69" s="187"/>
      <c r="D69" s="189"/>
      <c r="E69" s="189"/>
      <c r="F69" s="189"/>
      <c r="G69" s="189"/>
      <c r="H69" s="189"/>
      <c r="I69" s="183"/>
      <c r="J69" s="178"/>
      <c r="K69" s="178"/>
      <c r="L69" s="179"/>
      <c r="M69" s="180"/>
      <c r="N69" s="180"/>
      <c r="O69" s="180"/>
    </row>
    <row r="70" spans="1:15" s="45" customFormat="1" ht="45" x14ac:dyDescent="0.25">
      <c r="A70" s="185"/>
      <c r="B70" s="185" t="s">
        <v>3</v>
      </c>
      <c r="C70" s="183" t="s">
        <v>75</v>
      </c>
      <c r="D70" s="182">
        <v>19616.8</v>
      </c>
      <c r="E70" s="182">
        <v>31749.4</v>
      </c>
      <c r="F70" s="182">
        <v>39979.300000000003</v>
      </c>
      <c r="G70" s="182">
        <v>32701.9</v>
      </c>
      <c r="H70" s="182">
        <v>32701.9</v>
      </c>
      <c r="I70" s="80" t="s">
        <v>195</v>
      </c>
      <c r="J70" s="61" t="s">
        <v>76</v>
      </c>
      <c r="K70" s="61">
        <v>12.9</v>
      </c>
      <c r="L70" s="86">
        <v>13</v>
      </c>
      <c r="M70" s="86">
        <v>13</v>
      </c>
      <c r="N70" s="86">
        <v>14</v>
      </c>
      <c r="O70" s="86">
        <v>14</v>
      </c>
    </row>
    <row r="71" spans="1:15" s="45" customFormat="1" ht="45" x14ac:dyDescent="0.25">
      <c r="A71" s="185"/>
      <c r="B71" s="185"/>
      <c r="C71" s="183"/>
      <c r="D71" s="182"/>
      <c r="E71" s="182"/>
      <c r="F71" s="182"/>
      <c r="G71" s="182"/>
      <c r="H71" s="182"/>
      <c r="I71" s="80" t="s">
        <v>196</v>
      </c>
      <c r="J71" s="61" t="s">
        <v>76</v>
      </c>
      <c r="K71" s="61">
        <v>2.5</v>
      </c>
      <c r="L71" s="61" t="s">
        <v>71</v>
      </c>
      <c r="M71" s="61" t="s">
        <v>71</v>
      </c>
      <c r="N71" s="61" t="s">
        <v>71</v>
      </c>
      <c r="O71" s="61" t="s">
        <v>71</v>
      </c>
    </row>
    <row r="72" spans="1:15" s="45" customFormat="1" ht="60" x14ac:dyDescent="0.25">
      <c r="A72" s="185"/>
      <c r="B72" s="185"/>
      <c r="C72" s="183"/>
      <c r="D72" s="182"/>
      <c r="E72" s="182"/>
      <c r="F72" s="182"/>
      <c r="G72" s="182"/>
      <c r="H72" s="182"/>
      <c r="I72" s="80" t="s">
        <v>197</v>
      </c>
      <c r="J72" s="61" t="s">
        <v>48</v>
      </c>
      <c r="K72" s="60">
        <v>150</v>
      </c>
      <c r="L72" s="60">
        <v>150</v>
      </c>
      <c r="M72" s="47">
        <v>150</v>
      </c>
      <c r="N72" s="47">
        <v>160</v>
      </c>
      <c r="O72" s="47">
        <v>170</v>
      </c>
    </row>
    <row r="73" spans="1:15" s="45" customFormat="1" ht="64.5" customHeight="1" x14ac:dyDescent="0.25">
      <c r="A73" s="185"/>
      <c r="B73" s="185" t="s">
        <v>5</v>
      </c>
      <c r="C73" s="183" t="s">
        <v>21</v>
      </c>
      <c r="D73" s="182">
        <v>445982.9</v>
      </c>
      <c r="E73" s="182">
        <v>386246.3</v>
      </c>
      <c r="F73" s="182">
        <f>87886.2+707298.8</f>
        <v>795185</v>
      </c>
      <c r="G73" s="182">
        <v>486317.8</v>
      </c>
      <c r="H73" s="182">
        <v>503550.6</v>
      </c>
      <c r="I73" s="80" t="s">
        <v>198</v>
      </c>
      <c r="J73" s="61" t="s">
        <v>41</v>
      </c>
      <c r="K73" s="60"/>
      <c r="L73" s="60"/>
      <c r="M73" s="47">
        <v>5</v>
      </c>
      <c r="N73" s="47">
        <v>10</v>
      </c>
      <c r="O73" s="47">
        <v>15</v>
      </c>
    </row>
    <row r="74" spans="1:15" s="45" customFormat="1" ht="45" x14ac:dyDescent="0.25">
      <c r="A74" s="185"/>
      <c r="B74" s="185"/>
      <c r="C74" s="183"/>
      <c r="D74" s="182"/>
      <c r="E74" s="182"/>
      <c r="F74" s="182"/>
      <c r="G74" s="182"/>
      <c r="H74" s="182"/>
      <c r="I74" s="80" t="s">
        <v>199</v>
      </c>
      <c r="J74" s="61" t="s">
        <v>48</v>
      </c>
      <c r="K74" s="60">
        <v>200</v>
      </c>
      <c r="L74" s="60">
        <v>200</v>
      </c>
      <c r="M74" s="47">
        <v>252</v>
      </c>
      <c r="N74" s="47">
        <v>277</v>
      </c>
      <c r="O74" s="47">
        <v>378</v>
      </c>
    </row>
    <row r="75" spans="1:15" s="45" customFormat="1" ht="45" x14ac:dyDescent="0.25">
      <c r="A75" s="185"/>
      <c r="B75" s="185"/>
      <c r="C75" s="183"/>
      <c r="D75" s="182"/>
      <c r="E75" s="182"/>
      <c r="F75" s="182"/>
      <c r="G75" s="182"/>
      <c r="H75" s="182"/>
      <c r="I75" s="80" t="s">
        <v>200</v>
      </c>
      <c r="J75" s="61" t="s">
        <v>48</v>
      </c>
      <c r="K75" s="60">
        <v>221</v>
      </c>
      <c r="L75" s="47">
        <v>141</v>
      </c>
      <c r="M75" s="47">
        <v>298</v>
      </c>
      <c r="N75" s="47">
        <v>305</v>
      </c>
      <c r="O75" s="47">
        <v>367</v>
      </c>
    </row>
    <row r="76" spans="1:15" s="45" customFormat="1" ht="45" x14ac:dyDescent="0.25">
      <c r="A76" s="185"/>
      <c r="B76" s="185" t="s">
        <v>7</v>
      </c>
      <c r="C76" s="183" t="s">
        <v>22</v>
      </c>
      <c r="D76" s="182">
        <v>113070.7</v>
      </c>
      <c r="E76" s="182">
        <v>143423.5</v>
      </c>
      <c r="F76" s="182">
        <f>100917.8+59417.2</f>
        <v>160335</v>
      </c>
      <c r="G76" s="182">
        <v>154597.9</v>
      </c>
      <c r="H76" s="182">
        <v>158483.4</v>
      </c>
      <c r="I76" s="80" t="s">
        <v>201</v>
      </c>
      <c r="J76" s="61" t="s">
        <v>48</v>
      </c>
      <c r="K76" s="61">
        <v>626</v>
      </c>
      <c r="L76" s="61">
        <v>519</v>
      </c>
      <c r="M76" s="46">
        <v>367</v>
      </c>
      <c r="N76" s="46">
        <v>353</v>
      </c>
      <c r="O76" s="46">
        <v>345</v>
      </c>
    </row>
    <row r="77" spans="1:15" s="45" customFormat="1" ht="75.75" customHeight="1" x14ac:dyDescent="0.25">
      <c r="A77" s="185"/>
      <c r="B77" s="185"/>
      <c r="C77" s="183"/>
      <c r="D77" s="182"/>
      <c r="E77" s="182"/>
      <c r="F77" s="182"/>
      <c r="G77" s="182"/>
      <c r="H77" s="182"/>
      <c r="I77" s="92" t="s">
        <v>202</v>
      </c>
      <c r="J77" s="93" t="s">
        <v>48</v>
      </c>
      <c r="K77" s="93">
        <v>11159</v>
      </c>
      <c r="L77" s="93">
        <v>11248</v>
      </c>
      <c r="M77" s="110">
        <v>11643</v>
      </c>
      <c r="N77" s="110">
        <v>11987</v>
      </c>
      <c r="O77" s="110">
        <v>12102</v>
      </c>
    </row>
    <row r="78" spans="1:15" s="45" customFormat="1" ht="45" x14ac:dyDescent="0.25">
      <c r="A78" s="79"/>
      <c r="B78" s="79" t="s">
        <v>9</v>
      </c>
      <c r="C78" s="80" t="s">
        <v>77</v>
      </c>
      <c r="D78" s="144">
        <v>211195.9</v>
      </c>
      <c r="E78" s="144">
        <v>284297.97660000005</v>
      </c>
      <c r="F78" s="144">
        <f>127011.5+110027.5</f>
        <v>237039</v>
      </c>
      <c r="G78" s="144">
        <v>310074</v>
      </c>
      <c r="H78" s="144">
        <v>318233.90000000002</v>
      </c>
      <c r="I78" s="80" t="s">
        <v>203</v>
      </c>
      <c r="J78" s="61" t="s">
        <v>48</v>
      </c>
      <c r="K78" s="60">
        <v>1210</v>
      </c>
      <c r="L78" s="60">
        <v>1210</v>
      </c>
      <c r="M78" s="47">
        <v>1110</v>
      </c>
      <c r="N78" s="47">
        <v>900</v>
      </c>
      <c r="O78" s="47">
        <v>900</v>
      </c>
    </row>
    <row r="79" spans="1:15" s="45" customFormat="1" x14ac:dyDescent="0.25">
      <c r="A79" s="48" t="s">
        <v>11</v>
      </c>
      <c r="B79" s="75"/>
      <c r="C79" s="77" t="s">
        <v>300</v>
      </c>
      <c r="D79" s="143">
        <v>0</v>
      </c>
      <c r="E79" s="143">
        <v>0</v>
      </c>
      <c r="F79" s="143">
        <f>F80</f>
        <v>196168.4</v>
      </c>
      <c r="G79" s="143">
        <v>0</v>
      </c>
      <c r="H79" s="143">
        <v>0</v>
      </c>
      <c r="I79" s="76"/>
      <c r="J79" s="61"/>
      <c r="K79" s="60"/>
      <c r="L79" s="60"/>
      <c r="M79" s="47"/>
      <c r="N79" s="47"/>
      <c r="O79" s="47"/>
    </row>
    <row r="80" spans="1:15" s="45" customFormat="1" x14ac:dyDescent="0.25">
      <c r="A80" s="75"/>
      <c r="B80" s="75" t="s">
        <v>3</v>
      </c>
      <c r="C80" s="76" t="s">
        <v>301</v>
      </c>
      <c r="D80" s="144"/>
      <c r="E80" s="144"/>
      <c r="F80" s="144">
        <v>196168.4</v>
      </c>
      <c r="G80" s="144"/>
      <c r="H80" s="144"/>
      <c r="I80" s="76"/>
      <c r="J80" s="61"/>
      <c r="K80" s="60"/>
      <c r="L80" s="60"/>
      <c r="M80" s="47"/>
      <c r="N80" s="47"/>
      <c r="O80" s="47"/>
    </row>
    <row r="81" spans="1:16" ht="35.25" customHeight="1" x14ac:dyDescent="0.25">
      <c r="A81" s="217" t="s">
        <v>23</v>
      </c>
      <c r="B81" s="217"/>
      <c r="C81" s="217"/>
      <c r="D81" s="6">
        <v>3211741.6400375431</v>
      </c>
      <c r="E81" s="6">
        <v>3319866.9197898796</v>
      </c>
      <c r="F81" s="6">
        <f>F12+F29+F48+F68+F79</f>
        <v>4625745.1740000006</v>
      </c>
      <c r="G81" s="6">
        <v>3773924.1999999997</v>
      </c>
      <c r="H81" s="6">
        <v>3857948.7</v>
      </c>
      <c r="I81" s="11"/>
      <c r="J81" s="4"/>
      <c r="K81" s="4"/>
      <c r="L81" s="4"/>
      <c r="M81" s="4"/>
      <c r="N81" s="4"/>
      <c r="O81" s="4"/>
      <c r="P81" s="142"/>
    </row>
    <row r="82" spans="1:16" x14ac:dyDescent="0.25">
      <c r="A82" s="207" t="s">
        <v>29</v>
      </c>
      <c r="B82" s="224"/>
      <c r="C82" s="224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</row>
    <row r="83" spans="1:16" x14ac:dyDescent="0.25">
      <c r="A83" s="248">
        <v>1</v>
      </c>
      <c r="B83" s="249"/>
      <c r="C83" s="250" t="s">
        <v>265</v>
      </c>
      <c r="D83" s="252">
        <v>77759.399999999994</v>
      </c>
      <c r="E83" s="253">
        <v>37237.799999999996</v>
      </c>
      <c r="F83" s="253">
        <f>F86+F87+F88+F89+F91+F93+F94</f>
        <v>43118.9</v>
      </c>
      <c r="G83" s="253">
        <v>43113.5</v>
      </c>
      <c r="H83" s="253">
        <v>43106.8</v>
      </c>
      <c r="I83" s="256" t="s">
        <v>327</v>
      </c>
      <c r="J83" s="225" t="s">
        <v>107</v>
      </c>
      <c r="K83" s="225">
        <v>92.5</v>
      </c>
      <c r="L83" s="225">
        <v>93</v>
      </c>
      <c r="M83" s="225">
        <v>94</v>
      </c>
      <c r="N83" s="225">
        <v>94</v>
      </c>
      <c r="O83" s="225">
        <v>95</v>
      </c>
    </row>
    <row r="84" spans="1:16" x14ac:dyDescent="0.25">
      <c r="A84" s="248"/>
      <c r="B84" s="249"/>
      <c r="C84" s="251"/>
      <c r="D84" s="252"/>
      <c r="E84" s="254"/>
      <c r="F84" s="254"/>
      <c r="G84" s="254"/>
      <c r="H84" s="254"/>
      <c r="I84" s="257"/>
      <c r="J84" s="226"/>
      <c r="K84" s="226"/>
      <c r="L84" s="226"/>
      <c r="M84" s="226"/>
      <c r="N84" s="226"/>
      <c r="O84" s="226"/>
    </row>
    <row r="85" spans="1:16" ht="60" x14ac:dyDescent="0.25">
      <c r="A85" s="248"/>
      <c r="B85" s="249"/>
      <c r="C85" s="172" t="s">
        <v>333</v>
      </c>
      <c r="D85" s="252"/>
      <c r="E85" s="255"/>
      <c r="F85" s="255"/>
      <c r="G85" s="255"/>
      <c r="H85" s="255"/>
      <c r="I85" s="258"/>
      <c r="J85" s="227"/>
      <c r="K85" s="227"/>
      <c r="L85" s="227">
        <v>32</v>
      </c>
      <c r="M85" s="227"/>
      <c r="N85" s="227"/>
      <c r="O85" s="227"/>
    </row>
    <row r="86" spans="1:16" x14ac:dyDescent="0.25">
      <c r="A86" s="157"/>
      <c r="B86" s="17" t="s">
        <v>3</v>
      </c>
      <c r="C86" s="68" t="s">
        <v>4</v>
      </c>
      <c r="D86" s="160">
        <v>5443.1</v>
      </c>
      <c r="E86" s="160">
        <v>5936.5</v>
      </c>
      <c r="F86" s="160">
        <v>6568.5</v>
      </c>
      <c r="G86" s="160">
        <v>6819.7000000000007</v>
      </c>
      <c r="H86" s="160">
        <v>6819.7000000000007</v>
      </c>
      <c r="I86" s="51" t="s">
        <v>204</v>
      </c>
      <c r="J86" s="52" t="s">
        <v>78</v>
      </c>
      <c r="K86" s="52">
        <v>31.6</v>
      </c>
      <c r="L86" s="52">
        <v>32</v>
      </c>
      <c r="M86" s="52">
        <v>33</v>
      </c>
      <c r="N86" s="52">
        <v>34</v>
      </c>
      <c r="O86" s="52">
        <v>35</v>
      </c>
    </row>
    <row r="87" spans="1:16" x14ac:dyDescent="0.25">
      <c r="A87" s="157"/>
      <c r="B87" s="17" t="s">
        <v>5</v>
      </c>
      <c r="C87" s="63" t="s">
        <v>32</v>
      </c>
      <c r="D87" s="160">
        <v>4000</v>
      </c>
      <c r="E87" s="160">
        <v>4747</v>
      </c>
      <c r="F87" s="160">
        <v>5630.3</v>
      </c>
      <c r="G87" s="160">
        <v>5657.8</v>
      </c>
      <c r="H87" s="160">
        <v>5657.8</v>
      </c>
      <c r="I87" s="59" t="s">
        <v>205</v>
      </c>
      <c r="J87" s="164" t="s">
        <v>41</v>
      </c>
      <c r="K87" s="164">
        <v>90</v>
      </c>
      <c r="L87" s="164">
        <v>91</v>
      </c>
      <c r="M87" s="164">
        <v>100</v>
      </c>
      <c r="N87" s="164">
        <v>100</v>
      </c>
      <c r="O87" s="164">
        <v>100</v>
      </c>
    </row>
    <row r="88" spans="1:16" x14ac:dyDescent="0.25">
      <c r="A88" s="157"/>
      <c r="B88" s="17" t="s">
        <v>7</v>
      </c>
      <c r="C88" s="63" t="s">
        <v>8</v>
      </c>
      <c r="D88" s="160">
        <v>1200</v>
      </c>
      <c r="E88" s="160">
        <v>1316.3999999999999</v>
      </c>
      <c r="F88" s="160">
        <v>1596.4</v>
      </c>
      <c r="G88" s="160">
        <v>1596.3999999999999</v>
      </c>
      <c r="H88" s="160">
        <v>1596.3999999999999</v>
      </c>
      <c r="I88" s="155" t="s">
        <v>206</v>
      </c>
      <c r="J88" s="164" t="s">
        <v>41</v>
      </c>
      <c r="K88" s="164">
        <v>80</v>
      </c>
      <c r="L88" s="164">
        <v>81</v>
      </c>
      <c r="M88" s="164">
        <v>82</v>
      </c>
      <c r="N88" s="164">
        <v>83</v>
      </c>
      <c r="O88" s="164">
        <v>84</v>
      </c>
    </row>
    <row r="89" spans="1:16" x14ac:dyDescent="0.25">
      <c r="A89" s="239"/>
      <c r="B89" s="241" t="s">
        <v>9</v>
      </c>
      <c r="C89" s="243" t="s">
        <v>10</v>
      </c>
      <c r="D89" s="245">
        <v>1100</v>
      </c>
      <c r="E89" s="245">
        <v>1128.7</v>
      </c>
      <c r="F89" s="245">
        <v>1770.5</v>
      </c>
      <c r="G89" s="245">
        <v>1358.3</v>
      </c>
      <c r="H89" s="245">
        <v>1358.3</v>
      </c>
      <c r="I89" s="70" t="s">
        <v>207</v>
      </c>
      <c r="J89" s="164" t="s">
        <v>58</v>
      </c>
      <c r="K89" s="111">
        <v>8</v>
      </c>
      <c r="L89" s="111" t="s">
        <v>46</v>
      </c>
      <c r="M89" s="111" t="s">
        <v>46</v>
      </c>
      <c r="N89" s="111" t="s">
        <v>46</v>
      </c>
      <c r="O89" s="111" t="s">
        <v>46</v>
      </c>
    </row>
    <row r="90" spans="1:16" x14ac:dyDescent="0.25">
      <c r="A90" s="240"/>
      <c r="B90" s="242"/>
      <c r="C90" s="244"/>
      <c r="D90" s="246"/>
      <c r="E90" s="247"/>
      <c r="F90" s="247"/>
      <c r="G90" s="247"/>
      <c r="H90" s="247"/>
      <c r="I90" s="59" t="s">
        <v>208</v>
      </c>
      <c r="J90" s="111" t="s">
        <v>58</v>
      </c>
      <c r="K90" s="31">
        <v>42</v>
      </c>
      <c r="L90" s="111" t="s">
        <v>46</v>
      </c>
      <c r="M90" s="111" t="s">
        <v>46</v>
      </c>
      <c r="N90" s="111" t="s">
        <v>46</v>
      </c>
      <c r="O90" s="111" t="s">
        <v>46</v>
      </c>
    </row>
    <row r="91" spans="1:16" ht="30" x14ac:dyDescent="0.25">
      <c r="A91" s="239"/>
      <c r="B91" s="241" t="s">
        <v>11</v>
      </c>
      <c r="C91" s="232" t="s">
        <v>108</v>
      </c>
      <c r="D91" s="245">
        <v>2403.1999999999998</v>
      </c>
      <c r="E91" s="245">
        <v>2509.1999999999998</v>
      </c>
      <c r="F91" s="245">
        <v>3457.8</v>
      </c>
      <c r="G91" s="245">
        <v>3327.8</v>
      </c>
      <c r="H91" s="245">
        <v>3327.8</v>
      </c>
      <c r="I91" s="59" t="s">
        <v>209</v>
      </c>
      <c r="J91" s="164" t="s">
        <v>58</v>
      </c>
      <c r="K91" s="112">
        <v>2173</v>
      </c>
      <c r="L91" s="111" t="s">
        <v>46</v>
      </c>
      <c r="M91" s="111" t="s">
        <v>46</v>
      </c>
      <c r="N91" s="111" t="s">
        <v>46</v>
      </c>
      <c r="O91" s="111" t="s">
        <v>46</v>
      </c>
    </row>
    <row r="92" spans="1:16" ht="30" x14ac:dyDescent="0.25">
      <c r="A92" s="240"/>
      <c r="B92" s="242"/>
      <c r="C92" s="233"/>
      <c r="D92" s="246"/>
      <c r="E92" s="246"/>
      <c r="F92" s="246"/>
      <c r="G92" s="246"/>
      <c r="H92" s="246"/>
      <c r="I92" s="59" t="s">
        <v>311</v>
      </c>
      <c r="J92" s="164" t="s">
        <v>58</v>
      </c>
      <c r="K92" s="112">
        <v>33</v>
      </c>
      <c r="L92" s="111">
        <v>23</v>
      </c>
      <c r="M92" s="111">
        <v>25</v>
      </c>
      <c r="N92" s="111">
        <v>26</v>
      </c>
      <c r="O92" s="111">
        <v>27</v>
      </c>
    </row>
    <row r="93" spans="1:16" ht="30" x14ac:dyDescent="0.25">
      <c r="A93" s="157"/>
      <c r="B93" s="17" t="s">
        <v>12</v>
      </c>
      <c r="C93" s="63" t="s">
        <v>31</v>
      </c>
      <c r="D93" s="160">
        <v>51961.1</v>
      </c>
      <c r="E93" s="160">
        <v>9695.5999999999985</v>
      </c>
      <c r="F93" s="160">
        <v>10314.4</v>
      </c>
      <c r="G93" s="160">
        <v>10572.5</v>
      </c>
      <c r="H93" s="160">
        <v>10565.8</v>
      </c>
      <c r="I93" s="70" t="s">
        <v>312</v>
      </c>
      <c r="J93" s="111" t="s">
        <v>41</v>
      </c>
      <c r="K93" s="111">
        <v>95</v>
      </c>
      <c r="L93" s="111">
        <v>96</v>
      </c>
      <c r="M93" s="111">
        <v>96</v>
      </c>
      <c r="N93" s="111">
        <v>97</v>
      </c>
      <c r="O93" s="111">
        <v>97</v>
      </c>
    </row>
    <row r="94" spans="1:16" ht="45" x14ac:dyDescent="0.25">
      <c r="A94" s="18"/>
      <c r="B94" s="158" t="s">
        <v>299</v>
      </c>
      <c r="C94" s="64" t="s">
        <v>109</v>
      </c>
      <c r="D94" s="160">
        <v>11652</v>
      </c>
      <c r="E94" s="160">
        <v>11904.4</v>
      </c>
      <c r="F94" s="160">
        <v>13781</v>
      </c>
      <c r="G94" s="160">
        <v>13781</v>
      </c>
      <c r="H94" s="160">
        <v>13781</v>
      </c>
      <c r="I94" s="60" t="s">
        <v>313</v>
      </c>
      <c r="J94" s="31" t="s">
        <v>41</v>
      </c>
      <c r="K94" s="31">
        <v>80</v>
      </c>
      <c r="L94" s="31">
        <v>85</v>
      </c>
      <c r="M94" s="31">
        <v>87</v>
      </c>
      <c r="N94" s="31">
        <v>90</v>
      </c>
      <c r="O94" s="31">
        <v>93</v>
      </c>
    </row>
    <row r="95" spans="1:16" x14ac:dyDescent="0.25">
      <c r="A95" s="294">
        <v>2</v>
      </c>
      <c r="B95" s="297"/>
      <c r="C95" s="298" t="s">
        <v>266</v>
      </c>
      <c r="D95" s="252">
        <v>1979317.1</v>
      </c>
      <c r="E95" s="253">
        <v>1984813.4</v>
      </c>
      <c r="F95" s="253">
        <f>F98+F100+F112+F113+F115+F116+F117+F118+F119</f>
        <v>1984654.1</v>
      </c>
      <c r="G95" s="253">
        <v>1986427.3999999997</v>
      </c>
      <c r="H95" s="253">
        <v>1998769.2</v>
      </c>
      <c r="I95" s="237" t="s">
        <v>217</v>
      </c>
      <c r="J95" s="287" t="s">
        <v>41</v>
      </c>
      <c r="K95" s="300">
        <v>60</v>
      </c>
      <c r="L95" s="300">
        <v>60</v>
      </c>
      <c r="M95" s="300">
        <v>61</v>
      </c>
      <c r="N95" s="300">
        <v>62</v>
      </c>
      <c r="O95" s="300">
        <v>63</v>
      </c>
    </row>
    <row r="96" spans="1:16" x14ac:dyDescent="0.25">
      <c r="A96" s="295"/>
      <c r="B96" s="297"/>
      <c r="C96" s="298"/>
      <c r="D96" s="252"/>
      <c r="E96" s="254"/>
      <c r="F96" s="254"/>
      <c r="G96" s="254"/>
      <c r="H96" s="254"/>
      <c r="I96" s="238"/>
      <c r="J96" s="293"/>
      <c r="K96" s="301"/>
      <c r="L96" s="301"/>
      <c r="M96" s="301"/>
      <c r="N96" s="301"/>
      <c r="O96" s="301"/>
    </row>
    <row r="97" spans="1:15" ht="45" x14ac:dyDescent="0.25">
      <c r="A97" s="296"/>
      <c r="B97" s="297"/>
      <c r="C97" s="69" t="s">
        <v>210</v>
      </c>
      <c r="D97" s="299"/>
      <c r="E97" s="226"/>
      <c r="F97" s="226"/>
      <c r="G97" s="226"/>
      <c r="H97" s="226"/>
      <c r="I97" s="113" t="s">
        <v>218</v>
      </c>
      <c r="J97" s="114" t="s">
        <v>51</v>
      </c>
      <c r="K97" s="115">
        <v>11250</v>
      </c>
      <c r="L97" s="115">
        <v>11250</v>
      </c>
      <c r="M97" s="115">
        <v>11250</v>
      </c>
      <c r="N97" s="115">
        <v>11250</v>
      </c>
      <c r="O97" s="115">
        <v>11250</v>
      </c>
    </row>
    <row r="98" spans="1:15" x14ac:dyDescent="0.25">
      <c r="A98" s="228"/>
      <c r="B98" s="230">
        <v>1</v>
      </c>
      <c r="C98" s="232" t="s">
        <v>267</v>
      </c>
      <c r="D98" s="302">
        <v>54185</v>
      </c>
      <c r="E98" s="302">
        <v>43130</v>
      </c>
      <c r="F98" s="234">
        <v>46000</v>
      </c>
      <c r="G98" s="302">
        <v>68795.7</v>
      </c>
      <c r="H98" s="302">
        <v>70379</v>
      </c>
      <c r="I98" s="59" t="s">
        <v>219</v>
      </c>
      <c r="J98" s="164" t="s">
        <v>79</v>
      </c>
      <c r="K98" s="26" t="s">
        <v>52</v>
      </c>
      <c r="L98" s="26" t="s">
        <v>53</v>
      </c>
      <c r="M98" s="26" t="s">
        <v>80</v>
      </c>
      <c r="N98" s="26" t="s">
        <v>54</v>
      </c>
      <c r="O98" s="26" t="s">
        <v>54</v>
      </c>
    </row>
    <row r="99" spans="1:15" x14ac:dyDescent="0.25">
      <c r="A99" s="229"/>
      <c r="B99" s="231"/>
      <c r="C99" s="233"/>
      <c r="D99" s="303"/>
      <c r="E99" s="303"/>
      <c r="F99" s="235"/>
      <c r="G99" s="303"/>
      <c r="H99" s="303"/>
      <c r="I99" s="70" t="s">
        <v>314</v>
      </c>
      <c r="J99" s="164" t="s">
        <v>45</v>
      </c>
      <c r="K99" s="41" t="s">
        <v>110</v>
      </c>
      <c r="L99" s="41" t="s">
        <v>111</v>
      </c>
      <c r="M99" s="41" t="s">
        <v>112</v>
      </c>
      <c r="N99" s="41" t="s">
        <v>113</v>
      </c>
      <c r="O99" s="41" t="s">
        <v>114</v>
      </c>
    </row>
    <row r="100" spans="1:15" x14ac:dyDescent="0.25">
      <c r="A100" s="19"/>
      <c r="B100" s="58">
        <v>2</v>
      </c>
      <c r="C100" s="155" t="s">
        <v>268</v>
      </c>
      <c r="D100" s="163">
        <v>1219562.3</v>
      </c>
      <c r="E100" s="163">
        <v>1250073.2</v>
      </c>
      <c r="F100" s="163">
        <f>1119155.5+117018.9</f>
        <v>1236174.3999999999</v>
      </c>
      <c r="G100" s="163">
        <v>1069040.8999999999</v>
      </c>
      <c r="H100" s="163">
        <v>1076708.3999999999</v>
      </c>
      <c r="I100" s="59"/>
      <c r="J100" s="59"/>
      <c r="K100" s="33"/>
      <c r="L100" s="33"/>
      <c r="M100" s="33"/>
      <c r="N100" s="33"/>
      <c r="O100" s="33"/>
    </row>
    <row r="101" spans="1:15" ht="30" x14ac:dyDescent="0.25">
      <c r="A101" s="228"/>
      <c r="B101" s="230"/>
      <c r="C101" s="232" t="s">
        <v>211</v>
      </c>
      <c r="D101" s="234">
        <v>892168.6</v>
      </c>
      <c r="E101" s="234">
        <v>767358.2</v>
      </c>
      <c r="F101" s="234">
        <v>744000</v>
      </c>
      <c r="G101" s="234">
        <v>756400</v>
      </c>
      <c r="H101" s="234">
        <v>762600</v>
      </c>
      <c r="I101" s="71" t="s">
        <v>220</v>
      </c>
      <c r="J101" s="164" t="s">
        <v>51</v>
      </c>
      <c r="K101" s="41">
        <v>129.6</v>
      </c>
      <c r="L101" s="72">
        <v>61.3</v>
      </c>
      <c r="M101" s="41">
        <v>120</v>
      </c>
      <c r="N101" s="41">
        <v>122</v>
      </c>
      <c r="O101" s="41">
        <v>123</v>
      </c>
    </row>
    <row r="102" spans="1:15" ht="30" x14ac:dyDescent="0.25">
      <c r="A102" s="229"/>
      <c r="B102" s="231"/>
      <c r="C102" s="233"/>
      <c r="D102" s="235"/>
      <c r="E102" s="235"/>
      <c r="F102" s="235"/>
      <c r="G102" s="235"/>
      <c r="H102" s="235"/>
      <c r="I102" s="20" t="s">
        <v>325</v>
      </c>
      <c r="J102" s="165" t="s">
        <v>50</v>
      </c>
      <c r="K102" s="159">
        <v>4800.5</v>
      </c>
      <c r="L102" s="21">
        <v>5225.8999999999996</v>
      </c>
      <c r="M102" s="159">
        <v>5300</v>
      </c>
      <c r="N102" s="159">
        <v>5300</v>
      </c>
      <c r="O102" s="159">
        <v>5300</v>
      </c>
    </row>
    <row r="103" spans="1:15" x14ac:dyDescent="0.25">
      <c r="A103" s="228"/>
      <c r="B103" s="230"/>
      <c r="C103" s="304" t="s">
        <v>212</v>
      </c>
      <c r="D103" s="234">
        <v>111917.2</v>
      </c>
      <c r="E103" s="234">
        <v>163819.20000000001</v>
      </c>
      <c r="F103" s="234">
        <v>155289.29999999999</v>
      </c>
      <c r="G103" s="234">
        <v>156035.6</v>
      </c>
      <c r="H103" s="234">
        <v>156381.9</v>
      </c>
      <c r="I103" s="20" t="s">
        <v>221</v>
      </c>
      <c r="J103" s="165" t="s">
        <v>51</v>
      </c>
      <c r="K103" s="22">
        <v>144.9</v>
      </c>
      <c r="L103" s="22">
        <v>137</v>
      </c>
      <c r="M103" s="22">
        <v>183.4</v>
      </c>
      <c r="N103" s="22">
        <v>184</v>
      </c>
      <c r="O103" s="22">
        <v>184</v>
      </c>
    </row>
    <row r="104" spans="1:15" x14ac:dyDescent="0.25">
      <c r="A104" s="229"/>
      <c r="B104" s="231"/>
      <c r="C104" s="305"/>
      <c r="D104" s="235"/>
      <c r="E104" s="235"/>
      <c r="F104" s="235"/>
      <c r="G104" s="235"/>
      <c r="H104" s="235"/>
      <c r="I104" s="23" t="s">
        <v>315</v>
      </c>
      <c r="J104" s="165" t="s">
        <v>45</v>
      </c>
      <c r="K104" s="22">
        <v>620</v>
      </c>
      <c r="L104" s="22">
        <v>620</v>
      </c>
      <c r="M104" s="22">
        <v>620</v>
      </c>
      <c r="N104" s="22">
        <v>620</v>
      </c>
      <c r="O104" s="22">
        <v>620</v>
      </c>
    </row>
    <row r="105" spans="1:15" ht="30" x14ac:dyDescent="0.25">
      <c r="A105" s="156"/>
      <c r="B105" s="16"/>
      <c r="C105" s="155" t="s">
        <v>213</v>
      </c>
      <c r="D105" s="163">
        <v>101834.1</v>
      </c>
      <c r="E105" s="163">
        <v>69898.600000000006</v>
      </c>
      <c r="F105" s="163">
        <v>75586.8</v>
      </c>
      <c r="G105" s="163">
        <v>76522.5</v>
      </c>
      <c r="H105" s="163">
        <v>76952.600000000006</v>
      </c>
      <c r="I105" s="23" t="s">
        <v>222</v>
      </c>
      <c r="J105" s="164" t="s">
        <v>51</v>
      </c>
      <c r="K105" s="22">
        <v>25</v>
      </c>
      <c r="L105" s="22">
        <v>11.8</v>
      </c>
      <c r="M105" s="22">
        <v>18.399999999999999</v>
      </c>
      <c r="N105" s="22">
        <v>18.600000000000001</v>
      </c>
      <c r="O105" s="22">
        <v>18.600000000000001</v>
      </c>
    </row>
    <row r="106" spans="1:15" x14ac:dyDescent="0.25">
      <c r="A106" s="156"/>
      <c r="B106" s="16"/>
      <c r="C106" s="155" t="s">
        <v>214</v>
      </c>
      <c r="D106" s="163">
        <v>55827.1</v>
      </c>
      <c r="E106" s="163">
        <v>65743</v>
      </c>
      <c r="F106" s="163">
        <v>58500.4</v>
      </c>
      <c r="G106" s="163">
        <v>58984.7</v>
      </c>
      <c r="H106" s="163">
        <v>59469</v>
      </c>
      <c r="I106" s="23" t="s">
        <v>223</v>
      </c>
      <c r="J106" s="165" t="s">
        <v>51</v>
      </c>
      <c r="K106" s="22">
        <v>96.8</v>
      </c>
      <c r="L106" s="22">
        <v>97.6</v>
      </c>
      <c r="M106" s="22">
        <v>122.3</v>
      </c>
      <c r="N106" s="22">
        <v>123.5</v>
      </c>
      <c r="O106" s="22">
        <v>123.5</v>
      </c>
    </row>
    <row r="107" spans="1:15" x14ac:dyDescent="0.25">
      <c r="A107" s="228"/>
      <c r="B107" s="306"/>
      <c r="C107" s="232" t="s">
        <v>215</v>
      </c>
      <c r="D107" s="234">
        <v>15011</v>
      </c>
      <c r="E107" s="234">
        <v>16716.400000000001</v>
      </c>
      <c r="F107" s="234">
        <v>17324.5</v>
      </c>
      <c r="G107" s="234">
        <v>17496</v>
      </c>
      <c r="H107" s="234">
        <v>17667.5</v>
      </c>
      <c r="I107" s="25" t="s">
        <v>215</v>
      </c>
      <c r="J107" s="164" t="s">
        <v>79</v>
      </c>
      <c r="K107" s="26" t="s">
        <v>62</v>
      </c>
      <c r="L107" s="26" t="s">
        <v>63</v>
      </c>
      <c r="M107" s="26" t="s">
        <v>55</v>
      </c>
      <c r="N107" s="26" t="s">
        <v>56</v>
      </c>
      <c r="O107" s="26" t="s">
        <v>56</v>
      </c>
    </row>
    <row r="108" spans="1:15" ht="30" x14ac:dyDescent="0.25">
      <c r="A108" s="229"/>
      <c r="B108" s="307"/>
      <c r="C108" s="233"/>
      <c r="D108" s="235"/>
      <c r="E108" s="235"/>
      <c r="F108" s="235"/>
      <c r="G108" s="235"/>
      <c r="H108" s="235"/>
      <c r="I108" s="27" t="s">
        <v>224</v>
      </c>
      <c r="J108" s="28" t="s">
        <v>115</v>
      </c>
      <c r="K108" s="29" t="s">
        <v>116</v>
      </c>
      <c r="L108" s="29" t="s">
        <v>117</v>
      </c>
      <c r="M108" s="29" t="s">
        <v>116</v>
      </c>
      <c r="N108" s="29" t="s">
        <v>118</v>
      </c>
      <c r="O108" s="29" t="s">
        <v>119</v>
      </c>
    </row>
    <row r="109" spans="1:15" x14ac:dyDescent="0.25">
      <c r="A109" s="228"/>
      <c r="B109" s="306"/>
      <c r="C109" s="232" t="s">
        <v>216</v>
      </c>
      <c r="D109" s="234">
        <v>42804.3</v>
      </c>
      <c r="E109" s="234">
        <v>166537.79999999999</v>
      </c>
      <c r="F109" s="234">
        <v>3566.8</v>
      </c>
      <c r="G109" s="234">
        <v>3602.1</v>
      </c>
      <c r="H109" s="234">
        <v>3637.4</v>
      </c>
      <c r="I109" s="20" t="s">
        <v>225</v>
      </c>
      <c r="J109" s="30" t="s">
        <v>64</v>
      </c>
      <c r="K109" s="31">
        <v>800</v>
      </c>
      <c r="L109" s="31">
        <v>900</v>
      </c>
      <c r="M109" s="32" t="s">
        <v>120</v>
      </c>
      <c r="N109" s="32" t="s">
        <v>120</v>
      </c>
      <c r="O109" s="32" t="s">
        <v>120</v>
      </c>
    </row>
    <row r="110" spans="1:15" x14ac:dyDescent="0.25">
      <c r="A110" s="308"/>
      <c r="B110" s="309"/>
      <c r="C110" s="310"/>
      <c r="D110" s="311"/>
      <c r="E110" s="311"/>
      <c r="F110" s="311"/>
      <c r="G110" s="311"/>
      <c r="H110" s="311"/>
      <c r="I110" s="20" t="s">
        <v>226</v>
      </c>
      <c r="J110" s="30" t="s">
        <v>64</v>
      </c>
      <c r="K110" s="31">
        <v>50</v>
      </c>
      <c r="L110" s="31">
        <v>280</v>
      </c>
      <c r="M110" s="32" t="s">
        <v>121</v>
      </c>
      <c r="N110" s="32" t="s">
        <v>121</v>
      </c>
      <c r="O110" s="32" t="s">
        <v>121</v>
      </c>
    </row>
    <row r="111" spans="1:15" x14ac:dyDescent="0.25">
      <c r="A111" s="229"/>
      <c r="B111" s="307"/>
      <c r="C111" s="233"/>
      <c r="D111" s="235"/>
      <c r="E111" s="235"/>
      <c r="F111" s="235"/>
      <c r="G111" s="235"/>
      <c r="H111" s="235"/>
      <c r="I111" s="23" t="s">
        <v>227</v>
      </c>
      <c r="J111" s="30" t="s">
        <v>51</v>
      </c>
      <c r="K111" s="31">
        <v>500</v>
      </c>
      <c r="L111" s="31">
        <v>1000</v>
      </c>
      <c r="M111" s="32" t="s">
        <v>122</v>
      </c>
      <c r="N111" s="32" t="s">
        <v>122</v>
      </c>
      <c r="O111" s="32" t="s">
        <v>122</v>
      </c>
    </row>
    <row r="112" spans="1:15" ht="30" x14ac:dyDescent="0.25">
      <c r="A112" s="19"/>
      <c r="B112" s="16" t="s">
        <v>7</v>
      </c>
      <c r="C112" s="65" t="s">
        <v>269</v>
      </c>
      <c r="D112" s="163">
        <v>280500</v>
      </c>
      <c r="E112" s="163">
        <v>288934</v>
      </c>
      <c r="F112" s="163">
        <v>297331.8</v>
      </c>
      <c r="G112" s="163">
        <v>289126.59999999998</v>
      </c>
      <c r="H112" s="163">
        <v>289253.2</v>
      </c>
      <c r="I112" s="27" t="s">
        <v>228</v>
      </c>
      <c r="J112" s="34" t="s">
        <v>57</v>
      </c>
      <c r="K112" s="165">
        <v>250</v>
      </c>
      <c r="L112" s="165">
        <v>252.3</v>
      </c>
      <c r="M112" s="165">
        <v>254.8</v>
      </c>
      <c r="N112" s="165">
        <v>257.3</v>
      </c>
      <c r="O112" s="165">
        <v>259.8</v>
      </c>
    </row>
    <row r="113" spans="1:15" x14ac:dyDescent="0.25">
      <c r="A113" s="228"/>
      <c r="B113" s="306" t="s">
        <v>9</v>
      </c>
      <c r="C113" s="232" t="s">
        <v>270</v>
      </c>
      <c r="D113" s="234">
        <v>221072.7</v>
      </c>
      <c r="E113" s="234">
        <v>189500</v>
      </c>
      <c r="F113" s="234">
        <v>187080.8</v>
      </c>
      <c r="G113" s="234">
        <v>190692.8</v>
      </c>
      <c r="H113" s="234">
        <v>191385.60000000001</v>
      </c>
      <c r="I113" s="35" t="s">
        <v>229</v>
      </c>
      <c r="J113" s="164" t="s">
        <v>41</v>
      </c>
      <c r="K113" s="164">
        <v>100</v>
      </c>
      <c r="L113" s="164">
        <v>100</v>
      </c>
      <c r="M113" s="164">
        <v>100</v>
      </c>
      <c r="N113" s="164">
        <v>100</v>
      </c>
      <c r="O113" s="164">
        <v>100</v>
      </c>
    </row>
    <row r="114" spans="1:15" x14ac:dyDescent="0.25">
      <c r="A114" s="229"/>
      <c r="B114" s="307"/>
      <c r="C114" s="233"/>
      <c r="D114" s="235"/>
      <c r="E114" s="235"/>
      <c r="F114" s="235"/>
      <c r="G114" s="235"/>
      <c r="H114" s="235"/>
      <c r="I114" s="35" t="s">
        <v>230</v>
      </c>
      <c r="J114" s="164" t="s">
        <v>64</v>
      </c>
      <c r="K114" s="164">
        <v>105</v>
      </c>
      <c r="L114" s="164">
        <v>100</v>
      </c>
      <c r="M114" s="164">
        <v>95</v>
      </c>
      <c r="N114" s="164">
        <v>90</v>
      </c>
      <c r="O114" s="164">
        <v>80</v>
      </c>
    </row>
    <row r="115" spans="1:15" x14ac:dyDescent="0.25">
      <c r="A115" s="36"/>
      <c r="B115" s="16" t="s">
        <v>11</v>
      </c>
      <c r="C115" s="155" t="s">
        <v>271</v>
      </c>
      <c r="D115" s="163">
        <v>18000</v>
      </c>
      <c r="E115" s="41">
        <v>18000</v>
      </c>
      <c r="F115" s="41">
        <v>12840</v>
      </c>
      <c r="G115" s="41">
        <v>18000</v>
      </c>
      <c r="H115" s="41">
        <v>18000</v>
      </c>
      <c r="I115" s="37" t="s">
        <v>231</v>
      </c>
      <c r="J115" s="164" t="s">
        <v>43</v>
      </c>
      <c r="K115" s="164">
        <v>7</v>
      </c>
      <c r="L115" s="164">
        <v>10</v>
      </c>
      <c r="M115" s="164">
        <v>12</v>
      </c>
      <c r="N115" s="164">
        <v>15</v>
      </c>
      <c r="O115" s="164">
        <v>18</v>
      </c>
    </row>
    <row r="116" spans="1:15" ht="30" x14ac:dyDescent="0.25">
      <c r="A116" s="36"/>
      <c r="B116" s="16" t="s">
        <v>12</v>
      </c>
      <c r="C116" s="155" t="s">
        <v>273</v>
      </c>
      <c r="D116" s="163">
        <v>15000</v>
      </c>
      <c r="E116" s="41">
        <v>15000</v>
      </c>
      <c r="F116" s="41">
        <v>18900</v>
      </c>
      <c r="G116" s="41">
        <v>15000</v>
      </c>
      <c r="H116" s="41">
        <v>15000</v>
      </c>
      <c r="I116" s="38" t="s">
        <v>232</v>
      </c>
      <c r="J116" s="151" t="s">
        <v>41</v>
      </c>
      <c r="K116" s="151">
        <v>85</v>
      </c>
      <c r="L116" s="151">
        <v>85</v>
      </c>
      <c r="M116" s="151">
        <v>85</v>
      </c>
      <c r="N116" s="151">
        <v>85</v>
      </c>
      <c r="O116" s="151">
        <v>85</v>
      </c>
    </row>
    <row r="117" spans="1:15" x14ac:dyDescent="0.25">
      <c r="A117" s="36"/>
      <c r="B117" s="16" t="s">
        <v>14</v>
      </c>
      <c r="C117" s="155" t="s">
        <v>272</v>
      </c>
      <c r="D117" s="163">
        <v>3000</v>
      </c>
      <c r="E117" s="41">
        <v>3000</v>
      </c>
      <c r="F117" s="41"/>
      <c r="G117" s="41">
        <v>157209.5</v>
      </c>
      <c r="H117" s="41">
        <v>158460.5</v>
      </c>
      <c r="I117" s="39" t="s">
        <v>233</v>
      </c>
      <c r="J117" s="165" t="s">
        <v>41</v>
      </c>
      <c r="K117" s="165">
        <v>43</v>
      </c>
      <c r="L117" s="165">
        <v>43</v>
      </c>
      <c r="M117" s="165">
        <v>44</v>
      </c>
      <c r="N117" s="165">
        <v>44</v>
      </c>
      <c r="O117" s="165">
        <v>45</v>
      </c>
    </row>
    <row r="118" spans="1:15" x14ac:dyDescent="0.25">
      <c r="A118" s="36"/>
      <c r="B118" s="16" t="s">
        <v>15</v>
      </c>
      <c r="C118" s="155" t="s">
        <v>274</v>
      </c>
      <c r="D118" s="163">
        <v>0</v>
      </c>
      <c r="E118" s="41">
        <v>11000</v>
      </c>
      <c r="F118" s="41">
        <v>9000</v>
      </c>
      <c r="G118" s="41">
        <v>11000</v>
      </c>
      <c r="H118" s="41">
        <v>11000</v>
      </c>
      <c r="I118" s="39" t="s">
        <v>316</v>
      </c>
      <c r="J118" s="165" t="s">
        <v>51</v>
      </c>
      <c r="K118" s="165">
        <v>0</v>
      </c>
      <c r="L118" s="165">
        <v>1000</v>
      </c>
      <c r="M118" s="165">
        <v>1200</v>
      </c>
      <c r="N118" s="165">
        <v>1200</v>
      </c>
      <c r="O118" s="165">
        <v>1200</v>
      </c>
    </row>
    <row r="119" spans="1:15" ht="45" x14ac:dyDescent="0.25">
      <c r="A119" s="19"/>
      <c r="B119" s="170" t="s">
        <v>16</v>
      </c>
      <c r="C119" s="155" t="s">
        <v>275</v>
      </c>
      <c r="D119" s="163">
        <v>167997.1</v>
      </c>
      <c r="E119" s="163">
        <v>166176.20000000001</v>
      </c>
      <c r="F119" s="163">
        <f>177298.1+29</f>
        <v>177327.1</v>
      </c>
      <c r="G119" s="163">
        <v>167561.9</v>
      </c>
      <c r="H119" s="163">
        <v>168582.5</v>
      </c>
      <c r="I119" s="176" t="s">
        <v>234</v>
      </c>
      <c r="J119" s="165" t="s">
        <v>41</v>
      </c>
      <c r="K119" s="165">
        <v>60</v>
      </c>
      <c r="L119" s="165">
        <v>61</v>
      </c>
      <c r="M119" s="165">
        <v>62</v>
      </c>
      <c r="N119" s="165">
        <v>63</v>
      </c>
      <c r="O119" s="165">
        <v>63</v>
      </c>
    </row>
    <row r="120" spans="1:15" ht="28.5" x14ac:dyDescent="0.25">
      <c r="A120" s="236" t="s">
        <v>260</v>
      </c>
      <c r="B120" s="236"/>
      <c r="C120" s="161" t="s">
        <v>329</v>
      </c>
      <c r="D120" s="252">
        <v>15174741</v>
      </c>
      <c r="E120" s="253">
        <v>18089161.080000002</v>
      </c>
      <c r="F120" s="253">
        <f>F123+F126+F129+F132+F135+F138+F141+F143</f>
        <v>9208286.2000000011</v>
      </c>
      <c r="G120" s="253">
        <v>12130828.9</v>
      </c>
      <c r="H120" s="253">
        <v>6343009.4000000004</v>
      </c>
      <c r="I120" s="312" t="s">
        <v>236</v>
      </c>
      <c r="J120" s="314" t="s">
        <v>51</v>
      </c>
      <c r="K120" s="287">
        <v>75</v>
      </c>
      <c r="L120" s="316">
        <v>148</v>
      </c>
      <c r="M120" s="316">
        <v>102</v>
      </c>
      <c r="N120" s="316">
        <v>116.1</v>
      </c>
      <c r="O120" s="318">
        <v>110</v>
      </c>
    </row>
    <row r="121" spans="1:15" x14ac:dyDescent="0.25">
      <c r="A121" s="236"/>
      <c r="B121" s="236"/>
      <c r="C121" s="320" t="s">
        <v>276</v>
      </c>
      <c r="D121" s="252"/>
      <c r="E121" s="254"/>
      <c r="F121" s="254"/>
      <c r="G121" s="254"/>
      <c r="H121" s="254"/>
      <c r="I121" s="313"/>
      <c r="J121" s="315"/>
      <c r="K121" s="293"/>
      <c r="L121" s="317"/>
      <c r="M121" s="317"/>
      <c r="N121" s="317"/>
      <c r="O121" s="319"/>
    </row>
    <row r="122" spans="1:15" ht="63.75" customHeight="1" x14ac:dyDescent="0.25">
      <c r="A122" s="236"/>
      <c r="B122" s="236"/>
      <c r="C122" s="320"/>
      <c r="D122" s="252"/>
      <c r="E122" s="255"/>
      <c r="F122" s="255"/>
      <c r="G122" s="255"/>
      <c r="H122" s="255"/>
      <c r="I122" s="116" t="s">
        <v>317</v>
      </c>
      <c r="J122" s="117" t="s">
        <v>123</v>
      </c>
      <c r="K122" s="167">
        <v>131</v>
      </c>
      <c r="L122" s="167">
        <v>130</v>
      </c>
      <c r="M122" s="167">
        <v>129</v>
      </c>
      <c r="N122" s="167">
        <v>127</v>
      </c>
      <c r="O122" s="167">
        <v>125</v>
      </c>
    </row>
    <row r="123" spans="1:15" x14ac:dyDescent="0.25">
      <c r="A123" s="259"/>
      <c r="B123" s="185" t="s">
        <v>3</v>
      </c>
      <c r="C123" s="183" t="s">
        <v>277</v>
      </c>
      <c r="D123" s="260">
        <v>751311.8</v>
      </c>
      <c r="E123" s="198">
        <v>110980</v>
      </c>
      <c r="F123" s="182">
        <f>55840+156840.6+46626.4+21987+41880</f>
        <v>323174</v>
      </c>
      <c r="G123" s="182">
        <v>0</v>
      </c>
      <c r="H123" s="182">
        <v>0</v>
      </c>
      <c r="I123" s="60" t="s">
        <v>237</v>
      </c>
      <c r="J123" s="60" t="s">
        <v>51</v>
      </c>
      <c r="K123" s="60">
        <v>10</v>
      </c>
      <c r="L123" s="118">
        <v>30</v>
      </c>
      <c r="M123" s="118">
        <v>0</v>
      </c>
      <c r="N123" s="118">
        <v>0</v>
      </c>
      <c r="O123" s="118">
        <v>0</v>
      </c>
    </row>
    <row r="124" spans="1:15" x14ac:dyDescent="0.25">
      <c r="A124" s="259"/>
      <c r="B124" s="185"/>
      <c r="C124" s="183"/>
      <c r="D124" s="260"/>
      <c r="E124" s="198"/>
      <c r="F124" s="182"/>
      <c r="G124" s="182"/>
      <c r="H124" s="182"/>
      <c r="I124" s="60" t="s">
        <v>238</v>
      </c>
      <c r="J124" s="60" t="s">
        <v>41</v>
      </c>
      <c r="K124" s="60"/>
      <c r="L124" s="118">
        <v>33</v>
      </c>
      <c r="M124" s="118"/>
      <c r="N124" s="118"/>
      <c r="O124" s="118"/>
    </row>
    <row r="125" spans="1:15" x14ac:dyDescent="0.25">
      <c r="A125" s="259"/>
      <c r="B125" s="185"/>
      <c r="C125" s="183"/>
      <c r="D125" s="260"/>
      <c r="E125" s="198"/>
      <c r="F125" s="182"/>
      <c r="G125" s="182"/>
      <c r="H125" s="182"/>
      <c r="I125" s="60" t="s">
        <v>235</v>
      </c>
      <c r="J125" s="60" t="s">
        <v>123</v>
      </c>
      <c r="K125" s="118">
        <v>1898</v>
      </c>
      <c r="L125" s="118">
        <v>2974</v>
      </c>
      <c r="M125" s="118">
        <v>2053</v>
      </c>
      <c r="N125" s="118">
        <v>2135</v>
      </c>
      <c r="O125" s="118">
        <v>2220</v>
      </c>
    </row>
    <row r="126" spans="1:15" x14ac:dyDescent="0.25">
      <c r="A126" s="259"/>
      <c r="B126" s="185" t="s">
        <v>5</v>
      </c>
      <c r="C126" s="183" t="s">
        <v>278</v>
      </c>
      <c r="D126" s="260">
        <v>957484.8</v>
      </c>
      <c r="E126" s="182">
        <v>1852550.8</v>
      </c>
      <c r="F126" s="182">
        <f>44858.4+230340+69800+45296.7+808423.6+13995+132620</f>
        <v>1345333.7</v>
      </c>
      <c r="G126" s="182">
        <v>1346690.7</v>
      </c>
      <c r="H126" s="182">
        <v>1314800.5</v>
      </c>
      <c r="I126" s="60" t="s">
        <v>237</v>
      </c>
      <c r="J126" s="60" t="s">
        <v>51</v>
      </c>
      <c r="K126" s="60">
        <v>8</v>
      </c>
      <c r="L126" s="118">
        <v>62</v>
      </c>
      <c r="M126" s="118">
        <v>18</v>
      </c>
      <c r="N126" s="118">
        <v>0</v>
      </c>
      <c r="O126" s="118">
        <v>0</v>
      </c>
    </row>
    <row r="127" spans="1:15" x14ac:dyDescent="0.25">
      <c r="A127" s="259"/>
      <c r="B127" s="185"/>
      <c r="C127" s="183"/>
      <c r="D127" s="260"/>
      <c r="E127" s="182"/>
      <c r="F127" s="182"/>
      <c r="G127" s="182"/>
      <c r="H127" s="182"/>
      <c r="I127" s="60" t="s">
        <v>238</v>
      </c>
      <c r="J127" s="60" t="s">
        <v>41</v>
      </c>
      <c r="K127" s="60"/>
      <c r="L127" s="118"/>
      <c r="M127" s="118">
        <v>20</v>
      </c>
      <c r="N127" s="118"/>
      <c r="O127" s="118"/>
    </row>
    <row r="128" spans="1:15" x14ac:dyDescent="0.25">
      <c r="A128" s="259"/>
      <c r="B128" s="185"/>
      <c r="C128" s="183"/>
      <c r="D128" s="260"/>
      <c r="E128" s="182"/>
      <c r="F128" s="182"/>
      <c r="G128" s="182"/>
      <c r="H128" s="182"/>
      <c r="I128" s="60" t="s">
        <v>235</v>
      </c>
      <c r="J128" s="60" t="s">
        <v>123</v>
      </c>
      <c r="K128" s="60">
        <v>4500</v>
      </c>
      <c r="L128" s="47">
        <v>4681</v>
      </c>
      <c r="M128" s="47">
        <v>4868</v>
      </c>
      <c r="N128" s="47">
        <v>5063</v>
      </c>
      <c r="O128" s="47">
        <v>5266</v>
      </c>
    </row>
    <row r="129" spans="1:15" x14ac:dyDescent="0.25">
      <c r="A129" s="259"/>
      <c r="B129" s="185" t="s">
        <v>7</v>
      </c>
      <c r="C129" s="261" t="s">
        <v>279</v>
      </c>
      <c r="D129" s="260">
        <v>1017591.1</v>
      </c>
      <c r="E129" s="182">
        <v>2310932.98</v>
      </c>
      <c r="F129" s="182">
        <f>279200+366788.5+837600+30014+209400</f>
        <v>1723002.5</v>
      </c>
      <c r="G129" s="182">
        <v>2962487.8</v>
      </c>
      <c r="H129" s="182">
        <v>887222.9</v>
      </c>
      <c r="I129" s="60" t="s">
        <v>237</v>
      </c>
      <c r="J129" s="60" t="s">
        <v>51</v>
      </c>
      <c r="K129" s="60">
        <v>0</v>
      </c>
      <c r="L129" s="118">
        <v>6</v>
      </c>
      <c r="M129" s="118">
        <v>35</v>
      </c>
      <c r="N129" s="118">
        <v>49.1</v>
      </c>
      <c r="O129" s="118">
        <v>22</v>
      </c>
    </row>
    <row r="130" spans="1:15" x14ac:dyDescent="0.25">
      <c r="A130" s="259"/>
      <c r="B130" s="185"/>
      <c r="C130" s="261"/>
      <c r="D130" s="260"/>
      <c r="E130" s="182"/>
      <c r="F130" s="182"/>
      <c r="G130" s="182"/>
      <c r="H130" s="182"/>
      <c r="I130" s="60" t="s">
        <v>238</v>
      </c>
      <c r="J130" s="60" t="s">
        <v>41</v>
      </c>
      <c r="K130" s="60"/>
      <c r="L130" s="118"/>
      <c r="M130" s="118"/>
      <c r="N130" s="118">
        <v>5</v>
      </c>
      <c r="O130" s="118">
        <v>10</v>
      </c>
    </row>
    <row r="131" spans="1:15" x14ac:dyDescent="0.25">
      <c r="A131" s="259"/>
      <c r="B131" s="185"/>
      <c r="C131" s="261"/>
      <c r="D131" s="260"/>
      <c r="E131" s="182"/>
      <c r="F131" s="182"/>
      <c r="G131" s="182"/>
      <c r="H131" s="182"/>
      <c r="I131" s="60" t="s">
        <v>235</v>
      </c>
      <c r="J131" s="60" t="s">
        <v>123</v>
      </c>
      <c r="K131" s="47">
        <v>38000</v>
      </c>
      <c r="L131" s="47">
        <v>40000</v>
      </c>
      <c r="M131" s="47">
        <v>42000</v>
      </c>
      <c r="N131" s="47">
        <v>50000</v>
      </c>
      <c r="O131" s="47">
        <v>53000</v>
      </c>
    </row>
    <row r="132" spans="1:15" x14ac:dyDescent="0.25">
      <c r="A132" s="259"/>
      <c r="B132" s="185" t="s">
        <v>9</v>
      </c>
      <c r="C132" s="183" t="s">
        <v>280</v>
      </c>
      <c r="D132" s="260">
        <v>11872530.300000001</v>
      </c>
      <c r="E132" s="182">
        <v>13491423.300000001</v>
      </c>
      <c r="F132" s="182">
        <f>6980+45370+69800+2791923.2+2085603.1+81093.6+173725.2+73408.7+1047+15418.8</f>
        <v>5344369.6000000006</v>
      </c>
      <c r="G132" s="182">
        <v>7140141.4000000004</v>
      </c>
      <c r="H132" s="182">
        <v>3497590</v>
      </c>
      <c r="I132" s="60" t="s">
        <v>237</v>
      </c>
      <c r="J132" s="60" t="s">
        <v>51</v>
      </c>
      <c r="K132" s="60">
        <v>47</v>
      </c>
      <c r="L132" s="118">
        <v>50</v>
      </c>
      <c r="M132" s="118">
        <v>49</v>
      </c>
      <c r="N132" s="118">
        <v>67</v>
      </c>
      <c r="O132" s="118">
        <v>88</v>
      </c>
    </row>
    <row r="133" spans="1:15" x14ac:dyDescent="0.25">
      <c r="A133" s="259"/>
      <c r="B133" s="185"/>
      <c r="C133" s="183"/>
      <c r="D133" s="260"/>
      <c r="E133" s="182"/>
      <c r="F133" s="182"/>
      <c r="G133" s="182"/>
      <c r="H133" s="182"/>
      <c r="I133" s="60" t="s">
        <v>238</v>
      </c>
      <c r="J133" s="60" t="s">
        <v>41</v>
      </c>
      <c r="K133" s="60"/>
      <c r="L133" s="118"/>
      <c r="M133" s="118"/>
      <c r="N133" s="118">
        <v>10</v>
      </c>
      <c r="O133" s="118">
        <v>20</v>
      </c>
    </row>
    <row r="134" spans="1:15" x14ac:dyDescent="0.25">
      <c r="A134" s="259"/>
      <c r="B134" s="185"/>
      <c r="C134" s="183"/>
      <c r="D134" s="260"/>
      <c r="E134" s="182"/>
      <c r="F134" s="182"/>
      <c r="G134" s="182"/>
      <c r="H134" s="182"/>
      <c r="I134" s="60" t="s">
        <v>235</v>
      </c>
      <c r="J134" s="60" t="s">
        <v>123</v>
      </c>
      <c r="K134" s="47">
        <v>700</v>
      </c>
      <c r="L134" s="47">
        <v>720</v>
      </c>
      <c r="M134" s="47">
        <v>800</v>
      </c>
      <c r="N134" s="47">
        <v>1500</v>
      </c>
      <c r="O134" s="47">
        <v>5000</v>
      </c>
    </row>
    <row r="135" spans="1:15" x14ac:dyDescent="0.25">
      <c r="A135" s="259"/>
      <c r="B135" s="185" t="s">
        <v>11</v>
      </c>
      <c r="C135" s="183" t="s">
        <v>281</v>
      </c>
      <c r="D135" s="260">
        <v>575823</v>
      </c>
      <c r="E135" s="182">
        <v>27924</v>
      </c>
      <c r="F135" s="182">
        <f>7678+27920+32108</f>
        <v>67706</v>
      </c>
      <c r="G135" s="182">
        <v>0</v>
      </c>
      <c r="H135" s="182">
        <v>0</v>
      </c>
      <c r="I135" s="60" t="s">
        <v>237</v>
      </c>
      <c r="J135" s="60" t="s">
        <v>51</v>
      </c>
      <c r="K135" s="60">
        <v>20</v>
      </c>
      <c r="L135" s="118"/>
      <c r="M135" s="118"/>
      <c r="N135" s="118"/>
      <c r="O135" s="118"/>
    </row>
    <row r="136" spans="1:15" x14ac:dyDescent="0.25">
      <c r="A136" s="259"/>
      <c r="B136" s="185"/>
      <c r="C136" s="183"/>
      <c r="D136" s="260"/>
      <c r="E136" s="182"/>
      <c r="F136" s="182"/>
      <c r="G136" s="182"/>
      <c r="H136" s="182"/>
      <c r="I136" s="60" t="s">
        <v>238</v>
      </c>
      <c r="J136" s="60" t="s">
        <v>41</v>
      </c>
      <c r="K136" s="60">
        <v>10</v>
      </c>
      <c r="L136" s="118">
        <v>0</v>
      </c>
      <c r="M136" s="118">
        <v>0</v>
      </c>
      <c r="N136" s="118">
        <v>0</v>
      </c>
      <c r="O136" s="118">
        <v>0</v>
      </c>
    </row>
    <row r="137" spans="1:15" x14ac:dyDescent="0.25">
      <c r="A137" s="259"/>
      <c r="B137" s="185"/>
      <c r="C137" s="183"/>
      <c r="D137" s="260"/>
      <c r="E137" s="182"/>
      <c r="F137" s="182"/>
      <c r="G137" s="182"/>
      <c r="H137" s="182"/>
      <c r="I137" s="60" t="s">
        <v>235</v>
      </c>
      <c r="J137" s="60" t="s">
        <v>123</v>
      </c>
      <c r="K137" s="47">
        <v>2931</v>
      </c>
      <c r="L137" s="47">
        <v>3078</v>
      </c>
      <c r="M137" s="47">
        <v>3232</v>
      </c>
      <c r="N137" s="47">
        <v>3394</v>
      </c>
      <c r="O137" s="47">
        <v>3594</v>
      </c>
    </row>
    <row r="138" spans="1:15" x14ac:dyDescent="0.25">
      <c r="A138" s="259"/>
      <c r="B138" s="185" t="s">
        <v>12</v>
      </c>
      <c r="C138" s="183" t="s">
        <v>331</v>
      </c>
      <c r="D138" s="260">
        <v>0</v>
      </c>
      <c r="E138" s="182">
        <v>80550</v>
      </c>
      <c r="F138" s="182"/>
      <c r="G138" s="182">
        <v>0</v>
      </c>
      <c r="H138" s="182">
        <v>0</v>
      </c>
      <c r="I138" s="60" t="s">
        <v>237</v>
      </c>
      <c r="J138" s="60" t="s">
        <v>51</v>
      </c>
      <c r="K138" s="60">
        <v>0</v>
      </c>
      <c r="L138" s="118">
        <v>0</v>
      </c>
      <c r="M138" s="118">
        <v>0</v>
      </c>
      <c r="N138" s="118">
        <v>0</v>
      </c>
      <c r="O138" s="118">
        <v>0</v>
      </c>
    </row>
    <row r="139" spans="1:15" x14ac:dyDescent="0.25">
      <c r="A139" s="259"/>
      <c r="B139" s="185"/>
      <c r="C139" s="183"/>
      <c r="D139" s="260"/>
      <c r="E139" s="182"/>
      <c r="F139" s="182"/>
      <c r="G139" s="182"/>
      <c r="H139" s="182"/>
      <c r="I139" s="60" t="s">
        <v>238</v>
      </c>
      <c r="J139" s="60" t="s">
        <v>41</v>
      </c>
      <c r="K139" s="60">
        <v>0</v>
      </c>
      <c r="L139" s="118">
        <v>0</v>
      </c>
      <c r="M139" s="118">
        <v>0</v>
      </c>
      <c r="N139" s="118">
        <v>0</v>
      </c>
      <c r="O139" s="118">
        <v>0</v>
      </c>
    </row>
    <row r="140" spans="1:15" x14ac:dyDescent="0.25">
      <c r="A140" s="259"/>
      <c r="B140" s="185"/>
      <c r="C140" s="183"/>
      <c r="D140" s="260"/>
      <c r="E140" s="182"/>
      <c r="F140" s="182"/>
      <c r="G140" s="182"/>
      <c r="H140" s="182"/>
      <c r="I140" s="60" t="s">
        <v>235</v>
      </c>
      <c r="J140" s="60" t="s">
        <v>123</v>
      </c>
      <c r="K140" s="60">
        <v>0</v>
      </c>
      <c r="L140" s="118">
        <v>0</v>
      </c>
      <c r="M140" s="118">
        <v>0</v>
      </c>
      <c r="N140" s="118">
        <v>0</v>
      </c>
      <c r="O140" s="118">
        <v>0</v>
      </c>
    </row>
    <row r="141" spans="1:15" x14ac:dyDescent="0.25">
      <c r="A141" s="259"/>
      <c r="B141" s="185" t="s">
        <v>14</v>
      </c>
      <c r="C141" s="262" t="s">
        <v>282</v>
      </c>
      <c r="D141" s="260">
        <v>0</v>
      </c>
      <c r="E141" s="182">
        <v>143200</v>
      </c>
      <c r="F141" s="182">
        <v>404700.4</v>
      </c>
      <c r="G141" s="182">
        <v>681509</v>
      </c>
      <c r="H141" s="182">
        <v>643396</v>
      </c>
      <c r="I141" s="60" t="s">
        <v>239</v>
      </c>
      <c r="J141" s="60" t="s">
        <v>41</v>
      </c>
      <c r="K141" s="60">
        <v>0</v>
      </c>
      <c r="L141" s="118">
        <v>0</v>
      </c>
      <c r="M141" s="119">
        <v>0.4</v>
      </c>
      <c r="N141" s="119">
        <v>1</v>
      </c>
      <c r="O141" s="118">
        <v>0</v>
      </c>
    </row>
    <row r="142" spans="1:15" x14ac:dyDescent="0.25">
      <c r="A142" s="259"/>
      <c r="B142" s="185"/>
      <c r="C142" s="262"/>
      <c r="D142" s="260"/>
      <c r="E142" s="182"/>
      <c r="F142" s="182"/>
      <c r="G142" s="182"/>
      <c r="H142" s="182"/>
      <c r="I142" s="60" t="s">
        <v>240</v>
      </c>
      <c r="J142" s="60" t="s">
        <v>41</v>
      </c>
      <c r="K142" s="60"/>
      <c r="L142" s="118"/>
      <c r="M142" s="119"/>
      <c r="N142" s="119"/>
      <c r="O142" s="119">
        <v>1</v>
      </c>
    </row>
    <row r="143" spans="1:15" ht="30" x14ac:dyDescent="0.25">
      <c r="A143" s="259"/>
      <c r="B143" s="185" t="s">
        <v>15</v>
      </c>
      <c r="C143" s="183" t="s">
        <v>283</v>
      </c>
      <c r="D143" s="260">
        <v>0</v>
      </c>
      <c r="E143" s="182">
        <v>71600</v>
      </c>
      <c r="F143" s="182"/>
      <c r="G143" s="182">
        <v>0</v>
      </c>
      <c r="H143" s="182">
        <v>0</v>
      </c>
      <c r="I143" s="60" t="s">
        <v>241</v>
      </c>
      <c r="J143" s="60" t="s">
        <v>64</v>
      </c>
      <c r="K143" s="151">
        <v>0</v>
      </c>
      <c r="L143" s="152">
        <v>6</v>
      </c>
      <c r="M143" s="152">
        <v>0</v>
      </c>
      <c r="N143" s="152">
        <v>0</v>
      </c>
      <c r="O143" s="152">
        <v>0</v>
      </c>
    </row>
    <row r="144" spans="1:15" ht="30" x14ac:dyDescent="0.25">
      <c r="A144" s="259"/>
      <c r="B144" s="185"/>
      <c r="C144" s="183"/>
      <c r="D144" s="260"/>
      <c r="E144" s="182"/>
      <c r="F144" s="182"/>
      <c r="G144" s="182"/>
      <c r="H144" s="182"/>
      <c r="I144" s="60" t="s">
        <v>242</v>
      </c>
      <c r="J144" s="120" t="s">
        <v>41</v>
      </c>
      <c r="K144" s="151">
        <v>0</v>
      </c>
      <c r="L144" s="121">
        <v>0.05</v>
      </c>
      <c r="M144" s="151">
        <v>0</v>
      </c>
      <c r="N144" s="151">
        <v>0</v>
      </c>
      <c r="O144" s="151">
        <v>0</v>
      </c>
    </row>
    <row r="145" spans="1:15" x14ac:dyDescent="0.25">
      <c r="A145" s="263" t="s">
        <v>261</v>
      </c>
      <c r="B145" s="266"/>
      <c r="C145" s="276" t="s">
        <v>284</v>
      </c>
      <c r="D145" s="252">
        <v>141538.70000000001</v>
      </c>
      <c r="E145" s="252">
        <v>162180.4</v>
      </c>
      <c r="F145" s="252">
        <f>F149+F151+F152+F155</f>
        <v>155086.79999999999</v>
      </c>
      <c r="G145" s="252">
        <v>157149.4</v>
      </c>
      <c r="H145" s="252">
        <v>173019.3</v>
      </c>
      <c r="I145" s="322" t="s">
        <v>244</v>
      </c>
      <c r="J145" s="323" t="s">
        <v>41</v>
      </c>
      <c r="K145" s="271">
        <v>83</v>
      </c>
      <c r="L145" s="271">
        <v>84</v>
      </c>
      <c r="M145" s="271">
        <v>85</v>
      </c>
      <c r="N145" s="271">
        <v>86</v>
      </c>
      <c r="O145" s="271">
        <v>87</v>
      </c>
    </row>
    <row r="146" spans="1:15" x14ac:dyDescent="0.25">
      <c r="A146" s="264"/>
      <c r="B146" s="266"/>
      <c r="C146" s="276"/>
      <c r="D146" s="252"/>
      <c r="E146" s="252"/>
      <c r="F146" s="252"/>
      <c r="G146" s="252"/>
      <c r="H146" s="252"/>
      <c r="I146" s="322"/>
      <c r="J146" s="323"/>
      <c r="K146" s="271"/>
      <c r="L146" s="271"/>
      <c r="M146" s="271"/>
      <c r="N146" s="271"/>
      <c r="O146" s="271"/>
    </row>
    <row r="147" spans="1:15" ht="51" customHeight="1" x14ac:dyDescent="0.25">
      <c r="A147" s="264"/>
      <c r="B147" s="266"/>
      <c r="C147" s="276"/>
      <c r="D147" s="252"/>
      <c r="E147" s="252"/>
      <c r="F147" s="252"/>
      <c r="G147" s="252"/>
      <c r="H147" s="252"/>
      <c r="I147" s="322"/>
      <c r="J147" s="323"/>
      <c r="K147" s="271"/>
      <c r="L147" s="271"/>
      <c r="M147" s="271"/>
      <c r="N147" s="271"/>
      <c r="O147" s="271"/>
    </row>
    <row r="148" spans="1:15" ht="96.75" customHeight="1" x14ac:dyDescent="0.25">
      <c r="A148" s="265"/>
      <c r="B148" s="266"/>
      <c r="C148" s="73" t="s">
        <v>243</v>
      </c>
      <c r="D148" s="252"/>
      <c r="E148" s="252"/>
      <c r="F148" s="252"/>
      <c r="G148" s="252"/>
      <c r="H148" s="252"/>
      <c r="I148" s="322"/>
      <c r="J148" s="323"/>
      <c r="K148" s="271"/>
      <c r="L148" s="271"/>
      <c r="M148" s="271"/>
      <c r="N148" s="271"/>
      <c r="O148" s="271"/>
    </row>
    <row r="149" spans="1:15" ht="30" x14ac:dyDescent="0.25">
      <c r="A149" s="272"/>
      <c r="B149" s="192" t="s">
        <v>3</v>
      </c>
      <c r="C149" s="232" t="s">
        <v>285</v>
      </c>
      <c r="D149" s="274">
        <v>81523.199999999997</v>
      </c>
      <c r="E149" s="274">
        <v>84697.8</v>
      </c>
      <c r="F149" s="274">
        <v>85827.7</v>
      </c>
      <c r="G149" s="274">
        <v>88882.1</v>
      </c>
      <c r="H149" s="274">
        <v>94220</v>
      </c>
      <c r="I149" s="59" t="s">
        <v>245</v>
      </c>
      <c r="J149" s="164" t="s">
        <v>41</v>
      </c>
      <c r="K149" s="164">
        <v>86.3</v>
      </c>
      <c r="L149" s="41">
        <v>87</v>
      </c>
      <c r="M149" s="41">
        <v>89</v>
      </c>
      <c r="N149" s="41">
        <v>90</v>
      </c>
      <c r="O149" s="41">
        <v>92</v>
      </c>
    </row>
    <row r="150" spans="1:15" x14ac:dyDescent="0.25">
      <c r="A150" s="273"/>
      <c r="B150" s="196"/>
      <c r="C150" s="233"/>
      <c r="D150" s="275"/>
      <c r="E150" s="275"/>
      <c r="F150" s="275"/>
      <c r="G150" s="275"/>
      <c r="H150" s="275"/>
      <c r="I150" s="60" t="s">
        <v>246</v>
      </c>
      <c r="J150" s="164" t="s">
        <v>124</v>
      </c>
      <c r="K150" s="59">
        <v>101</v>
      </c>
      <c r="L150" s="42">
        <v>97</v>
      </c>
      <c r="M150" s="42">
        <v>95</v>
      </c>
      <c r="N150" s="42">
        <v>90</v>
      </c>
      <c r="O150" s="42">
        <v>85</v>
      </c>
    </row>
    <row r="151" spans="1:15" ht="60" x14ac:dyDescent="0.25">
      <c r="A151" s="162"/>
      <c r="B151" s="153" t="s">
        <v>5</v>
      </c>
      <c r="C151" s="155" t="s">
        <v>286</v>
      </c>
      <c r="D151" s="53">
        <v>20390</v>
      </c>
      <c r="E151" s="53">
        <v>23843</v>
      </c>
      <c r="F151" s="53">
        <v>28213.200000000001</v>
      </c>
      <c r="G151" s="53">
        <v>23543</v>
      </c>
      <c r="H151" s="53">
        <v>25543</v>
      </c>
      <c r="I151" s="59" t="s">
        <v>247</v>
      </c>
      <c r="J151" s="59" t="s">
        <v>81</v>
      </c>
      <c r="K151" s="59" t="s">
        <v>125</v>
      </c>
      <c r="L151" s="42" t="s">
        <v>126</v>
      </c>
      <c r="M151" s="42" t="s">
        <v>127</v>
      </c>
      <c r="N151" s="42" t="s">
        <v>128</v>
      </c>
      <c r="O151" s="42" t="s">
        <v>129</v>
      </c>
    </row>
    <row r="152" spans="1:15" ht="30" x14ac:dyDescent="0.25">
      <c r="A152" s="162"/>
      <c r="B152" s="153" t="s">
        <v>7</v>
      </c>
      <c r="C152" s="155" t="s">
        <v>287</v>
      </c>
      <c r="D152" s="53">
        <v>20485.5</v>
      </c>
      <c r="E152" s="53">
        <v>34159.599999999999</v>
      </c>
      <c r="F152" s="53">
        <v>21263.3</v>
      </c>
      <c r="G152" s="53">
        <v>24704.400000000001</v>
      </c>
      <c r="H152" s="53">
        <v>32963.300000000003</v>
      </c>
      <c r="I152" s="176" t="s">
        <v>339</v>
      </c>
      <c r="J152" s="164" t="s">
        <v>41</v>
      </c>
      <c r="K152" s="41">
        <v>80</v>
      </c>
      <c r="L152" s="41">
        <v>82</v>
      </c>
      <c r="M152" s="41">
        <v>85</v>
      </c>
      <c r="N152" s="41">
        <v>87</v>
      </c>
      <c r="O152" s="41">
        <v>90</v>
      </c>
    </row>
    <row r="153" spans="1:15" ht="45" x14ac:dyDescent="0.25">
      <c r="A153" s="162"/>
      <c r="B153" s="153"/>
      <c r="C153" s="66" t="s">
        <v>130</v>
      </c>
      <c r="D153" s="54">
        <v>8043</v>
      </c>
      <c r="E153" s="54">
        <v>10378</v>
      </c>
      <c r="F153" s="54">
        <v>10378</v>
      </c>
      <c r="G153" s="54">
        <v>10378</v>
      </c>
      <c r="H153" s="54">
        <v>10378</v>
      </c>
      <c r="I153" s="176" t="s">
        <v>248</v>
      </c>
      <c r="J153" s="34" t="s">
        <v>131</v>
      </c>
      <c r="K153" s="159">
        <v>8</v>
      </c>
      <c r="L153" s="159">
        <v>8</v>
      </c>
      <c r="M153" s="159">
        <v>11</v>
      </c>
      <c r="N153" s="159">
        <v>14</v>
      </c>
      <c r="O153" s="159">
        <v>14</v>
      </c>
    </row>
    <row r="154" spans="1:15" ht="30" x14ac:dyDescent="0.25">
      <c r="A154" s="162"/>
      <c r="B154" s="153"/>
      <c r="C154" s="66" t="s">
        <v>132</v>
      </c>
      <c r="D154" s="54">
        <v>2200</v>
      </c>
      <c r="E154" s="54">
        <v>2200</v>
      </c>
      <c r="F154" s="54">
        <v>2200</v>
      </c>
      <c r="G154" s="54">
        <v>2200</v>
      </c>
      <c r="H154" s="54">
        <v>2200</v>
      </c>
      <c r="I154" s="177" t="s">
        <v>249</v>
      </c>
      <c r="J154" s="34" t="s">
        <v>133</v>
      </c>
      <c r="K154" s="159" t="s">
        <v>134</v>
      </c>
      <c r="L154" s="159" t="s">
        <v>135</v>
      </c>
      <c r="M154" s="159" t="s">
        <v>136</v>
      </c>
      <c r="N154" s="159" t="s">
        <v>137</v>
      </c>
      <c r="O154" s="159" t="s">
        <v>137</v>
      </c>
    </row>
    <row r="155" spans="1:15" ht="45" x14ac:dyDescent="0.25">
      <c r="A155" s="162"/>
      <c r="B155" s="153" t="s">
        <v>9</v>
      </c>
      <c r="C155" s="155" t="s">
        <v>288</v>
      </c>
      <c r="D155" s="55">
        <v>19140</v>
      </c>
      <c r="E155" s="55">
        <v>19480</v>
      </c>
      <c r="F155" s="55">
        <v>19782.599999999999</v>
      </c>
      <c r="G155" s="55">
        <v>20019.900000000001</v>
      </c>
      <c r="H155" s="55">
        <v>20293</v>
      </c>
      <c r="I155" s="60" t="s">
        <v>250</v>
      </c>
      <c r="J155" s="34" t="s">
        <v>138</v>
      </c>
      <c r="K155" s="159">
        <v>4570</v>
      </c>
      <c r="L155" s="159" t="s">
        <v>46</v>
      </c>
      <c r="M155" s="159" t="s">
        <v>46</v>
      </c>
      <c r="N155" s="159" t="s">
        <v>46</v>
      </c>
      <c r="O155" s="159" t="s">
        <v>46</v>
      </c>
    </row>
    <row r="156" spans="1:15" ht="28.5" x14ac:dyDescent="0.25">
      <c r="A156" s="263" t="s">
        <v>289</v>
      </c>
      <c r="B156" s="266"/>
      <c r="C156" s="267" t="s">
        <v>292</v>
      </c>
      <c r="D156" s="212">
        <v>191884.79999999999</v>
      </c>
      <c r="E156" s="268">
        <v>127311</v>
      </c>
      <c r="F156" s="268">
        <f>F159+F165</f>
        <v>209910.8</v>
      </c>
      <c r="G156" s="268">
        <v>173300.9</v>
      </c>
      <c r="H156" s="268">
        <v>153932.4</v>
      </c>
      <c r="I156" s="122" t="s">
        <v>318</v>
      </c>
      <c r="J156" s="123" t="s">
        <v>319</v>
      </c>
      <c r="K156" s="173">
        <v>3547</v>
      </c>
      <c r="L156" s="173">
        <v>3748</v>
      </c>
      <c r="M156" s="173">
        <v>3872</v>
      </c>
      <c r="N156" s="173">
        <v>4857</v>
      </c>
      <c r="O156" s="173">
        <v>5247</v>
      </c>
    </row>
    <row r="157" spans="1:15" x14ac:dyDescent="0.25">
      <c r="A157" s="264"/>
      <c r="B157" s="266"/>
      <c r="C157" s="267"/>
      <c r="D157" s="212"/>
      <c r="E157" s="269"/>
      <c r="F157" s="269"/>
      <c r="G157" s="269"/>
      <c r="H157" s="269"/>
      <c r="I157" s="211" t="s">
        <v>324</v>
      </c>
      <c r="J157" s="210" t="s">
        <v>146</v>
      </c>
      <c r="K157" s="321">
        <v>10230</v>
      </c>
      <c r="L157" s="321">
        <v>11080</v>
      </c>
      <c r="M157" s="321">
        <v>11320</v>
      </c>
      <c r="N157" s="321">
        <v>17455</v>
      </c>
      <c r="O157" s="321">
        <v>18592</v>
      </c>
    </row>
    <row r="158" spans="1:15" ht="48.75" customHeight="1" x14ac:dyDescent="0.25">
      <c r="A158" s="265"/>
      <c r="B158" s="266"/>
      <c r="C158" s="78" t="s">
        <v>139</v>
      </c>
      <c r="D158" s="212"/>
      <c r="E158" s="270"/>
      <c r="F158" s="270"/>
      <c r="G158" s="270"/>
      <c r="H158" s="270"/>
      <c r="I158" s="211"/>
      <c r="J158" s="210"/>
      <c r="K158" s="321"/>
      <c r="L158" s="321"/>
      <c r="M158" s="321"/>
      <c r="N158" s="321"/>
      <c r="O158" s="321"/>
    </row>
    <row r="159" spans="1:15" ht="60" x14ac:dyDescent="0.25">
      <c r="A159" s="328"/>
      <c r="B159" s="328" t="s">
        <v>3</v>
      </c>
      <c r="C159" s="232" t="s">
        <v>290</v>
      </c>
      <c r="D159" s="234">
        <v>42055.7</v>
      </c>
      <c r="E159" s="311">
        <v>72311</v>
      </c>
      <c r="F159" s="311">
        <v>76682.5</v>
      </c>
      <c r="G159" s="311">
        <v>78300.899999999994</v>
      </c>
      <c r="H159" s="311">
        <v>78932.399999999994</v>
      </c>
      <c r="I159" s="154" t="s">
        <v>251</v>
      </c>
      <c r="J159" s="124" t="s">
        <v>140</v>
      </c>
      <c r="K159" s="125" t="s">
        <v>141</v>
      </c>
      <c r="L159" s="169" t="s">
        <v>141</v>
      </c>
      <c r="M159" s="125" t="s">
        <v>141</v>
      </c>
      <c r="N159" s="169" t="s">
        <v>141</v>
      </c>
      <c r="O159" s="124" t="s">
        <v>141</v>
      </c>
    </row>
    <row r="160" spans="1:15" ht="30" x14ac:dyDescent="0.25">
      <c r="A160" s="328"/>
      <c r="B160" s="328"/>
      <c r="C160" s="310"/>
      <c r="D160" s="311"/>
      <c r="E160" s="311"/>
      <c r="F160" s="311"/>
      <c r="G160" s="311"/>
      <c r="H160" s="311"/>
      <c r="I160" s="59" t="s">
        <v>320</v>
      </c>
      <c r="J160" s="126" t="s">
        <v>319</v>
      </c>
      <c r="K160" s="127">
        <v>1300.0999999999999</v>
      </c>
      <c r="L160" s="127">
        <v>1499.2</v>
      </c>
      <c r="M160" s="127">
        <v>1548.8</v>
      </c>
      <c r="N160" s="127">
        <v>1742.8</v>
      </c>
      <c r="O160" s="127">
        <v>1924</v>
      </c>
    </row>
    <row r="161" spans="1:15" ht="30" x14ac:dyDescent="0.25">
      <c r="A161" s="328"/>
      <c r="B161" s="328"/>
      <c r="C161" s="310"/>
      <c r="D161" s="311"/>
      <c r="E161" s="311"/>
      <c r="F161" s="311"/>
      <c r="G161" s="311"/>
      <c r="H161" s="311"/>
      <c r="I161" s="59" t="s">
        <v>321</v>
      </c>
      <c r="J161" s="126" t="s">
        <v>319</v>
      </c>
      <c r="K161" s="127">
        <v>2246.9</v>
      </c>
      <c r="L161" s="127">
        <v>2248.8000000000002</v>
      </c>
      <c r="M161" s="127">
        <v>2323.1999999999998</v>
      </c>
      <c r="N161" s="127">
        <v>3114.2</v>
      </c>
      <c r="O161" s="127">
        <v>3323</v>
      </c>
    </row>
    <row r="162" spans="1:15" ht="30" x14ac:dyDescent="0.25">
      <c r="A162" s="328"/>
      <c r="B162" s="328"/>
      <c r="C162" s="310"/>
      <c r="D162" s="311"/>
      <c r="E162" s="311"/>
      <c r="F162" s="311"/>
      <c r="G162" s="311"/>
      <c r="H162" s="311"/>
      <c r="I162" s="59" t="s">
        <v>322</v>
      </c>
      <c r="J162" s="37" t="s">
        <v>149</v>
      </c>
      <c r="K162" s="128">
        <v>5200</v>
      </c>
      <c r="L162" s="128">
        <v>5207</v>
      </c>
      <c r="M162" s="128">
        <v>5320</v>
      </c>
      <c r="N162" s="128">
        <v>9383</v>
      </c>
      <c r="O162" s="128">
        <v>9448</v>
      </c>
    </row>
    <row r="163" spans="1:15" ht="30" x14ac:dyDescent="0.25">
      <c r="A163" s="328"/>
      <c r="B163" s="328"/>
      <c r="C163" s="310"/>
      <c r="D163" s="311"/>
      <c r="E163" s="311"/>
      <c r="F163" s="311"/>
      <c r="G163" s="311"/>
      <c r="H163" s="311"/>
      <c r="I163" s="59" t="s">
        <v>323</v>
      </c>
      <c r="J163" s="37" t="s">
        <v>149</v>
      </c>
      <c r="K163" s="128">
        <v>5030</v>
      </c>
      <c r="L163" s="128">
        <v>5873</v>
      </c>
      <c r="M163" s="128">
        <v>6000</v>
      </c>
      <c r="N163" s="128">
        <v>8072</v>
      </c>
      <c r="O163" s="128">
        <v>9144</v>
      </c>
    </row>
    <row r="164" spans="1:15" ht="45" x14ac:dyDescent="0.25">
      <c r="A164" s="242"/>
      <c r="B164" s="242"/>
      <c r="C164" s="233"/>
      <c r="D164" s="235"/>
      <c r="E164" s="235"/>
      <c r="F164" s="235"/>
      <c r="G164" s="235"/>
      <c r="H164" s="235"/>
      <c r="I164" s="129" t="s">
        <v>252</v>
      </c>
      <c r="J164" s="168" t="s">
        <v>41</v>
      </c>
      <c r="K164" s="130">
        <v>80</v>
      </c>
      <c r="L164" s="131">
        <v>95</v>
      </c>
      <c r="M164" s="131">
        <v>100</v>
      </c>
      <c r="N164" s="132" t="s">
        <v>137</v>
      </c>
      <c r="O164" s="133" t="s">
        <v>137</v>
      </c>
    </row>
    <row r="165" spans="1:15" x14ac:dyDescent="0.25">
      <c r="A165" s="241"/>
      <c r="B165" s="241" t="s">
        <v>5</v>
      </c>
      <c r="C165" s="213" t="s">
        <v>291</v>
      </c>
      <c r="D165" s="234">
        <v>149829.1</v>
      </c>
      <c r="E165" s="260">
        <v>55000</v>
      </c>
      <c r="F165" s="260">
        <v>133228.29999999999</v>
      </c>
      <c r="G165" s="260">
        <v>95000</v>
      </c>
      <c r="H165" s="329">
        <v>75000</v>
      </c>
      <c r="I165" s="277"/>
      <c r="J165" s="277"/>
      <c r="K165" s="277"/>
      <c r="L165" s="277"/>
      <c r="M165" s="277"/>
      <c r="N165" s="277"/>
      <c r="O165" s="277"/>
    </row>
    <row r="166" spans="1:15" x14ac:dyDescent="0.25">
      <c r="A166" s="242"/>
      <c r="B166" s="242"/>
      <c r="C166" s="213"/>
      <c r="D166" s="235"/>
      <c r="E166" s="260"/>
      <c r="F166" s="260"/>
      <c r="G166" s="260"/>
      <c r="H166" s="329"/>
      <c r="I166" s="277"/>
      <c r="J166" s="277"/>
      <c r="K166" s="277"/>
      <c r="L166" s="277"/>
      <c r="M166" s="277"/>
      <c r="N166" s="277"/>
      <c r="O166" s="277"/>
    </row>
    <row r="167" spans="1:15" ht="42.75" x14ac:dyDescent="0.25">
      <c r="A167" s="283" t="s">
        <v>293</v>
      </c>
      <c r="B167" s="249"/>
      <c r="C167" s="74" t="s">
        <v>298</v>
      </c>
      <c r="D167" s="252">
        <v>25888.6</v>
      </c>
      <c r="E167" s="253">
        <v>24531.300000000003</v>
      </c>
      <c r="F167" s="253">
        <f>F171+F173+F174+F175</f>
        <v>62342.8</v>
      </c>
      <c r="G167" s="253">
        <v>26487.1</v>
      </c>
      <c r="H167" s="253">
        <v>29072.5</v>
      </c>
      <c r="I167" s="211" t="s">
        <v>253</v>
      </c>
      <c r="J167" s="286" t="s">
        <v>42</v>
      </c>
      <c r="K167" s="281" t="s">
        <v>82</v>
      </c>
      <c r="L167" s="287" t="s">
        <v>142</v>
      </c>
      <c r="M167" s="287" t="s">
        <v>143</v>
      </c>
      <c r="N167" s="287" t="s">
        <v>144</v>
      </c>
      <c r="O167" s="287" t="s">
        <v>145</v>
      </c>
    </row>
    <row r="168" spans="1:15" x14ac:dyDescent="0.25">
      <c r="A168" s="284"/>
      <c r="B168" s="249"/>
      <c r="C168" s="289" t="s">
        <v>334</v>
      </c>
      <c r="D168" s="252"/>
      <c r="E168" s="254"/>
      <c r="F168" s="254"/>
      <c r="G168" s="254"/>
      <c r="H168" s="254"/>
      <c r="I168" s="186"/>
      <c r="J168" s="286"/>
      <c r="K168" s="286"/>
      <c r="L168" s="288"/>
      <c r="M168" s="288"/>
      <c r="N168" s="288"/>
      <c r="O168" s="288"/>
    </row>
    <row r="169" spans="1:15" x14ac:dyDescent="0.25">
      <c r="A169" s="284"/>
      <c r="B169" s="249"/>
      <c r="C169" s="289"/>
      <c r="D169" s="252"/>
      <c r="E169" s="254"/>
      <c r="F169" s="254"/>
      <c r="G169" s="254"/>
      <c r="H169" s="254"/>
      <c r="I169" s="186" t="s">
        <v>254</v>
      </c>
      <c r="J169" s="281" t="s">
        <v>41</v>
      </c>
      <c r="K169" s="281">
        <v>50</v>
      </c>
      <c r="L169" s="287">
        <v>70</v>
      </c>
      <c r="M169" s="287">
        <v>75</v>
      </c>
      <c r="N169" s="287">
        <v>82</v>
      </c>
      <c r="O169" s="287">
        <v>85</v>
      </c>
    </row>
    <row r="170" spans="1:15" ht="50.25" customHeight="1" x14ac:dyDescent="0.25">
      <c r="A170" s="285"/>
      <c r="B170" s="249"/>
      <c r="C170" s="290"/>
      <c r="D170" s="252"/>
      <c r="E170" s="255"/>
      <c r="F170" s="255"/>
      <c r="G170" s="255"/>
      <c r="H170" s="255"/>
      <c r="I170" s="280"/>
      <c r="J170" s="282"/>
      <c r="K170" s="282"/>
      <c r="L170" s="293"/>
      <c r="M170" s="293"/>
      <c r="N170" s="293"/>
      <c r="O170" s="293"/>
    </row>
    <row r="171" spans="1:15" x14ac:dyDescent="0.25">
      <c r="A171" s="306"/>
      <c r="B171" s="306" t="s">
        <v>3</v>
      </c>
      <c r="C171" s="324" t="s">
        <v>297</v>
      </c>
      <c r="D171" s="326">
        <v>12658.5</v>
      </c>
      <c r="E171" s="326">
        <v>12148.1</v>
      </c>
      <c r="F171" s="326">
        <v>12439.2</v>
      </c>
      <c r="G171" s="326">
        <v>11503.7</v>
      </c>
      <c r="H171" s="326">
        <v>12590.4</v>
      </c>
      <c r="I171" s="183" t="s">
        <v>255</v>
      </c>
      <c r="J171" s="291" t="s">
        <v>42</v>
      </c>
      <c r="K171" s="291" t="s">
        <v>83</v>
      </c>
      <c r="L171" s="278">
        <v>51</v>
      </c>
      <c r="M171" s="278">
        <v>60</v>
      </c>
      <c r="N171" s="278">
        <v>60</v>
      </c>
      <c r="O171" s="278">
        <v>60</v>
      </c>
    </row>
    <row r="172" spans="1:15" x14ac:dyDescent="0.25">
      <c r="A172" s="307"/>
      <c r="B172" s="307"/>
      <c r="C172" s="325"/>
      <c r="D172" s="327"/>
      <c r="E172" s="327"/>
      <c r="F172" s="327"/>
      <c r="G172" s="327"/>
      <c r="H172" s="327"/>
      <c r="I172" s="183"/>
      <c r="J172" s="292"/>
      <c r="K172" s="292"/>
      <c r="L172" s="279"/>
      <c r="M172" s="279"/>
      <c r="N172" s="279"/>
      <c r="O172" s="279"/>
    </row>
    <row r="173" spans="1:15" ht="60" x14ac:dyDescent="0.25">
      <c r="A173" s="171"/>
      <c r="B173" s="171" t="s">
        <v>5</v>
      </c>
      <c r="C173" s="174" t="s">
        <v>296</v>
      </c>
      <c r="D173" s="40">
        <v>0</v>
      </c>
      <c r="E173" s="56">
        <v>0</v>
      </c>
      <c r="F173" s="175">
        <v>16305.7</v>
      </c>
      <c r="G173" s="56">
        <v>1362.1</v>
      </c>
      <c r="H173" s="56">
        <v>2860.5</v>
      </c>
      <c r="I173" s="154" t="s">
        <v>256</v>
      </c>
      <c r="J173" s="169" t="s">
        <v>42</v>
      </c>
      <c r="K173" s="169">
        <v>0</v>
      </c>
      <c r="L173" s="166">
        <v>0</v>
      </c>
      <c r="M173" s="166">
        <v>0</v>
      </c>
      <c r="N173" s="166">
        <v>0</v>
      </c>
      <c r="O173" s="166">
        <v>0</v>
      </c>
    </row>
    <row r="174" spans="1:15" ht="60" x14ac:dyDescent="0.25">
      <c r="A174" s="171"/>
      <c r="B174" s="171" t="s">
        <v>7</v>
      </c>
      <c r="C174" s="67" t="s">
        <v>295</v>
      </c>
      <c r="D174" s="40">
        <v>13230.1</v>
      </c>
      <c r="E174" s="56">
        <v>8383.2000000000007</v>
      </c>
      <c r="F174" s="175">
        <v>25947.200000000001</v>
      </c>
      <c r="G174" s="56">
        <v>11621.3</v>
      </c>
      <c r="H174" s="56">
        <v>11621.6</v>
      </c>
      <c r="I174" s="154" t="s">
        <v>257</v>
      </c>
      <c r="J174" s="169" t="s">
        <v>42</v>
      </c>
      <c r="K174" s="169">
        <v>78</v>
      </c>
      <c r="L174" s="166">
        <v>105</v>
      </c>
      <c r="M174" s="166">
        <v>162</v>
      </c>
      <c r="N174" s="166">
        <v>324</v>
      </c>
      <c r="O174" s="166">
        <v>310</v>
      </c>
    </row>
    <row r="175" spans="1:15" ht="30" x14ac:dyDescent="0.25">
      <c r="A175" s="171"/>
      <c r="B175" s="171" t="s">
        <v>9</v>
      </c>
      <c r="C175" s="67" t="s">
        <v>294</v>
      </c>
      <c r="D175" s="40">
        <v>0</v>
      </c>
      <c r="E175" s="56">
        <v>4000</v>
      </c>
      <c r="F175" s="175">
        <v>7650.7</v>
      </c>
      <c r="G175" s="56">
        <v>2000</v>
      </c>
      <c r="H175" s="56">
        <v>2000</v>
      </c>
      <c r="I175" s="154" t="s">
        <v>258</v>
      </c>
      <c r="J175" s="169" t="s">
        <v>42</v>
      </c>
      <c r="K175" s="169">
        <v>0</v>
      </c>
      <c r="L175" s="166">
        <v>630</v>
      </c>
      <c r="M175" s="166">
        <v>200</v>
      </c>
      <c r="N175" s="166">
        <v>200</v>
      </c>
      <c r="O175" s="166">
        <v>200</v>
      </c>
    </row>
    <row r="176" spans="1:15" ht="27.75" customHeight="1" x14ac:dyDescent="0.25">
      <c r="A176" s="216" t="s">
        <v>30</v>
      </c>
      <c r="B176" s="216"/>
      <c r="C176" s="216"/>
      <c r="D176" s="6">
        <v>17591129.600000001</v>
      </c>
      <c r="E176" s="6">
        <v>20425234.98</v>
      </c>
      <c r="F176" s="6">
        <f>F83+F95+F120+F145+F156+F167</f>
        <v>11663399.600000003</v>
      </c>
      <c r="G176" s="6">
        <v>14517307.200000001</v>
      </c>
      <c r="H176" s="6">
        <v>8740909.6000000015</v>
      </c>
      <c r="I176" s="12"/>
      <c r="J176" s="13"/>
      <c r="K176" s="13"/>
      <c r="L176" s="13"/>
      <c r="M176" s="13"/>
      <c r="N176" s="13"/>
      <c r="O176" s="13"/>
    </row>
  </sheetData>
  <mergeCells count="433"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A159:A164"/>
    <mergeCell ref="B159:B164"/>
    <mergeCell ref="C159:C164"/>
    <mergeCell ref="D159:D164"/>
    <mergeCell ref="E159:E164"/>
    <mergeCell ref="F159:F164"/>
    <mergeCell ref="G159:G164"/>
    <mergeCell ref="H159:H164"/>
    <mergeCell ref="A165:A166"/>
    <mergeCell ref="B165:B166"/>
    <mergeCell ref="C165:C166"/>
    <mergeCell ref="D165:D166"/>
    <mergeCell ref="E165:E166"/>
    <mergeCell ref="F165:F166"/>
    <mergeCell ref="G165:G166"/>
    <mergeCell ref="H165:H166"/>
    <mergeCell ref="L120:L121"/>
    <mergeCell ref="M120:M121"/>
    <mergeCell ref="N120:N121"/>
    <mergeCell ref="O120:O121"/>
    <mergeCell ref="C121:C122"/>
    <mergeCell ref="I157:I158"/>
    <mergeCell ref="J157:J158"/>
    <mergeCell ref="K157:K158"/>
    <mergeCell ref="L157:L158"/>
    <mergeCell ref="M157:M158"/>
    <mergeCell ref="N157:N158"/>
    <mergeCell ref="O157:O158"/>
    <mergeCell ref="M145:M148"/>
    <mergeCell ref="I145:I148"/>
    <mergeCell ref="J145:J148"/>
    <mergeCell ref="K145:K148"/>
    <mergeCell ref="L145:L148"/>
    <mergeCell ref="B120:B122"/>
    <mergeCell ref="D120:D122"/>
    <mergeCell ref="E120:E122"/>
    <mergeCell ref="F120:F122"/>
    <mergeCell ref="G120:G122"/>
    <mergeCell ref="H120:H122"/>
    <mergeCell ref="I120:I121"/>
    <mergeCell ref="J120:J121"/>
    <mergeCell ref="K120:K121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B103:B104"/>
    <mergeCell ref="C103:C104"/>
    <mergeCell ref="D103:D104"/>
    <mergeCell ref="E103:E104"/>
    <mergeCell ref="F103:F104"/>
    <mergeCell ref="G103:G104"/>
    <mergeCell ref="H103:H104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A103:A104"/>
    <mergeCell ref="M95:M96"/>
    <mergeCell ref="N95:N96"/>
    <mergeCell ref="O95:O96"/>
    <mergeCell ref="A98:A99"/>
    <mergeCell ref="B98:B99"/>
    <mergeCell ref="C98:C99"/>
    <mergeCell ref="D98:D99"/>
    <mergeCell ref="E98:E99"/>
    <mergeCell ref="F98:F99"/>
    <mergeCell ref="G98:G99"/>
    <mergeCell ref="H98:H99"/>
    <mergeCell ref="K169:K170"/>
    <mergeCell ref="L169:L170"/>
    <mergeCell ref="M169:M170"/>
    <mergeCell ref="N169:N170"/>
    <mergeCell ref="O169:O170"/>
    <mergeCell ref="A91:A92"/>
    <mergeCell ref="B91:B92"/>
    <mergeCell ref="C91:C92"/>
    <mergeCell ref="D91:D92"/>
    <mergeCell ref="E91:E92"/>
    <mergeCell ref="F91:F92"/>
    <mergeCell ref="G91:G92"/>
    <mergeCell ref="H91:H92"/>
    <mergeCell ref="A95:A97"/>
    <mergeCell ref="B95:B97"/>
    <mergeCell ref="C95:C96"/>
    <mergeCell ref="D95:D97"/>
    <mergeCell ref="E95:E97"/>
    <mergeCell ref="F95:F97"/>
    <mergeCell ref="G95:G97"/>
    <mergeCell ref="H95:H97"/>
    <mergeCell ref="J95:J96"/>
    <mergeCell ref="K95:K96"/>
    <mergeCell ref="L95:L96"/>
    <mergeCell ref="I171:I172"/>
    <mergeCell ref="N171:N172"/>
    <mergeCell ref="O171:O172"/>
    <mergeCell ref="I169:I170"/>
    <mergeCell ref="J169:J170"/>
    <mergeCell ref="A167:A170"/>
    <mergeCell ref="B167:B170"/>
    <mergeCell ref="D167:D170"/>
    <mergeCell ref="E167:E170"/>
    <mergeCell ref="F167:F170"/>
    <mergeCell ref="I167:I168"/>
    <mergeCell ref="J167:J168"/>
    <mergeCell ref="K167:K168"/>
    <mergeCell ref="L167:L168"/>
    <mergeCell ref="M167:M168"/>
    <mergeCell ref="N167:N168"/>
    <mergeCell ref="O167:O168"/>
    <mergeCell ref="G167:G170"/>
    <mergeCell ref="H167:H170"/>
    <mergeCell ref="C168:C170"/>
    <mergeCell ref="J171:J172"/>
    <mergeCell ref="K171:K172"/>
    <mergeCell ref="L171:L172"/>
    <mergeCell ref="M171:M172"/>
    <mergeCell ref="I165:I166"/>
    <mergeCell ref="J165:J166"/>
    <mergeCell ref="K165:K166"/>
    <mergeCell ref="L165:L166"/>
    <mergeCell ref="M165:M166"/>
    <mergeCell ref="N165:N166"/>
    <mergeCell ref="O165:O166"/>
    <mergeCell ref="G156:G158"/>
    <mergeCell ref="H156:H158"/>
    <mergeCell ref="A156:A158"/>
    <mergeCell ref="B156:B158"/>
    <mergeCell ref="C156:C157"/>
    <mergeCell ref="D156:D158"/>
    <mergeCell ref="E156:E158"/>
    <mergeCell ref="F156:F158"/>
    <mergeCell ref="N145:N148"/>
    <mergeCell ref="O145:O148"/>
    <mergeCell ref="A149:A150"/>
    <mergeCell ref="B149:B150"/>
    <mergeCell ref="C149:C150"/>
    <mergeCell ref="D149:D150"/>
    <mergeCell ref="E149:E150"/>
    <mergeCell ref="F149:F150"/>
    <mergeCell ref="G149:G150"/>
    <mergeCell ref="H149:H150"/>
    <mergeCell ref="A145:A148"/>
    <mergeCell ref="B145:B148"/>
    <mergeCell ref="C145:C147"/>
    <mergeCell ref="D145:D148"/>
    <mergeCell ref="E145:E148"/>
    <mergeCell ref="F145:F148"/>
    <mergeCell ref="G145:G148"/>
    <mergeCell ref="H145:H148"/>
    <mergeCell ref="A143:A144"/>
    <mergeCell ref="B143:B144"/>
    <mergeCell ref="C143:C144"/>
    <mergeCell ref="D143:D144"/>
    <mergeCell ref="E143:E144"/>
    <mergeCell ref="F143:F144"/>
    <mergeCell ref="G143:G144"/>
    <mergeCell ref="H143:H144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A138:A140"/>
    <mergeCell ref="B138:B140"/>
    <mergeCell ref="C138:C140"/>
    <mergeCell ref="D138:D140"/>
    <mergeCell ref="E138:E140"/>
    <mergeCell ref="F138:F140"/>
    <mergeCell ref="G138:G140"/>
    <mergeCell ref="H138:H140"/>
    <mergeCell ref="A135:A137"/>
    <mergeCell ref="B135:B137"/>
    <mergeCell ref="C135:C137"/>
    <mergeCell ref="D135:D137"/>
    <mergeCell ref="E135:E137"/>
    <mergeCell ref="F135:F137"/>
    <mergeCell ref="G135:G137"/>
    <mergeCell ref="H135:H137"/>
    <mergeCell ref="A132:A134"/>
    <mergeCell ref="B132:B134"/>
    <mergeCell ref="C132:C134"/>
    <mergeCell ref="D132:D134"/>
    <mergeCell ref="E132:E134"/>
    <mergeCell ref="F132:F134"/>
    <mergeCell ref="G132:G134"/>
    <mergeCell ref="H132:H134"/>
    <mergeCell ref="A129:A131"/>
    <mergeCell ref="B129:B131"/>
    <mergeCell ref="C129:C131"/>
    <mergeCell ref="D129:D131"/>
    <mergeCell ref="E129:E131"/>
    <mergeCell ref="F129:F131"/>
    <mergeCell ref="G129:G131"/>
    <mergeCell ref="H129:H131"/>
    <mergeCell ref="A126:A128"/>
    <mergeCell ref="B126:B128"/>
    <mergeCell ref="C126:C128"/>
    <mergeCell ref="D126:D128"/>
    <mergeCell ref="E126:E128"/>
    <mergeCell ref="F126:F128"/>
    <mergeCell ref="G126:G128"/>
    <mergeCell ref="H126:H128"/>
    <mergeCell ref="A123:A125"/>
    <mergeCell ref="B123:B125"/>
    <mergeCell ref="C123:C125"/>
    <mergeCell ref="D123:D125"/>
    <mergeCell ref="E123:E125"/>
    <mergeCell ref="F123:F125"/>
    <mergeCell ref="G123:G125"/>
    <mergeCell ref="H123:H125"/>
    <mergeCell ref="A120:A122"/>
    <mergeCell ref="I95:I96"/>
    <mergeCell ref="M83:M85"/>
    <mergeCell ref="N83:N85"/>
    <mergeCell ref="O83:O85"/>
    <mergeCell ref="A89:A90"/>
    <mergeCell ref="B89:B90"/>
    <mergeCell ref="C89:C90"/>
    <mergeCell ref="D89:D90"/>
    <mergeCell ref="E89:E90"/>
    <mergeCell ref="F89:F90"/>
    <mergeCell ref="G89:G90"/>
    <mergeCell ref="H89:H90"/>
    <mergeCell ref="A83:A85"/>
    <mergeCell ref="B83:B85"/>
    <mergeCell ref="C83:C84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A176:C176"/>
    <mergeCell ref="A81:C81"/>
    <mergeCell ref="L8:O9"/>
    <mergeCell ref="I8:I10"/>
    <mergeCell ref="J8:J10"/>
    <mergeCell ref="K8:K9"/>
    <mergeCell ref="D9:H9"/>
    <mergeCell ref="D8:H8"/>
    <mergeCell ref="J12:J13"/>
    <mergeCell ref="K12:K13"/>
    <mergeCell ref="L12:L13"/>
    <mergeCell ref="M12:M13"/>
    <mergeCell ref="N12:N13"/>
    <mergeCell ref="O12:O13"/>
    <mergeCell ref="A82:O82"/>
    <mergeCell ref="D25:D27"/>
    <mergeCell ref="E25:E27"/>
    <mergeCell ref="F25:F27"/>
    <mergeCell ref="G25:G27"/>
    <mergeCell ref="H25:H27"/>
    <mergeCell ref="O29:O30"/>
    <mergeCell ref="A33:A34"/>
    <mergeCell ref="B33:B34"/>
    <mergeCell ref="C33:C34"/>
    <mergeCell ref="A6:C6"/>
    <mergeCell ref="A8:A10"/>
    <mergeCell ref="B8:B10"/>
    <mergeCell ref="C8:C10"/>
    <mergeCell ref="A11:O11"/>
    <mergeCell ref="J29:J30"/>
    <mergeCell ref="K29:K30"/>
    <mergeCell ref="L29:L30"/>
    <mergeCell ref="M29:M30"/>
    <mergeCell ref="N29:N30"/>
    <mergeCell ref="A12:A13"/>
    <mergeCell ref="B12:B13"/>
    <mergeCell ref="C12:C13"/>
    <mergeCell ref="E12:E13"/>
    <mergeCell ref="F12:F13"/>
    <mergeCell ref="G12:G13"/>
    <mergeCell ref="H12:H13"/>
    <mergeCell ref="I12:I13"/>
    <mergeCell ref="A25:A27"/>
    <mergeCell ref="B25:B27"/>
    <mergeCell ref="C25:C27"/>
    <mergeCell ref="I29:I30"/>
    <mergeCell ref="A31:A32"/>
    <mergeCell ref="B31:B32"/>
    <mergeCell ref="C31:C32"/>
    <mergeCell ref="D31:D32"/>
    <mergeCell ref="E31:E32"/>
    <mergeCell ref="F31:F32"/>
    <mergeCell ref="G31:G32"/>
    <mergeCell ref="H31:H32"/>
    <mergeCell ref="A29:A30"/>
    <mergeCell ref="B29:B30"/>
    <mergeCell ref="C29:C30"/>
    <mergeCell ref="E29:E30"/>
    <mergeCell ref="F29:F30"/>
    <mergeCell ref="G29:G30"/>
    <mergeCell ref="H29:H30"/>
    <mergeCell ref="A43:A44"/>
    <mergeCell ref="B43:B44"/>
    <mergeCell ref="C43:C44"/>
    <mergeCell ref="D43:D44"/>
    <mergeCell ref="E43:E44"/>
    <mergeCell ref="F43:F44"/>
    <mergeCell ref="G43:G44"/>
    <mergeCell ref="H43:H44"/>
    <mergeCell ref="A35:A42"/>
    <mergeCell ref="B35:B42"/>
    <mergeCell ref="C35:C42"/>
    <mergeCell ref="E35:E42"/>
    <mergeCell ref="F35:F42"/>
    <mergeCell ref="G35:G42"/>
    <mergeCell ref="H35:H42"/>
    <mergeCell ref="A54:A55"/>
    <mergeCell ref="B54:B55"/>
    <mergeCell ref="C54:C55"/>
    <mergeCell ref="E54:E55"/>
    <mergeCell ref="F54:F55"/>
    <mergeCell ref="G54:G55"/>
    <mergeCell ref="H54:H55"/>
    <mergeCell ref="C49:C52"/>
    <mergeCell ref="D49:D52"/>
    <mergeCell ref="E49:E52"/>
    <mergeCell ref="F49:F52"/>
    <mergeCell ref="G49:G52"/>
    <mergeCell ref="H49:H52"/>
    <mergeCell ref="D54:D55"/>
    <mergeCell ref="B49:B52"/>
    <mergeCell ref="A49:A52"/>
    <mergeCell ref="A65:A66"/>
    <mergeCell ref="B65:B66"/>
    <mergeCell ref="C65:C66"/>
    <mergeCell ref="D65:D66"/>
    <mergeCell ref="E65:E66"/>
    <mergeCell ref="F65:F66"/>
    <mergeCell ref="G65:G66"/>
    <mergeCell ref="H65:H66"/>
    <mergeCell ref="A62:A63"/>
    <mergeCell ref="B62:B63"/>
    <mergeCell ref="C62:C63"/>
    <mergeCell ref="D62:D63"/>
    <mergeCell ref="E62:E63"/>
    <mergeCell ref="F62:F63"/>
    <mergeCell ref="G62:G63"/>
    <mergeCell ref="H62:H63"/>
    <mergeCell ref="H73:H75"/>
    <mergeCell ref="I68:I69"/>
    <mergeCell ref="C68:C69"/>
    <mergeCell ref="D68:D69"/>
    <mergeCell ref="E68:E69"/>
    <mergeCell ref="F68:F69"/>
    <mergeCell ref="G68:G69"/>
    <mergeCell ref="H68:H69"/>
    <mergeCell ref="A68:A69"/>
    <mergeCell ref="B68:B69"/>
    <mergeCell ref="A76:A77"/>
    <mergeCell ref="B76:B77"/>
    <mergeCell ref="C76:C77"/>
    <mergeCell ref="D76:D77"/>
    <mergeCell ref="E76:E77"/>
    <mergeCell ref="F76:F77"/>
    <mergeCell ref="G76:G77"/>
    <mergeCell ref="H76:H77"/>
    <mergeCell ref="J68:J69"/>
    <mergeCell ref="A70:A72"/>
    <mergeCell ref="B70:B72"/>
    <mergeCell ref="C70:C72"/>
    <mergeCell ref="D70:D72"/>
    <mergeCell ref="E70:E72"/>
    <mergeCell ref="F70:F72"/>
    <mergeCell ref="G70:G72"/>
    <mergeCell ref="H70:H72"/>
    <mergeCell ref="A73:A75"/>
    <mergeCell ref="B73:B75"/>
    <mergeCell ref="C73:C75"/>
    <mergeCell ref="D73:D75"/>
    <mergeCell ref="E73:E75"/>
    <mergeCell ref="F73:F75"/>
    <mergeCell ref="G73:G75"/>
    <mergeCell ref="K68:K69"/>
    <mergeCell ref="L68:L69"/>
    <mergeCell ref="M68:M69"/>
    <mergeCell ref="N68:N69"/>
    <mergeCell ref="O68:O69"/>
    <mergeCell ref="D12:D13"/>
    <mergeCell ref="D29:D30"/>
    <mergeCell ref="D35:D42"/>
    <mergeCell ref="I36:I40"/>
    <mergeCell ref="J36:J40"/>
    <mergeCell ref="K36:K40"/>
    <mergeCell ref="O36:O40"/>
    <mergeCell ref="D33:D34"/>
    <mergeCell ref="E33:E34"/>
    <mergeCell ref="F33:F34"/>
    <mergeCell ref="G33:G34"/>
    <mergeCell ref="H33:H34"/>
    <mergeCell ref="L36:L40"/>
    <mergeCell ref="M36:M40"/>
    <mergeCell ref="N36:N40"/>
  </mergeCells>
  <printOptions horizontalCentered="1"/>
  <pageMargins left="0.39370078740157483" right="0.39370078740157483" top="0.17" bottom="0.21" header="0" footer="0.19685039370078741"/>
  <pageSetup paperSize="9" scale="47" fitToHeight="0" orientation="landscape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590951B-53E6-4A4D-89A0-2992B5DC2EA3}"/>
</file>

<file path=customXml/itemProps2.xml><?xml version="1.0" encoding="utf-8"?>
<ds:datastoreItem xmlns:ds="http://schemas.openxmlformats.org/officeDocument/2006/customXml" ds:itemID="{D1F88252-81B1-4E2D-A730-B73D1B6E20FA}"/>
</file>

<file path=customXml/itemProps3.xml><?xml version="1.0" encoding="utf-8"?>
<ds:datastoreItem xmlns:ds="http://schemas.openxmlformats.org/officeDocument/2006/customXml" ds:itemID="{85529035-7FE2-4EFA-BD71-25553A9AA7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11-2</vt:lpstr>
      <vt:lpstr>'Приложение 11-2'!Заголовки_для_печати</vt:lpstr>
      <vt:lpstr>'Приложение 11-2'!Область_печати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Зарлык Исмаилов</cp:lastModifiedBy>
  <cp:lastPrinted>2019-12-18T04:52:01Z</cp:lastPrinted>
  <dcterms:created xsi:type="dcterms:W3CDTF">2018-08-08T11:01:49Z</dcterms:created>
  <dcterms:modified xsi:type="dcterms:W3CDTF">2019-12-18T04:52:10Z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