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z.ismailov\Desktop\2019.12.03\Бюджет на 2019 (на государственном языке)\"/>
    </mc:Choice>
  </mc:AlternateContent>
  <bookViews>
    <workbookView xWindow="14505" yWindow="165" windowWidth="14190" windowHeight="12135"/>
  </bookViews>
  <sheets>
    <sheet name="Приложение 11-2" sheetId="1" r:id="rId1"/>
  </sheets>
  <definedNames>
    <definedName name="_xlnm.Print_Titles" localSheetId="0">'Приложение 11-2'!$8:$10</definedName>
    <definedName name="_xlnm.Print_Area" localSheetId="0">'Приложение 11-2'!$A$1:$O$81</definedName>
  </definedNames>
  <calcPr calcId="162913"/>
</workbook>
</file>

<file path=xl/calcChain.xml><?xml version="1.0" encoding="utf-8"?>
<calcChain xmlns="http://schemas.openxmlformats.org/spreadsheetml/2006/main">
  <c r="F78" i="1" l="1"/>
  <c r="F76" i="1"/>
  <c r="F73" i="1"/>
  <c r="F167" i="1" l="1"/>
  <c r="F156" i="1"/>
  <c r="F145" i="1"/>
  <c r="F135" i="1"/>
  <c r="F132" i="1"/>
  <c r="F129" i="1"/>
  <c r="F126" i="1"/>
  <c r="F123" i="1"/>
  <c r="F119" i="1"/>
  <c r="F100" i="1"/>
  <c r="F83" i="1"/>
  <c r="F120" i="1" l="1"/>
  <c r="F95" i="1"/>
  <c r="F176" i="1" s="1"/>
  <c r="F62" i="1"/>
  <c r="F59" i="1"/>
  <c r="F58" i="1"/>
  <c r="F57" i="1"/>
  <c r="F56" i="1"/>
  <c r="F49" i="1"/>
  <c r="F47" i="1"/>
  <c r="F46" i="1"/>
  <c r="F43" i="1"/>
  <c r="F33" i="1"/>
  <c r="F31" i="1"/>
  <c r="F25" i="1"/>
  <c r="F23" i="1"/>
  <c r="F12" i="1" s="1"/>
  <c r="F60" i="1"/>
  <c r="F53" i="1"/>
  <c r="F24" i="1"/>
  <c r="F29" i="1" l="1"/>
  <c r="F48" i="1"/>
  <c r="F68" i="1"/>
  <c r="F79" i="1"/>
  <c r="F81" i="1" l="1"/>
</calcChain>
</file>

<file path=xl/sharedStrings.xml><?xml version="1.0" encoding="utf-8"?>
<sst xmlns="http://schemas.openxmlformats.org/spreadsheetml/2006/main" count="561" uniqueCount="334">
  <si>
    <t>Код ПР</t>
  </si>
  <si>
    <t>Код МЕ</t>
  </si>
  <si>
    <t>01</t>
  </si>
  <si>
    <t>02</t>
  </si>
  <si>
    <t>03</t>
  </si>
  <si>
    <t>04</t>
  </si>
  <si>
    <t>05</t>
  </si>
  <si>
    <t>06</t>
  </si>
  <si>
    <t>07</t>
  </si>
  <si>
    <t>08</t>
  </si>
  <si>
    <t>09</t>
  </si>
  <si>
    <t>37. Министерство здравоохранения Кыргызской Республики</t>
  </si>
  <si>
    <t>10</t>
  </si>
  <si>
    <t>11</t>
  </si>
  <si>
    <t>12</t>
  </si>
  <si>
    <t>13</t>
  </si>
  <si>
    <t>15</t>
  </si>
  <si>
    <t>43. Министерство транспорта и дорог Кыргызской Республики</t>
  </si>
  <si>
    <t xml:space="preserve"> </t>
  </si>
  <si>
    <t>%</t>
  </si>
  <si>
    <t>Литр</t>
  </si>
  <si>
    <t>км</t>
  </si>
  <si>
    <t>6/70</t>
  </si>
  <si>
    <t>6/75</t>
  </si>
  <si>
    <t>7/90</t>
  </si>
  <si>
    <t>12/160</t>
  </si>
  <si>
    <t>13/172</t>
  </si>
  <si>
    <t>13/259</t>
  </si>
  <si>
    <t>10/185,3</t>
  </si>
  <si>
    <t>≥13</t>
  </si>
  <si>
    <t>н/д</t>
  </si>
  <si>
    <t>коэф</t>
  </si>
  <si>
    <t>5/80</t>
  </si>
  <si>
    <t>бюд. -49 спец.-78</t>
  </si>
  <si>
    <t xml:space="preserve">бюд. -49 </t>
  </si>
  <si>
    <t>т/га</t>
  </si>
  <si>
    <t>21\34</t>
  </si>
  <si>
    <t>30\50</t>
  </si>
  <si>
    <t>50\80</t>
  </si>
  <si>
    <t>60\100</t>
  </si>
  <si>
    <t>5</t>
  </si>
  <si>
    <t>25</t>
  </si>
  <si>
    <t>35</t>
  </si>
  <si>
    <t>4630,0</t>
  </si>
  <si>
    <t>3680,0</t>
  </si>
  <si>
    <t>4200,0</t>
  </si>
  <si>
    <t>5300,0</t>
  </si>
  <si>
    <t>5400,0</t>
  </si>
  <si>
    <t>120</t>
  </si>
  <si>
    <t>125</t>
  </si>
  <si>
    <t>115</t>
  </si>
  <si>
    <t>110</t>
  </si>
  <si>
    <t>1000</t>
  </si>
  <si>
    <t>50</t>
  </si>
  <si>
    <t>500</t>
  </si>
  <si>
    <t>авт./сут.</t>
  </si>
  <si>
    <t xml:space="preserve"> ед.</t>
  </si>
  <si>
    <t>33 180          /59 416,5</t>
  </si>
  <si>
    <t>33 680           /60 200,0</t>
  </si>
  <si>
    <t>34 160       /61400,0</t>
  </si>
  <si>
    <t>34 600          /62 500,0</t>
  </si>
  <si>
    <t>35 050            /63625,0</t>
  </si>
  <si>
    <t>17 ПТК</t>
  </si>
  <si>
    <t>20 ПТК</t>
  </si>
  <si>
    <t>27 ПТК</t>
  </si>
  <si>
    <t>-</t>
  </si>
  <si>
    <t>51/            735</t>
  </si>
  <si>
    <t>60/              362</t>
  </si>
  <si>
    <t>60/              524</t>
  </si>
  <si>
    <t>60/                 510</t>
  </si>
  <si>
    <t>Протяженность устройства ШПО</t>
  </si>
  <si>
    <t xml:space="preserve">Количество жалоб по содержанию дорог </t>
  </si>
  <si>
    <t>002</t>
  </si>
  <si>
    <t>003</t>
  </si>
  <si>
    <t>004</t>
  </si>
  <si>
    <t>005</t>
  </si>
  <si>
    <t>006</t>
  </si>
  <si>
    <t>37</t>
  </si>
  <si>
    <t>&gt;95%</t>
  </si>
  <si>
    <t>&gt;90</t>
  </si>
  <si>
    <t xml:space="preserve">Пилоттук министрликтердин программалык негиздеги бюджети </t>
  </si>
  <si>
    <t>Бюджеттик программалар/
Бюджеттик чаралар</t>
  </si>
  <si>
    <t>Каржылоо</t>
  </si>
  <si>
    <t>(программалар/чаралар боюнча) (миң сом)</t>
  </si>
  <si>
    <t>2017-ж.</t>
  </si>
  <si>
    <t>2018-ж.</t>
  </si>
  <si>
    <t>2019 -ж.</t>
  </si>
  <si>
    <t>2020-ж.</t>
  </si>
  <si>
    <t>2021-ж.</t>
  </si>
  <si>
    <t>Натыйжалуулук индикаторлору</t>
  </si>
  <si>
    <t>Ченөө бирдиги</t>
  </si>
  <si>
    <t xml:space="preserve">Максаттуу маанилер </t>
  </si>
  <si>
    <t>Жалпы жетекчиликти камсыз кылуу</t>
  </si>
  <si>
    <t>Каржылык менеджментти жана эсепти камсыз кылуу</t>
  </si>
  <si>
    <t>Адам ресурстарын башкаруу</t>
  </si>
  <si>
    <t>Укуктук колдоо</t>
  </si>
  <si>
    <t xml:space="preserve">Тышкы байланыштарды колдоо жана коомчулук менен байланышуу </t>
  </si>
  <si>
    <t>Ишти уюштуруу жана камсыз кылуу кызматтары</t>
  </si>
  <si>
    <t>Саламаттык сактоо секторунун мониторингин, анализин жана стратегиялык пландалуусун камсыз кылуу</t>
  </si>
  <si>
    <t xml:space="preserve"> Иш кагаздарын жүргүзүү</t>
  </si>
  <si>
    <t>Ички мониторинг менен контролду камсыз кылуу (ички аудит кызматы)</t>
  </si>
  <si>
    <t>Он-лайн режиминде иштеп жаткан электрондук системаларды киргизүү: (2018-ж. -БД «Каттого алынган калк», 2019г. – «Кадрдык ресурстар», «Төрөлгөндөр жана өлгөндөр жөнүндө», 2020-2021-жылдарга карата «ССУ маалымдамасы» борбордук регистри.  «Бейтаптын электрондук медициналык картасы», «Врачтын кабыл алуусуна электрондук түрдө жазылуу» «Лаборатордук системалар»,  ИС «Багыттоо жана кайра багыттоо»  ИС акырындык менен киргизүү</t>
  </si>
  <si>
    <t>Жеке медициналык ишмердүүлүктү лицензиялоо</t>
  </si>
  <si>
    <t>Медициналык кызматкерлерди социалдык-маданий камсыздоо</t>
  </si>
  <si>
    <t xml:space="preserve">Адамдын ден соолугунун коопсуздугун камсыз кылуу боюнча алдын алуучу чаралар (азык-түлүк продукциясынан, суудан, имараттагы абадан, радиациялык фондон) </t>
  </si>
  <si>
    <t>Калкты иммундаштыруу саясаты</t>
  </si>
  <si>
    <t>Ден соолукту чыңдоо маселелери боюнча калк менен маалыматтык иш алып баруу</t>
  </si>
  <si>
    <t>ВИЧ-инфекция учурунда алдын алуу, диагностика жана камкордук көрүү</t>
  </si>
  <si>
    <t>Мамлекеттик коомдук тартипти ишке ашыруу боюнча толук тейлөө топтомун камсыз кылуу</t>
  </si>
  <si>
    <t>Санитардык кайтаруу боюнча алдын алуучу чаралар жана өлкөнүн  жаратылыш-булактык аймактарындагы эпидемиологиялык жана зоо-этномологиялык көзөмөлдү камсыз кылуу</t>
  </si>
  <si>
    <t xml:space="preserve">ВИЧ, бруцеллез, гепатит, котон жара өңдүү социалдык-олуттуу ооруларды лаборатордук диагностикалоо сапатына контролдук кылуу </t>
  </si>
  <si>
    <t>БМСЖ деңгээлинде медициналык кызматтарды көрсөтүү сапатын жакшыртуу</t>
  </si>
  <si>
    <t>Эненин жана баланын ден соолугун коргоо (кош бойлуу жаш балдарга медициналык көзөмөлдөө, төрөгөн аялдарга жана балдарга квалификациялуу медициналык жардам)</t>
  </si>
  <si>
    <t>Кант диабети менен жабыркаган бейтаптарды күн мурда аныктоо</t>
  </si>
  <si>
    <t>Калктын социалдык аярлуу катмарынан кургак учук оорусун эрте айкындоо (туберкулинди сатып алуу)</t>
  </si>
  <si>
    <t>Саламаттык сактоо уюмдарында дары каражаттарынын жана медициналык буюмдарынын жеткиликтүүлүгүн камсыздоо</t>
  </si>
  <si>
    <t xml:space="preserve">Адам өмүрүнүн көрсөткүчтөрү боюнча кан компоненттери жана препараттары менен камсыздоо </t>
  </si>
  <si>
    <t xml:space="preserve">Реабилитациялык иш-чараларды жүргүзүү </t>
  </si>
  <si>
    <t xml:space="preserve">Калктын социалдык аяр катмарына жогорку технологиялуу медициналык жардам көрсөтүү </t>
  </si>
  <si>
    <t>Кант диабети менен ооругандарды инсулин менен камсыздоо</t>
  </si>
  <si>
    <t>Соттук-медициналык экспертизаларды уюштуруу</t>
  </si>
  <si>
    <t>Антигемофилдик препараттар менен камсыздоо</t>
  </si>
  <si>
    <t xml:space="preserve">Онкологиялык бейтаптар үчүн химиопрепараттарды камсыздоо </t>
  </si>
  <si>
    <t>Органдарын транплантациялоо жасаткан пациенттерди  имуносупрессорлор менен камсыздоо</t>
  </si>
  <si>
    <t>Саламаттык сактоо системасындагы кадр ресурстарын башкаруу процессин жакшыртуу</t>
  </si>
  <si>
    <t>Жогорку медициналык билимдүү адистерди даярдоо</t>
  </si>
  <si>
    <t>Саламаттык сактоо тармагындагы кызматкерлердин квалификацияларын жогорулатуу</t>
  </si>
  <si>
    <t>Орто медициналык билимдүү адистерди даярдоо</t>
  </si>
  <si>
    <t>Инфраструктуралык долбоорлорду ишке ашыруу</t>
  </si>
  <si>
    <t>Мамлектеттик инвестициялардын долбоорлорун ишке ашыруу</t>
  </si>
  <si>
    <t>Бардыгы: Кыргыз Республикасынын Саламаттык сактоо министрлиги боюнча</t>
  </si>
  <si>
    <t xml:space="preserve">Пландаштыруу, башкаруу жана администрациялоо                                                                                                    </t>
  </si>
  <si>
    <t xml:space="preserve">Программанын максаты: Программанын максаты:Башка программаларды ишке ашырууга координациялоочу жана уюштуруучу таасир кылуу жана коюлган максаттарга жетүү, камсыз кылуу                      </t>
  </si>
  <si>
    <t>Жалпы жетекчиликти камсыздоо</t>
  </si>
  <si>
    <t>Финансылык менеджментти жана эсепке алууну камсыздоо</t>
  </si>
  <si>
    <t>Иштерди уюштуруу жана камсыздоо кызматы</t>
  </si>
  <si>
    <t>Транспорт, жол тармагын  жана граждандык авиацияны өнүктүрүүнү  жалпы координациялоо жана мониторингди камсыздоо</t>
  </si>
  <si>
    <t xml:space="preserve"> Жолдун ички тарамдарын жумушчу стандарттарына  тууралоо. </t>
  </si>
  <si>
    <t>Программанын максаты: автомобиль жолдорун нормативдик талаптарга ылайыктуу кармап туруу</t>
  </si>
  <si>
    <t>Капиталдык оңдоо (көпүрөлөрдү куруу)</t>
  </si>
  <si>
    <t>Орто оңдоо, анын ичинде:</t>
  </si>
  <si>
    <t>асфальтобетон  төшөө түзүлүштөрү</t>
  </si>
  <si>
    <t>ШПО түзүлүштөрү.</t>
  </si>
  <si>
    <t>кара шагыл төшөө түзүлүштөрү</t>
  </si>
  <si>
    <t>шагыл төшөө түзүлүштөрү</t>
  </si>
  <si>
    <t xml:space="preserve">көпүрөлөрдү жана курулмаларды оңдоо жана бекемдөө </t>
  </si>
  <si>
    <t>жолдун жүрүүчү бөлүгүнө белги коюу жана жол белгилерин, светофорлорду орнотуу</t>
  </si>
  <si>
    <t xml:space="preserve">Ички мониторинг жана контролду камсыз кылуу </t>
  </si>
  <si>
    <t>Учурдагы оңдоолор (чуңкурларды оңдоо, түздөө, пландоо ж.б.)</t>
  </si>
  <si>
    <t>Автомобилдик жолдорду оңдоп-түзөп туруу (жолдорду жайы-кышы тазалап, оңдоп-түзөө)</t>
  </si>
  <si>
    <t xml:space="preserve">ПИР, экспертиза, консультациялык кызмат көрсөтүүлөр </t>
  </si>
  <si>
    <t xml:space="preserve"> Консультациалык кызматтар</t>
  </si>
  <si>
    <t>Материалдык-техника менен камсыздоо</t>
  </si>
  <si>
    <t>Жолдорду паспортизациялоо</t>
  </si>
  <si>
    <t>Автожолдорду жакшы абалда кармоо чөйрөсүндө мамлекеттик кызмат көрсөтүүлөрдү берүү сапатын жакшыртуу</t>
  </si>
  <si>
    <t xml:space="preserve">Эл аралык транспорттук коридорлорду реабилитациялоо </t>
  </si>
  <si>
    <t xml:space="preserve">Программанын максаты: Дүйнөлүк экономикалык системага интеграцияланууну жогорулатуу,   калктын жана республиканын экономикалык субъектилеринин товарлардын, жумуштун жана кызмат көрсөтүүлөрдүн региондук рыногуна жеткиликтүү болушун камсыздоо, транзиттик потенциалды өнүктүрүү жана транспорттук көз карандысыздыкты камсыздоо.                                                                                                 </t>
  </si>
  <si>
    <t>Чыгыш багытындагы эл аралык  транспорттук коридорлорду реабилитациялоо  (Бишкек-Нарын-Торугарт)</t>
  </si>
  <si>
    <t>Батыш  багытындагы эл аралык  транспорттук коридорлорду реабилитациялоо (Ош-Баткен-Исфана)</t>
  </si>
  <si>
    <t>Батыш багытындагы эл аралык  транспорттук коридорлорду реабилитациялоо (Бишкек-Ош)</t>
  </si>
  <si>
    <t>Эл аралык  транспорттук коридорлорду реабилитациялоо (Түндүк-Түштүк)</t>
  </si>
  <si>
    <t>Тараз-Талас-Суусамыр автожолун реабилитациялоо Ф-3, км 75-105 (ИƟБ,СФР)</t>
  </si>
  <si>
    <t>Борбор Азиядагы жол каттамдарын жакшыртуу долбоорунун үчүнчү фазасы ( Түп-Кеген унаа жолу, км 39 -76  жана туризмди өнүктүрүү)</t>
  </si>
  <si>
    <t>Бишкек-Ош жолунда кар көчкүдөн коргоо долбоору</t>
  </si>
  <si>
    <t>Жолду кароо үчүн жол техникаларын оңдоочу жайды жакшыртуу долбоору.</t>
  </si>
  <si>
    <t>Автомобиль, суу транспорт тармагын тескөө жана жалпы колдонуудагы автомобиль жолдорун сактоо багытында иштерди алып баруу</t>
  </si>
  <si>
    <t>Программанын максаты: Калкты транспорттук тейлөөсүндөгү жеткиликтүүлүгүн жогорулатуу, ошондой КР жалпы пайдалануудагы автоунаа жолдорун сактоого багытталган чараларын күчөтүү</t>
  </si>
  <si>
    <t>Автомобиль жана сууда жүрүүчү траспорт тармагындагы ишмердикти мамлекеттик жөнгө салуу</t>
  </si>
  <si>
    <t xml:space="preserve">Ата-мекендик жүк ташуучулар үчүн жагымдуу шарттарды түзүү жана эл аралык транспорттук системасына интеграциалоо иш-чараларын өнүктүрүү </t>
  </si>
  <si>
    <t>Транспорт көзөмөлдөө боюнча  мобилдик топтордун санын көбөйтүү</t>
  </si>
  <si>
    <t xml:space="preserve"> Транспорт көзөмөлдөө пунктарын толук автоматташтыруу</t>
  </si>
  <si>
    <t>Жургүнчүлөрдү ташуудагы транспорттук контролду күчөтүү (автобустар жана  кичиавтобустар)</t>
  </si>
  <si>
    <t xml:space="preserve">Жарандык авиацияны мамлекеттик колдоо жана аба коопсуздугун камсыздоо </t>
  </si>
  <si>
    <t>Программанын максаты: коопсуз аба ташууларындагы калктын талабын канааттандыруу</t>
  </si>
  <si>
    <t xml:space="preserve">Жарандык авиация чөйрөсүндө мамлекеттик кызмат көрсөтүүнүн сапатын жакшыртуу                </t>
  </si>
  <si>
    <t xml:space="preserve">Орто жана жогорку кесиптик - авиациялык билим берүү </t>
  </si>
  <si>
    <t>Максаты: Кыргыз Республикасынын жарандык авиация жана суу транспортунун ишканаларын, эмгек рыногунун талаптарына ылайык,  квалификациялуу адистер менен канааттандыраарлык түрдө камсыз кылуу</t>
  </si>
  <si>
    <t>Өкмөттүк  ташууларды камсыздоо</t>
  </si>
  <si>
    <t>Орто кесиптик  билим берүү  программасы  боюнча  жарандык авиацияга квалификациялуу  техникалык авиациялык адистерди  бюджеттик негизде мамлекеттик буйрутмага ылайык даярдоо (КРӨ 22.08.18-ж. №378 токтому)</t>
  </si>
  <si>
    <t>Кыргыз Республикасынын жарандык авиация жана суу транспортуна  жогорку кесиптик  билим  берүү программасы  боюнча квалификациялуу  адистерди  даярдоо (контракт)</t>
  </si>
  <si>
    <t xml:space="preserve">Кыргыз Республикасынын жарандык авиация жана суу транспортуна  орто  кесиптик  билим  берүү программасы  боюнча квалификациялуу  адистерди  даярдоо (контракт)    </t>
  </si>
  <si>
    <t xml:space="preserve">Авиациялык адистерди кайра  даярдоо жана квалификациясын  жогорулатуу     </t>
  </si>
  <si>
    <t xml:space="preserve">Бардыгы: Кыргыз Республикасынын Транспорт жана жолдор министрлиги боюнча </t>
  </si>
  <si>
    <t>Калктын ишеним индекси</t>
  </si>
  <si>
    <t>Жалпы мамлекеттик чыгалашардан алганда саламаттык сактоо чыгашаларынын салыштырмалуу көлөмү</t>
  </si>
  <si>
    <t>ЧУА кабыл алынган долбоорлорунун демилгеленген жана КРӨ Аппаратына киргизилген жалпы документтерге карата катыштыгы</t>
  </si>
  <si>
    <t>ССМ БА кызматкерлеринин жалпы санынан камсыздоо кызматынын кызматкерлеринин үлүшү</t>
  </si>
  <si>
    <t>Саламаттык сактоо системасын өнүктүрүү программасынын аткарылышындагы индикаторлорго жетишүү</t>
  </si>
  <si>
    <t xml:space="preserve">Жогорку органдардын (Президенттин Аппараты, КРӨ, ЖК Аппараттары) тапшырмаларын өз учурунда аткаруу үлүшү </t>
  </si>
  <si>
    <t>Коррупцияга каршы күрөшүү боюнча Комиссия тарабынан өткөрүлгөн отурумдардын саны</t>
  </si>
  <si>
    <t>Саламаттык сактоо кызматтарынын жеткиликтүүлүгүн жана сапатын жогорулатуу, медициналык кызмат менен камсыз кылуу жолун жолдоочулугун камсыз кылуу.Оорулуу жана OЗ үчүн каржылык жүктү кыскартуу. Натыйжалуу бөлүштүрүү жана ресурстарды пайдалануу (каржы, кадрдык жана жабдууларды, жана башкалар.) ОЗ натыйжалуу  башкаруу. Дени сак жашоо боюнча, алардын ден соолугун сабыр маалымдуулугун жогорулатуу, ж.б.</t>
  </si>
  <si>
    <t>Программалык камсыздоо Электрондук порталга   лицензияларды кабыл алуу/берүү</t>
  </si>
  <si>
    <t xml:space="preserve">Китепканалык фонд (бардыгы) </t>
  </si>
  <si>
    <t>Электрондук китепкананын китепкана фонду</t>
  </si>
  <si>
    <t>Бала бакчада балдардын саны</t>
  </si>
  <si>
    <t>Жергиликтүү өз алдынча башкаруу органдарынын планына  актуалдуу инфекциялык жана инфекциялык эмес оорулардын алдын алуу маселелерин киргизүүгө жетишкен ОАжМСЭКБ үлүшү</t>
  </si>
  <si>
    <t>ISO 17025 боюнча лабораториялары аккредитациядан өтүшкөн ОАжМСЭКД саны  (бардыгы  49 лаборатория)</t>
  </si>
  <si>
    <t xml:space="preserve">ЕАЭБ техникалык регламенттеринин талаптарына ылайык товарлардын коопсуздук көрсөткүчтөрүнө карата лаборатордук изилдөөлөрдүн улуттук деңгээлдеги аккредитацияланган методдорунун саны </t>
  </si>
  <si>
    <t xml:space="preserve">Өзгөчө кооптуу жана карантиндик инфекцияларды алдын алуу үчүн эпидемиологиялык көрсөткүчтөр боюнча вакцинделген (кутурма, чума, кенелик-вирустук энцефалитке каршы) адамдардын саны </t>
  </si>
  <si>
    <t>Маалымат кампанияларына тартылышкан негизги оорулардын саны</t>
  </si>
  <si>
    <t>ДСУнун "Бакубат шаарлар" долбоорун кирген шаарлардын саны</t>
  </si>
  <si>
    <t>ВИЧ-инфекцияга карата тестирлөөдөн өтүшкөн жана өз жыйынтыктарын билишкпен кош бойлуу аялдардын үлүшү</t>
  </si>
  <si>
    <t>ВИЧ-инфекция менен жашашкан жана өз макамын билишип, антиретровирустуу терапия алып жатышкан адамдардын саны</t>
  </si>
  <si>
    <t>Кызмат көрсөтүүлөрдүн комплекстүү топтомун камсыз кылуу,СПИД менен жашаган адамдар,  инъекциялык наркотиктерди колдонгон адамдар, Метилсульфонилметан,  СР, Тиреоглобулин, Бишкек шаары, Ош, Чүй облусунда (чыгыш жана батыш), Жалал-Абад</t>
  </si>
  <si>
    <t>Жаратылыш жерлеринин чума оорусунан тазаланган аянты</t>
  </si>
  <si>
    <t xml:space="preserve">Сырттан баалоо программасына катышышкан жана ВИЧ, бруцеллез, гепатит, котон жара, ошондой эле социалдык-маанилүү инфекциялык оорулар боюнча так жана сапаттуу изилдөөлөрдү өткөрүүчү лабораториялардын саны                   </t>
  </si>
  <si>
    <t>Стационар алмаштыруучу болүмдөрдүн, ССУларда, БМСЖлардагы жатак орундардын саны</t>
  </si>
  <si>
    <t>Стационарларга негизсиз жаткыруулардын саны</t>
  </si>
  <si>
    <t xml:space="preserve">Калктын жалпы санына карата БМСЖ деңгээлинде артериалдык гипертензия менен катталышкан пациенттердин үлүшү </t>
  </si>
  <si>
    <t xml:space="preserve">Бекитилген жана кайра каралып чыккан клиникалык протоколдор менен колдонмолордун саны </t>
  </si>
  <si>
    <t>Кант диабети менен катталышкан бейтаптардын үлүшү</t>
  </si>
  <si>
    <t xml:space="preserve">Ар жылы кургак учук менен ооругандар </t>
  </si>
  <si>
    <t xml:space="preserve">БМСЖ деңгээлинде дарылоо иштерин ийгиликтүү аякташкан АО пациенттеринин үлүшү   </t>
  </si>
  <si>
    <t xml:space="preserve">Балдардын кургак учук менен оорусун аныкто үчүн туберкулин сатып алуу  </t>
  </si>
  <si>
    <t>Дары каражаттарын жана медициналык буюмдарды сатып алууга жүргүзүлгөн экспертизалардын саны</t>
  </si>
  <si>
    <t xml:space="preserve">Даярдалган кан компоненттеринин жана препараттарынын көлөмү </t>
  </si>
  <si>
    <t>Калктын медициналык-социалдык аярлуу катмарындагы аялдарга контрацептивдик каражаттар менен камсыздоо</t>
  </si>
  <si>
    <t>Реабилитациялык жардам алуучу бейтаптардын саны</t>
  </si>
  <si>
    <t>ЖТФ  программасынын алкагында кымбат баадагы жогорку технологиялуу жардамды алуучу пациенттердин саны  (бөйрөгүн алмаштырган бейтаптарга медикаменттер, эндопротездер, жүрөк клапандары, стенддер, оклюдерлер, оксигинираторлор, онкологиялык бейтаптарга химиопрепараттар, кан тамыр протездери)</t>
  </si>
  <si>
    <t>Инсулин менен камсыздалган бейтаптардын саны</t>
  </si>
  <si>
    <t>Өлгөндөр боюнча жүргүзүлгөн соттук-медициналык экспертиза</t>
  </si>
  <si>
    <t xml:space="preserve">Жабыркагандар, айыпталуучулар жана башка жактар боюнча сурамдардын санына жараша жүргүзүлгөн соттук-медициналык экспертизалардын саны </t>
  </si>
  <si>
    <t>Антигемофилдик препараттар менен камсыздандырылган пациенттердин  үлүшү</t>
  </si>
  <si>
    <t xml:space="preserve">Бюджеттен химиопрепараттар алынып берилген онкологиялык оорулуу балдардын үлүшү </t>
  </si>
  <si>
    <t>Химиопрепараттар менен камсыздоого камтылган онкологиялык оорулуу балдардын үлүшү</t>
  </si>
  <si>
    <t xml:space="preserve">Имуносупрессорлор менен камсыздоого камтылгандардын үлүшү </t>
  </si>
  <si>
    <t>Клиникалык базалардын үлүшү, алардын жалпы санына аккредитация өткөндөр</t>
  </si>
  <si>
    <t>Региондордогу дарыгер кадрлардын саны</t>
  </si>
  <si>
    <t>Сертификацияланган үй-бүлөлүк дарыгерлердин саны</t>
  </si>
  <si>
    <t xml:space="preserve">Алыскы региондордо айыл жеринде жана чакан шаарларда иштеген дарыгерлерге кошумча дем берүү программасына киргизилген дарыгерлердин саны </t>
  </si>
  <si>
    <t xml:space="preserve">Аккредитациядан ийгиликтүү өткөн медициналык ЖОЖдордун үлүшү </t>
  </si>
  <si>
    <t xml:space="preserve">Дипломго чейинки деңгээлде республикалык бюджеттин эсебинен даярдалган КММАнын бүтүрүүчүлөрүнүн саны </t>
  </si>
  <si>
    <t>Дипломдон кийинки деңгээлде республикалык бюджеттин эсебинен даярдалган КММАнын жана КМКДжКЖМИнин бүтүрүүчүлөрүнүн саны</t>
  </si>
  <si>
    <t xml:space="preserve">Республикалык бюджеттин эсебинен кайра даярдоодон өткөн адистердин саны </t>
  </si>
  <si>
    <t>Республикалык бюджеттин эсебинен квалификацияны жогорулатуу курстарынан өткөн адистердин саны</t>
  </si>
  <si>
    <t xml:space="preserve">Республикалык бюджеттин эсебинен даярдалган медколледждердин бүтүрүүчүлөрүнүн саны </t>
  </si>
  <si>
    <t>Министрликтин ишин баалоо</t>
  </si>
  <si>
    <t>Бюджетти эреже бузууларсыз аткаруу пайызы</t>
  </si>
  <si>
    <t>мамлекеттик кызматкерлердин ишин баалоо</t>
  </si>
  <si>
    <t xml:space="preserve">Сот иштеринин саны </t>
  </si>
  <si>
    <t>КР ТжЖМ тарабынан иштелип чыккан ЧУА саны</t>
  </si>
  <si>
    <t>Министерствонун борбордук аппаратынын жалпыга маалымдоо каражаттарындагы оң билдирмелеринин саны</t>
  </si>
  <si>
    <t>Жетекчилердин эл аралык иш-чараларга катышуусу</t>
  </si>
  <si>
    <t xml:space="preserve">Документтердин өз учурунда жана убакыт бузуулары жок аткаруу </t>
  </si>
  <si>
    <t>Тармактык программаларды аткаруу деңгээли</t>
  </si>
  <si>
    <t xml:space="preserve"> Нормативдик талаптарга жооп берүүчү жолдордун үлүшү</t>
  </si>
  <si>
    <t xml:space="preserve">Нормативдик талаптарга жооп берүүчү жолдордун үлүшү </t>
  </si>
  <si>
    <t>Көпүрөлөрдү куруу жана оңдоо</t>
  </si>
  <si>
    <t>Асфальт төшөө менен ремонттолгон түзүлүштөрдүн узундугу</t>
  </si>
  <si>
    <t>1 км асфальт төшөөнүн орто баасы</t>
  </si>
  <si>
    <t>1 км ШПО орточу баасы</t>
  </si>
  <si>
    <t xml:space="preserve">1 п/м көпүрөнүн орточо баасы  </t>
  </si>
  <si>
    <t>Кара шагыл менен төшөлгөнтүзүлүштөрдүн узундугу</t>
  </si>
  <si>
    <t>Шагыл төшөлгөн  түзүлүштөрдүн узундугу</t>
  </si>
  <si>
    <t>Көпүрөлөрдү жана курулмаларды оңдоо жана бекемдөө</t>
  </si>
  <si>
    <t>Жолдордун кооптуу участкаларынын саны</t>
  </si>
  <si>
    <t>Коюлган жол белгилеринин саны</t>
  </si>
  <si>
    <t>Коюлган светофорлордун саны</t>
  </si>
  <si>
    <t xml:space="preserve"> Жол өтмөгүндөгү белги</t>
  </si>
  <si>
    <t>Оңдоо иштери өткөрүлгөн жолдордун аянты</t>
  </si>
  <si>
    <t xml:space="preserve">Тейленген жана плдандадалган жол учаскаларынын үлүшү </t>
  </si>
  <si>
    <t xml:space="preserve"> Иш долбоорлору</t>
  </si>
  <si>
    <t xml:space="preserve"> Сапат контролунун натыйжасы боюнча кабыл алынган иштердин көлөмү</t>
  </si>
  <si>
    <t xml:space="preserve"> Техника менен камсыздалуу</t>
  </si>
  <si>
    <t>Паспорттоштуруу жүргүзүлгөн жолдордун узундугу</t>
  </si>
  <si>
    <t>Калктын жолдорду тейлөөгө болгон канаттанунун деңгээли</t>
  </si>
  <si>
    <t>Эл аралык транспорттук коридордун жалпы узундугунан  жолдордун созулушунун үлүшү  (км)</t>
  </si>
  <si>
    <t>Жолдордун сапаты боюнча дүйнөлүк рейтинг</t>
  </si>
  <si>
    <t>Жол өтмөгүнүн убактысынын кыскаруусу</t>
  </si>
  <si>
    <t>Транспорттук каражаттардын кыймылынын интенсивдүүлүгү</t>
  </si>
  <si>
    <t>Бүткөн жолдордун узундугу</t>
  </si>
  <si>
    <t>Жолдун убактысын кыскартуу</t>
  </si>
  <si>
    <t>Галереяларды куруу</t>
  </si>
  <si>
    <t>Кар көчкү менен байланыштуу жол транспорттук кырсыгын жоюу</t>
  </si>
  <si>
    <t>Жол куруу техникасын оңдоо үчүн мастерскойлорду куруу</t>
  </si>
  <si>
    <t>Тейлөо кызматын жакшыртуу жана жол курулуш техникасын оңдоо</t>
  </si>
  <si>
    <t>Негизги магистралдык транспорт көзөмөлүн  жүргүзүү</t>
  </si>
  <si>
    <t xml:space="preserve">Калктын регулярдуу жүргүнчү ташуу каттамдары менен камсыздоо </t>
  </si>
  <si>
    <t>Арыздануулардын саны</t>
  </si>
  <si>
    <t>Берилген уруксат документтеринин саны (эл аралык каттамдарга берилген уруксат берүү кагаздарынын саны) Берилген уруксат документтеринин саны (эл аралык каттамдарга берилген уруксат берүү кагаздарынын саны)</t>
  </si>
  <si>
    <t xml:space="preserve">Салмак габариттик көзөмөл менен негизги магистралдык жолдорду  камтуу </t>
  </si>
  <si>
    <t xml:space="preserve">Салмак габариттик көзөмөл менен жергиликтүү жолдорду  камтуу </t>
  </si>
  <si>
    <t>ТКП автоматташтыруу</t>
  </si>
  <si>
    <t xml:space="preserve">Коопсуздук бузууларды аныктоо </t>
  </si>
  <si>
    <t>Авиажүк ташуулардын саны</t>
  </si>
  <si>
    <t>Аткарылган рейстердин саны</t>
  </si>
  <si>
    <t xml:space="preserve">Коопсуз аба ташуулары </t>
  </si>
  <si>
    <t>Ички авиалиниялары боюнча авиажүк ташуулардын саны</t>
  </si>
  <si>
    <t>Эл  арарлык авиалиниялары  боюнча авиажүк ташуулардын саны</t>
  </si>
  <si>
    <t>Ички авиалиниялары боюнча аткарылган рейстердин  саны</t>
  </si>
  <si>
    <t>Эл аралык авиалиниялары  боюнча аткарылган рейстердин  саны</t>
  </si>
  <si>
    <t xml:space="preserve">ЕС"кара тизмесинесинен " Кыргыз А/К-ларын чыгаруу боюнча түзөтүүчү иш-чаралар планын аткаруу </t>
  </si>
  <si>
    <t xml:space="preserve">Жогорку  техникалык, орто кесиптик билими бар жана кайра даярдоодон өткөн адистерди чыгаруу                        </t>
  </si>
  <si>
    <t>Тармактардын квалификациялуу кадрлар менен камсыз кылынышы жана ишке  орнотулушу</t>
  </si>
  <si>
    <t>Орто кесиптик  билими бар дипломдуу адистердин чыгышы</t>
  </si>
  <si>
    <t>Жогорку кесиптик  билими бар дипломдуу адистерди чыгаруу</t>
  </si>
  <si>
    <t>адам</t>
  </si>
  <si>
    <t>бирд.</t>
  </si>
  <si>
    <t>даана</t>
  </si>
  <si>
    <t>Орто кесиптик билими бар дипломдуу адистерди даярдап чыгаруу</t>
  </si>
  <si>
    <t>Кайра даярдоодон өткөн адистерди чыгаруу</t>
  </si>
  <si>
    <t>саны</t>
  </si>
  <si>
    <t>Таандык контингент пайызы</t>
  </si>
  <si>
    <t>миң учур</t>
  </si>
  <si>
    <t>ВЖА-2000 ИБКА-2000, МСМ-2000, СР-1000.</t>
  </si>
  <si>
    <t>ВЖА-3000 ИБКА-3000, МСМ-3000, СР-2000.</t>
  </si>
  <si>
    <t>ВЖА-4000 ИБКА-4000, МСМ-4000, СР-3000.</t>
  </si>
  <si>
    <t xml:space="preserve">бирд/бирд. </t>
  </si>
  <si>
    <t xml:space="preserve">факт боюнча </t>
  </si>
  <si>
    <t>факт боюнча</t>
  </si>
  <si>
    <t>2% көбөйүү</t>
  </si>
  <si>
    <t>1000 адамга карата учур</t>
  </si>
  <si>
    <t>миң доза</t>
  </si>
  <si>
    <t xml:space="preserve">10 миң адамга карата </t>
  </si>
  <si>
    <t xml:space="preserve">        баллдардын суммасы </t>
  </si>
  <si>
    <t>миң сом</t>
  </si>
  <si>
    <t>даана/м</t>
  </si>
  <si>
    <t>участкалар дын саны</t>
  </si>
  <si>
    <t>миң м2</t>
  </si>
  <si>
    <t xml:space="preserve">даана </t>
  </si>
  <si>
    <t>даана/ миң сом</t>
  </si>
  <si>
    <t>мобилдүү топтордун саны</t>
  </si>
  <si>
    <t xml:space="preserve"> ПТК саны</t>
  </si>
  <si>
    <t>аныкталган эреже бузуулардын саны</t>
  </si>
  <si>
    <t xml:space="preserve">миң жүргүнчү </t>
  </si>
  <si>
    <t>1 АП на 200000с учуу убактысы</t>
  </si>
  <si>
    <t>жылына 2 жолудан кем эмес</t>
  </si>
  <si>
    <t xml:space="preserve"> 75тен кем эмес</t>
  </si>
  <si>
    <t xml:space="preserve">10 миң адамга карата өлкөдө дарыгерлер менен камсыз болуу </t>
  </si>
  <si>
    <r>
      <t xml:space="preserve">Пландоо, башкаруу жана администрациялоо                                                                                                                              
</t>
    </r>
    <r>
      <rPr>
        <i/>
        <sz val="11"/>
        <rFont val="Times New Roman"/>
        <family val="1"/>
        <charset val="204"/>
      </rPr>
      <t>Программанын максаттары: Бул стратегияга киргизилген башка программалардын жүзөгө ашырылышына карата координациялык жана уюштуруучулук таасир этүү</t>
    </r>
  </si>
  <si>
    <r>
      <rPr>
        <b/>
        <sz val="11"/>
        <rFont val="Times New Roman"/>
        <family val="1"/>
        <charset val="204"/>
      </rPr>
      <t xml:space="preserve">Коомдук саламаттык сактоо.                                                   </t>
    </r>
    <r>
      <rPr>
        <b/>
        <i/>
        <sz val="11"/>
        <rFont val="Times New Roman"/>
        <family val="1"/>
        <charset val="204"/>
      </rPr>
      <t xml:space="preserve"> </t>
    </r>
    <r>
      <rPr>
        <i/>
        <sz val="11"/>
        <rFont val="Times New Roman"/>
        <family val="1"/>
        <charset val="204"/>
      </rPr>
      <t>Программанын максаты: Оорулардын алдын алуу жана ден соолукту чыңдоо программаларынын интеграциясына негизделген коомдук саламаттык сактонун туруктуу кызматын түзүү, кеңири сектор аралык аракеттер жана ден соолукту чыңдоо маселерине коомдун жигердүү катышуусу</t>
    </r>
  </si>
  <si>
    <r>
      <t xml:space="preserve">Саламаттык сактоо кызматтарын көрсөтүүнү уюштуруу                                                               </t>
    </r>
    <r>
      <rPr>
        <i/>
        <sz val="11"/>
        <rFont val="Times New Roman"/>
        <family val="1"/>
        <charset val="204"/>
      </rPr>
      <t xml:space="preserve">Программанын максаты: Калктын бардык тобу үчүн көрсөтүлүүчү медициналык кызматтардын сапатын жакшыртуу  </t>
    </r>
  </si>
  <si>
    <r>
      <t xml:space="preserve">Медициналык билим берүү жана саламаттык сактоо тармагындагы адам ресурстарын башкаруу                                </t>
    </r>
    <r>
      <rPr>
        <sz val="11"/>
        <rFont val="Times New Roman"/>
        <family val="1"/>
        <charset val="204"/>
      </rPr>
      <t>Программаные максаты:Республиканын саламаттык сактоо уюмдарын квалификациялуу медициналык кадрлар менен камсыздоо</t>
    </r>
    <r>
      <rPr>
        <b/>
        <sz val="11"/>
        <rFont val="Times New Roman"/>
        <family val="1"/>
        <charset val="204"/>
      </rPr>
      <t xml:space="preserve">  </t>
    </r>
  </si>
  <si>
    <t>“Кыргыз Республикасынын 2019-жылга республикалык бюджети                                                                                                                                                                                                                                       жана 2020-2021-жылдарга болжолу жөнүндө”                                                                                                                                                                                                                                                                                              Кыргыз Республикасынын Мыйзамына өзгөртүүлөрдү киргизүү тууралуу”                                                                                                                                                                                                              Кыргыз Республикасынын Мыйзамына                                                                                                                                                                                                                                                                                          11-2--тиркеме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</si>
</sst>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 #,##0.00&quot;р.&quot;_-;\-* #,##0.00&quot;р.&quot;_-;_-* &quot;-&quot;??&quot;р.&quot;_-;_-@_-"/>
    <numFmt numFmtId="43" formatCode="_-* #,##0.00_р_._-;\-* #,##0.00_р_._-;_-* &quot;-&quot;??_р_._-;_-@_-"/>
    <numFmt numFmtId="164" formatCode="_-* #,##0.00\ _₽_-;\-* #,##0.00\ _₽_-;_-* &quot;-&quot;??\ _₽_-;_-@_-"/>
    <numFmt numFmtId="165" formatCode="_(* #,##0.00_);_(* \(#,##0.00\);_(* &quot;-&quot;??_);_(@_)"/>
    <numFmt numFmtId="166" formatCode="0.0"/>
    <numFmt numFmtId="167" formatCode="#,##0.0"/>
    <numFmt numFmtId="168" formatCode="###,000__;\-###,000__"/>
    <numFmt numFmtId="169" formatCode="##,#00__;\-##,#00__"/>
    <numFmt numFmtId="170" formatCode="0.0%"/>
    <numFmt numFmtId="171" formatCode="_-* #,##0.00\ _р_._-;\-* #,##0.00\ _р_._-;_-* &quot;-&quot;??\ _р_._-;_-@_-"/>
  </numFmts>
  <fonts count="35" x14ac:knownFonts="1">
    <font>
      <sz val="11"/>
      <color theme="1"/>
      <name val="Calibri"/>
      <family val="2"/>
      <charset val="204"/>
      <scheme val="minor"/>
    </font>
    <font>
      <sz val="11"/>
      <color theme="1"/>
      <name val="Calibri"/>
      <family val="2"/>
      <charset val="204"/>
      <scheme val="minor"/>
    </font>
    <font>
      <sz val="10"/>
      <color theme="1"/>
      <name val="Arial"/>
      <family val="2"/>
      <charset val="204"/>
    </font>
    <font>
      <sz val="10"/>
      <color indexed="8"/>
      <name val="Arial"/>
      <family val="2"/>
      <charset val="204"/>
    </font>
    <font>
      <sz val="12"/>
      <color theme="1"/>
      <name val="Times New Roman"/>
      <family val="1"/>
      <charset val="204"/>
    </font>
    <font>
      <sz val="10"/>
      <name val="Arial Cyr"/>
      <charset val="204"/>
    </font>
    <font>
      <sz val="10"/>
      <name val="Arial"/>
      <family val="2"/>
      <charset val="204"/>
    </font>
    <font>
      <sz val="10"/>
      <name val="Times New Roman Cyr"/>
      <charset val="204"/>
    </font>
    <font>
      <sz val="10"/>
      <name val="Times New Roman"/>
      <family val="1"/>
    </font>
    <font>
      <sz val="11"/>
      <color theme="1"/>
      <name val="Calibri"/>
      <family val="2"/>
      <scheme val="minor"/>
    </font>
    <font>
      <sz val="11"/>
      <color indexed="8"/>
      <name val="Calibri"/>
      <family val="2"/>
      <charset val="204"/>
    </font>
    <font>
      <sz val="11"/>
      <color indexed="9"/>
      <name val="Calibri"/>
      <family val="2"/>
      <charset val="204"/>
    </font>
    <font>
      <sz val="11"/>
      <color indexed="62"/>
      <name val="Calibri"/>
      <family val="2"/>
      <charset val="204"/>
    </font>
    <font>
      <b/>
      <sz val="11"/>
      <color indexed="63"/>
      <name val="Calibri"/>
      <family val="2"/>
      <charset val="204"/>
    </font>
    <font>
      <b/>
      <sz val="11"/>
      <color indexed="52"/>
      <name val="Calibri"/>
      <family val="2"/>
      <charset val="204"/>
    </font>
    <font>
      <b/>
      <sz val="11"/>
      <color indexed="8"/>
      <name val="Calibri"/>
      <family val="2"/>
      <charset val="204"/>
    </font>
    <font>
      <b/>
      <sz val="11"/>
      <color indexed="9"/>
      <name val="Calibri"/>
      <family val="2"/>
      <charset val="204"/>
    </font>
    <font>
      <sz val="11"/>
      <color indexed="60"/>
      <name val="Calibri"/>
      <family val="2"/>
      <charset val="204"/>
    </font>
    <font>
      <sz val="11"/>
      <color indexed="20"/>
      <name val="Calibri"/>
      <family val="2"/>
      <charset val="204"/>
    </font>
    <font>
      <i/>
      <sz val="11"/>
      <color indexed="23"/>
      <name val="Calibri"/>
      <family val="2"/>
      <charset val="204"/>
    </font>
    <font>
      <sz val="11"/>
      <color indexed="52"/>
      <name val="Calibri"/>
      <family val="2"/>
      <charset val="204"/>
    </font>
    <font>
      <sz val="11"/>
      <color indexed="10"/>
      <name val="Calibri"/>
      <family val="2"/>
      <charset val="204"/>
    </font>
    <font>
      <sz val="11"/>
      <color indexed="17"/>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b/>
      <sz val="18"/>
      <color indexed="56"/>
      <name val="Cambria"/>
      <family val="2"/>
      <charset val="204"/>
    </font>
    <font>
      <sz val="11"/>
      <color indexed="8"/>
      <name val="Calibri"/>
      <family val="2"/>
    </font>
    <font>
      <sz val="8"/>
      <name val="Arial"/>
      <family val="2"/>
      <charset val="1"/>
    </font>
    <font>
      <sz val="11"/>
      <name val="Times New Roman"/>
      <family val="1"/>
      <charset val="204"/>
    </font>
    <font>
      <b/>
      <sz val="11"/>
      <name val="Times New Roman"/>
      <family val="1"/>
      <charset val="204"/>
    </font>
    <font>
      <sz val="8"/>
      <name val="Arial"/>
      <family val="2"/>
      <charset val="204"/>
    </font>
    <font>
      <i/>
      <sz val="11"/>
      <name val="Times New Roman"/>
      <family val="1"/>
      <charset val="204"/>
    </font>
    <font>
      <sz val="12"/>
      <name val="Times New Roman"/>
      <family val="1"/>
      <charset val="204"/>
    </font>
    <font>
      <b/>
      <i/>
      <sz val="11"/>
      <name val="Times New Roman"/>
      <family val="1"/>
      <charset val="204"/>
    </font>
  </fonts>
  <fills count="2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indexed="47"/>
      </patternFill>
    </fill>
    <fill>
      <patternFill patternType="solid">
        <fgColor indexed="26"/>
      </patternFill>
    </fill>
    <fill>
      <patternFill patternType="solid">
        <fgColor indexed="22"/>
      </patternFill>
    </fill>
    <fill>
      <patternFill patternType="solid">
        <fgColor indexed="43"/>
      </patternFill>
    </fill>
    <fill>
      <patternFill patternType="solid">
        <fgColor indexed="49"/>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4"/>
        <bgColor indexed="64"/>
      </patternFill>
    </fill>
    <fill>
      <patternFill patternType="solid">
        <fgColor theme="0"/>
        <bgColor indexed="9"/>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thin">
        <color indexed="64"/>
      </bottom>
      <diagonal/>
    </border>
    <border>
      <left style="thin">
        <color indexed="64"/>
      </left>
      <right/>
      <top/>
      <bottom/>
      <diagonal/>
    </border>
    <border>
      <left style="thin">
        <color auto="1"/>
      </left>
      <right style="thin">
        <color auto="1"/>
      </right>
      <top style="thin">
        <color auto="1"/>
      </top>
      <bottom/>
      <diagonal/>
    </border>
    <border>
      <left style="thin">
        <color indexed="64"/>
      </left>
      <right style="thin">
        <color indexed="64"/>
      </right>
      <top style="medium">
        <color indexed="64"/>
      </top>
      <bottom/>
      <diagonal/>
    </border>
  </borders>
  <cellStyleXfs count="155">
    <xf numFmtId="0" fontId="0" fillId="0" borderId="0"/>
    <xf numFmtId="43" fontId="1" fillId="0" borderId="0" applyFont="0" applyFill="0" applyBorder="0" applyAlignment="0" applyProtection="0"/>
    <xf numFmtId="0" fontId="2" fillId="0" borderId="0"/>
    <xf numFmtId="0" fontId="3" fillId="0" borderId="0"/>
    <xf numFmtId="0" fontId="1" fillId="0" borderId="0"/>
    <xf numFmtId="0" fontId="5" fillId="0" borderId="0"/>
    <xf numFmtId="0" fontId="2" fillId="0" borderId="0"/>
    <xf numFmtId="43" fontId="2" fillId="0" borderId="0" applyFont="0" applyFill="0" applyBorder="0" applyAlignment="0" applyProtection="0"/>
    <xf numFmtId="0" fontId="7" fillId="0" borderId="0"/>
    <xf numFmtId="167" fontId="8" fillId="0" borderId="0"/>
    <xf numFmtId="9" fontId="5" fillId="0" borderId="0" applyFont="0" applyFill="0" applyBorder="0" applyAlignment="0" applyProtection="0"/>
    <xf numFmtId="9" fontId="6" fillId="0" borderId="0" applyFont="0" applyFill="0" applyBorder="0" applyAlignment="0" applyProtection="0"/>
    <xf numFmtId="43" fontId="5" fillId="0" borderId="0" applyFont="0" applyFill="0" applyBorder="0" applyAlignment="0" applyProtection="0"/>
    <xf numFmtId="0" fontId="9" fillId="0" borderId="0"/>
    <xf numFmtId="0" fontId="7" fillId="0" borderId="0"/>
    <xf numFmtId="44" fontId="2" fillId="0" borderId="0" applyFont="0" applyFill="0" applyBorder="0" applyAlignment="0" applyProtection="0"/>
    <xf numFmtId="9" fontId="2" fillId="0" borderId="0" applyFont="0" applyFill="0" applyBorder="0" applyAlignment="0" applyProtection="0"/>
    <xf numFmtId="0" fontId="9" fillId="0" borderId="0"/>
    <xf numFmtId="0" fontId="5"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0" fillId="0" borderId="0" applyFont="0" applyFill="0" applyBorder="0" applyAlignment="0" applyProtection="0"/>
    <xf numFmtId="9" fontId="5" fillId="0" borderId="0" applyFont="0" applyFill="0" applyBorder="0" applyAlignment="0" applyProtection="0"/>
    <xf numFmtId="43" fontId="10"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4" fillId="0" borderId="2">
      <alignment vertical="center" wrapText="1"/>
    </xf>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5"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3"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1" fillId="19"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20" borderId="0" applyNumberFormat="0" applyBorder="0" applyAlignment="0" applyProtection="0"/>
    <xf numFmtId="0" fontId="11" fillId="9"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0" borderId="0" applyNumberFormat="0" applyBorder="0" applyAlignment="0" applyProtection="0"/>
    <xf numFmtId="0" fontId="11" fillId="9" borderId="0" applyNumberFormat="0" applyBorder="0" applyAlignment="0" applyProtection="0"/>
    <xf numFmtId="0" fontId="11" fillId="25" borderId="0" applyNumberFormat="0" applyBorder="0" applyAlignment="0" applyProtection="0"/>
    <xf numFmtId="0" fontId="18" fillId="11" borderId="0" applyNumberFormat="0" applyBorder="0" applyAlignment="0" applyProtection="0"/>
    <xf numFmtId="0" fontId="14" fillId="7" borderId="3" applyNumberFormat="0" applyAlignment="0" applyProtection="0"/>
    <xf numFmtId="0" fontId="16" fillId="26" borderId="4" applyNumberFormat="0" applyAlignment="0" applyProtection="0"/>
    <xf numFmtId="0" fontId="19" fillId="0" borderId="0" applyNumberFormat="0" applyFill="0" applyBorder="0" applyAlignment="0" applyProtection="0"/>
    <xf numFmtId="0" fontId="22" fillId="12" borderId="0" applyNumberFormat="0" applyBorder="0" applyAlignment="0" applyProtection="0"/>
    <xf numFmtId="0" fontId="23" fillId="0" borderId="5" applyNumberFormat="0" applyFill="0" applyAlignment="0" applyProtection="0"/>
    <xf numFmtId="0" fontId="24" fillId="0" borderId="6" applyNumberFormat="0" applyFill="0" applyAlignment="0" applyProtection="0"/>
    <xf numFmtId="0" fontId="25" fillId="0" borderId="7" applyNumberFormat="0" applyFill="0" applyAlignment="0" applyProtection="0"/>
    <xf numFmtId="0" fontId="25" fillId="0" borderId="0" applyNumberFormat="0" applyFill="0" applyBorder="0" applyAlignment="0" applyProtection="0"/>
    <xf numFmtId="0" fontId="12" fillId="5" borderId="3" applyNumberFormat="0" applyAlignment="0" applyProtection="0"/>
    <xf numFmtId="0" fontId="20" fillId="0" borderId="8" applyNumberFormat="0" applyFill="0" applyAlignment="0" applyProtection="0"/>
    <xf numFmtId="0" fontId="17" fillId="8" borderId="0" applyNumberFormat="0" applyBorder="0" applyAlignment="0" applyProtection="0"/>
    <xf numFmtId="0" fontId="3" fillId="6" borderId="9" applyNumberFormat="0" applyFont="0" applyAlignment="0" applyProtection="0"/>
    <xf numFmtId="0" fontId="13" fillId="7" borderId="10" applyNumberFormat="0" applyAlignment="0" applyProtection="0"/>
    <xf numFmtId="0" fontId="26" fillId="0" borderId="0" applyNumberFormat="0" applyFill="0" applyBorder="0" applyAlignment="0" applyProtection="0"/>
    <xf numFmtId="0" fontId="15" fillId="0" borderId="11" applyNumberFormat="0" applyFill="0" applyAlignment="0" applyProtection="0"/>
    <xf numFmtId="0" fontId="21" fillId="0" borderId="0" applyNumberFormat="0" applyFill="0" applyBorder="0" applyAlignment="0" applyProtection="0"/>
    <xf numFmtId="0" fontId="3" fillId="0" borderId="0"/>
    <xf numFmtId="0" fontId="2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0" fontId="28" fillId="0" borderId="0"/>
    <xf numFmtId="0" fontId="28" fillId="0" borderId="0"/>
    <xf numFmtId="9" fontId="1" fillId="0" borderId="0" applyFont="0" applyFill="0" applyBorder="0" applyAlignment="0" applyProtection="0"/>
    <xf numFmtId="43" fontId="1" fillId="0" borderId="0" applyFont="0" applyFill="0" applyBorder="0" applyAlignment="0" applyProtection="0"/>
    <xf numFmtId="0" fontId="28" fillId="0" borderId="0"/>
    <xf numFmtId="171" fontId="10" fillId="0" borderId="0" applyFont="0" applyFill="0" applyBorder="0" applyAlignment="0" applyProtection="0"/>
    <xf numFmtId="0" fontId="31" fillId="0" borderId="0"/>
    <xf numFmtId="43" fontId="31" fillId="0" borderId="0" applyFont="0" applyFill="0" applyBorder="0" applyAlignment="0" applyProtection="0"/>
    <xf numFmtId="0" fontId="7" fillId="0" borderId="0"/>
    <xf numFmtId="43" fontId="7" fillId="0" borderId="0" applyFont="0" applyFill="0" applyBorder="0" applyAlignment="0" applyProtection="0"/>
    <xf numFmtId="0" fontId="1" fillId="0" borderId="0"/>
    <xf numFmtId="164" fontId="1" fillId="0" borderId="0" applyFont="0" applyFill="0" applyBorder="0" applyAlignment="0" applyProtection="0"/>
    <xf numFmtId="164" fontId="9" fillId="0" borderId="0" applyFont="0" applyFill="0" applyBorder="0" applyAlignment="0" applyProtection="0"/>
    <xf numFmtId="164" fontId="2" fillId="0" borderId="0" applyFont="0" applyFill="0" applyBorder="0" applyAlignment="0" applyProtection="0"/>
    <xf numFmtId="0" fontId="2" fillId="0" borderId="0"/>
    <xf numFmtId="0" fontId="1" fillId="0" borderId="0"/>
    <xf numFmtId="43" fontId="1" fillId="0" borderId="0" applyFont="0" applyFill="0" applyBorder="0" applyAlignment="0" applyProtection="0"/>
    <xf numFmtId="0" fontId="1" fillId="0" borderId="0"/>
  </cellStyleXfs>
  <cellXfs count="274">
    <xf numFmtId="0" fontId="0" fillId="0" borderId="0" xfId="0"/>
    <xf numFmtId="168" fontId="30" fillId="0" borderId="0" xfId="0" applyNumberFormat="1" applyFont="1" applyAlignment="1">
      <alignment horizontal="center" vertical="center" wrapText="1"/>
    </xf>
    <xf numFmtId="0" fontId="30" fillId="0" borderId="0" xfId="0" applyFont="1" applyAlignment="1">
      <alignment horizontal="left" vertical="center" wrapText="1"/>
    </xf>
    <xf numFmtId="0" fontId="29" fillId="0" borderId="0" xfId="0" applyFont="1" applyAlignment="1">
      <alignment horizontal="center" vertical="center"/>
    </xf>
    <xf numFmtId="0" fontId="29" fillId="3" borderId="1" xfId="0" applyFont="1" applyFill="1" applyBorder="1" applyAlignment="1">
      <alignment horizontal="center" vertical="center" wrapText="1"/>
    </xf>
    <xf numFmtId="167" fontId="30" fillId="3" borderId="1" xfId="1" applyNumberFormat="1" applyFont="1" applyFill="1" applyBorder="1" applyAlignment="1">
      <alignment horizontal="center" vertical="center" wrapText="1"/>
    </xf>
    <xf numFmtId="0" fontId="29" fillId="0" borderId="0" xfId="0" applyFont="1"/>
    <xf numFmtId="167" fontId="29" fillId="0" borderId="0" xfId="1" applyNumberFormat="1" applyFont="1" applyAlignment="1">
      <alignment horizontal="center" vertical="center"/>
    </xf>
    <xf numFmtId="0" fontId="29" fillId="0" borderId="0" xfId="0" applyFont="1" applyBorder="1"/>
    <xf numFmtId="167" fontId="29" fillId="3" borderId="1" xfId="0" applyNumberFormat="1" applyFont="1" applyFill="1" applyBorder="1" applyAlignment="1">
      <alignment horizontal="left" vertical="center" wrapText="1"/>
    </xf>
    <xf numFmtId="0" fontId="30" fillId="3" borderId="1" xfId="0" applyFont="1" applyFill="1" applyBorder="1" applyAlignment="1">
      <alignment horizontal="left" vertical="center"/>
    </xf>
    <xf numFmtId="0" fontId="30" fillId="3" borderId="1" xfId="0" applyFont="1" applyFill="1" applyBorder="1" applyAlignment="1">
      <alignment horizontal="center" vertical="center"/>
    </xf>
    <xf numFmtId="167" fontId="30" fillId="2" borderId="1" xfId="1" applyNumberFormat="1" applyFont="1" applyFill="1" applyBorder="1" applyAlignment="1">
      <alignment horizontal="center" vertical="center" wrapText="1"/>
    </xf>
    <xf numFmtId="167" fontId="29" fillId="2" borderId="15" xfId="0" applyNumberFormat="1" applyFont="1" applyFill="1" applyBorder="1" applyAlignment="1">
      <alignment vertical="center" wrapText="1"/>
    </xf>
    <xf numFmtId="0" fontId="30" fillId="0" borderId="0" xfId="0" applyFont="1" applyFill="1"/>
    <xf numFmtId="168" fontId="29" fillId="0" borderId="1" xfId="0" applyNumberFormat="1" applyFont="1" applyFill="1" applyBorder="1" applyAlignment="1">
      <alignment horizontal="right" vertical="center"/>
    </xf>
    <xf numFmtId="0" fontId="29" fillId="0" borderId="0" xfId="0" applyFont="1" applyFill="1"/>
    <xf numFmtId="3" fontId="29" fillId="0" borderId="1" xfId="0" applyNumberFormat="1" applyFont="1" applyFill="1" applyBorder="1" applyAlignment="1">
      <alignment vertical="center" wrapText="1"/>
    </xf>
    <xf numFmtId="49" fontId="30" fillId="0" borderId="1" xfId="0" applyNumberFormat="1" applyFont="1" applyFill="1" applyBorder="1" applyAlignment="1">
      <alignment horizontal="center" vertical="center"/>
    </xf>
    <xf numFmtId="0" fontId="29" fillId="0" borderId="1" xfId="0" applyFont="1" applyFill="1" applyBorder="1"/>
    <xf numFmtId="0" fontId="29" fillId="0" borderId="0" xfId="0" applyFont="1" applyFill="1" applyBorder="1"/>
    <xf numFmtId="167" fontId="29" fillId="2" borderId="15" xfId="0" applyNumberFormat="1" applyFont="1" applyFill="1" applyBorder="1" applyAlignment="1">
      <alignment horizontal="right" vertical="center" wrapText="1"/>
    </xf>
    <xf numFmtId="49" fontId="30" fillId="0" borderId="0" xfId="0" applyNumberFormat="1" applyFont="1" applyAlignment="1">
      <alignment horizontal="center" vertical="center" wrapText="1"/>
    </xf>
    <xf numFmtId="0" fontId="29" fillId="0" borderId="1" xfId="0" applyFont="1" applyFill="1" applyBorder="1" applyAlignment="1">
      <alignment vertical="center" wrapText="1"/>
    </xf>
    <xf numFmtId="0" fontId="29" fillId="0" borderId="0" xfId="0" applyFont="1" applyAlignment="1">
      <alignment horizontal="left"/>
    </xf>
    <xf numFmtId="0" fontId="29" fillId="0" borderId="1" xfId="0" applyFont="1" applyFill="1" applyBorder="1" applyAlignment="1">
      <alignment horizontal="left" vertical="center" wrapText="1"/>
    </xf>
    <xf numFmtId="1" fontId="29" fillId="0" borderId="1" xfId="0" applyNumberFormat="1" applyFont="1" applyFill="1" applyBorder="1" applyAlignment="1">
      <alignment horizontal="center" vertical="center" wrapText="1"/>
    </xf>
    <xf numFmtId="0" fontId="29" fillId="0" borderId="1" xfId="0" applyNumberFormat="1" applyFont="1" applyFill="1" applyBorder="1" applyAlignment="1">
      <alignment horizontal="center" vertical="center" wrapText="1"/>
    </xf>
    <xf numFmtId="0" fontId="29" fillId="0" borderId="13" xfId="0" applyNumberFormat="1" applyFont="1" applyFill="1" applyBorder="1" applyAlignment="1">
      <alignment horizontal="center" vertical="center" wrapText="1"/>
    </xf>
    <xf numFmtId="167" fontId="29" fillId="0" borderId="13" xfId="0" applyNumberFormat="1" applyFont="1" applyFill="1" applyBorder="1" applyAlignment="1">
      <alignment horizontal="center" vertical="center" wrapText="1"/>
    </xf>
    <xf numFmtId="9" fontId="29" fillId="0" borderId="1" xfId="0" applyNumberFormat="1" applyFont="1" applyFill="1" applyBorder="1" applyAlignment="1">
      <alignment horizontal="center" vertical="center" wrapText="1"/>
    </xf>
    <xf numFmtId="49" fontId="33" fillId="0" borderId="1" xfId="0" applyNumberFormat="1" applyFont="1" applyFill="1" applyBorder="1" applyAlignment="1">
      <alignment horizontal="center" vertical="center"/>
    </xf>
    <xf numFmtId="167" fontId="33" fillId="0" borderId="1" xfId="0" applyNumberFormat="1" applyFont="1" applyFill="1" applyBorder="1" applyAlignment="1">
      <alignment horizontal="center" vertical="center" wrapText="1"/>
    </xf>
    <xf numFmtId="0" fontId="33" fillId="0" borderId="1" xfId="0" applyFont="1" applyFill="1" applyBorder="1" applyAlignment="1">
      <alignment horizontal="center" vertical="center" wrapText="1"/>
    </xf>
    <xf numFmtId="49" fontId="29" fillId="0" borderId="1" xfId="0" applyNumberFormat="1" applyFont="1" applyFill="1" applyBorder="1" applyAlignment="1">
      <alignment vertical="center"/>
    </xf>
    <xf numFmtId="166" fontId="29" fillId="0" borderId="1" xfId="0" applyNumberFormat="1" applyFont="1" applyFill="1" applyBorder="1" applyAlignment="1">
      <alignment horizontal="center" vertical="center" wrapText="1"/>
    </xf>
    <xf numFmtId="170" fontId="29" fillId="0" borderId="1" xfId="0" applyNumberFormat="1" applyFont="1" applyFill="1" applyBorder="1" applyAlignment="1">
      <alignment horizontal="center" vertical="center" wrapText="1"/>
    </xf>
    <xf numFmtId="9" fontId="29" fillId="0" borderId="1" xfId="0" applyNumberFormat="1" applyFont="1" applyFill="1" applyBorder="1" applyAlignment="1">
      <alignment horizontal="center" vertical="center"/>
    </xf>
    <xf numFmtId="9" fontId="29" fillId="0" borderId="1" xfId="0" applyNumberFormat="1" applyFont="1" applyFill="1" applyBorder="1" applyAlignment="1">
      <alignment vertical="center" wrapText="1"/>
    </xf>
    <xf numFmtId="9" fontId="29" fillId="0" borderId="1" xfId="16" applyFont="1" applyFill="1" applyBorder="1" applyAlignment="1">
      <alignment vertical="center" wrapText="1"/>
    </xf>
    <xf numFmtId="3" fontId="29" fillId="0" borderId="13" xfId="0" applyNumberFormat="1" applyFont="1" applyFill="1" applyBorder="1" applyAlignment="1">
      <alignment horizontal="center" vertical="center" wrapText="1"/>
    </xf>
    <xf numFmtId="167" fontId="29" fillId="0" borderId="1" xfId="0" applyNumberFormat="1" applyFont="1" applyFill="1" applyBorder="1" applyAlignment="1">
      <alignment vertical="center" wrapText="1"/>
    </xf>
    <xf numFmtId="170" fontId="29" fillId="0" borderId="1" xfId="0" applyNumberFormat="1" applyFont="1" applyFill="1" applyBorder="1" applyAlignment="1">
      <alignment vertical="center" wrapText="1"/>
    </xf>
    <xf numFmtId="9" fontId="29" fillId="0" borderId="1" xfId="16" applyFont="1" applyFill="1" applyBorder="1" applyAlignment="1">
      <alignment horizontal="center" vertical="center" wrapText="1"/>
    </xf>
    <xf numFmtId="9" fontId="29" fillId="0" borderId="1" xfId="16" applyNumberFormat="1" applyFont="1" applyFill="1" applyBorder="1" applyAlignment="1">
      <alignment horizontal="center" vertical="center" wrapText="1"/>
    </xf>
    <xf numFmtId="0" fontId="30" fillId="0" borderId="1" xfId="0" applyFont="1" applyFill="1" applyBorder="1" applyAlignment="1">
      <alignment vertical="center" wrapText="1"/>
    </xf>
    <xf numFmtId="0" fontId="29" fillId="0" borderId="21" xfId="0" applyFont="1" applyFill="1" applyBorder="1" applyAlignment="1">
      <alignment horizontal="center" vertical="center" wrapText="1"/>
    </xf>
    <xf numFmtId="166" fontId="29" fillId="0" borderId="13" xfId="0" applyNumberFormat="1" applyFont="1" applyFill="1" applyBorder="1" applyAlignment="1">
      <alignment vertical="center" wrapText="1"/>
    </xf>
    <xf numFmtId="166" fontId="29" fillId="0" borderId="13" xfId="0" applyNumberFormat="1" applyFont="1" applyFill="1" applyBorder="1" applyAlignment="1">
      <alignment vertical="center"/>
    </xf>
    <xf numFmtId="166" fontId="32" fillId="0" borderId="13" xfId="0" applyNumberFormat="1" applyFont="1" applyFill="1" applyBorder="1" applyAlignment="1">
      <alignment horizontal="center" vertical="center"/>
    </xf>
    <xf numFmtId="166" fontId="29" fillId="0" borderId="13" xfId="0" applyNumberFormat="1" applyFont="1" applyFill="1" applyBorder="1" applyAlignment="1">
      <alignment horizontal="center" vertical="center"/>
    </xf>
    <xf numFmtId="0" fontId="29" fillId="27" borderId="0" xfId="0" applyFont="1" applyFill="1" applyBorder="1"/>
    <xf numFmtId="0" fontId="29" fillId="0" borderId="13" xfId="0" applyFont="1" applyFill="1" applyBorder="1" applyAlignment="1">
      <alignment horizontal="left" vertical="center" wrapText="1"/>
    </xf>
    <xf numFmtId="167" fontId="29" fillId="2" borderId="15" xfId="0" applyNumberFormat="1" applyFont="1" applyFill="1" applyBorder="1" applyAlignment="1">
      <alignment horizontal="center" vertical="center" wrapText="1"/>
    </xf>
    <xf numFmtId="167" fontId="30" fillId="0" borderId="1" xfId="0" applyNumberFormat="1" applyFont="1" applyFill="1" applyBorder="1" applyAlignment="1">
      <alignment horizontal="right" vertical="center"/>
    </xf>
    <xf numFmtId="0" fontId="30" fillId="0" borderId="13" xfId="0" applyFont="1" applyFill="1" applyBorder="1" applyAlignment="1">
      <alignment horizontal="center" vertical="center" wrapText="1"/>
    </xf>
    <xf numFmtId="0" fontId="29" fillId="0" borderId="13" xfId="0" applyFont="1" applyFill="1" applyBorder="1" applyAlignment="1">
      <alignment horizontal="center" vertical="center" wrapText="1"/>
    </xf>
    <xf numFmtId="0" fontId="29" fillId="0" borderId="15" xfId="0" applyFont="1" applyFill="1" applyBorder="1" applyAlignment="1">
      <alignment horizontal="center" vertical="center" wrapText="1"/>
    </xf>
    <xf numFmtId="49" fontId="29" fillId="2" borderId="13" xfId="0" applyNumberFormat="1" applyFont="1" applyFill="1" applyBorder="1" applyAlignment="1">
      <alignment horizontal="center" vertical="center"/>
    </xf>
    <xf numFmtId="49" fontId="29" fillId="2" borderId="15" xfId="0" applyNumberFormat="1" applyFont="1" applyFill="1" applyBorder="1" applyAlignment="1">
      <alignment horizontal="center" vertical="center"/>
    </xf>
    <xf numFmtId="49" fontId="29" fillId="0" borderId="13" xfId="0" applyNumberFormat="1" applyFont="1" applyFill="1" applyBorder="1" applyAlignment="1">
      <alignment horizontal="center" vertical="center"/>
    </xf>
    <xf numFmtId="49" fontId="29" fillId="2" borderId="1" xfId="0" applyNumberFormat="1" applyFont="1" applyFill="1" applyBorder="1" applyAlignment="1">
      <alignment horizontal="center" vertical="center"/>
    </xf>
    <xf numFmtId="49" fontId="29" fillId="0" borderId="1" xfId="0" applyNumberFormat="1" applyFont="1" applyFill="1" applyBorder="1" applyAlignment="1">
      <alignment horizontal="center" vertical="center"/>
    </xf>
    <xf numFmtId="167" fontId="29" fillId="0" borderId="1" xfId="0" applyNumberFormat="1" applyFont="1" applyFill="1" applyBorder="1" applyAlignment="1">
      <alignment horizontal="center" vertical="center" wrapText="1"/>
    </xf>
    <xf numFmtId="167" fontId="29" fillId="2" borderId="1" xfId="0" applyNumberFormat="1" applyFont="1" applyFill="1" applyBorder="1" applyAlignment="1">
      <alignment horizontal="center" vertical="center" wrapText="1"/>
    </xf>
    <xf numFmtId="0" fontId="30" fillId="2" borderId="1" xfId="0" applyFont="1" applyFill="1" applyBorder="1" applyAlignment="1">
      <alignment horizontal="center" vertical="center" wrapText="1"/>
    </xf>
    <xf numFmtId="49" fontId="29" fillId="0" borderId="1" xfId="0" applyNumberFormat="1" applyFont="1" applyFill="1" applyBorder="1" applyAlignment="1">
      <alignment horizontal="center" vertical="center" wrapText="1"/>
    </xf>
    <xf numFmtId="0" fontId="29" fillId="0" borderId="1" xfId="0" applyFont="1" applyFill="1" applyBorder="1" applyAlignment="1">
      <alignment horizontal="center" vertical="center" wrapText="1"/>
    </xf>
    <xf numFmtId="168" fontId="29" fillId="0" borderId="1" xfId="0" applyNumberFormat="1" applyFont="1" applyFill="1" applyBorder="1" applyAlignment="1">
      <alignment horizontal="center" vertical="center"/>
    </xf>
    <xf numFmtId="169" fontId="29" fillId="0" borderId="1" xfId="0" applyNumberFormat="1" applyFont="1" applyFill="1" applyBorder="1" applyAlignment="1">
      <alignment horizontal="center" vertical="center"/>
    </xf>
    <xf numFmtId="167" fontId="30" fillId="0" borderId="1" xfId="0" applyNumberFormat="1" applyFont="1" applyFill="1" applyBorder="1" applyAlignment="1">
      <alignment horizontal="center" vertical="center" wrapText="1"/>
    </xf>
    <xf numFmtId="0" fontId="29" fillId="0" borderId="1" xfId="0" applyFont="1" applyFill="1" applyBorder="1" applyAlignment="1">
      <alignment horizontal="center" vertical="center"/>
    </xf>
    <xf numFmtId="3" fontId="29" fillId="0" borderId="1" xfId="0" applyNumberFormat="1" applyFont="1" applyFill="1" applyBorder="1" applyAlignment="1">
      <alignment horizontal="center" vertical="center" wrapText="1"/>
    </xf>
    <xf numFmtId="0" fontId="29" fillId="2" borderId="1" xfId="0" applyFont="1" applyFill="1" applyBorder="1" applyAlignment="1">
      <alignment vertical="center" wrapText="1"/>
    </xf>
    <xf numFmtId="0" fontId="29" fillId="2" borderId="1" xfId="0" applyFont="1" applyFill="1" applyBorder="1" applyAlignment="1">
      <alignment horizontal="left" vertical="center" wrapText="1"/>
    </xf>
    <xf numFmtId="0" fontId="29" fillId="2" borderId="0" xfId="0" applyFont="1" applyFill="1" applyBorder="1" applyAlignment="1">
      <alignment horizontal="center" vertical="center" wrapText="1"/>
    </xf>
    <xf numFmtId="0" fontId="29" fillId="2" borderId="15" xfId="0" applyFont="1" applyFill="1" applyBorder="1" applyAlignment="1">
      <alignment horizontal="center" vertical="center" wrapText="1"/>
    </xf>
    <xf numFmtId="0" fontId="29" fillId="0" borderId="1" xfId="2" applyFont="1" applyFill="1" applyBorder="1" applyAlignment="1">
      <alignment vertical="center" wrapText="1"/>
    </xf>
    <xf numFmtId="0" fontId="29" fillId="0" borderId="1" xfId="2" applyFont="1" applyFill="1" applyBorder="1" applyAlignment="1">
      <alignment horizontal="left" vertical="center" wrapText="1"/>
    </xf>
    <xf numFmtId="0" fontId="29" fillId="2" borderId="17" xfId="0" applyFont="1" applyFill="1" applyBorder="1" applyAlignment="1">
      <alignment vertical="center" wrapText="1"/>
    </xf>
    <xf numFmtId="0" fontId="29" fillId="2" borderId="1" xfId="2" applyFont="1" applyFill="1" applyBorder="1" applyAlignment="1">
      <alignment horizontal="left" vertical="center" wrapText="1"/>
    </xf>
    <xf numFmtId="167" fontId="29" fillId="0" borderId="1" xfId="0" applyNumberFormat="1" applyFont="1" applyFill="1" applyBorder="1" applyAlignment="1">
      <alignment horizontal="left" vertical="center" wrapText="1"/>
    </xf>
    <xf numFmtId="0" fontId="29" fillId="2" borderId="15" xfId="0" applyFont="1" applyFill="1" applyBorder="1" applyAlignment="1">
      <alignment horizontal="left" vertical="center" wrapText="1"/>
    </xf>
    <xf numFmtId="0" fontId="30" fillId="0" borderId="1" xfId="0" applyFont="1" applyFill="1" applyBorder="1" applyAlignment="1">
      <alignment horizontal="left" vertical="center" wrapText="1"/>
    </xf>
    <xf numFmtId="0" fontId="29" fillId="0" borderId="1" xfId="0" applyFont="1" applyFill="1" applyBorder="1" applyAlignment="1">
      <alignment horizontal="left" vertical="top" wrapText="1"/>
    </xf>
    <xf numFmtId="0" fontId="32" fillId="2" borderId="0" xfId="0" applyFont="1" applyFill="1" applyBorder="1" applyAlignment="1">
      <alignment horizontal="left" vertical="top" wrapText="1"/>
    </xf>
    <xf numFmtId="0" fontId="30" fillId="2" borderId="15" xfId="0" applyFont="1" applyFill="1" applyBorder="1" applyAlignment="1">
      <alignment horizontal="center" vertical="center" wrapText="1"/>
    </xf>
    <xf numFmtId="168" fontId="29" fillId="0" borderId="15" xfId="0" applyNumberFormat="1" applyFont="1" applyFill="1" applyBorder="1" applyAlignment="1">
      <alignment horizontal="center" vertical="center"/>
    </xf>
    <xf numFmtId="0" fontId="29" fillId="2" borderId="1" xfId="0" applyFont="1" applyFill="1" applyBorder="1" applyAlignment="1">
      <alignment vertical="top" wrapText="1"/>
    </xf>
    <xf numFmtId="167" fontId="29" fillId="0" borderId="15" xfId="0" applyNumberFormat="1" applyFont="1" applyFill="1" applyBorder="1" applyAlignment="1">
      <alignment horizontal="center" vertical="center" wrapText="1"/>
    </xf>
    <xf numFmtId="0" fontId="29" fillId="2" borderId="1" xfId="0" applyFont="1" applyFill="1" applyBorder="1"/>
    <xf numFmtId="0" fontId="29" fillId="0" borderId="1" xfId="0" applyFont="1" applyFill="1" applyBorder="1" applyAlignment="1">
      <alignment horizontal="center"/>
    </xf>
    <xf numFmtId="168" fontId="29" fillId="0" borderId="14" xfId="0" applyNumberFormat="1" applyFont="1" applyFill="1" applyBorder="1" applyAlignment="1">
      <alignment horizontal="center" vertical="center"/>
    </xf>
    <xf numFmtId="0" fontId="29" fillId="2" borderId="13" xfId="0" applyFont="1" applyFill="1" applyBorder="1" applyAlignment="1">
      <alignment vertical="top" wrapText="1"/>
    </xf>
    <xf numFmtId="0" fontId="32" fillId="2" borderId="15" xfId="2" applyFont="1" applyFill="1" applyBorder="1" applyAlignment="1">
      <alignment horizontal="left" vertical="center" wrapText="1"/>
    </xf>
    <xf numFmtId="0" fontId="30" fillId="0" borderId="1" xfId="0" applyFont="1" applyFill="1" applyBorder="1" applyAlignment="1">
      <alignment horizontal="left" vertical="top" wrapText="1"/>
    </xf>
    <xf numFmtId="0" fontId="30" fillId="0" borderId="1" xfId="0" applyFont="1" applyFill="1" applyBorder="1" applyAlignment="1">
      <alignment horizontal="center" vertical="center" wrapText="1"/>
    </xf>
    <xf numFmtId="167" fontId="30" fillId="0" borderId="1" xfId="0" applyNumberFormat="1" applyFont="1" applyFill="1" applyBorder="1" applyAlignment="1">
      <alignment vertical="center" wrapText="1"/>
    </xf>
    <xf numFmtId="168" fontId="29" fillId="0" borderId="13" xfId="0" applyNumberFormat="1" applyFont="1" applyBorder="1" applyAlignment="1">
      <alignment horizontal="right" vertical="center"/>
    </xf>
    <xf numFmtId="169" fontId="29" fillId="0" borderId="1" xfId="0" applyNumberFormat="1" applyFont="1" applyBorder="1" applyAlignment="1">
      <alignment horizontal="center" vertical="center"/>
    </xf>
    <xf numFmtId="49" fontId="29" fillId="0" borderId="1" xfId="0" applyNumberFormat="1" applyFont="1" applyFill="1" applyBorder="1" applyAlignment="1">
      <alignment vertical="center" wrapText="1"/>
    </xf>
    <xf numFmtId="0" fontId="29" fillId="2" borderId="19" xfId="0" applyFont="1" applyFill="1" applyBorder="1" applyAlignment="1">
      <alignment horizontal="left" vertical="center" wrapText="1"/>
    </xf>
    <xf numFmtId="0" fontId="29" fillId="2" borderId="18" xfId="0" applyFont="1" applyFill="1" applyBorder="1" applyAlignment="1">
      <alignment horizontal="left" vertical="center" wrapText="1"/>
    </xf>
    <xf numFmtId="0" fontId="29" fillId="0" borderId="18" xfId="0" applyFont="1" applyFill="1" applyBorder="1" applyAlignment="1">
      <alignment horizontal="left" vertical="center" wrapText="1"/>
    </xf>
    <xf numFmtId="166" fontId="29" fillId="0" borderId="13" xfId="0" applyNumberFormat="1" applyFont="1" applyFill="1" applyBorder="1" applyAlignment="1">
      <alignment horizontal="center" vertical="center" wrapText="1"/>
    </xf>
    <xf numFmtId="0" fontId="29" fillId="0" borderId="19" xfId="0" applyFont="1" applyFill="1" applyBorder="1" applyAlignment="1">
      <alignment horizontal="left" vertical="center" wrapText="1"/>
    </xf>
    <xf numFmtId="168" fontId="29" fillId="0" borderId="13" xfId="0" applyNumberFormat="1" applyFont="1" applyBorder="1" applyAlignment="1">
      <alignment horizontal="center" vertical="center"/>
    </xf>
    <xf numFmtId="0" fontId="29" fillId="2" borderId="16" xfId="0" applyFont="1" applyFill="1" applyBorder="1" applyAlignment="1">
      <alignment vertical="center" wrapText="1"/>
    </xf>
    <xf numFmtId="0" fontId="29" fillId="2" borderId="19" xfId="0" applyFont="1" applyFill="1" applyBorder="1" applyAlignment="1">
      <alignment vertical="center" wrapText="1"/>
    </xf>
    <xf numFmtId="0" fontId="29" fillId="0" borderId="2" xfId="0" applyFont="1" applyFill="1" applyBorder="1" applyAlignment="1">
      <alignment horizontal="center" vertical="center" wrapText="1"/>
    </xf>
    <xf numFmtId="49" fontId="29" fillId="0" borderId="13" xfId="0" applyNumberFormat="1" applyFont="1" applyFill="1" applyBorder="1" applyAlignment="1">
      <alignment horizontal="center" vertical="center" wrapText="1"/>
    </xf>
    <xf numFmtId="49" fontId="29" fillId="2" borderId="1" xfId="0" applyNumberFormat="1" applyFont="1" applyFill="1" applyBorder="1" applyAlignment="1">
      <alignment vertical="center" wrapText="1"/>
    </xf>
    <xf numFmtId="0" fontId="29" fillId="0" borderId="19" xfId="0" applyFont="1" applyFill="1" applyBorder="1" applyAlignment="1">
      <alignment vertical="center" wrapText="1"/>
    </xf>
    <xf numFmtId="0" fontId="29" fillId="0" borderId="13" xfId="0" applyFont="1" applyFill="1" applyBorder="1" applyAlignment="1">
      <alignment vertical="center" wrapText="1"/>
    </xf>
    <xf numFmtId="0" fontId="29" fillId="0" borderId="16" xfId="0" applyFont="1" applyFill="1" applyBorder="1" applyAlignment="1">
      <alignment vertical="center" wrapText="1"/>
    </xf>
    <xf numFmtId="168" fontId="29" fillId="0" borderId="1" xfId="0" applyNumberFormat="1" applyFont="1" applyBorder="1" applyAlignment="1">
      <alignment horizontal="center" vertical="center"/>
    </xf>
    <xf numFmtId="0" fontId="29" fillId="0" borderId="12" xfId="0" applyFont="1" applyFill="1" applyBorder="1" applyAlignment="1">
      <alignment vertical="center" wrapText="1"/>
    </xf>
    <xf numFmtId="0" fontId="29" fillId="0" borderId="18" xfId="0" applyFont="1" applyFill="1" applyBorder="1" applyAlignment="1">
      <alignment vertical="center" wrapText="1"/>
    </xf>
    <xf numFmtId="0" fontId="29" fillId="2" borderId="18" xfId="0" applyFont="1" applyFill="1" applyBorder="1" applyAlignment="1">
      <alignment vertical="center" wrapText="1"/>
    </xf>
    <xf numFmtId="0" fontId="29" fillId="2" borderId="20" xfId="0" applyFont="1" applyFill="1" applyBorder="1" applyAlignment="1">
      <alignment vertical="center" wrapText="1"/>
    </xf>
    <xf numFmtId="0" fontId="30" fillId="2" borderId="0" xfId="0" applyFont="1" applyFill="1" applyBorder="1" applyAlignment="1">
      <alignment horizontal="left" vertical="top" wrapText="1"/>
    </xf>
    <xf numFmtId="0" fontId="30" fillId="0" borderId="13" xfId="0" applyFont="1" applyFill="1" applyBorder="1" applyAlignment="1">
      <alignment horizontal="center" vertical="center"/>
    </xf>
    <xf numFmtId="0" fontId="32" fillId="2" borderId="34" xfId="0" applyFont="1" applyFill="1" applyBorder="1" applyAlignment="1">
      <alignment vertical="center" wrapText="1"/>
    </xf>
    <xf numFmtId="0" fontId="29" fillId="2" borderId="12" xfId="0" applyFont="1" applyFill="1" applyBorder="1" applyAlignment="1">
      <alignment vertical="center" wrapText="1"/>
    </xf>
    <xf numFmtId="167" fontId="29" fillId="0" borderId="1" xfId="0" applyNumberFormat="1" applyFont="1" applyBorder="1" applyAlignment="1">
      <alignment horizontal="center" vertical="center"/>
    </xf>
    <xf numFmtId="0" fontId="32" fillId="2" borderId="15" xfId="0" applyFont="1" applyFill="1" applyBorder="1" applyAlignment="1">
      <alignment vertical="center" wrapText="1"/>
    </xf>
    <xf numFmtId="167" fontId="32" fillId="0" borderId="13" xfId="0" applyNumberFormat="1" applyFont="1" applyBorder="1" applyAlignment="1">
      <alignment horizontal="center" vertical="center"/>
    </xf>
    <xf numFmtId="167" fontId="29" fillId="0" borderId="13" xfId="0" applyNumberFormat="1" applyFont="1" applyBorder="1" applyAlignment="1">
      <alignment horizontal="center" vertical="center"/>
    </xf>
    <xf numFmtId="0" fontId="32" fillId="2" borderId="0" xfId="0" applyFont="1" applyFill="1" applyBorder="1" applyAlignment="1">
      <alignment vertical="center" wrapText="1"/>
    </xf>
    <xf numFmtId="0" fontId="33" fillId="2" borderId="1" xfId="0" applyFont="1" applyFill="1" applyBorder="1" applyAlignment="1">
      <alignment vertical="center" wrapText="1"/>
    </xf>
    <xf numFmtId="167" fontId="29" fillId="0" borderId="1" xfId="0" applyNumberFormat="1" applyFont="1" applyFill="1" applyBorder="1" applyAlignment="1">
      <alignment horizontal="center" vertical="center"/>
    </xf>
    <xf numFmtId="0" fontId="33" fillId="2" borderId="13" xfId="0" applyFont="1" applyFill="1" applyBorder="1" applyAlignment="1">
      <alignment horizontal="left" vertical="center" wrapText="1"/>
    </xf>
    <xf numFmtId="3" fontId="32" fillId="0" borderId="1" xfId="0" applyNumberFormat="1" applyFont="1" applyFill="1" applyBorder="1" applyAlignment="1">
      <alignment horizontal="center" vertical="center" wrapText="1"/>
    </xf>
    <xf numFmtId="0" fontId="29" fillId="2" borderId="13" xfId="0" applyFont="1" applyFill="1" applyBorder="1" applyAlignment="1">
      <alignment vertical="center" wrapText="1"/>
    </xf>
    <xf numFmtId="0" fontId="30" fillId="2" borderId="0" xfId="5" applyFont="1" applyFill="1" applyBorder="1" applyAlignment="1">
      <alignment horizontal="left" vertical="center" wrapText="1"/>
    </xf>
    <xf numFmtId="16" fontId="29" fillId="2" borderId="15" xfId="0" applyNumberFormat="1" applyFont="1" applyFill="1" applyBorder="1" applyAlignment="1">
      <alignment horizontal="left" vertical="center" wrapText="1"/>
    </xf>
    <xf numFmtId="0" fontId="29" fillId="2" borderId="15" xfId="0" applyNumberFormat="1" applyFont="1" applyFill="1" applyBorder="1" applyAlignment="1">
      <alignment vertical="center" wrapText="1"/>
    </xf>
    <xf numFmtId="0" fontId="29" fillId="0" borderId="15" xfId="0" applyFont="1" applyFill="1" applyBorder="1" applyAlignment="1">
      <alignment horizontal="left" vertical="center" wrapText="1"/>
    </xf>
    <xf numFmtId="49" fontId="29" fillId="2" borderId="13" xfId="0" applyNumberFormat="1" applyFont="1" applyFill="1" applyBorder="1" applyAlignment="1">
      <alignment horizontal="center" vertical="center"/>
    </xf>
    <xf numFmtId="49" fontId="29" fillId="2" borderId="15" xfId="0" applyNumberFormat="1" applyFont="1" applyFill="1" applyBorder="1" applyAlignment="1">
      <alignment horizontal="center" vertical="center"/>
    </xf>
    <xf numFmtId="16" fontId="29" fillId="2" borderId="13" xfId="0" applyNumberFormat="1" applyFont="1" applyFill="1" applyBorder="1" applyAlignment="1">
      <alignment horizontal="left" vertical="center" wrapText="1"/>
    </xf>
    <xf numFmtId="16" fontId="29" fillId="2" borderId="15" xfId="0" applyNumberFormat="1" applyFont="1" applyFill="1" applyBorder="1" applyAlignment="1">
      <alignment horizontal="left" vertical="center" wrapText="1"/>
    </xf>
    <xf numFmtId="167" fontId="29" fillId="2" borderId="13" xfId="0" applyNumberFormat="1" applyFont="1" applyFill="1" applyBorder="1" applyAlignment="1">
      <alignment horizontal="center" vertical="center" wrapText="1"/>
    </xf>
    <xf numFmtId="167" fontId="29" fillId="2" borderId="15" xfId="0" applyNumberFormat="1" applyFont="1" applyFill="1" applyBorder="1" applyAlignment="1">
      <alignment horizontal="center" vertical="center" wrapText="1"/>
    </xf>
    <xf numFmtId="49" fontId="29" fillId="0" borderId="14" xfId="0" applyNumberFormat="1" applyFont="1" applyFill="1" applyBorder="1" applyAlignment="1">
      <alignment horizontal="center" vertical="center"/>
    </xf>
    <xf numFmtId="49" fontId="29" fillId="0" borderId="15" xfId="0" applyNumberFormat="1" applyFont="1" applyFill="1" applyBorder="1" applyAlignment="1">
      <alignment horizontal="center" vertical="center"/>
    </xf>
    <xf numFmtId="0" fontId="29" fillId="2" borderId="1" xfId="0" applyFont="1" applyFill="1" applyBorder="1" applyAlignment="1">
      <alignment horizontal="left" vertical="center" wrapText="1"/>
    </xf>
    <xf numFmtId="167" fontId="29" fillId="2" borderId="14" xfId="0" applyNumberFormat="1" applyFont="1" applyFill="1" applyBorder="1" applyAlignment="1">
      <alignment horizontal="center" vertical="center" wrapText="1"/>
    </xf>
    <xf numFmtId="49" fontId="29" fillId="0" borderId="13" xfId="0" applyNumberFormat="1" applyFont="1" applyFill="1" applyBorder="1" applyAlignment="1">
      <alignment horizontal="center" vertical="center"/>
    </xf>
    <xf numFmtId="167" fontId="29" fillId="2" borderId="1" xfId="0" applyNumberFormat="1" applyFont="1" applyFill="1" applyBorder="1" applyAlignment="1">
      <alignment horizontal="center" vertical="center" wrapText="1"/>
    </xf>
    <xf numFmtId="167" fontId="29" fillId="2" borderId="20" xfId="0" applyNumberFormat="1" applyFont="1" applyFill="1" applyBorder="1" applyAlignment="1">
      <alignment horizontal="center" vertical="center" wrapText="1"/>
    </xf>
    <xf numFmtId="167" fontId="30" fillId="0" borderId="13" xfId="0" applyNumberFormat="1" applyFont="1" applyFill="1" applyBorder="1" applyAlignment="1">
      <alignment horizontal="center" vertical="center" wrapText="1"/>
    </xf>
    <xf numFmtId="167" fontId="30" fillId="0" borderId="15" xfId="0" applyNumberFormat="1" applyFont="1" applyFill="1" applyBorder="1" applyAlignment="1">
      <alignment horizontal="center" vertical="center" wrapText="1"/>
    </xf>
    <xf numFmtId="1" fontId="30" fillId="0" borderId="13" xfId="0" applyNumberFormat="1" applyFont="1" applyFill="1" applyBorder="1" applyAlignment="1">
      <alignment horizontal="center" vertical="center" wrapText="1"/>
    </xf>
    <xf numFmtId="1" fontId="30" fillId="0" borderId="15" xfId="0" applyNumberFormat="1" applyFont="1" applyFill="1" applyBorder="1" applyAlignment="1">
      <alignment horizontal="center" vertical="center" wrapText="1"/>
    </xf>
    <xf numFmtId="0" fontId="32" fillId="2" borderId="0" xfId="0" applyFont="1" applyFill="1" applyBorder="1" applyAlignment="1">
      <alignment horizontal="left" vertical="top" wrapText="1"/>
    </xf>
    <xf numFmtId="0" fontId="30" fillId="0" borderId="13" xfId="0" applyFont="1" applyFill="1" applyBorder="1" applyAlignment="1">
      <alignment horizontal="left" vertical="center" wrapText="1"/>
    </xf>
    <xf numFmtId="0" fontId="30" fillId="0" borderId="15" xfId="0" applyFont="1" applyFill="1" applyBorder="1" applyAlignment="1">
      <alignment horizontal="left" vertical="center" wrapText="1"/>
    </xf>
    <xf numFmtId="0" fontId="30" fillId="0" borderId="1" xfId="0" applyFont="1" applyFill="1" applyBorder="1" applyAlignment="1">
      <alignment horizontal="center" vertical="center"/>
    </xf>
    <xf numFmtId="167" fontId="30" fillId="0" borderId="1" xfId="0" applyNumberFormat="1" applyFont="1" applyFill="1" applyBorder="1" applyAlignment="1">
      <alignment horizontal="right" vertical="center"/>
    </xf>
    <xf numFmtId="167" fontId="30" fillId="0" borderId="1" xfId="0" applyNumberFormat="1" applyFont="1" applyFill="1" applyBorder="1" applyAlignment="1">
      <alignment horizontal="center" vertical="center" wrapText="1"/>
    </xf>
    <xf numFmtId="0" fontId="30" fillId="2" borderId="1" xfId="0" applyFont="1" applyFill="1" applyBorder="1" applyAlignment="1">
      <alignment horizontal="left" vertical="center" wrapText="1"/>
    </xf>
    <xf numFmtId="49" fontId="30" fillId="2" borderId="1" xfId="0" applyNumberFormat="1" applyFont="1" applyFill="1" applyBorder="1" applyAlignment="1">
      <alignment horizontal="center" vertical="center"/>
    </xf>
    <xf numFmtId="167" fontId="30" fillId="2" borderId="1" xfId="0" applyNumberFormat="1" applyFont="1" applyFill="1" applyBorder="1" applyAlignment="1">
      <alignment horizontal="center" vertical="center" wrapText="1"/>
    </xf>
    <xf numFmtId="167" fontId="30" fillId="2" borderId="13" xfId="0" applyNumberFormat="1" applyFont="1" applyFill="1" applyBorder="1" applyAlignment="1">
      <alignment horizontal="center" vertical="center" wrapText="1"/>
    </xf>
    <xf numFmtId="167" fontId="30" fillId="2" borderId="14" xfId="0" applyNumberFormat="1" applyFont="1" applyFill="1" applyBorder="1" applyAlignment="1">
      <alignment horizontal="center" vertical="center" wrapText="1"/>
    </xf>
    <xf numFmtId="167" fontId="30" fillId="2" borderId="15" xfId="0" applyNumberFormat="1" applyFont="1" applyFill="1" applyBorder="1" applyAlignment="1">
      <alignment horizontal="center" vertical="center" wrapText="1"/>
    </xf>
    <xf numFmtId="0" fontId="30" fillId="2" borderId="37" xfId="0" applyFont="1" applyFill="1" applyBorder="1" applyAlignment="1">
      <alignment horizontal="center" vertical="center" wrapText="1"/>
    </xf>
    <xf numFmtId="0" fontId="30" fillId="2" borderId="15" xfId="0" applyFont="1" applyFill="1" applyBorder="1" applyAlignment="1">
      <alignment horizontal="center" vertical="center" wrapText="1"/>
    </xf>
    <xf numFmtId="0" fontId="30" fillId="0" borderId="13" xfId="0" applyFont="1" applyFill="1" applyBorder="1" applyAlignment="1">
      <alignment horizontal="center" vertical="center"/>
    </xf>
    <xf numFmtId="0" fontId="30" fillId="0" borderId="15" xfId="0" applyFont="1" applyFill="1" applyBorder="1" applyAlignment="1">
      <alignment horizontal="center" vertical="center"/>
    </xf>
    <xf numFmtId="0" fontId="30" fillId="0" borderId="13" xfId="0" applyFont="1" applyFill="1" applyBorder="1" applyAlignment="1">
      <alignment horizontal="center" vertical="center" wrapText="1"/>
    </xf>
    <xf numFmtId="0" fontId="30" fillId="0" borderId="15" xfId="0" applyFont="1" applyFill="1" applyBorder="1" applyAlignment="1">
      <alignment horizontal="center" vertical="center" wrapText="1"/>
    </xf>
    <xf numFmtId="168" fontId="29" fillId="0" borderId="13" xfId="0" applyNumberFormat="1" applyFont="1" applyBorder="1" applyAlignment="1">
      <alignment horizontal="center" vertical="center"/>
    </xf>
    <xf numFmtId="168" fontId="29" fillId="0" borderId="14" xfId="0" applyNumberFormat="1" applyFont="1" applyBorder="1" applyAlignment="1">
      <alignment horizontal="center" vertical="center"/>
    </xf>
    <xf numFmtId="168" fontId="29" fillId="0" borderId="15" xfId="0" applyNumberFormat="1" applyFont="1" applyBorder="1" applyAlignment="1">
      <alignment horizontal="center" vertical="center"/>
    </xf>
    <xf numFmtId="49" fontId="29" fillId="2" borderId="14" xfId="0" applyNumberFormat="1" applyFont="1" applyFill="1" applyBorder="1" applyAlignment="1">
      <alignment horizontal="center" vertical="center"/>
    </xf>
    <xf numFmtId="0" fontId="29" fillId="2" borderId="13" xfId="0" applyFont="1" applyFill="1" applyBorder="1" applyAlignment="1">
      <alignment horizontal="left" vertical="center" wrapText="1"/>
    </xf>
    <xf numFmtId="0" fontId="29" fillId="2" borderId="14" xfId="0" applyFont="1" applyFill="1" applyBorder="1" applyAlignment="1">
      <alignment horizontal="left" vertical="center" wrapText="1"/>
    </xf>
    <xf numFmtId="0" fontId="29" fillId="2" borderId="15" xfId="0" applyFont="1" applyFill="1" applyBorder="1" applyAlignment="1">
      <alignment horizontal="left" vertical="center" wrapText="1"/>
    </xf>
    <xf numFmtId="169" fontId="29" fillId="0" borderId="13" xfId="0" applyNumberFormat="1" applyFont="1" applyBorder="1" applyAlignment="1">
      <alignment horizontal="center" vertical="center"/>
    </xf>
    <xf numFmtId="169" fontId="29" fillId="0" borderId="15" xfId="0" applyNumberFormat="1" applyFont="1" applyBorder="1" applyAlignment="1">
      <alignment horizontal="center" vertical="center"/>
    </xf>
    <xf numFmtId="0" fontId="29" fillId="2" borderId="13" xfId="0" applyFont="1" applyFill="1" applyBorder="1" applyAlignment="1">
      <alignment horizontal="left" vertical="center"/>
    </xf>
    <xf numFmtId="0" fontId="29" fillId="2" borderId="15" xfId="0" applyFont="1" applyFill="1" applyBorder="1" applyAlignment="1">
      <alignment horizontal="left" vertical="center"/>
    </xf>
    <xf numFmtId="167" fontId="29" fillId="2" borderId="13" xfId="0" applyNumberFormat="1" applyFont="1" applyFill="1" applyBorder="1" applyAlignment="1">
      <alignment horizontal="right" vertical="center" wrapText="1"/>
    </xf>
    <xf numFmtId="167" fontId="29" fillId="2" borderId="15" xfId="0" applyNumberFormat="1" applyFont="1" applyFill="1" applyBorder="1" applyAlignment="1">
      <alignment horizontal="right" vertical="center" wrapText="1"/>
    </xf>
    <xf numFmtId="168" fontId="29" fillId="0" borderId="13" xfId="0" applyNumberFormat="1" applyFont="1" applyFill="1" applyBorder="1" applyAlignment="1">
      <alignment horizontal="center" vertical="center"/>
    </xf>
    <xf numFmtId="168" fontId="29" fillId="0" borderId="15" xfId="0" applyNumberFormat="1" applyFont="1" applyFill="1" applyBorder="1" applyAlignment="1">
      <alignment horizontal="center" vertical="center"/>
    </xf>
    <xf numFmtId="167" fontId="29" fillId="0" borderId="13" xfId="0" applyNumberFormat="1" applyFont="1" applyFill="1" applyBorder="1" applyAlignment="1">
      <alignment horizontal="center" vertical="center" wrapText="1"/>
    </xf>
    <xf numFmtId="167" fontId="29" fillId="0" borderId="15" xfId="0" applyNumberFormat="1" applyFont="1" applyFill="1" applyBorder="1" applyAlignment="1">
      <alignment horizontal="center" vertical="center" wrapText="1"/>
    </xf>
    <xf numFmtId="168" fontId="30" fillId="2" borderId="13" xfId="0" applyNumberFormat="1" applyFont="1" applyFill="1" applyBorder="1" applyAlignment="1">
      <alignment horizontal="center" vertical="center"/>
    </xf>
    <xf numFmtId="168" fontId="30" fillId="2" borderId="14" xfId="0" applyNumberFormat="1" applyFont="1" applyFill="1" applyBorder="1" applyAlignment="1">
      <alignment horizontal="center" vertical="center"/>
    </xf>
    <xf numFmtId="168" fontId="30" fillId="2" borderId="15" xfId="0" applyNumberFormat="1" applyFont="1" applyFill="1" applyBorder="1" applyAlignment="1">
      <alignment horizontal="center" vertical="center"/>
    </xf>
    <xf numFmtId="169" fontId="30" fillId="2" borderId="1" xfId="0" applyNumberFormat="1" applyFont="1" applyFill="1" applyBorder="1" applyAlignment="1">
      <alignment horizontal="center" vertical="center"/>
    </xf>
    <xf numFmtId="0" fontId="30" fillId="2" borderId="0" xfId="2" applyFont="1" applyFill="1" applyBorder="1" applyAlignment="1">
      <alignment horizontal="left" vertical="center" wrapText="1"/>
    </xf>
    <xf numFmtId="0" fontId="30" fillId="2" borderId="1" xfId="0" applyFont="1" applyFill="1" applyBorder="1" applyAlignment="1">
      <alignment horizontal="center" vertical="center" wrapText="1"/>
    </xf>
    <xf numFmtId="0" fontId="30" fillId="2" borderId="14" xfId="0" applyFont="1" applyFill="1" applyBorder="1" applyAlignment="1">
      <alignment horizontal="center" vertical="center" wrapText="1"/>
    </xf>
    <xf numFmtId="0" fontId="29" fillId="0" borderId="13" xfId="0" applyFont="1" applyFill="1" applyBorder="1" applyAlignment="1">
      <alignment horizontal="center" vertical="center" wrapText="1"/>
    </xf>
    <xf numFmtId="0" fontId="29" fillId="0" borderId="15" xfId="0" applyFont="1" applyFill="1" applyBorder="1" applyAlignment="1">
      <alignment horizontal="center" vertical="center" wrapText="1"/>
    </xf>
    <xf numFmtId="0" fontId="30" fillId="2" borderId="13" xfId="0" applyFont="1" applyFill="1" applyBorder="1" applyAlignment="1">
      <alignment horizontal="left" vertical="top" wrapText="1"/>
    </xf>
    <xf numFmtId="0" fontId="30" fillId="2" borderId="15" xfId="0" applyFont="1" applyFill="1" applyBorder="1" applyAlignment="1">
      <alignment horizontal="left" vertical="top" wrapText="1"/>
    </xf>
    <xf numFmtId="49" fontId="30" fillId="2" borderId="13" xfId="0" applyNumberFormat="1" applyFont="1" applyFill="1" applyBorder="1" applyAlignment="1">
      <alignment horizontal="center" vertical="center"/>
    </xf>
    <xf numFmtId="49" fontId="30" fillId="2" borderId="14" xfId="0" applyNumberFormat="1" applyFont="1" applyFill="1" applyBorder="1" applyAlignment="1">
      <alignment horizontal="center" vertical="center"/>
    </xf>
    <xf numFmtId="49" fontId="30" fillId="2" borderId="15" xfId="0" applyNumberFormat="1" applyFont="1" applyFill="1" applyBorder="1" applyAlignment="1">
      <alignment horizontal="center" vertical="center"/>
    </xf>
    <xf numFmtId="0" fontId="30" fillId="2" borderId="1" xfId="0" applyFont="1" applyFill="1" applyBorder="1" applyAlignment="1">
      <alignment horizontal="center" vertical="center"/>
    </xf>
    <xf numFmtId="0" fontId="30" fillId="2" borderId="13" xfId="0" applyFont="1" applyFill="1" applyBorder="1" applyAlignment="1">
      <alignment horizontal="left" vertical="center" wrapText="1"/>
    </xf>
    <xf numFmtId="0" fontId="30" fillId="0" borderId="14" xfId="0" applyFont="1" applyFill="1" applyBorder="1" applyAlignment="1">
      <alignment horizontal="center" vertical="center" wrapText="1"/>
    </xf>
    <xf numFmtId="0" fontId="32" fillId="2" borderId="35" xfId="2" applyFont="1" applyFill="1" applyBorder="1" applyAlignment="1">
      <alignment horizontal="left" vertical="center" wrapText="1"/>
    </xf>
    <xf numFmtId="0" fontId="30" fillId="2" borderId="35" xfId="2" applyFont="1" applyFill="1" applyBorder="1" applyAlignment="1">
      <alignment horizontal="left" vertical="center" wrapText="1"/>
    </xf>
    <xf numFmtId="0" fontId="30" fillId="2" borderId="34" xfId="2" applyFont="1" applyFill="1" applyBorder="1" applyAlignment="1">
      <alignment horizontal="left" vertical="center" wrapText="1"/>
    </xf>
    <xf numFmtId="0" fontId="29" fillId="0" borderId="1" xfId="0" applyFont="1" applyFill="1" applyBorder="1" applyAlignment="1">
      <alignment horizontal="center" vertical="center" wrapText="1"/>
    </xf>
    <xf numFmtId="0" fontId="30" fillId="2" borderId="0" xfId="0" applyFont="1" applyFill="1" applyBorder="1" applyAlignment="1">
      <alignment horizontal="left" vertical="center" wrapText="1"/>
    </xf>
    <xf numFmtId="167" fontId="29" fillId="2" borderId="13" xfId="0" applyNumberFormat="1" applyFont="1" applyFill="1" applyBorder="1" applyAlignment="1">
      <alignment horizontal="center" vertical="center"/>
    </xf>
    <xf numFmtId="167" fontId="29" fillId="2" borderId="15" xfId="0" applyNumberFormat="1" applyFont="1" applyFill="1" applyBorder="1" applyAlignment="1">
      <alignment horizontal="center" vertical="center"/>
    </xf>
    <xf numFmtId="49" fontId="29" fillId="2" borderId="1" xfId="0" applyNumberFormat="1" applyFont="1" applyFill="1" applyBorder="1" applyAlignment="1">
      <alignment horizontal="center" vertical="center"/>
    </xf>
    <xf numFmtId="49" fontId="29" fillId="0" borderId="1" xfId="0" applyNumberFormat="1" applyFont="1" applyFill="1" applyBorder="1" applyAlignment="1">
      <alignment horizontal="center" vertical="center"/>
    </xf>
    <xf numFmtId="167" fontId="29" fillId="0" borderId="1" xfId="0" applyNumberFormat="1" applyFont="1" applyFill="1" applyBorder="1" applyAlignment="1">
      <alignment horizontal="center" vertical="center" wrapText="1"/>
    </xf>
    <xf numFmtId="16" fontId="29" fillId="2" borderId="1" xfId="2" applyNumberFormat="1" applyFont="1" applyFill="1" applyBorder="1" applyAlignment="1">
      <alignment horizontal="left" vertical="center" wrapText="1"/>
    </xf>
    <xf numFmtId="0" fontId="29" fillId="2" borderId="1" xfId="2" applyFont="1" applyFill="1" applyBorder="1" applyAlignment="1">
      <alignment horizontal="left" vertical="center" wrapText="1"/>
    </xf>
    <xf numFmtId="0" fontId="30" fillId="2" borderId="13" xfId="0" applyFont="1" applyFill="1" applyBorder="1" applyAlignment="1">
      <alignment horizontal="center" vertical="center" wrapText="1"/>
    </xf>
    <xf numFmtId="167" fontId="29" fillId="2" borderId="13" xfId="0" applyNumberFormat="1" applyFont="1" applyFill="1" applyBorder="1" applyAlignment="1">
      <alignment horizontal="left" vertical="center" wrapText="1"/>
    </xf>
    <xf numFmtId="0" fontId="29" fillId="0" borderId="15" xfId="0" applyFont="1" applyBorder="1" applyAlignment="1">
      <alignment horizontal="center" vertical="center" wrapText="1"/>
    </xf>
    <xf numFmtId="168" fontId="30" fillId="2" borderId="1" xfId="0" applyNumberFormat="1" applyFont="1" applyFill="1" applyBorder="1" applyAlignment="1">
      <alignment horizontal="center" vertical="center"/>
    </xf>
    <xf numFmtId="0" fontId="30" fillId="2" borderId="19" xfId="0" applyFont="1" applyFill="1" applyBorder="1" applyAlignment="1">
      <alignment horizontal="left" vertical="top" wrapText="1"/>
    </xf>
    <xf numFmtId="0" fontId="30" fillId="2" borderId="0" xfId="0" applyFont="1" applyFill="1" applyBorder="1" applyAlignment="1">
      <alignment horizontal="left" vertical="top" wrapText="1"/>
    </xf>
    <xf numFmtId="0" fontId="30" fillId="2" borderId="14" xfId="0" applyFont="1" applyFill="1" applyBorder="1" applyAlignment="1">
      <alignment horizontal="left" vertical="center" wrapText="1"/>
    </xf>
    <xf numFmtId="0" fontId="30" fillId="2" borderId="15" xfId="0" applyFont="1" applyFill="1" applyBorder="1" applyAlignment="1">
      <alignment horizontal="left" vertical="center" wrapText="1"/>
    </xf>
    <xf numFmtId="0" fontId="30" fillId="3" borderId="1" xfId="0" applyFont="1" applyFill="1" applyBorder="1" applyAlignment="1">
      <alignment vertical="center" wrapText="1"/>
    </xf>
    <xf numFmtId="0" fontId="30" fillId="3" borderId="20" xfId="0" applyFont="1" applyFill="1" applyBorder="1" applyAlignment="1">
      <alignment horizontal="left" vertical="center" wrapText="1"/>
    </xf>
    <xf numFmtId="0" fontId="30" fillId="3" borderId="16" xfId="0" applyFont="1" applyFill="1" applyBorder="1" applyAlignment="1">
      <alignment horizontal="left" vertical="center" wrapText="1"/>
    </xf>
    <xf numFmtId="0" fontId="30" fillId="3" borderId="12" xfId="0" applyFont="1" applyFill="1" applyBorder="1" applyAlignment="1">
      <alignment horizontal="left" vertical="center" wrapText="1"/>
    </xf>
    <xf numFmtId="0" fontId="30" fillId="2" borderId="30" xfId="0" applyFont="1" applyFill="1" applyBorder="1" applyAlignment="1">
      <alignment horizontal="center" vertical="center" wrapText="1"/>
    </xf>
    <xf numFmtId="0" fontId="30" fillId="2" borderId="31" xfId="0" applyFont="1" applyFill="1" applyBorder="1" applyAlignment="1">
      <alignment horizontal="center" vertical="center" wrapText="1"/>
    </xf>
    <xf numFmtId="0" fontId="30" fillId="2" borderId="24" xfId="0" applyFont="1" applyFill="1" applyBorder="1" applyAlignment="1">
      <alignment horizontal="center" vertical="center" wrapText="1"/>
    </xf>
    <xf numFmtId="0" fontId="30" fillId="2" borderId="32" xfId="0" applyFont="1" applyFill="1" applyBorder="1" applyAlignment="1">
      <alignment horizontal="center" vertical="center" wrapText="1"/>
    </xf>
    <xf numFmtId="0" fontId="30" fillId="2" borderId="33" xfId="0" applyFont="1" applyFill="1" applyBorder="1" applyAlignment="1">
      <alignment horizontal="center" vertical="center" wrapText="1"/>
    </xf>
    <xf numFmtId="0" fontId="30" fillId="2" borderId="26" xfId="0" applyFont="1" applyFill="1" applyBorder="1" applyAlignment="1">
      <alignment horizontal="center" vertical="center" wrapText="1"/>
    </xf>
    <xf numFmtId="0" fontId="30" fillId="2" borderId="25" xfId="0" applyFont="1" applyFill="1" applyBorder="1" applyAlignment="1">
      <alignment horizontal="center" vertical="center" wrapText="1"/>
    </xf>
    <xf numFmtId="0" fontId="30" fillId="2" borderId="27" xfId="0" applyFont="1" applyFill="1" applyBorder="1" applyAlignment="1">
      <alignment horizontal="center" vertical="center" wrapText="1"/>
    </xf>
    <xf numFmtId="0" fontId="30" fillId="2" borderId="28" xfId="0" applyFont="1" applyFill="1" applyBorder="1" applyAlignment="1">
      <alignment horizontal="center" vertical="center" wrapText="1"/>
    </xf>
    <xf numFmtId="0" fontId="30" fillId="2" borderId="29" xfId="0" applyFont="1" applyFill="1" applyBorder="1" applyAlignment="1">
      <alignment horizontal="center" vertical="center" wrapText="1"/>
    </xf>
    <xf numFmtId="167" fontId="29" fillId="2" borderId="1" xfId="1" applyNumberFormat="1" applyFont="1" applyFill="1" applyBorder="1" applyAlignment="1">
      <alignment horizontal="center" vertical="center" wrapText="1"/>
    </xf>
    <xf numFmtId="167" fontId="30" fillId="2" borderId="22" xfId="1" applyNumberFormat="1" applyFont="1" applyFill="1" applyBorder="1" applyAlignment="1">
      <alignment horizontal="center" vertical="center" wrapText="1"/>
    </xf>
    <xf numFmtId="0" fontId="29" fillId="2" borderId="1" xfId="0" applyFont="1" applyFill="1" applyBorder="1" applyAlignment="1">
      <alignment horizontal="center" vertical="center" wrapText="1"/>
    </xf>
    <xf numFmtId="0" fontId="30" fillId="4" borderId="1" xfId="0" applyFont="1" applyFill="1" applyBorder="1" applyAlignment="1">
      <alignment horizontal="left" vertical="center" wrapText="1"/>
    </xf>
    <xf numFmtId="0" fontId="30" fillId="4" borderId="13" xfId="0" applyFont="1" applyFill="1" applyBorder="1" applyAlignment="1">
      <alignment horizontal="left" vertical="center" wrapText="1"/>
    </xf>
    <xf numFmtId="49" fontId="29" fillId="0" borderId="1" xfId="0" applyNumberFormat="1" applyFont="1" applyFill="1" applyBorder="1" applyAlignment="1">
      <alignment horizontal="center" vertical="center" wrapText="1"/>
    </xf>
    <xf numFmtId="0" fontId="29" fillId="0" borderId="1" xfId="0" applyFont="1" applyFill="1" applyBorder="1" applyAlignment="1">
      <alignment vertical="center" wrapText="1"/>
    </xf>
    <xf numFmtId="168" fontId="30" fillId="0" borderId="1" xfId="0" applyNumberFormat="1" applyFont="1" applyFill="1" applyBorder="1" applyAlignment="1">
      <alignment horizontal="center" vertical="top"/>
    </xf>
    <xf numFmtId="0" fontId="30" fillId="0" borderId="1" xfId="0" applyFont="1" applyFill="1" applyBorder="1" applyAlignment="1">
      <alignment vertical="center" wrapText="1"/>
    </xf>
    <xf numFmtId="168" fontId="29" fillId="0" borderId="1" xfId="0" applyNumberFormat="1" applyFont="1" applyFill="1" applyBorder="1" applyAlignment="1">
      <alignment horizontal="center" vertical="center"/>
    </xf>
    <xf numFmtId="169" fontId="29" fillId="0" borderId="1" xfId="0" applyNumberFormat="1" applyFont="1" applyFill="1" applyBorder="1" applyAlignment="1">
      <alignment horizontal="center" vertical="center"/>
    </xf>
    <xf numFmtId="0" fontId="29" fillId="0" borderId="36" xfId="0" applyFont="1" applyFill="1" applyBorder="1" applyAlignment="1">
      <alignment horizontal="left" vertical="center" wrapText="1"/>
    </xf>
    <xf numFmtId="0" fontId="29" fillId="0" borderId="15" xfId="0" applyFont="1" applyFill="1" applyBorder="1" applyAlignment="1">
      <alignment horizontal="left" vertical="center" wrapText="1"/>
    </xf>
    <xf numFmtId="49" fontId="30" fillId="0" borderId="0" xfId="0" applyNumberFormat="1" applyFont="1" applyAlignment="1">
      <alignment wrapText="1"/>
    </xf>
    <xf numFmtId="0" fontId="29" fillId="0" borderId="1" xfId="0" applyFont="1" applyFill="1" applyBorder="1" applyAlignment="1">
      <alignment horizontal="left" vertical="center" wrapText="1"/>
    </xf>
    <xf numFmtId="167" fontId="29" fillId="3" borderId="1" xfId="0" applyNumberFormat="1" applyFont="1" applyFill="1" applyBorder="1" applyAlignment="1">
      <alignment horizontal="center" vertical="center" wrapText="1"/>
    </xf>
    <xf numFmtId="49" fontId="30" fillId="0" borderId="1" xfId="0" applyNumberFormat="1" applyFont="1" applyFill="1" applyBorder="1" applyAlignment="1">
      <alignment horizontal="center" vertical="top"/>
    </xf>
    <xf numFmtId="168" fontId="30" fillId="0" borderId="1" xfId="0" applyNumberFormat="1" applyFont="1" applyBorder="1" applyAlignment="1">
      <alignment horizontal="center" vertical="center" wrapText="1"/>
    </xf>
    <xf numFmtId="49" fontId="30" fillId="0" borderId="1" xfId="0" applyNumberFormat="1" applyFont="1" applyBorder="1" applyAlignment="1">
      <alignment horizontal="center" vertical="center" wrapText="1"/>
    </xf>
    <xf numFmtId="0" fontId="30" fillId="2" borderId="22" xfId="0" applyFont="1" applyFill="1" applyBorder="1" applyAlignment="1">
      <alignment horizontal="center" vertical="center" wrapText="1"/>
    </xf>
    <xf numFmtId="0" fontId="30" fillId="2" borderId="23" xfId="0" applyFont="1" applyFill="1" applyBorder="1" applyAlignment="1">
      <alignment horizontal="center" vertical="center" wrapText="1"/>
    </xf>
    <xf numFmtId="0" fontId="29" fillId="0" borderId="13" xfId="0" applyFont="1" applyFill="1" applyBorder="1" applyAlignment="1">
      <alignment horizontal="left" vertical="center" wrapText="1"/>
    </xf>
    <xf numFmtId="0" fontId="29" fillId="0" borderId="14" xfId="0" applyFont="1" applyFill="1" applyBorder="1" applyAlignment="1">
      <alignment horizontal="left" vertical="center" wrapText="1"/>
    </xf>
    <xf numFmtId="0" fontId="30" fillId="0" borderId="14" xfId="0" applyFont="1" applyFill="1" applyBorder="1" applyAlignment="1">
      <alignment horizontal="left" vertical="center" wrapText="1"/>
    </xf>
    <xf numFmtId="167" fontId="30" fillId="0" borderId="14" xfId="0" applyNumberFormat="1" applyFont="1" applyFill="1" applyBorder="1" applyAlignment="1">
      <alignment horizontal="center" vertical="center" wrapText="1"/>
    </xf>
    <xf numFmtId="49" fontId="30" fillId="0" borderId="13" xfId="0" applyNumberFormat="1" applyFont="1" applyFill="1" applyBorder="1" applyAlignment="1">
      <alignment horizontal="center" vertical="center"/>
    </xf>
    <xf numFmtId="49" fontId="30" fillId="0" borderId="14" xfId="0" applyNumberFormat="1" applyFont="1" applyFill="1" applyBorder="1" applyAlignment="1">
      <alignment horizontal="center" vertical="center"/>
    </xf>
    <xf numFmtId="1" fontId="29" fillId="0" borderId="1" xfId="16" applyNumberFormat="1" applyFont="1" applyFill="1" applyBorder="1" applyAlignment="1">
      <alignment horizontal="center" vertical="center" wrapText="1"/>
    </xf>
    <xf numFmtId="0" fontId="29" fillId="0" borderId="1" xfId="0" applyFont="1" applyFill="1" applyBorder="1" applyAlignment="1">
      <alignment horizontal="center" vertical="center"/>
    </xf>
    <xf numFmtId="3" fontId="29" fillId="0" borderId="1" xfId="0" applyNumberFormat="1" applyFont="1" applyFill="1" applyBorder="1" applyAlignment="1">
      <alignment horizontal="center" vertical="center" wrapText="1"/>
    </xf>
    <xf numFmtId="0" fontId="29" fillId="0" borderId="0" xfId="0" applyFont="1" applyAlignment="1"/>
    <xf numFmtId="0" fontId="29" fillId="0" borderId="0" xfId="0" applyFont="1" applyAlignment="1">
      <alignment wrapText="1"/>
    </xf>
    <xf numFmtId="0" fontId="29" fillId="28" borderId="0" xfId="0" applyFont="1" applyFill="1" applyAlignment="1">
      <alignment horizontal="right" vertical="center" wrapText="1"/>
    </xf>
  </cellXfs>
  <cellStyles count="155">
    <cellStyle name="20% - Accent1" xfId="63"/>
    <cellStyle name="20% - Accent2" xfId="64"/>
    <cellStyle name="20% - Accent3" xfId="65"/>
    <cellStyle name="20% - Accent4" xfId="66"/>
    <cellStyle name="20% - Accent5" xfId="67"/>
    <cellStyle name="20% - Accent6" xfId="68"/>
    <cellStyle name="40% - Accent1" xfId="69"/>
    <cellStyle name="40% - Accent2" xfId="70"/>
    <cellStyle name="40% - Accent3" xfId="71"/>
    <cellStyle name="40% - Accent4" xfId="72"/>
    <cellStyle name="40% - Accent5" xfId="73"/>
    <cellStyle name="40% - Accent6" xfId="74"/>
    <cellStyle name="60% - Accent1" xfId="75"/>
    <cellStyle name="60% - Accent2" xfId="76"/>
    <cellStyle name="60% - Accent3" xfId="77"/>
    <cellStyle name="60% - Accent4" xfId="78"/>
    <cellStyle name="60% - Accent5" xfId="79"/>
    <cellStyle name="60% - Accent6" xfId="80"/>
    <cellStyle name="Accent1" xfId="81"/>
    <cellStyle name="Accent2" xfId="82"/>
    <cellStyle name="Accent3" xfId="83"/>
    <cellStyle name="Accent4" xfId="84"/>
    <cellStyle name="Accent5" xfId="85"/>
    <cellStyle name="Accent6" xfId="86"/>
    <cellStyle name="Bad" xfId="87"/>
    <cellStyle name="Calculation" xfId="88"/>
    <cellStyle name="Check Cell" xfId="89"/>
    <cellStyle name="Explanatory Text" xfId="90"/>
    <cellStyle name="Good" xfId="91"/>
    <cellStyle name="Heading 1" xfId="92"/>
    <cellStyle name="Heading 2" xfId="93"/>
    <cellStyle name="Heading 3" xfId="94"/>
    <cellStyle name="Heading 4" xfId="95"/>
    <cellStyle name="Input" xfId="96"/>
    <cellStyle name="Linked Cell" xfId="97"/>
    <cellStyle name="Neutral" xfId="98"/>
    <cellStyle name="Normal 4" xfId="9"/>
    <cellStyle name="Note" xfId="99"/>
    <cellStyle name="Output" xfId="100"/>
    <cellStyle name="Title" xfId="101"/>
    <cellStyle name="Total" xfId="102"/>
    <cellStyle name="Warning Text" xfId="103"/>
    <cellStyle name="Денежный 2" xfId="15"/>
    <cellStyle name="Обычный" xfId="0" builtinId="0"/>
    <cellStyle name="Обычный 10" xfId="152"/>
    <cellStyle name="Обычный 10 2" xfId="151"/>
    <cellStyle name="Обычный 2" xfId="2"/>
    <cellStyle name="Обычный 2 2" xfId="17"/>
    <cellStyle name="Обычный 2 2 2" xfId="105"/>
    <cellStyle name="Обычный 2 2 3" xfId="147"/>
    <cellStyle name="Обычный 2 3" xfId="18"/>
    <cellStyle name="Обычный 2 4" xfId="104"/>
    <cellStyle name="Обычный 2_09.04.2014_Programme budget 2014_Education_Modified" xfId="3"/>
    <cellStyle name="Обычный 3" xfId="5"/>
    <cellStyle name="Обычный 3 2" xfId="19"/>
    <cellStyle name="Обычный 3 3" xfId="20"/>
    <cellStyle name="Обычный 3 3 2" xfId="21"/>
    <cellStyle name="Обычный 3 3 2 2" xfId="4"/>
    <cellStyle name="Обычный 3 3 2 2 2" xfId="45"/>
    <cellStyle name="Обычный 3 3 2 2 3" xfId="109"/>
    <cellStyle name="Обычный 3 3 2 3" xfId="44"/>
    <cellStyle name="Обычный 3 3 2 4" xfId="108"/>
    <cellStyle name="Обычный 3 3 2_09.04.2014_Programme budget 2014_Education_Modified" xfId="110"/>
    <cellStyle name="Обычный 3 3 3" xfId="22"/>
    <cellStyle name="Обычный 3 3 3 2" xfId="46"/>
    <cellStyle name="Обычный 3 3 3 3" xfId="111"/>
    <cellStyle name="Обычный 3 3 4" xfId="43"/>
    <cellStyle name="Обычный 3 3 5" xfId="107"/>
    <cellStyle name="Обычный 3 3_09.04.2014_Programme budget 2014_Education_Modified" xfId="112"/>
    <cellStyle name="Обычный 3 4" xfId="23"/>
    <cellStyle name="Обычный 3 4 2" xfId="24"/>
    <cellStyle name="Обычный 3 4 2 2" xfId="48"/>
    <cellStyle name="Обычный 3 4 2 3" xfId="114"/>
    <cellStyle name="Обычный 3 4 3" xfId="47"/>
    <cellStyle name="Обычный 3 4 4" xfId="113"/>
    <cellStyle name="Обычный 3 4_09.04.2014_Programme budget 2014_Education_Modified" xfId="115"/>
    <cellStyle name="Обычный 3 5" xfId="25"/>
    <cellStyle name="Обычный 3 5 2" xfId="49"/>
    <cellStyle name="Обычный 3 5 3" xfId="116"/>
    <cellStyle name="Обычный 3 6" xfId="42"/>
    <cellStyle name="Обычный 3 7" xfId="106"/>
    <cellStyle name="Обычный 3_09.04.2014_Programme budget 2014_Education_Modified" xfId="117"/>
    <cellStyle name="Обычный 4" xfId="8"/>
    <cellStyle name="Обычный 4 2" xfId="27"/>
    <cellStyle name="Обычный 4 2 2" xfId="28"/>
    <cellStyle name="Обычный 4 2 2 2" xfId="52"/>
    <cellStyle name="Обычный 4 2 2 3" xfId="120"/>
    <cellStyle name="Обычный 4 2 3" xfId="51"/>
    <cellStyle name="Обычный 4 2 4" xfId="119"/>
    <cellStyle name="Обычный 4 2 5" xfId="145"/>
    <cellStyle name="Обычный 4 2_09.04.2014_Programme budget 2014_Education_Modified" xfId="121"/>
    <cellStyle name="Обычный 4 3" xfId="29"/>
    <cellStyle name="Обычный 4 3 2" xfId="53"/>
    <cellStyle name="Обычный 4 3 3" xfId="122"/>
    <cellStyle name="Обычный 4 4" xfId="50"/>
    <cellStyle name="Обычный 4 5" xfId="26"/>
    <cellStyle name="Обычный 4 6" xfId="118"/>
    <cellStyle name="Обычный 4_09.04.2014_Programme budget 2014_Education_Modified" xfId="123"/>
    <cellStyle name="Обычный 5" xfId="6"/>
    <cellStyle name="Обычный 5 2" xfId="14"/>
    <cellStyle name="Обычный 5 3" xfId="124"/>
    <cellStyle name="Обычный 5 4" xfId="143"/>
    <cellStyle name="Обычный 6" xfId="13"/>
    <cellStyle name="Обычный 6 2" xfId="31"/>
    <cellStyle name="Обычный 6 2 2" xfId="32"/>
    <cellStyle name="Обычный 6 2 2 2" xfId="56"/>
    <cellStyle name="Обычный 6 2 2 3" xfId="127"/>
    <cellStyle name="Обычный 6 2 3" xfId="55"/>
    <cellStyle name="Обычный 6 2 4" xfId="126"/>
    <cellStyle name="Обычный 6 2_09.04.2014_Programme budget 2014_Education_Modified" xfId="128"/>
    <cellStyle name="Обычный 6 3" xfId="33"/>
    <cellStyle name="Обычный 6 3 2" xfId="57"/>
    <cellStyle name="Обычный 6 3 3" xfId="129"/>
    <cellStyle name="Обычный 6 4" xfId="54"/>
    <cellStyle name="Обычный 6 5" xfId="30"/>
    <cellStyle name="Обычный 6 6" xfId="125"/>
    <cellStyle name="Обычный 6_09.04.2014_Programme budget 2014_Education_Modified" xfId="130"/>
    <cellStyle name="Обычный 7" xfId="137"/>
    <cellStyle name="Обычный 7 2" xfId="154"/>
    <cellStyle name="Обычный 8" xfId="138"/>
    <cellStyle name="Обычный 9" xfId="141"/>
    <cellStyle name="Процентный 2" xfId="10"/>
    <cellStyle name="Процентный 2 2" xfId="35"/>
    <cellStyle name="Процентный 2 3" xfId="34"/>
    <cellStyle name="Процентный 2 4" xfId="139"/>
    <cellStyle name="Процентный 3" xfId="11"/>
    <cellStyle name="Процентный 4" xfId="16"/>
    <cellStyle name="Процентный 5" xfId="136"/>
    <cellStyle name="Стиль 1" xfId="62"/>
    <cellStyle name="Финансовый" xfId="1" builtinId="3"/>
    <cellStyle name="Финансовый 2" xfId="12"/>
    <cellStyle name="Финансовый 2 2" xfId="37"/>
    <cellStyle name="Финансовый 2 2 2" xfId="38"/>
    <cellStyle name="Финансовый 2 2 2 2" xfId="39"/>
    <cellStyle name="Финансовый 2 2 2 2 2" xfId="60"/>
    <cellStyle name="Финансовый 2 2 2 2 3" xfId="133"/>
    <cellStyle name="Финансовый 2 2 2 3" xfId="59"/>
    <cellStyle name="Финансовый 2 2 2 4" xfId="132"/>
    <cellStyle name="Финансовый 2 2 3" xfId="40"/>
    <cellStyle name="Финансовый 2 2 3 2" xfId="61"/>
    <cellStyle name="Финансовый 2 2 3 3" xfId="134"/>
    <cellStyle name="Финансовый 2 2 4" xfId="58"/>
    <cellStyle name="Финансовый 2 2 5" xfId="131"/>
    <cellStyle name="Финансовый 2 3" xfId="36"/>
    <cellStyle name="Финансовый 2 4" xfId="140"/>
    <cellStyle name="Финансовый 3" xfId="7"/>
    <cellStyle name="Финансовый 3 2" xfId="41"/>
    <cellStyle name="Финансовый 3 3" xfId="144"/>
    <cellStyle name="Финансовый 3 4" xfId="146"/>
    <cellStyle name="Финансовый 4" xfId="135"/>
    <cellStyle name="Финансовый 4 2" xfId="142"/>
    <cellStyle name="Финансовый 4 3" xfId="150"/>
    <cellStyle name="Финансовый 5" xfId="148"/>
    <cellStyle name="Финансовый 6" xfId="149"/>
    <cellStyle name="Финансовый 7" xfId="1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U176"/>
  <sheetViews>
    <sheetView tabSelected="1" zoomScale="80" zoomScaleNormal="80" workbookViewId="0">
      <selection activeCell="Q12" sqref="Q12"/>
    </sheetView>
  </sheetViews>
  <sheetFormatPr defaultRowHeight="15" x14ac:dyDescent="0.25"/>
  <cols>
    <col min="1" max="1" width="11.85546875" style="6" customWidth="1"/>
    <col min="2" max="2" width="9.28515625" style="3" bestFit="1" customWidth="1"/>
    <col min="3" max="3" width="47.7109375" style="24" customWidth="1"/>
    <col min="4" max="4" width="16.140625" style="3" customWidth="1"/>
    <col min="5" max="5" width="17.42578125" style="3" customWidth="1"/>
    <col min="6" max="6" width="19" style="3" customWidth="1"/>
    <col min="7" max="7" width="19.140625" style="3" customWidth="1"/>
    <col min="8" max="8" width="19" style="3" customWidth="1"/>
    <col min="9" max="9" width="48.140625" style="6" customWidth="1"/>
    <col min="10" max="10" width="13.42578125" style="6" customWidth="1"/>
    <col min="11" max="12" width="14" style="6" customWidth="1"/>
    <col min="13" max="13" width="15.5703125" style="6" bestFit="1" customWidth="1"/>
    <col min="14" max="14" width="13.7109375" style="6" customWidth="1"/>
    <col min="15" max="15" width="15.28515625" style="6" customWidth="1"/>
    <col min="16" max="125" width="9.140625" style="8"/>
    <col min="126" max="16384" width="9.140625" style="6"/>
  </cols>
  <sheetData>
    <row r="1" spans="1:15" ht="102" customHeight="1" x14ac:dyDescent="0.25">
      <c r="I1" s="272"/>
      <c r="J1" s="273" t="s">
        <v>333</v>
      </c>
      <c r="K1" s="273"/>
      <c r="L1" s="273"/>
      <c r="M1" s="273"/>
      <c r="N1" s="273"/>
      <c r="O1" s="273"/>
    </row>
    <row r="2" spans="1:15" ht="15" hidden="1" customHeight="1" x14ac:dyDescent="0.25">
      <c r="G2" s="7" t="s">
        <v>18</v>
      </c>
      <c r="I2" s="272"/>
      <c r="J2" s="272"/>
      <c r="K2" s="272"/>
      <c r="L2" s="272"/>
      <c r="M2" s="272"/>
      <c r="N2" s="272"/>
      <c r="O2" s="272"/>
    </row>
    <row r="3" spans="1:15" ht="15.75" hidden="1" customHeight="1" x14ac:dyDescent="0.25">
      <c r="I3" s="272"/>
      <c r="J3" s="272"/>
      <c r="K3" s="272"/>
      <c r="L3" s="272"/>
      <c r="M3" s="272"/>
      <c r="N3" s="272"/>
      <c r="O3" s="272"/>
    </row>
    <row r="4" spans="1:15" ht="15.75" hidden="1" customHeight="1" x14ac:dyDescent="0.25">
      <c r="I4" s="272"/>
      <c r="J4" s="272"/>
      <c r="K4" s="272"/>
      <c r="L4" s="272"/>
      <c r="M4" s="272"/>
      <c r="N4" s="272"/>
      <c r="O4" s="272"/>
    </row>
    <row r="5" spans="1:15" hidden="1" x14ac:dyDescent="0.25">
      <c r="A5" s="1"/>
      <c r="B5" s="22"/>
      <c r="C5" s="2"/>
      <c r="I5" s="272"/>
      <c r="J5" s="272"/>
      <c r="K5" s="272"/>
      <c r="L5" s="272"/>
      <c r="M5" s="272"/>
      <c r="N5" s="272"/>
      <c r="O5" s="272"/>
    </row>
    <row r="6" spans="1:15" ht="15" customHeight="1" x14ac:dyDescent="0.25">
      <c r="A6" s="254" t="s">
        <v>80</v>
      </c>
      <c r="B6" s="254"/>
      <c r="C6" s="254"/>
      <c r="D6" s="254"/>
      <c r="K6" s="271"/>
      <c r="L6" s="271"/>
      <c r="M6" s="271"/>
      <c r="N6" s="271"/>
      <c r="O6" s="271"/>
    </row>
    <row r="7" spans="1:15" ht="15.75" thickBot="1" x14ac:dyDescent="0.3"/>
    <row r="8" spans="1:15" ht="15" customHeight="1" x14ac:dyDescent="0.25">
      <c r="A8" s="258" t="s">
        <v>0</v>
      </c>
      <c r="B8" s="259" t="s">
        <v>1</v>
      </c>
      <c r="C8" s="260" t="s">
        <v>81</v>
      </c>
      <c r="D8" s="242" t="s">
        <v>82</v>
      </c>
      <c r="E8" s="242"/>
      <c r="F8" s="242"/>
      <c r="G8" s="242"/>
      <c r="H8" s="242"/>
      <c r="I8" s="233" t="s">
        <v>89</v>
      </c>
      <c r="J8" s="238" t="s">
        <v>90</v>
      </c>
      <c r="K8" s="231" t="s">
        <v>91</v>
      </c>
      <c r="L8" s="232"/>
      <c r="M8" s="232"/>
      <c r="N8" s="232"/>
      <c r="O8" s="233"/>
    </row>
    <row r="9" spans="1:15" ht="15" customHeight="1" thickBot="1" x14ac:dyDescent="0.3">
      <c r="A9" s="258"/>
      <c r="B9" s="259"/>
      <c r="C9" s="195"/>
      <c r="D9" s="241" t="s">
        <v>83</v>
      </c>
      <c r="E9" s="241"/>
      <c r="F9" s="241"/>
      <c r="G9" s="241"/>
      <c r="H9" s="241"/>
      <c r="I9" s="237"/>
      <c r="J9" s="239"/>
      <c r="K9" s="234"/>
      <c r="L9" s="235"/>
      <c r="M9" s="235"/>
      <c r="N9" s="235"/>
      <c r="O9" s="236"/>
    </row>
    <row r="10" spans="1:15" ht="15.75" thickBot="1" x14ac:dyDescent="0.3">
      <c r="A10" s="258"/>
      <c r="B10" s="259"/>
      <c r="C10" s="261"/>
      <c r="D10" s="12" t="s">
        <v>84</v>
      </c>
      <c r="E10" s="12" t="s">
        <v>85</v>
      </c>
      <c r="F10" s="12" t="s">
        <v>86</v>
      </c>
      <c r="G10" s="12" t="s">
        <v>87</v>
      </c>
      <c r="H10" s="12" t="s">
        <v>88</v>
      </c>
      <c r="I10" s="236"/>
      <c r="J10" s="240"/>
      <c r="K10" s="86">
        <v>2017</v>
      </c>
      <c r="L10" s="65">
        <v>2018</v>
      </c>
      <c r="M10" s="65">
        <v>2019</v>
      </c>
      <c r="N10" s="65">
        <v>2020</v>
      </c>
      <c r="O10" s="65">
        <v>2021</v>
      </c>
    </row>
    <row r="11" spans="1:15" x14ac:dyDescent="0.25">
      <c r="A11" s="244" t="s">
        <v>11</v>
      </c>
      <c r="B11" s="244"/>
      <c r="C11" s="244"/>
      <c r="D11" s="244"/>
      <c r="E11" s="244"/>
      <c r="F11" s="244"/>
      <c r="G11" s="244"/>
      <c r="H11" s="244"/>
      <c r="I11" s="244"/>
      <c r="J11" s="244"/>
      <c r="K11" s="244"/>
      <c r="L11" s="244"/>
      <c r="M11" s="244"/>
      <c r="N11" s="244"/>
      <c r="O11" s="244"/>
    </row>
    <row r="12" spans="1:15" s="14" customFormat="1" ht="68.45" customHeight="1" x14ac:dyDescent="0.2">
      <c r="A12" s="248">
        <v>1</v>
      </c>
      <c r="B12" s="158"/>
      <c r="C12" s="249" t="s">
        <v>329</v>
      </c>
      <c r="D12" s="160">
        <v>67500.799999999988</v>
      </c>
      <c r="E12" s="163">
        <v>82898.943189879821</v>
      </c>
      <c r="F12" s="163">
        <f>F14+F15+F16+F17+F18+F19+F20+F22+F23+F24+F25+F21+F28</f>
        <v>83756.599999999991</v>
      </c>
      <c r="G12" s="163">
        <v>92081.4</v>
      </c>
      <c r="H12" s="163">
        <v>92910.8</v>
      </c>
      <c r="I12" s="146" t="s">
        <v>328</v>
      </c>
      <c r="J12" s="243" t="s">
        <v>19</v>
      </c>
      <c r="K12" s="243">
        <v>21.9</v>
      </c>
      <c r="L12" s="243">
        <v>21.9</v>
      </c>
      <c r="M12" s="243">
        <v>22.1</v>
      </c>
      <c r="N12" s="243">
        <v>22.5</v>
      </c>
      <c r="O12" s="243">
        <v>23</v>
      </c>
    </row>
    <row r="13" spans="1:15" s="14" customFormat="1" ht="14.25" x14ac:dyDescent="0.2">
      <c r="A13" s="248"/>
      <c r="B13" s="158"/>
      <c r="C13" s="249"/>
      <c r="D13" s="160"/>
      <c r="E13" s="163"/>
      <c r="F13" s="163"/>
      <c r="G13" s="163"/>
      <c r="H13" s="163"/>
      <c r="I13" s="146"/>
      <c r="J13" s="243"/>
      <c r="K13" s="243"/>
      <c r="L13" s="243"/>
      <c r="M13" s="243"/>
      <c r="N13" s="243"/>
      <c r="O13" s="243"/>
    </row>
    <row r="14" spans="1:15" s="14" customFormat="1" ht="54.75" customHeight="1" x14ac:dyDescent="0.2">
      <c r="A14" s="15"/>
      <c r="B14" s="69">
        <v>1</v>
      </c>
      <c r="C14" s="77" t="s">
        <v>92</v>
      </c>
      <c r="D14" s="63">
        <v>4222.5</v>
      </c>
      <c r="E14" s="63">
        <v>7231.9444300301602</v>
      </c>
      <c r="F14" s="63">
        <v>3846.68</v>
      </c>
      <c r="G14" s="63">
        <v>8247.2999999999993</v>
      </c>
      <c r="H14" s="63">
        <v>8247.2999999999993</v>
      </c>
      <c r="I14" s="23" t="s">
        <v>183</v>
      </c>
      <c r="J14" s="67" t="s">
        <v>19</v>
      </c>
      <c r="K14" s="67">
        <v>14.3</v>
      </c>
      <c r="L14" s="67">
        <v>14.3</v>
      </c>
      <c r="M14" s="67">
        <v>14.5</v>
      </c>
      <c r="N14" s="67">
        <v>14.7</v>
      </c>
      <c r="O14" s="67">
        <v>15</v>
      </c>
    </row>
    <row r="15" spans="1:15" s="16" customFormat="1" ht="91.15" customHeight="1" x14ac:dyDescent="0.25">
      <c r="A15" s="68"/>
      <c r="B15" s="69">
        <v>2</v>
      </c>
      <c r="C15" s="78" t="s">
        <v>93</v>
      </c>
      <c r="D15" s="63">
        <v>3501.4</v>
      </c>
      <c r="E15" s="63">
        <v>4406.6032163117779</v>
      </c>
      <c r="F15" s="63">
        <v>3486.73</v>
      </c>
      <c r="G15" s="63">
        <v>5281</v>
      </c>
      <c r="H15" s="63">
        <v>5281</v>
      </c>
      <c r="I15" s="25" t="s">
        <v>184</v>
      </c>
      <c r="J15" s="67" t="s">
        <v>19</v>
      </c>
      <c r="K15" s="67">
        <v>13.1</v>
      </c>
      <c r="L15" s="71">
        <v>13.1</v>
      </c>
      <c r="M15" s="71" t="s">
        <v>29</v>
      </c>
      <c r="N15" s="71" t="s">
        <v>29</v>
      </c>
      <c r="O15" s="67" t="s">
        <v>29</v>
      </c>
    </row>
    <row r="16" spans="1:15" s="16" customFormat="1" ht="91.15" customHeight="1" x14ac:dyDescent="0.25">
      <c r="A16" s="68"/>
      <c r="B16" s="69">
        <v>3</v>
      </c>
      <c r="C16" s="79" t="s">
        <v>94</v>
      </c>
      <c r="D16" s="63"/>
      <c r="E16" s="63"/>
      <c r="F16" s="63">
        <v>4559.32</v>
      </c>
      <c r="G16" s="63"/>
      <c r="H16" s="63"/>
      <c r="I16" s="25"/>
      <c r="J16" s="67"/>
      <c r="K16" s="67"/>
      <c r="L16" s="71"/>
      <c r="M16" s="71"/>
      <c r="N16" s="71"/>
      <c r="O16" s="67"/>
    </row>
    <row r="17" spans="1:15" s="16" customFormat="1" ht="91.15" customHeight="1" x14ac:dyDescent="0.25">
      <c r="A17" s="15"/>
      <c r="B17" s="69">
        <v>4</v>
      </c>
      <c r="C17" s="80" t="s">
        <v>95</v>
      </c>
      <c r="D17" s="63">
        <v>1079.4000000000001</v>
      </c>
      <c r="E17" s="63">
        <v>1546.6544041610136</v>
      </c>
      <c r="F17" s="63">
        <v>1217.8699999999999</v>
      </c>
      <c r="G17" s="63">
        <v>2277.8000000000002</v>
      </c>
      <c r="H17" s="63">
        <v>2277.8000000000002</v>
      </c>
      <c r="I17" s="73" t="s">
        <v>185</v>
      </c>
      <c r="J17" s="67" t="s">
        <v>19</v>
      </c>
      <c r="K17" s="67"/>
      <c r="L17" s="67">
        <v>100</v>
      </c>
      <c r="M17" s="67">
        <v>100</v>
      </c>
      <c r="N17" s="67">
        <v>100</v>
      </c>
      <c r="O17" s="67">
        <v>100</v>
      </c>
    </row>
    <row r="18" spans="1:15" s="16" customFormat="1" ht="91.15" customHeight="1" x14ac:dyDescent="0.25">
      <c r="A18" s="15"/>
      <c r="B18" s="69">
        <v>5</v>
      </c>
      <c r="C18" s="80" t="s">
        <v>96</v>
      </c>
      <c r="D18" s="63"/>
      <c r="E18" s="63"/>
      <c r="F18" s="63">
        <v>8710.1</v>
      </c>
      <c r="G18" s="63"/>
      <c r="H18" s="63"/>
      <c r="I18" s="23"/>
      <c r="J18" s="67"/>
      <c r="K18" s="67"/>
      <c r="L18" s="67"/>
      <c r="M18" s="67"/>
      <c r="N18" s="67"/>
      <c r="O18" s="67"/>
    </row>
    <row r="19" spans="1:15" s="16" customFormat="1" ht="91.15" customHeight="1" x14ac:dyDescent="0.25">
      <c r="A19" s="15"/>
      <c r="B19" s="69">
        <v>6</v>
      </c>
      <c r="C19" s="73" t="s">
        <v>97</v>
      </c>
      <c r="D19" s="63">
        <v>3275.7</v>
      </c>
      <c r="E19" s="63">
        <v>4903.8898108569474</v>
      </c>
      <c r="F19" s="63">
        <v>3112.44</v>
      </c>
      <c r="G19" s="63">
        <v>5802.9</v>
      </c>
      <c r="H19" s="63">
        <v>6012.3</v>
      </c>
      <c r="I19" s="25" t="s">
        <v>186</v>
      </c>
      <c r="J19" s="67" t="s">
        <v>19</v>
      </c>
      <c r="K19" s="67">
        <v>18.7</v>
      </c>
      <c r="L19" s="67">
        <v>18.7</v>
      </c>
      <c r="M19" s="67">
        <v>18.7</v>
      </c>
      <c r="N19" s="67">
        <v>18.7</v>
      </c>
      <c r="O19" s="67">
        <v>18.7</v>
      </c>
    </row>
    <row r="20" spans="1:15" s="16" customFormat="1" ht="91.15" customHeight="1" x14ac:dyDescent="0.25">
      <c r="A20" s="15"/>
      <c r="B20" s="69">
        <v>7</v>
      </c>
      <c r="C20" s="73" t="s">
        <v>98</v>
      </c>
      <c r="D20" s="63">
        <v>3058.4</v>
      </c>
      <c r="E20" s="63">
        <v>4223.3458993009999</v>
      </c>
      <c r="F20" s="63">
        <v>2563.27</v>
      </c>
      <c r="G20" s="63">
        <v>5088.3</v>
      </c>
      <c r="H20" s="63">
        <v>5088.3</v>
      </c>
      <c r="I20" s="25" t="s">
        <v>187</v>
      </c>
      <c r="J20" s="67" t="s">
        <v>19</v>
      </c>
      <c r="K20" s="67"/>
      <c r="L20" s="67"/>
      <c r="M20" s="67">
        <v>100</v>
      </c>
      <c r="N20" s="67">
        <v>100</v>
      </c>
      <c r="O20" s="67">
        <v>100</v>
      </c>
    </row>
    <row r="21" spans="1:15" s="16" customFormat="1" ht="45" x14ac:dyDescent="0.25">
      <c r="A21" s="15"/>
      <c r="B21" s="69">
        <v>26</v>
      </c>
      <c r="C21" s="80" t="s">
        <v>99</v>
      </c>
      <c r="D21" s="63">
        <v>4584.8999999999996</v>
      </c>
      <c r="E21" s="63">
        <v>6082.8471342460534</v>
      </c>
      <c r="F21" s="63"/>
      <c r="G21" s="63">
        <v>7040.8</v>
      </c>
      <c r="H21" s="63">
        <v>7040.8</v>
      </c>
      <c r="I21" s="23" t="s">
        <v>188</v>
      </c>
      <c r="J21" s="67" t="s">
        <v>19</v>
      </c>
      <c r="K21" s="72">
        <v>3472</v>
      </c>
      <c r="L21" s="72">
        <v>3472</v>
      </c>
      <c r="M21" s="72">
        <v>3472</v>
      </c>
      <c r="N21" s="72">
        <v>3472</v>
      </c>
      <c r="O21" s="72">
        <v>3472</v>
      </c>
    </row>
    <row r="22" spans="1:15" s="16" customFormat="1" ht="45" x14ac:dyDescent="0.25">
      <c r="A22" s="15"/>
      <c r="B22" s="69">
        <v>27</v>
      </c>
      <c r="C22" s="73" t="s">
        <v>100</v>
      </c>
      <c r="D22" s="63">
        <v>1317.7</v>
      </c>
      <c r="E22" s="63">
        <v>2256.8462227236801</v>
      </c>
      <c r="F22" s="63">
        <v>1209.45</v>
      </c>
      <c r="G22" s="63">
        <v>3023.5</v>
      </c>
      <c r="H22" s="63">
        <v>3023.5</v>
      </c>
      <c r="I22" s="25" t="s">
        <v>189</v>
      </c>
      <c r="J22" s="67" t="s">
        <v>301</v>
      </c>
      <c r="K22" s="67">
        <v>2</v>
      </c>
      <c r="L22" s="67">
        <v>2</v>
      </c>
      <c r="M22" s="67" t="s">
        <v>326</v>
      </c>
      <c r="N22" s="67" t="s">
        <v>326</v>
      </c>
      <c r="O22" s="67" t="s">
        <v>326</v>
      </c>
    </row>
    <row r="23" spans="1:15" s="16" customFormat="1" ht="150" x14ac:dyDescent="0.25">
      <c r="A23" s="15"/>
      <c r="B23" s="69">
        <v>28</v>
      </c>
      <c r="C23" s="73" t="s">
        <v>101</v>
      </c>
      <c r="D23" s="63">
        <v>24822.1</v>
      </c>
      <c r="E23" s="63">
        <v>26929.1</v>
      </c>
      <c r="F23" s="63">
        <f>27091.6+2343.8</f>
        <v>29435.399999999998</v>
      </c>
      <c r="G23" s="63">
        <v>28275.599999999999</v>
      </c>
      <c r="H23" s="63">
        <v>28275.599999999999</v>
      </c>
      <c r="I23" s="73" t="s">
        <v>190</v>
      </c>
      <c r="J23" s="67" t="s">
        <v>19</v>
      </c>
      <c r="K23" s="26">
        <v>3</v>
      </c>
      <c r="L23" s="26">
        <v>5</v>
      </c>
      <c r="M23" s="26">
        <v>20</v>
      </c>
      <c r="N23" s="26">
        <v>30</v>
      </c>
      <c r="O23" s="26">
        <v>50</v>
      </c>
    </row>
    <row r="24" spans="1:15" s="16" customFormat="1" ht="93" customHeight="1" x14ac:dyDescent="0.25">
      <c r="A24" s="68"/>
      <c r="B24" s="69">
        <v>29</v>
      </c>
      <c r="C24" s="73" t="s">
        <v>102</v>
      </c>
      <c r="D24" s="63">
        <v>1411.2</v>
      </c>
      <c r="E24" s="63">
        <v>1796.812072249196</v>
      </c>
      <c r="F24" s="63">
        <f>1497.27</f>
        <v>1497.27</v>
      </c>
      <c r="G24" s="63">
        <v>1886.6</v>
      </c>
      <c r="H24" s="63">
        <v>1910.2</v>
      </c>
      <c r="I24" s="73" t="s">
        <v>191</v>
      </c>
      <c r="J24" s="67" t="s">
        <v>297</v>
      </c>
      <c r="K24" s="26"/>
      <c r="L24" s="26"/>
      <c r="M24" s="26">
        <v>1</v>
      </c>
      <c r="N24" s="26">
        <v>1</v>
      </c>
      <c r="O24" s="26">
        <v>50</v>
      </c>
    </row>
    <row r="25" spans="1:15" s="16" customFormat="1" ht="15" customHeight="1" x14ac:dyDescent="0.25">
      <c r="A25" s="250"/>
      <c r="B25" s="251">
        <v>30</v>
      </c>
      <c r="C25" s="177" t="s">
        <v>103</v>
      </c>
      <c r="D25" s="216">
        <v>20227.5</v>
      </c>
      <c r="E25" s="216">
        <v>23520.9</v>
      </c>
      <c r="F25" s="216">
        <f>14788.9+9155.7</f>
        <v>23944.6</v>
      </c>
      <c r="G25" s="216">
        <v>25157.599999999999</v>
      </c>
      <c r="H25" s="216">
        <v>25754</v>
      </c>
      <c r="I25" s="73" t="s">
        <v>192</v>
      </c>
      <c r="J25" s="67" t="s">
        <v>297</v>
      </c>
      <c r="K25" s="67"/>
      <c r="L25" s="72">
        <v>60000</v>
      </c>
      <c r="M25" s="72">
        <v>60000</v>
      </c>
      <c r="N25" s="72">
        <v>60000</v>
      </c>
      <c r="O25" s="72">
        <v>60000</v>
      </c>
    </row>
    <row r="26" spans="1:15" s="16" customFormat="1" x14ac:dyDescent="0.25">
      <c r="A26" s="250"/>
      <c r="B26" s="251"/>
      <c r="C26" s="178"/>
      <c r="D26" s="216"/>
      <c r="E26" s="216"/>
      <c r="F26" s="216"/>
      <c r="G26" s="216"/>
      <c r="H26" s="216"/>
      <c r="I26" s="73" t="s">
        <v>193</v>
      </c>
      <c r="J26" s="67" t="s">
        <v>297</v>
      </c>
      <c r="K26" s="67"/>
      <c r="L26" s="67">
        <v>947</v>
      </c>
      <c r="M26" s="67">
        <v>947</v>
      </c>
      <c r="N26" s="67">
        <v>947</v>
      </c>
      <c r="O26" s="67">
        <v>947</v>
      </c>
    </row>
    <row r="27" spans="1:15" s="16" customFormat="1" x14ac:dyDescent="0.25">
      <c r="A27" s="250"/>
      <c r="B27" s="251"/>
      <c r="C27" s="179"/>
      <c r="D27" s="216"/>
      <c r="E27" s="216"/>
      <c r="F27" s="216"/>
      <c r="G27" s="216"/>
      <c r="H27" s="216"/>
      <c r="I27" s="74" t="s">
        <v>194</v>
      </c>
      <c r="J27" s="67" t="s">
        <v>297</v>
      </c>
      <c r="K27" s="67"/>
      <c r="L27" s="67">
        <v>250</v>
      </c>
      <c r="M27" s="67">
        <v>250</v>
      </c>
      <c r="N27" s="67">
        <v>250</v>
      </c>
      <c r="O27" s="67">
        <v>250</v>
      </c>
    </row>
    <row r="28" spans="1:15" s="16" customFormat="1" x14ac:dyDescent="0.25">
      <c r="A28" s="68"/>
      <c r="B28" s="69">
        <v>52</v>
      </c>
      <c r="C28" s="25" t="s">
        <v>147</v>
      </c>
      <c r="D28" s="63"/>
      <c r="E28" s="63"/>
      <c r="F28" s="63">
        <v>173.47</v>
      </c>
      <c r="G28" s="63"/>
      <c r="H28" s="63"/>
      <c r="I28" s="52"/>
      <c r="J28" s="67"/>
      <c r="K28" s="67"/>
      <c r="L28" s="67"/>
      <c r="M28" s="67"/>
      <c r="N28" s="67"/>
      <c r="O28" s="67"/>
    </row>
    <row r="29" spans="1:15" s="16" customFormat="1" ht="52.15" customHeight="1" x14ac:dyDescent="0.25">
      <c r="A29" s="257" t="s">
        <v>72</v>
      </c>
      <c r="B29" s="215"/>
      <c r="C29" s="247" t="s">
        <v>330</v>
      </c>
      <c r="D29" s="160">
        <v>810657.44003754272</v>
      </c>
      <c r="E29" s="160">
        <v>969277.3</v>
      </c>
      <c r="F29" s="160">
        <f>F31+F33+F35+F43+F45+F46+F47</f>
        <v>999693.53000000014</v>
      </c>
      <c r="G29" s="160">
        <v>1067215.3</v>
      </c>
      <c r="H29" s="160">
        <v>1088564.2</v>
      </c>
      <c r="I29" s="252" t="s">
        <v>195</v>
      </c>
      <c r="J29" s="210" t="s">
        <v>19</v>
      </c>
      <c r="K29" s="246" t="s">
        <v>40</v>
      </c>
      <c r="L29" s="246" t="s">
        <v>40</v>
      </c>
      <c r="M29" s="246" t="s">
        <v>16</v>
      </c>
      <c r="N29" s="246" t="s">
        <v>41</v>
      </c>
      <c r="O29" s="246" t="s">
        <v>42</v>
      </c>
    </row>
    <row r="30" spans="1:15" s="16" customFormat="1" ht="74.25" customHeight="1" x14ac:dyDescent="0.25">
      <c r="A30" s="257"/>
      <c r="B30" s="215"/>
      <c r="C30" s="247"/>
      <c r="D30" s="160"/>
      <c r="E30" s="160"/>
      <c r="F30" s="160"/>
      <c r="G30" s="160"/>
      <c r="H30" s="160"/>
      <c r="I30" s="253"/>
      <c r="J30" s="210"/>
      <c r="K30" s="246"/>
      <c r="L30" s="246"/>
      <c r="M30" s="246"/>
      <c r="N30" s="246"/>
      <c r="O30" s="246"/>
    </row>
    <row r="31" spans="1:15" s="16" customFormat="1" ht="50.25" customHeight="1" x14ac:dyDescent="0.25">
      <c r="A31" s="215"/>
      <c r="B31" s="215" t="s">
        <v>2</v>
      </c>
      <c r="C31" s="255" t="s">
        <v>104</v>
      </c>
      <c r="D31" s="216">
        <v>387885.74003754277</v>
      </c>
      <c r="E31" s="216">
        <v>504219.69999999995</v>
      </c>
      <c r="F31" s="256">
        <f>407541.13+951+171048.2</f>
        <v>579540.33000000007</v>
      </c>
      <c r="G31" s="216">
        <v>562291.19999999995</v>
      </c>
      <c r="H31" s="216">
        <v>574410.19999999995</v>
      </c>
      <c r="I31" s="81" t="s">
        <v>196</v>
      </c>
      <c r="J31" s="67" t="s">
        <v>298</v>
      </c>
      <c r="K31" s="67">
        <v>14</v>
      </c>
      <c r="L31" s="27">
        <v>14</v>
      </c>
      <c r="M31" s="27">
        <v>15</v>
      </c>
      <c r="N31" s="27">
        <v>16</v>
      </c>
      <c r="O31" s="27">
        <v>17</v>
      </c>
    </row>
    <row r="32" spans="1:15" s="16" customFormat="1" ht="15" customHeight="1" x14ac:dyDescent="0.25">
      <c r="A32" s="215"/>
      <c r="B32" s="215"/>
      <c r="C32" s="255"/>
      <c r="D32" s="216"/>
      <c r="E32" s="216"/>
      <c r="F32" s="256"/>
      <c r="G32" s="216"/>
      <c r="H32" s="216"/>
      <c r="I32" s="255" t="s">
        <v>197</v>
      </c>
      <c r="J32" s="56" t="s">
        <v>297</v>
      </c>
      <c r="K32" s="56">
        <v>40</v>
      </c>
      <c r="L32" s="28">
        <v>45</v>
      </c>
      <c r="M32" s="28">
        <v>60</v>
      </c>
      <c r="N32" s="28">
        <v>70</v>
      </c>
      <c r="O32" s="29" t="s">
        <v>327</v>
      </c>
    </row>
    <row r="33" spans="1:15" s="16" customFormat="1" x14ac:dyDescent="0.25">
      <c r="A33" s="215"/>
      <c r="B33" s="215" t="s">
        <v>3</v>
      </c>
      <c r="C33" s="247" t="s">
        <v>105</v>
      </c>
      <c r="D33" s="216">
        <v>174976.6</v>
      </c>
      <c r="E33" s="216">
        <v>173065.7</v>
      </c>
      <c r="F33" s="216">
        <f>74852.5+68709.9</f>
        <v>143562.4</v>
      </c>
      <c r="G33" s="216">
        <v>185866.9</v>
      </c>
      <c r="H33" s="216">
        <v>188919.1</v>
      </c>
      <c r="I33" s="255"/>
      <c r="J33" s="67" t="s">
        <v>19</v>
      </c>
      <c r="K33" s="30" t="s">
        <v>78</v>
      </c>
      <c r="L33" s="30" t="s">
        <v>78</v>
      </c>
      <c r="M33" s="30" t="s">
        <v>78</v>
      </c>
      <c r="N33" s="30" t="s">
        <v>78</v>
      </c>
      <c r="O33" s="30" t="s">
        <v>78</v>
      </c>
    </row>
    <row r="34" spans="1:15" s="16" customFormat="1" ht="60" x14ac:dyDescent="0.25">
      <c r="A34" s="215"/>
      <c r="B34" s="215"/>
      <c r="C34" s="247"/>
      <c r="D34" s="216"/>
      <c r="E34" s="216"/>
      <c r="F34" s="216"/>
      <c r="G34" s="216"/>
      <c r="H34" s="216"/>
      <c r="I34" s="73" t="s">
        <v>198</v>
      </c>
      <c r="J34" s="67" t="s">
        <v>302</v>
      </c>
      <c r="K34" s="30" t="s">
        <v>79</v>
      </c>
      <c r="L34" s="30" t="s">
        <v>79</v>
      </c>
      <c r="M34" s="30" t="s">
        <v>79</v>
      </c>
      <c r="N34" s="30" t="s">
        <v>79</v>
      </c>
      <c r="O34" s="30" t="s">
        <v>79</v>
      </c>
    </row>
    <row r="35" spans="1:15" s="16" customFormat="1" ht="22.9" hidden="1" customHeight="1" x14ac:dyDescent="0.25">
      <c r="A35" s="215"/>
      <c r="B35" s="215" t="s">
        <v>4</v>
      </c>
      <c r="C35" s="262" t="s">
        <v>106</v>
      </c>
      <c r="D35" s="216">
        <v>34646.5</v>
      </c>
      <c r="E35" s="216">
        <v>39966.1</v>
      </c>
      <c r="F35" s="216">
        <v>1555.4</v>
      </c>
      <c r="G35" s="216">
        <v>48398.400000000001</v>
      </c>
      <c r="H35" s="216">
        <v>49068.5</v>
      </c>
      <c r="I35" s="23"/>
      <c r="J35" s="67"/>
      <c r="K35" s="67"/>
      <c r="L35" s="67"/>
      <c r="M35" s="67"/>
      <c r="N35" s="67"/>
      <c r="O35" s="67"/>
    </row>
    <row r="36" spans="1:15" s="16" customFormat="1" ht="22.9" customHeight="1" x14ac:dyDescent="0.25">
      <c r="A36" s="215"/>
      <c r="B36" s="215"/>
      <c r="C36" s="263"/>
      <c r="D36" s="216"/>
      <c r="E36" s="216"/>
      <c r="F36" s="216"/>
      <c r="G36" s="216"/>
      <c r="H36" s="216"/>
      <c r="I36" s="255" t="s">
        <v>199</v>
      </c>
      <c r="J36" s="210" t="s">
        <v>301</v>
      </c>
      <c r="K36" s="210">
        <v>4</v>
      </c>
      <c r="L36" s="270">
        <v>5</v>
      </c>
      <c r="M36" s="270">
        <v>6</v>
      </c>
      <c r="N36" s="270">
        <v>7</v>
      </c>
      <c r="O36" s="270">
        <v>8</v>
      </c>
    </row>
    <row r="37" spans="1:15" s="16" customFormat="1" ht="17.45" customHeight="1" x14ac:dyDescent="0.25">
      <c r="A37" s="215"/>
      <c r="B37" s="215"/>
      <c r="C37" s="263"/>
      <c r="D37" s="216"/>
      <c r="E37" s="216"/>
      <c r="F37" s="216"/>
      <c r="G37" s="216"/>
      <c r="H37" s="216"/>
      <c r="I37" s="255"/>
      <c r="J37" s="210"/>
      <c r="K37" s="210"/>
      <c r="L37" s="270"/>
      <c r="M37" s="270"/>
      <c r="N37" s="270"/>
      <c r="O37" s="270"/>
    </row>
    <row r="38" spans="1:15" s="16" customFormat="1" ht="17.45" customHeight="1" x14ac:dyDescent="0.25">
      <c r="A38" s="215"/>
      <c r="B38" s="215"/>
      <c r="C38" s="263"/>
      <c r="D38" s="216"/>
      <c r="E38" s="216"/>
      <c r="F38" s="216"/>
      <c r="G38" s="216"/>
      <c r="H38" s="216"/>
      <c r="I38" s="255"/>
      <c r="J38" s="210"/>
      <c r="K38" s="210"/>
      <c r="L38" s="270"/>
      <c r="M38" s="270"/>
      <c r="N38" s="270"/>
      <c r="O38" s="270"/>
    </row>
    <row r="39" spans="1:15" s="16" customFormat="1" ht="2.25" customHeight="1" x14ac:dyDescent="0.25">
      <c r="A39" s="215"/>
      <c r="B39" s="215"/>
      <c r="C39" s="263"/>
      <c r="D39" s="216"/>
      <c r="E39" s="216"/>
      <c r="F39" s="216"/>
      <c r="G39" s="216"/>
      <c r="H39" s="216"/>
      <c r="I39" s="255"/>
      <c r="J39" s="210"/>
      <c r="K39" s="210"/>
      <c r="L39" s="270"/>
      <c r="M39" s="270"/>
      <c r="N39" s="270"/>
      <c r="O39" s="270"/>
    </row>
    <row r="40" spans="1:15" s="16" customFormat="1" ht="17.25" hidden="1" customHeight="1" x14ac:dyDescent="0.25">
      <c r="A40" s="215"/>
      <c r="B40" s="215"/>
      <c r="C40" s="263"/>
      <c r="D40" s="216"/>
      <c r="E40" s="216"/>
      <c r="F40" s="216"/>
      <c r="G40" s="216"/>
      <c r="H40" s="216"/>
      <c r="I40" s="255"/>
      <c r="J40" s="210"/>
      <c r="K40" s="210"/>
      <c r="L40" s="270"/>
      <c r="M40" s="270"/>
      <c r="N40" s="270"/>
      <c r="O40" s="270"/>
    </row>
    <row r="41" spans="1:15" s="16" customFormat="1" ht="22.9" hidden="1" customHeight="1" x14ac:dyDescent="0.25">
      <c r="A41" s="215"/>
      <c r="B41" s="215"/>
      <c r="C41" s="263"/>
      <c r="D41" s="216"/>
      <c r="E41" s="216"/>
      <c r="F41" s="216"/>
      <c r="G41" s="216"/>
      <c r="H41" s="216"/>
      <c r="I41" s="25"/>
      <c r="J41" s="67"/>
      <c r="K41" s="67"/>
      <c r="L41" s="72"/>
      <c r="M41" s="72"/>
      <c r="N41" s="72"/>
      <c r="O41" s="72"/>
    </row>
    <row r="42" spans="1:15" s="16" customFormat="1" ht="30" x14ac:dyDescent="0.25">
      <c r="A42" s="215"/>
      <c r="B42" s="215"/>
      <c r="C42" s="253"/>
      <c r="D42" s="216"/>
      <c r="E42" s="216"/>
      <c r="F42" s="216"/>
      <c r="G42" s="216"/>
      <c r="H42" s="216"/>
      <c r="I42" s="23" t="s">
        <v>200</v>
      </c>
      <c r="J42" s="67" t="s">
        <v>19</v>
      </c>
      <c r="K42" s="23"/>
      <c r="L42" s="17"/>
      <c r="M42" s="72">
        <v>1</v>
      </c>
      <c r="N42" s="72">
        <v>2</v>
      </c>
      <c r="O42" s="72">
        <v>3</v>
      </c>
    </row>
    <row r="43" spans="1:15" s="16" customFormat="1" ht="45" x14ac:dyDescent="0.25">
      <c r="A43" s="215"/>
      <c r="B43" s="215" t="s">
        <v>5</v>
      </c>
      <c r="C43" s="262" t="s">
        <v>107</v>
      </c>
      <c r="D43" s="216">
        <v>130158</v>
      </c>
      <c r="E43" s="216">
        <v>164095.70000000001</v>
      </c>
      <c r="F43" s="216">
        <f>102784.8+80875</f>
        <v>183659.8</v>
      </c>
      <c r="G43" s="216">
        <v>175716.6</v>
      </c>
      <c r="H43" s="216">
        <v>180224.4</v>
      </c>
      <c r="I43" s="23" t="s">
        <v>201</v>
      </c>
      <c r="J43" s="67" t="s">
        <v>19</v>
      </c>
      <c r="K43" s="67">
        <v>85</v>
      </c>
      <c r="L43" s="63">
        <v>85</v>
      </c>
      <c r="M43" s="63">
        <v>85</v>
      </c>
      <c r="N43" s="63">
        <v>85</v>
      </c>
      <c r="O43" s="63">
        <v>85</v>
      </c>
    </row>
    <row r="44" spans="1:15" s="16" customFormat="1" ht="45" x14ac:dyDescent="0.25">
      <c r="A44" s="215"/>
      <c r="B44" s="215"/>
      <c r="C44" s="253"/>
      <c r="D44" s="216"/>
      <c r="E44" s="216"/>
      <c r="F44" s="216"/>
      <c r="G44" s="216"/>
      <c r="H44" s="216"/>
      <c r="I44" s="73" t="s">
        <v>202</v>
      </c>
      <c r="J44" s="67" t="s">
        <v>19</v>
      </c>
      <c r="K44" s="67">
        <v>56</v>
      </c>
      <c r="L44" s="63">
        <v>60</v>
      </c>
      <c r="M44" s="63">
        <v>67</v>
      </c>
      <c r="N44" s="63">
        <v>75</v>
      </c>
      <c r="O44" s="63">
        <v>90</v>
      </c>
    </row>
    <row r="45" spans="1:15" s="16" customFormat="1" ht="74.25" customHeight="1" x14ac:dyDescent="0.25">
      <c r="A45" s="31"/>
      <c r="B45" s="31" t="s">
        <v>6</v>
      </c>
      <c r="C45" s="82" t="s">
        <v>108</v>
      </c>
      <c r="D45" s="32"/>
      <c r="E45" s="32"/>
      <c r="F45" s="32">
        <v>3000</v>
      </c>
      <c r="G45" s="32">
        <v>3000</v>
      </c>
      <c r="H45" s="32">
        <v>3000</v>
      </c>
      <c r="I45" s="73" t="s">
        <v>203</v>
      </c>
      <c r="J45" s="33" t="s">
        <v>301</v>
      </c>
      <c r="K45" s="33" t="s">
        <v>304</v>
      </c>
      <c r="L45" s="32" t="s">
        <v>304</v>
      </c>
      <c r="M45" s="32" t="s">
        <v>304</v>
      </c>
      <c r="N45" s="32" t="s">
        <v>305</v>
      </c>
      <c r="O45" s="32" t="s">
        <v>306</v>
      </c>
    </row>
    <row r="46" spans="1:15" s="16" customFormat="1" ht="60" x14ac:dyDescent="0.25">
      <c r="A46" s="34"/>
      <c r="B46" s="62" t="s">
        <v>7</v>
      </c>
      <c r="C46" s="25" t="s">
        <v>109</v>
      </c>
      <c r="D46" s="63">
        <v>66488</v>
      </c>
      <c r="E46" s="63">
        <v>70592.800000000003</v>
      </c>
      <c r="F46" s="63">
        <f>57479.7+2667.9</f>
        <v>60147.6</v>
      </c>
      <c r="G46" s="63">
        <v>73071.600000000006</v>
      </c>
      <c r="H46" s="63">
        <v>73568.7</v>
      </c>
      <c r="I46" s="23" t="s">
        <v>204</v>
      </c>
      <c r="J46" s="67" t="s">
        <v>35</v>
      </c>
      <c r="K46" s="67">
        <v>100</v>
      </c>
      <c r="L46" s="72">
        <v>120</v>
      </c>
      <c r="M46" s="72">
        <v>180</v>
      </c>
      <c r="N46" s="72">
        <v>200</v>
      </c>
      <c r="O46" s="72">
        <v>200</v>
      </c>
    </row>
    <row r="47" spans="1:15" s="16" customFormat="1" ht="82.5" customHeight="1" x14ac:dyDescent="0.25">
      <c r="A47" s="34"/>
      <c r="B47" s="62" t="s">
        <v>8</v>
      </c>
      <c r="C47" s="23" t="s">
        <v>110</v>
      </c>
      <c r="D47" s="63">
        <v>16502.599999999999</v>
      </c>
      <c r="E47" s="63">
        <v>17337.3</v>
      </c>
      <c r="F47" s="63">
        <f>8497.3+19730.7</f>
        <v>28228</v>
      </c>
      <c r="G47" s="63">
        <v>18870.599999999999</v>
      </c>
      <c r="H47" s="63">
        <v>19373.3</v>
      </c>
      <c r="I47" s="23" t="s">
        <v>205</v>
      </c>
      <c r="J47" s="67" t="s">
        <v>297</v>
      </c>
      <c r="K47" s="67">
        <v>60</v>
      </c>
      <c r="L47" s="72">
        <v>65</v>
      </c>
      <c r="M47" s="72">
        <v>70</v>
      </c>
      <c r="N47" s="72">
        <v>75</v>
      </c>
      <c r="O47" s="72">
        <v>80</v>
      </c>
    </row>
    <row r="48" spans="1:15" s="19" customFormat="1" ht="73.5" x14ac:dyDescent="0.25">
      <c r="A48" s="18" t="s">
        <v>73</v>
      </c>
      <c r="B48" s="62"/>
      <c r="C48" s="83" t="s">
        <v>331</v>
      </c>
      <c r="D48" s="70">
        <v>1543717.1</v>
      </c>
      <c r="E48" s="70">
        <v>1421973.5</v>
      </c>
      <c r="F48" s="70">
        <f>F49+F53+F54+F56+F57+F58+F59+F60+F61+F62+F64+F65+F67</f>
        <v>2113588.344</v>
      </c>
      <c r="G48" s="70">
        <v>1630935.9000000001</v>
      </c>
      <c r="H48" s="70">
        <v>1663503.9</v>
      </c>
      <c r="I48" s="73" t="s">
        <v>206</v>
      </c>
      <c r="J48" s="67" t="s">
        <v>298</v>
      </c>
      <c r="K48" s="67">
        <v>893</v>
      </c>
      <c r="L48" s="67">
        <v>1000</v>
      </c>
      <c r="M48" s="67">
        <v>1000</v>
      </c>
      <c r="N48" s="67">
        <v>1000</v>
      </c>
      <c r="O48" s="67">
        <v>1000</v>
      </c>
    </row>
    <row r="49" spans="1:83" s="16" customFormat="1" x14ac:dyDescent="0.25">
      <c r="A49" s="148"/>
      <c r="B49" s="148" t="s">
        <v>2</v>
      </c>
      <c r="C49" s="262" t="s">
        <v>111</v>
      </c>
      <c r="D49" s="216">
        <v>65882.8</v>
      </c>
      <c r="E49" s="216">
        <v>67372.7</v>
      </c>
      <c r="F49" s="216">
        <f>59278.47+17501.5</f>
        <v>76779.97</v>
      </c>
      <c r="G49" s="216">
        <v>73571</v>
      </c>
      <c r="H49" s="216">
        <v>75578.100000000006</v>
      </c>
      <c r="I49" s="73" t="s">
        <v>207</v>
      </c>
      <c r="J49" s="67" t="s">
        <v>303</v>
      </c>
      <c r="K49" s="67">
        <v>900</v>
      </c>
      <c r="L49" s="67">
        <v>850</v>
      </c>
      <c r="M49" s="67">
        <v>850</v>
      </c>
      <c r="N49" s="67">
        <v>800</v>
      </c>
      <c r="O49" s="67">
        <v>750</v>
      </c>
    </row>
    <row r="50" spans="1:83" s="16" customFormat="1" ht="30" x14ac:dyDescent="0.25">
      <c r="A50" s="144"/>
      <c r="B50" s="144"/>
      <c r="C50" s="263"/>
      <c r="D50" s="216"/>
      <c r="E50" s="216"/>
      <c r="F50" s="216"/>
      <c r="G50" s="216"/>
      <c r="H50" s="216"/>
      <c r="I50" s="73" t="s">
        <v>212</v>
      </c>
      <c r="J50" s="67" t="s">
        <v>19</v>
      </c>
      <c r="K50" s="35">
        <v>82</v>
      </c>
      <c r="L50" s="67" t="s">
        <v>308</v>
      </c>
      <c r="M50" s="67" t="s">
        <v>308</v>
      </c>
      <c r="N50" s="67" t="s">
        <v>309</v>
      </c>
      <c r="O50" s="67" t="s">
        <v>309</v>
      </c>
    </row>
    <row r="51" spans="1:83" s="16" customFormat="1" ht="45" x14ac:dyDescent="0.25">
      <c r="A51" s="144"/>
      <c r="B51" s="144"/>
      <c r="C51" s="263"/>
      <c r="D51" s="216"/>
      <c r="E51" s="216"/>
      <c r="F51" s="216"/>
      <c r="G51" s="216"/>
      <c r="H51" s="216"/>
      <c r="I51" s="73" t="s">
        <v>208</v>
      </c>
      <c r="J51" s="67" t="s">
        <v>19</v>
      </c>
      <c r="K51" s="67">
        <v>4.3</v>
      </c>
      <c r="L51" s="67" t="s">
        <v>310</v>
      </c>
      <c r="M51" s="67" t="s">
        <v>310</v>
      </c>
      <c r="N51" s="67" t="s">
        <v>310</v>
      </c>
      <c r="O51" s="67" t="s">
        <v>310</v>
      </c>
    </row>
    <row r="52" spans="1:83" s="19" customFormat="1" ht="45" x14ac:dyDescent="0.25">
      <c r="A52" s="145"/>
      <c r="B52" s="145"/>
      <c r="C52" s="253"/>
      <c r="D52" s="216"/>
      <c r="E52" s="216"/>
      <c r="F52" s="216"/>
      <c r="G52" s="216"/>
      <c r="H52" s="216"/>
      <c r="I52" s="73" t="s">
        <v>209</v>
      </c>
      <c r="J52" s="67" t="s">
        <v>307</v>
      </c>
      <c r="K52" s="67" t="s">
        <v>36</v>
      </c>
      <c r="L52" s="67" t="s">
        <v>37</v>
      </c>
      <c r="M52" s="67" t="s">
        <v>38</v>
      </c>
      <c r="N52" s="67" t="s">
        <v>39</v>
      </c>
      <c r="O52" s="67" t="s">
        <v>39</v>
      </c>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row>
    <row r="53" spans="1:83" s="16" customFormat="1" ht="30" x14ac:dyDescent="0.25">
      <c r="A53" s="34"/>
      <c r="B53" s="62" t="s">
        <v>3</v>
      </c>
      <c r="C53" s="23" t="s">
        <v>113</v>
      </c>
      <c r="D53" s="63">
        <v>10188.4</v>
      </c>
      <c r="E53" s="63">
        <v>10149.1</v>
      </c>
      <c r="F53" s="63">
        <f>10407.7</f>
        <v>10407.700000000001</v>
      </c>
      <c r="G53" s="63">
        <v>10494.2</v>
      </c>
      <c r="H53" s="63">
        <v>10780.5</v>
      </c>
      <c r="I53" s="23" t="s">
        <v>210</v>
      </c>
      <c r="J53" s="67" t="s">
        <v>19</v>
      </c>
      <c r="K53" s="36">
        <v>0.35499999999999998</v>
      </c>
      <c r="L53" s="37">
        <v>0.2</v>
      </c>
      <c r="M53" s="37">
        <v>0.2</v>
      </c>
      <c r="N53" s="37">
        <v>0.2</v>
      </c>
      <c r="O53" s="37">
        <v>0.2</v>
      </c>
    </row>
    <row r="54" spans="1:83" s="16" customFormat="1" ht="47.25" customHeight="1" x14ac:dyDescent="0.25">
      <c r="A54" s="215"/>
      <c r="B54" s="215" t="s">
        <v>4</v>
      </c>
      <c r="C54" s="255" t="s">
        <v>114</v>
      </c>
      <c r="D54" s="216">
        <v>4700</v>
      </c>
      <c r="E54" s="216">
        <v>12100</v>
      </c>
      <c r="F54" s="216">
        <v>0</v>
      </c>
      <c r="G54" s="216">
        <v>12511.4</v>
      </c>
      <c r="H54" s="216">
        <v>12852.7</v>
      </c>
      <c r="I54" s="23" t="s">
        <v>211</v>
      </c>
      <c r="J54" s="67" t="s">
        <v>311</v>
      </c>
      <c r="K54" s="67">
        <v>90.6</v>
      </c>
      <c r="L54" s="71">
        <v>92.7</v>
      </c>
      <c r="M54" s="71">
        <v>90.9</v>
      </c>
      <c r="N54" s="71">
        <v>89.2</v>
      </c>
      <c r="O54" s="71">
        <v>87.5</v>
      </c>
    </row>
    <row r="55" spans="1:83" s="16" customFormat="1" ht="30" x14ac:dyDescent="0.25">
      <c r="A55" s="215"/>
      <c r="B55" s="215"/>
      <c r="C55" s="255"/>
      <c r="D55" s="216"/>
      <c r="E55" s="216"/>
      <c r="F55" s="216"/>
      <c r="G55" s="216"/>
      <c r="H55" s="216"/>
      <c r="I55" s="23" t="s">
        <v>213</v>
      </c>
      <c r="J55" s="67" t="s">
        <v>312</v>
      </c>
      <c r="K55" s="67">
        <v>250</v>
      </c>
      <c r="L55" s="71">
        <v>250</v>
      </c>
      <c r="M55" s="71">
        <v>250</v>
      </c>
      <c r="N55" s="71">
        <v>250</v>
      </c>
      <c r="O55" s="71">
        <v>250</v>
      </c>
    </row>
    <row r="56" spans="1:83" s="16" customFormat="1" ht="45" x14ac:dyDescent="0.25">
      <c r="A56" s="62"/>
      <c r="B56" s="62" t="s">
        <v>5</v>
      </c>
      <c r="C56" s="23" t="s">
        <v>115</v>
      </c>
      <c r="D56" s="63">
        <v>0</v>
      </c>
      <c r="E56" s="63">
        <v>9068.9</v>
      </c>
      <c r="F56" s="63">
        <f>182266.5</f>
        <v>182266.5</v>
      </c>
      <c r="G56" s="63">
        <v>124865.3</v>
      </c>
      <c r="H56" s="63">
        <v>128271.7</v>
      </c>
      <c r="I56" s="73" t="s">
        <v>214</v>
      </c>
      <c r="J56" s="67" t="s">
        <v>19</v>
      </c>
      <c r="K56" s="30">
        <v>0</v>
      </c>
      <c r="L56" s="37">
        <v>0.1</v>
      </c>
      <c r="M56" s="37">
        <v>0.1</v>
      </c>
      <c r="N56" s="37">
        <v>0.1</v>
      </c>
      <c r="O56" s="37">
        <v>0.1</v>
      </c>
    </row>
    <row r="57" spans="1:83" s="16" customFormat="1" ht="45" x14ac:dyDescent="0.25">
      <c r="A57" s="34"/>
      <c r="B57" s="62" t="s">
        <v>6</v>
      </c>
      <c r="C57" s="25" t="s">
        <v>116</v>
      </c>
      <c r="D57" s="63">
        <v>105626.8</v>
      </c>
      <c r="E57" s="63">
        <v>111353</v>
      </c>
      <c r="F57" s="63">
        <f>75619.4+45781.2</f>
        <v>121400.59999999999</v>
      </c>
      <c r="G57" s="63">
        <v>156924.70000000001</v>
      </c>
      <c r="H57" s="63">
        <v>161205.79999999999</v>
      </c>
      <c r="I57" s="23" t="s">
        <v>215</v>
      </c>
      <c r="J57" s="67" t="s">
        <v>20</v>
      </c>
      <c r="K57" s="72">
        <v>20000</v>
      </c>
      <c r="L57" s="72">
        <v>21000</v>
      </c>
      <c r="M57" s="72">
        <v>22000</v>
      </c>
      <c r="N57" s="72">
        <v>23000</v>
      </c>
      <c r="O57" s="72">
        <v>24000</v>
      </c>
    </row>
    <row r="58" spans="1:83" s="16" customFormat="1" ht="69.75" customHeight="1" x14ac:dyDescent="0.25">
      <c r="A58" s="62"/>
      <c r="B58" s="62" t="s">
        <v>7</v>
      </c>
      <c r="C58" s="25" t="s">
        <v>112</v>
      </c>
      <c r="D58" s="63">
        <v>83234.899999999994</v>
      </c>
      <c r="E58" s="63">
        <v>106487.5</v>
      </c>
      <c r="F58" s="63">
        <f>93648.3+57780.1</f>
        <v>151428.4</v>
      </c>
      <c r="G58" s="63">
        <v>110747</v>
      </c>
      <c r="H58" s="63">
        <v>113768.3</v>
      </c>
      <c r="I58" s="23" t="s">
        <v>216</v>
      </c>
      <c r="J58" s="67" t="s">
        <v>19</v>
      </c>
      <c r="K58" s="67">
        <v>10</v>
      </c>
      <c r="L58" s="63">
        <v>20</v>
      </c>
      <c r="M58" s="63">
        <v>30</v>
      </c>
      <c r="N58" s="63">
        <v>40</v>
      </c>
      <c r="O58" s="63">
        <v>50</v>
      </c>
    </row>
    <row r="59" spans="1:83" s="16" customFormat="1" ht="30" x14ac:dyDescent="0.25">
      <c r="A59" s="34"/>
      <c r="B59" s="62" t="s">
        <v>8</v>
      </c>
      <c r="C59" s="25" t="s">
        <v>117</v>
      </c>
      <c r="D59" s="63">
        <v>130966.39999999999</v>
      </c>
      <c r="E59" s="63">
        <v>137514.70000000001</v>
      </c>
      <c r="F59" s="63">
        <f>134629+135055.2</f>
        <v>269684.2</v>
      </c>
      <c r="G59" s="63">
        <v>285888.40000000002</v>
      </c>
      <c r="H59" s="63">
        <v>293687.8</v>
      </c>
      <c r="I59" s="73" t="s">
        <v>217</v>
      </c>
      <c r="J59" s="67" t="s">
        <v>296</v>
      </c>
      <c r="K59" s="72">
        <v>15500</v>
      </c>
      <c r="L59" s="72">
        <v>16500</v>
      </c>
      <c r="M59" s="72">
        <v>17650</v>
      </c>
      <c r="N59" s="72">
        <v>18500</v>
      </c>
      <c r="O59" s="72">
        <v>19500</v>
      </c>
    </row>
    <row r="60" spans="1:83" s="16" customFormat="1" ht="105" x14ac:dyDescent="0.25">
      <c r="A60" s="62"/>
      <c r="B60" s="62" t="s">
        <v>9</v>
      </c>
      <c r="C60" s="23" t="s">
        <v>118</v>
      </c>
      <c r="D60" s="63">
        <v>875603.5</v>
      </c>
      <c r="E60" s="63">
        <v>728682.1</v>
      </c>
      <c r="F60" s="63">
        <f>1211626.274</f>
        <v>1211626.274</v>
      </c>
      <c r="G60" s="63">
        <v>606101.6</v>
      </c>
      <c r="H60" s="63">
        <v>613374.9</v>
      </c>
      <c r="I60" s="73" t="s">
        <v>218</v>
      </c>
      <c r="J60" s="67" t="s">
        <v>296</v>
      </c>
      <c r="K60" s="26">
        <v>1200</v>
      </c>
      <c r="L60" s="26">
        <v>1200</v>
      </c>
      <c r="M60" s="26">
        <v>1200</v>
      </c>
      <c r="N60" s="26">
        <v>1200</v>
      </c>
      <c r="O60" s="26">
        <v>1200</v>
      </c>
    </row>
    <row r="61" spans="1:83" s="16" customFormat="1" ht="30" x14ac:dyDescent="0.25">
      <c r="A61" s="34"/>
      <c r="B61" s="62" t="s">
        <v>10</v>
      </c>
      <c r="C61" s="23" t="s">
        <v>119</v>
      </c>
      <c r="D61" s="63">
        <v>106600</v>
      </c>
      <c r="E61" s="63">
        <v>69400</v>
      </c>
      <c r="F61" s="63">
        <v>0</v>
      </c>
      <c r="G61" s="63">
        <v>71759.600000000006</v>
      </c>
      <c r="H61" s="63">
        <v>72620.7</v>
      </c>
      <c r="I61" s="73" t="s">
        <v>219</v>
      </c>
      <c r="J61" s="67" t="s">
        <v>296</v>
      </c>
      <c r="K61" s="72">
        <v>21139</v>
      </c>
      <c r="L61" s="72">
        <v>21139</v>
      </c>
      <c r="M61" s="72">
        <v>21139</v>
      </c>
      <c r="N61" s="72">
        <v>21139</v>
      </c>
      <c r="O61" s="72">
        <v>21139</v>
      </c>
    </row>
    <row r="62" spans="1:83" s="16" customFormat="1" ht="30" x14ac:dyDescent="0.25">
      <c r="A62" s="215"/>
      <c r="B62" s="215" t="s">
        <v>12</v>
      </c>
      <c r="C62" s="255" t="s">
        <v>120</v>
      </c>
      <c r="D62" s="216">
        <v>93679.5</v>
      </c>
      <c r="E62" s="216">
        <v>70645.5</v>
      </c>
      <c r="F62" s="216">
        <f>82023.4+7971.3</f>
        <v>89994.7</v>
      </c>
      <c r="G62" s="216">
        <v>75499.899999999994</v>
      </c>
      <c r="H62" s="216">
        <v>77559.7</v>
      </c>
      <c r="I62" s="23" t="s">
        <v>220</v>
      </c>
      <c r="J62" s="67" t="s">
        <v>296</v>
      </c>
      <c r="K62" s="72">
        <v>16700</v>
      </c>
      <c r="L62" s="72">
        <v>17200</v>
      </c>
      <c r="M62" s="72">
        <v>17700</v>
      </c>
      <c r="N62" s="72">
        <v>18200</v>
      </c>
      <c r="O62" s="72">
        <v>18700</v>
      </c>
    </row>
    <row r="63" spans="1:83" s="16" customFormat="1" ht="60" x14ac:dyDescent="0.25">
      <c r="A63" s="215"/>
      <c r="B63" s="215"/>
      <c r="C63" s="255"/>
      <c r="D63" s="216"/>
      <c r="E63" s="216"/>
      <c r="F63" s="216"/>
      <c r="G63" s="216"/>
      <c r="H63" s="216"/>
      <c r="I63" s="23" t="s">
        <v>221</v>
      </c>
      <c r="J63" s="67" t="s">
        <v>19</v>
      </c>
      <c r="K63" s="26">
        <v>100</v>
      </c>
      <c r="L63" s="26">
        <v>100</v>
      </c>
      <c r="M63" s="26">
        <v>100</v>
      </c>
      <c r="N63" s="26">
        <v>100</v>
      </c>
      <c r="O63" s="26">
        <v>100</v>
      </c>
    </row>
    <row r="64" spans="1:83" s="16" customFormat="1" ht="30" x14ac:dyDescent="0.25">
      <c r="A64" s="34"/>
      <c r="B64" s="62" t="s">
        <v>13</v>
      </c>
      <c r="C64" s="23" t="s">
        <v>121</v>
      </c>
      <c r="D64" s="63">
        <v>26500</v>
      </c>
      <c r="E64" s="63">
        <v>28600</v>
      </c>
      <c r="F64" s="63">
        <v>0</v>
      </c>
      <c r="G64" s="63">
        <v>29572.400000000001</v>
      </c>
      <c r="H64" s="63">
        <v>29927.3</v>
      </c>
      <c r="I64" s="73" t="s">
        <v>222</v>
      </c>
      <c r="J64" s="67" t="s">
        <v>19</v>
      </c>
      <c r="K64" s="38">
        <v>0.1</v>
      </c>
      <c r="L64" s="38">
        <v>0.2</v>
      </c>
      <c r="M64" s="38">
        <v>0.3</v>
      </c>
      <c r="N64" s="38">
        <v>0.5</v>
      </c>
      <c r="O64" s="38">
        <v>0.7</v>
      </c>
    </row>
    <row r="65" spans="1:15" s="16" customFormat="1" ht="30" x14ac:dyDescent="0.25">
      <c r="A65" s="215"/>
      <c r="B65" s="215" t="s">
        <v>14</v>
      </c>
      <c r="C65" s="262" t="s">
        <v>122</v>
      </c>
      <c r="D65" s="216">
        <v>15534.8</v>
      </c>
      <c r="E65" s="216">
        <v>2700</v>
      </c>
      <c r="F65" s="216">
        <v>0</v>
      </c>
      <c r="G65" s="216">
        <v>2791.8</v>
      </c>
      <c r="H65" s="216">
        <v>2825.3</v>
      </c>
      <c r="I65" s="23" t="s">
        <v>223</v>
      </c>
      <c r="J65" s="67" t="s">
        <v>19</v>
      </c>
      <c r="K65" s="38">
        <v>0</v>
      </c>
      <c r="L65" s="38">
        <v>0</v>
      </c>
      <c r="M65" s="38">
        <v>0.1</v>
      </c>
      <c r="N65" s="38">
        <v>0.2</v>
      </c>
      <c r="O65" s="38">
        <v>0.3</v>
      </c>
    </row>
    <row r="66" spans="1:15" s="16" customFormat="1" ht="30" x14ac:dyDescent="0.25">
      <c r="A66" s="215"/>
      <c r="B66" s="215"/>
      <c r="C66" s="253"/>
      <c r="D66" s="216"/>
      <c r="E66" s="216"/>
      <c r="F66" s="216"/>
      <c r="G66" s="216"/>
      <c r="H66" s="216"/>
      <c r="I66" s="23" t="s">
        <v>224</v>
      </c>
      <c r="J66" s="67" t="s">
        <v>19</v>
      </c>
      <c r="K66" s="38">
        <v>0.1</v>
      </c>
      <c r="L66" s="38">
        <v>0.2</v>
      </c>
      <c r="M66" s="38">
        <v>0.3</v>
      </c>
      <c r="N66" s="38">
        <v>0.4</v>
      </c>
      <c r="O66" s="38">
        <v>0.5</v>
      </c>
    </row>
    <row r="67" spans="1:15" s="16" customFormat="1" ht="45" x14ac:dyDescent="0.25">
      <c r="A67" s="34"/>
      <c r="B67" s="62" t="s">
        <v>15</v>
      </c>
      <c r="C67" s="25" t="s">
        <v>123</v>
      </c>
      <c r="D67" s="63">
        <v>25200</v>
      </c>
      <c r="E67" s="63">
        <v>67900</v>
      </c>
      <c r="F67" s="63">
        <v>0</v>
      </c>
      <c r="G67" s="63">
        <v>70208.600000000006</v>
      </c>
      <c r="H67" s="63">
        <v>71051.100000000006</v>
      </c>
      <c r="I67" s="74" t="s">
        <v>225</v>
      </c>
      <c r="J67" s="67" t="s">
        <v>19</v>
      </c>
      <c r="K67" s="38">
        <v>0.3</v>
      </c>
      <c r="L67" s="39">
        <v>0.9</v>
      </c>
      <c r="M67" s="39">
        <v>0.95</v>
      </c>
      <c r="N67" s="39">
        <v>1</v>
      </c>
      <c r="O67" s="39">
        <v>1</v>
      </c>
    </row>
    <row r="68" spans="1:15" s="16" customFormat="1" x14ac:dyDescent="0.25">
      <c r="A68" s="266" t="s">
        <v>74</v>
      </c>
      <c r="B68" s="148"/>
      <c r="C68" s="156" t="s">
        <v>332</v>
      </c>
      <c r="D68" s="151">
        <v>789866.3</v>
      </c>
      <c r="E68" s="151">
        <v>845717.17660000001</v>
      </c>
      <c r="F68" s="151">
        <f>F70+F73+F76+F78</f>
        <v>1232538.3</v>
      </c>
      <c r="G68" s="151">
        <v>983691.6</v>
      </c>
      <c r="H68" s="151">
        <v>1012969.8</v>
      </c>
      <c r="I68" s="255" t="s">
        <v>226</v>
      </c>
      <c r="J68" s="210" t="s">
        <v>19</v>
      </c>
      <c r="K68" s="210" t="s">
        <v>30</v>
      </c>
      <c r="L68" s="268"/>
      <c r="M68" s="269">
        <v>20</v>
      </c>
      <c r="N68" s="269">
        <v>50</v>
      </c>
      <c r="O68" s="269">
        <v>100</v>
      </c>
    </row>
    <row r="69" spans="1:15" s="16" customFormat="1" ht="77.25" customHeight="1" x14ac:dyDescent="0.25">
      <c r="A69" s="267"/>
      <c r="B69" s="144"/>
      <c r="C69" s="264"/>
      <c r="D69" s="265"/>
      <c r="E69" s="265"/>
      <c r="F69" s="265"/>
      <c r="G69" s="265"/>
      <c r="H69" s="265"/>
      <c r="I69" s="255"/>
      <c r="J69" s="210"/>
      <c r="K69" s="210"/>
      <c r="L69" s="268"/>
      <c r="M69" s="269"/>
      <c r="N69" s="269"/>
      <c r="O69" s="269"/>
    </row>
    <row r="70" spans="1:15" s="16" customFormat="1" ht="45" x14ac:dyDescent="0.25">
      <c r="A70" s="215"/>
      <c r="B70" s="215" t="s">
        <v>2</v>
      </c>
      <c r="C70" s="255" t="s">
        <v>124</v>
      </c>
      <c r="D70" s="216">
        <v>19616.8</v>
      </c>
      <c r="E70" s="216">
        <v>31749.4</v>
      </c>
      <c r="F70" s="216">
        <v>39979.300000000003</v>
      </c>
      <c r="G70" s="216">
        <v>32701.9</v>
      </c>
      <c r="H70" s="216">
        <v>32701.9</v>
      </c>
      <c r="I70" s="25" t="s">
        <v>227</v>
      </c>
      <c r="J70" s="67" t="s">
        <v>313</v>
      </c>
      <c r="K70" s="67">
        <v>12.9</v>
      </c>
      <c r="L70" s="71">
        <v>13</v>
      </c>
      <c r="M70" s="71">
        <v>13</v>
      </c>
      <c r="N70" s="71">
        <v>14</v>
      </c>
      <c r="O70" s="71">
        <v>14</v>
      </c>
    </row>
    <row r="71" spans="1:15" s="16" customFormat="1" ht="45" x14ac:dyDescent="0.25">
      <c r="A71" s="215"/>
      <c r="B71" s="215"/>
      <c r="C71" s="255"/>
      <c r="D71" s="216"/>
      <c r="E71" s="216"/>
      <c r="F71" s="216"/>
      <c r="G71" s="216"/>
      <c r="H71" s="216"/>
      <c r="I71" s="25" t="s">
        <v>228</v>
      </c>
      <c r="J71" s="67" t="s">
        <v>313</v>
      </c>
      <c r="K71" s="67">
        <v>2.5</v>
      </c>
      <c r="L71" s="67" t="s">
        <v>310</v>
      </c>
      <c r="M71" s="67" t="s">
        <v>310</v>
      </c>
      <c r="N71" s="67" t="s">
        <v>310</v>
      </c>
      <c r="O71" s="67" t="s">
        <v>310</v>
      </c>
    </row>
    <row r="72" spans="1:15" s="16" customFormat="1" ht="60" x14ac:dyDescent="0.25">
      <c r="A72" s="215"/>
      <c r="B72" s="215"/>
      <c r="C72" s="255"/>
      <c r="D72" s="216"/>
      <c r="E72" s="216"/>
      <c r="F72" s="216"/>
      <c r="G72" s="216"/>
      <c r="H72" s="216"/>
      <c r="I72" s="25" t="s">
        <v>229</v>
      </c>
      <c r="J72" s="67" t="s">
        <v>296</v>
      </c>
      <c r="K72" s="23">
        <v>150</v>
      </c>
      <c r="L72" s="23">
        <v>150</v>
      </c>
      <c r="M72" s="17">
        <v>150</v>
      </c>
      <c r="N72" s="17">
        <v>160</v>
      </c>
      <c r="O72" s="17">
        <v>170</v>
      </c>
    </row>
    <row r="73" spans="1:15" s="16" customFormat="1" ht="64.5" customHeight="1" x14ac:dyDescent="0.25">
      <c r="A73" s="215"/>
      <c r="B73" s="215" t="s">
        <v>3</v>
      </c>
      <c r="C73" s="255" t="s">
        <v>125</v>
      </c>
      <c r="D73" s="216">
        <v>445982.9</v>
      </c>
      <c r="E73" s="216">
        <v>386246.3</v>
      </c>
      <c r="F73" s="216">
        <f>87886.2+707298.8</f>
        <v>795185</v>
      </c>
      <c r="G73" s="216">
        <v>486317.8</v>
      </c>
      <c r="H73" s="216">
        <v>503550.6</v>
      </c>
      <c r="I73" s="25" t="s">
        <v>230</v>
      </c>
      <c r="J73" s="67" t="s">
        <v>19</v>
      </c>
      <c r="K73" s="23"/>
      <c r="L73" s="23"/>
      <c r="M73" s="17">
        <v>5</v>
      </c>
      <c r="N73" s="17">
        <v>10</v>
      </c>
      <c r="O73" s="17">
        <v>15</v>
      </c>
    </row>
    <row r="74" spans="1:15" s="16" customFormat="1" ht="45" x14ac:dyDescent="0.25">
      <c r="A74" s="215"/>
      <c r="B74" s="215"/>
      <c r="C74" s="255"/>
      <c r="D74" s="216"/>
      <c r="E74" s="216"/>
      <c r="F74" s="216"/>
      <c r="G74" s="216"/>
      <c r="H74" s="216"/>
      <c r="I74" s="25" t="s">
        <v>231</v>
      </c>
      <c r="J74" s="67" t="s">
        <v>296</v>
      </c>
      <c r="K74" s="23">
        <v>200</v>
      </c>
      <c r="L74" s="23">
        <v>200</v>
      </c>
      <c r="M74" s="17">
        <v>252</v>
      </c>
      <c r="N74" s="17">
        <v>277</v>
      </c>
      <c r="O74" s="17">
        <v>378</v>
      </c>
    </row>
    <row r="75" spans="1:15" s="16" customFormat="1" ht="45" x14ac:dyDescent="0.25">
      <c r="A75" s="215"/>
      <c r="B75" s="215"/>
      <c r="C75" s="255"/>
      <c r="D75" s="216"/>
      <c r="E75" s="216"/>
      <c r="F75" s="216"/>
      <c r="G75" s="216"/>
      <c r="H75" s="216"/>
      <c r="I75" s="25" t="s">
        <v>232</v>
      </c>
      <c r="J75" s="67" t="s">
        <v>296</v>
      </c>
      <c r="K75" s="23">
        <v>221</v>
      </c>
      <c r="L75" s="17">
        <v>141</v>
      </c>
      <c r="M75" s="17">
        <v>298</v>
      </c>
      <c r="N75" s="17">
        <v>305</v>
      </c>
      <c r="O75" s="17">
        <v>367</v>
      </c>
    </row>
    <row r="76" spans="1:15" s="16" customFormat="1" ht="30" x14ac:dyDescent="0.25">
      <c r="A76" s="215"/>
      <c r="B76" s="215" t="s">
        <v>4</v>
      </c>
      <c r="C76" s="255" t="s">
        <v>126</v>
      </c>
      <c r="D76" s="216">
        <v>113070.7</v>
      </c>
      <c r="E76" s="216">
        <v>143423.5</v>
      </c>
      <c r="F76" s="216">
        <f>100917.8+59417.2</f>
        <v>160335</v>
      </c>
      <c r="G76" s="216">
        <v>154597.9</v>
      </c>
      <c r="H76" s="216">
        <v>158483.4</v>
      </c>
      <c r="I76" s="25" t="s">
        <v>233</v>
      </c>
      <c r="J76" s="67" t="s">
        <v>296</v>
      </c>
      <c r="K76" s="67">
        <v>626</v>
      </c>
      <c r="L76" s="67">
        <v>519</v>
      </c>
      <c r="M76" s="72">
        <v>367</v>
      </c>
      <c r="N76" s="72">
        <v>353</v>
      </c>
      <c r="O76" s="72">
        <v>345</v>
      </c>
    </row>
    <row r="77" spans="1:15" s="16" customFormat="1" ht="75.75" customHeight="1" x14ac:dyDescent="0.25">
      <c r="A77" s="215"/>
      <c r="B77" s="215"/>
      <c r="C77" s="255"/>
      <c r="D77" s="216"/>
      <c r="E77" s="216"/>
      <c r="F77" s="216"/>
      <c r="G77" s="216"/>
      <c r="H77" s="216"/>
      <c r="I77" s="255" t="s">
        <v>234</v>
      </c>
      <c r="J77" s="56" t="s">
        <v>296</v>
      </c>
      <c r="K77" s="56">
        <v>11159</v>
      </c>
      <c r="L77" s="56">
        <v>11248</v>
      </c>
      <c r="M77" s="40">
        <v>11643</v>
      </c>
      <c r="N77" s="40">
        <v>11987</v>
      </c>
      <c r="O77" s="40">
        <v>12102</v>
      </c>
    </row>
    <row r="78" spans="1:15" s="16" customFormat="1" x14ac:dyDescent="0.25">
      <c r="A78" s="62"/>
      <c r="B78" s="62" t="s">
        <v>5</v>
      </c>
      <c r="C78" s="25" t="s">
        <v>127</v>
      </c>
      <c r="D78" s="63">
        <v>211195.9</v>
      </c>
      <c r="E78" s="63">
        <v>284297.97660000005</v>
      </c>
      <c r="F78" s="63">
        <f>127011.5+110027.5</f>
        <v>237039</v>
      </c>
      <c r="G78" s="63">
        <v>310074</v>
      </c>
      <c r="H78" s="63">
        <v>318233.90000000002</v>
      </c>
      <c r="I78" s="255"/>
      <c r="J78" s="67" t="s">
        <v>296</v>
      </c>
      <c r="K78" s="23">
        <v>1210</v>
      </c>
      <c r="L78" s="23">
        <v>1210</v>
      </c>
      <c r="M78" s="17">
        <v>1110</v>
      </c>
      <c r="N78" s="17">
        <v>900</v>
      </c>
      <c r="O78" s="17">
        <v>900</v>
      </c>
    </row>
    <row r="79" spans="1:15" s="16" customFormat="1" ht="30" x14ac:dyDescent="0.25">
      <c r="A79" s="18" t="s">
        <v>6</v>
      </c>
      <c r="B79" s="62"/>
      <c r="C79" s="83" t="s">
        <v>128</v>
      </c>
      <c r="D79" s="70">
        <v>0</v>
      </c>
      <c r="E79" s="70">
        <v>0</v>
      </c>
      <c r="F79" s="70">
        <f>F80</f>
        <v>196168.4</v>
      </c>
      <c r="G79" s="70">
        <v>0</v>
      </c>
      <c r="H79" s="70">
        <v>0</v>
      </c>
      <c r="I79" s="25" t="s">
        <v>235</v>
      </c>
      <c r="J79" s="67"/>
      <c r="K79" s="23"/>
      <c r="L79" s="23"/>
      <c r="M79" s="17"/>
      <c r="N79" s="17"/>
      <c r="O79" s="17"/>
    </row>
    <row r="80" spans="1:15" s="16" customFormat="1" ht="30" x14ac:dyDescent="0.25">
      <c r="A80" s="62"/>
      <c r="B80" s="62" t="s">
        <v>2</v>
      </c>
      <c r="C80" s="84" t="s">
        <v>129</v>
      </c>
      <c r="D80" s="63"/>
      <c r="E80" s="63"/>
      <c r="F80" s="63">
        <v>196168.4</v>
      </c>
      <c r="G80" s="63"/>
      <c r="H80" s="63"/>
      <c r="I80" s="25"/>
      <c r="J80" s="67"/>
      <c r="K80" s="23"/>
      <c r="L80" s="23"/>
      <c r="M80" s="17"/>
      <c r="N80" s="17"/>
      <c r="O80" s="17"/>
    </row>
    <row r="81" spans="1:16" ht="15" customHeight="1" x14ac:dyDescent="0.25">
      <c r="A81" s="228" t="s">
        <v>130</v>
      </c>
      <c r="B81" s="229"/>
      <c r="C81" s="230"/>
      <c r="D81" s="5">
        <v>3211741.6400375431</v>
      </c>
      <c r="E81" s="5">
        <v>3319866.9197898796</v>
      </c>
      <c r="F81" s="5">
        <f>F12+F29+F48+F68+F79</f>
        <v>4625745.1740000006</v>
      </c>
      <c r="G81" s="5">
        <v>3773924.1999999997</v>
      </c>
      <c r="H81" s="5">
        <v>3857948.7</v>
      </c>
      <c r="I81" s="9"/>
      <c r="J81" s="4"/>
      <c r="K81" s="4"/>
      <c r="L81" s="4"/>
      <c r="M81" s="4"/>
      <c r="N81" s="4"/>
      <c r="O81" s="4"/>
      <c r="P81" s="51"/>
    </row>
    <row r="82" spans="1:16" x14ac:dyDescent="0.25">
      <c r="A82" s="244" t="s">
        <v>17</v>
      </c>
      <c r="B82" s="245"/>
      <c r="C82" s="245"/>
      <c r="D82" s="244"/>
      <c r="E82" s="244"/>
      <c r="F82" s="244"/>
      <c r="G82" s="244"/>
      <c r="H82" s="244"/>
      <c r="I82" s="244"/>
      <c r="J82" s="244"/>
      <c r="K82" s="244"/>
      <c r="L82" s="244"/>
      <c r="M82" s="244"/>
      <c r="N82" s="244"/>
      <c r="O82" s="244"/>
    </row>
    <row r="83" spans="1:16" x14ac:dyDescent="0.25">
      <c r="A83" s="222">
        <v>1</v>
      </c>
      <c r="B83" s="204"/>
      <c r="C83" s="223" t="s">
        <v>131</v>
      </c>
      <c r="D83" s="163">
        <v>77759.399999999994</v>
      </c>
      <c r="E83" s="164">
        <v>37237.799999999996</v>
      </c>
      <c r="F83" s="164">
        <f>F86+F87+F88+F89+F91+F93+F94</f>
        <v>43118.9</v>
      </c>
      <c r="G83" s="164">
        <v>43113.5</v>
      </c>
      <c r="H83" s="164">
        <v>43106.8</v>
      </c>
      <c r="I83" s="205" t="s">
        <v>236</v>
      </c>
      <c r="J83" s="219" t="s">
        <v>314</v>
      </c>
      <c r="K83" s="219">
        <v>92.5</v>
      </c>
      <c r="L83" s="219">
        <v>93</v>
      </c>
      <c r="M83" s="219">
        <v>94</v>
      </c>
      <c r="N83" s="219">
        <v>94</v>
      </c>
      <c r="O83" s="219">
        <v>95</v>
      </c>
    </row>
    <row r="84" spans="1:16" x14ac:dyDescent="0.25">
      <c r="A84" s="222"/>
      <c r="B84" s="204"/>
      <c r="C84" s="224"/>
      <c r="D84" s="163"/>
      <c r="E84" s="165"/>
      <c r="F84" s="165"/>
      <c r="G84" s="165"/>
      <c r="H84" s="165"/>
      <c r="I84" s="225"/>
      <c r="J84" s="196"/>
      <c r="K84" s="196"/>
      <c r="L84" s="196"/>
      <c r="M84" s="196"/>
      <c r="N84" s="196"/>
      <c r="O84" s="196"/>
    </row>
    <row r="85" spans="1:16" ht="75" x14ac:dyDescent="0.25">
      <c r="A85" s="222"/>
      <c r="B85" s="204"/>
      <c r="C85" s="85" t="s">
        <v>132</v>
      </c>
      <c r="D85" s="163"/>
      <c r="E85" s="166"/>
      <c r="F85" s="166"/>
      <c r="G85" s="166"/>
      <c r="H85" s="166"/>
      <c r="I85" s="226"/>
      <c r="J85" s="168"/>
      <c r="K85" s="168"/>
      <c r="L85" s="168">
        <v>32</v>
      </c>
      <c r="M85" s="168"/>
      <c r="N85" s="168"/>
      <c r="O85" s="168"/>
    </row>
    <row r="86" spans="1:16" x14ac:dyDescent="0.25">
      <c r="A86" s="87"/>
      <c r="B86" s="62" t="s">
        <v>2</v>
      </c>
      <c r="C86" s="88" t="s">
        <v>133</v>
      </c>
      <c r="D86" s="89">
        <v>5443.1</v>
      </c>
      <c r="E86" s="89">
        <v>5936.5</v>
      </c>
      <c r="F86" s="89">
        <v>6568.5</v>
      </c>
      <c r="G86" s="89">
        <v>6819.7000000000007</v>
      </c>
      <c r="H86" s="89">
        <v>6819.7000000000007</v>
      </c>
      <c r="I86" s="90" t="s">
        <v>183</v>
      </c>
      <c r="J86" s="91" t="s">
        <v>31</v>
      </c>
      <c r="K86" s="91">
        <v>31.6</v>
      </c>
      <c r="L86" s="91">
        <v>32</v>
      </c>
      <c r="M86" s="91">
        <v>33</v>
      </c>
      <c r="N86" s="91">
        <v>34</v>
      </c>
      <c r="O86" s="91">
        <v>35</v>
      </c>
    </row>
    <row r="87" spans="1:16" ht="30" x14ac:dyDescent="0.25">
      <c r="A87" s="87"/>
      <c r="B87" s="62" t="s">
        <v>3</v>
      </c>
      <c r="C87" s="79" t="s">
        <v>134</v>
      </c>
      <c r="D87" s="89">
        <v>4000</v>
      </c>
      <c r="E87" s="89">
        <v>4747</v>
      </c>
      <c r="F87" s="89">
        <v>5630.3</v>
      </c>
      <c r="G87" s="89">
        <v>5657.8</v>
      </c>
      <c r="H87" s="89">
        <v>5657.8</v>
      </c>
      <c r="I87" s="73" t="s">
        <v>237</v>
      </c>
      <c r="J87" s="67" t="s">
        <v>19</v>
      </c>
      <c r="K87" s="67">
        <v>90</v>
      </c>
      <c r="L87" s="67">
        <v>91</v>
      </c>
      <c r="M87" s="67">
        <v>100</v>
      </c>
      <c r="N87" s="67">
        <v>100</v>
      </c>
      <c r="O87" s="67">
        <v>100</v>
      </c>
    </row>
    <row r="88" spans="1:16" x14ac:dyDescent="0.25">
      <c r="A88" s="87"/>
      <c r="B88" s="62" t="s">
        <v>4</v>
      </c>
      <c r="C88" s="79" t="s">
        <v>94</v>
      </c>
      <c r="D88" s="89">
        <v>1200</v>
      </c>
      <c r="E88" s="89">
        <v>1316.3999999999999</v>
      </c>
      <c r="F88" s="89">
        <v>1596.4</v>
      </c>
      <c r="G88" s="89">
        <v>1596.3999999999999</v>
      </c>
      <c r="H88" s="89">
        <v>1596.3999999999999</v>
      </c>
      <c r="I88" s="73" t="s">
        <v>238</v>
      </c>
      <c r="J88" s="67" t="s">
        <v>19</v>
      </c>
      <c r="K88" s="67">
        <v>80</v>
      </c>
      <c r="L88" s="67">
        <v>81</v>
      </c>
      <c r="M88" s="67">
        <v>82</v>
      </c>
      <c r="N88" s="67">
        <v>83</v>
      </c>
      <c r="O88" s="67">
        <v>84</v>
      </c>
    </row>
    <row r="89" spans="1:16" x14ac:dyDescent="0.25">
      <c r="A89" s="186"/>
      <c r="B89" s="148" t="s">
        <v>5</v>
      </c>
      <c r="C89" s="220" t="s">
        <v>95</v>
      </c>
      <c r="D89" s="188">
        <v>1100</v>
      </c>
      <c r="E89" s="188">
        <v>1128.7</v>
      </c>
      <c r="F89" s="188">
        <v>1770.5</v>
      </c>
      <c r="G89" s="188">
        <v>1358.3</v>
      </c>
      <c r="H89" s="188">
        <v>1358.3</v>
      </c>
      <c r="I89" s="73" t="s">
        <v>239</v>
      </c>
      <c r="J89" s="67" t="s">
        <v>297</v>
      </c>
      <c r="K89" s="67">
        <v>8</v>
      </c>
      <c r="L89" s="67" t="s">
        <v>308</v>
      </c>
      <c r="M89" s="67" t="s">
        <v>308</v>
      </c>
      <c r="N89" s="67" t="s">
        <v>309</v>
      </c>
      <c r="O89" s="67" t="s">
        <v>309</v>
      </c>
    </row>
    <row r="90" spans="1:16" x14ac:dyDescent="0.25">
      <c r="A90" s="187"/>
      <c r="B90" s="145"/>
      <c r="C90" s="179"/>
      <c r="D90" s="189"/>
      <c r="E90" s="221"/>
      <c r="F90" s="221"/>
      <c r="G90" s="221"/>
      <c r="H90" s="221"/>
      <c r="I90" s="73" t="s">
        <v>240</v>
      </c>
      <c r="J90" s="67" t="s">
        <v>297</v>
      </c>
      <c r="K90" s="56">
        <v>42</v>
      </c>
      <c r="L90" s="67" t="s">
        <v>308</v>
      </c>
      <c r="M90" s="67" t="s">
        <v>308</v>
      </c>
      <c r="N90" s="67" t="s">
        <v>309</v>
      </c>
      <c r="O90" s="67" t="s">
        <v>309</v>
      </c>
    </row>
    <row r="91" spans="1:16" ht="45" x14ac:dyDescent="0.25">
      <c r="A91" s="186"/>
      <c r="B91" s="148" t="s">
        <v>6</v>
      </c>
      <c r="C91" s="177" t="s">
        <v>96</v>
      </c>
      <c r="D91" s="188">
        <v>2403.1999999999998</v>
      </c>
      <c r="E91" s="188">
        <v>2509.1999999999998</v>
      </c>
      <c r="F91" s="188">
        <v>3457.8</v>
      </c>
      <c r="G91" s="188">
        <v>3327.8</v>
      </c>
      <c r="H91" s="188">
        <v>3327.8</v>
      </c>
      <c r="I91" s="73" t="s">
        <v>241</v>
      </c>
      <c r="J91" s="67" t="s">
        <v>297</v>
      </c>
      <c r="K91" s="40">
        <v>2173</v>
      </c>
      <c r="L91" s="67" t="s">
        <v>308</v>
      </c>
      <c r="M91" s="67" t="s">
        <v>308</v>
      </c>
      <c r="N91" s="67" t="s">
        <v>309</v>
      </c>
      <c r="O91" s="67" t="s">
        <v>309</v>
      </c>
    </row>
    <row r="92" spans="1:16" ht="30" x14ac:dyDescent="0.25">
      <c r="A92" s="187"/>
      <c r="B92" s="145"/>
      <c r="C92" s="179"/>
      <c r="D92" s="189"/>
      <c r="E92" s="189"/>
      <c r="F92" s="189"/>
      <c r="G92" s="189"/>
      <c r="H92" s="189"/>
      <c r="I92" s="23" t="s">
        <v>242</v>
      </c>
      <c r="J92" s="67" t="s">
        <v>297</v>
      </c>
      <c r="K92" s="40">
        <v>33</v>
      </c>
      <c r="L92" s="67">
        <v>23</v>
      </c>
      <c r="M92" s="67">
        <v>25</v>
      </c>
      <c r="N92" s="67">
        <v>26</v>
      </c>
      <c r="O92" s="67">
        <v>27</v>
      </c>
    </row>
    <row r="93" spans="1:16" ht="30" x14ac:dyDescent="0.25">
      <c r="A93" s="87"/>
      <c r="B93" s="62" t="s">
        <v>7</v>
      </c>
      <c r="C93" s="79" t="s">
        <v>135</v>
      </c>
      <c r="D93" s="89">
        <v>51961.1</v>
      </c>
      <c r="E93" s="89">
        <v>9695.5999999999985</v>
      </c>
      <c r="F93" s="89">
        <v>10314.4</v>
      </c>
      <c r="G93" s="89">
        <v>10572.5</v>
      </c>
      <c r="H93" s="89">
        <v>10565.8</v>
      </c>
      <c r="I93" s="73" t="s">
        <v>243</v>
      </c>
      <c r="J93" s="67" t="s">
        <v>19</v>
      </c>
      <c r="K93" s="67">
        <v>95</v>
      </c>
      <c r="L93" s="67">
        <v>96</v>
      </c>
      <c r="M93" s="67">
        <v>96</v>
      </c>
      <c r="N93" s="67">
        <v>97</v>
      </c>
      <c r="O93" s="67">
        <v>97</v>
      </c>
    </row>
    <row r="94" spans="1:16" ht="45" x14ac:dyDescent="0.25">
      <c r="A94" s="92"/>
      <c r="B94" s="60" t="s">
        <v>77</v>
      </c>
      <c r="C94" s="93" t="s">
        <v>136</v>
      </c>
      <c r="D94" s="89">
        <v>11652</v>
      </c>
      <c r="E94" s="89">
        <v>11904.4</v>
      </c>
      <c r="F94" s="89">
        <v>13781</v>
      </c>
      <c r="G94" s="89">
        <v>13781</v>
      </c>
      <c r="H94" s="89">
        <v>13781</v>
      </c>
      <c r="I94" s="73" t="s">
        <v>244</v>
      </c>
      <c r="J94" s="56" t="s">
        <v>19</v>
      </c>
      <c r="K94" s="56">
        <v>80</v>
      </c>
      <c r="L94" s="56">
        <v>85</v>
      </c>
      <c r="M94" s="56">
        <v>87</v>
      </c>
      <c r="N94" s="56">
        <v>90</v>
      </c>
      <c r="O94" s="56">
        <v>93</v>
      </c>
    </row>
    <row r="95" spans="1:16" x14ac:dyDescent="0.25">
      <c r="A95" s="190">
        <v>2</v>
      </c>
      <c r="B95" s="193"/>
      <c r="C95" s="194" t="s">
        <v>137</v>
      </c>
      <c r="D95" s="163">
        <v>1979317.1</v>
      </c>
      <c r="E95" s="164">
        <v>1984813.4</v>
      </c>
      <c r="F95" s="164">
        <f>F98+F100+F112+F113+F115+F116+F117+F118+F119</f>
        <v>1984654.1</v>
      </c>
      <c r="G95" s="164">
        <v>1986427.3999999997</v>
      </c>
      <c r="H95" s="164">
        <v>1998769.2</v>
      </c>
      <c r="I95" s="156" t="s">
        <v>245</v>
      </c>
      <c r="J95" s="171" t="s">
        <v>19</v>
      </c>
      <c r="K95" s="171">
        <v>60</v>
      </c>
      <c r="L95" s="171">
        <v>60</v>
      </c>
      <c r="M95" s="171">
        <v>61</v>
      </c>
      <c r="N95" s="171">
        <v>62</v>
      </c>
      <c r="O95" s="171">
        <v>63</v>
      </c>
    </row>
    <row r="96" spans="1:16" x14ac:dyDescent="0.25">
      <c r="A96" s="191"/>
      <c r="B96" s="193"/>
      <c r="C96" s="194"/>
      <c r="D96" s="163"/>
      <c r="E96" s="165"/>
      <c r="F96" s="165"/>
      <c r="G96" s="165"/>
      <c r="H96" s="165"/>
      <c r="I96" s="157"/>
      <c r="J96" s="172"/>
      <c r="K96" s="172"/>
      <c r="L96" s="172"/>
      <c r="M96" s="172"/>
      <c r="N96" s="172"/>
      <c r="O96" s="172"/>
    </row>
    <row r="97" spans="1:15" ht="45" x14ac:dyDescent="0.25">
      <c r="A97" s="192"/>
      <c r="B97" s="193"/>
      <c r="C97" s="94" t="s">
        <v>138</v>
      </c>
      <c r="D97" s="195"/>
      <c r="E97" s="196"/>
      <c r="F97" s="196"/>
      <c r="G97" s="196"/>
      <c r="H97" s="196"/>
      <c r="I97" s="95" t="s">
        <v>246</v>
      </c>
      <c r="J97" s="96" t="s">
        <v>21</v>
      </c>
      <c r="K97" s="97">
        <v>11250</v>
      </c>
      <c r="L97" s="97">
        <v>11250</v>
      </c>
      <c r="M97" s="97">
        <v>11250</v>
      </c>
      <c r="N97" s="97">
        <v>11250</v>
      </c>
      <c r="O97" s="97">
        <v>11250</v>
      </c>
    </row>
    <row r="98" spans="1:15" x14ac:dyDescent="0.25">
      <c r="A98" s="173"/>
      <c r="B98" s="180">
        <v>1</v>
      </c>
      <c r="C98" s="178" t="s">
        <v>139</v>
      </c>
      <c r="D98" s="184">
        <v>54185</v>
      </c>
      <c r="E98" s="184">
        <v>43130</v>
      </c>
      <c r="F98" s="142">
        <v>46000</v>
      </c>
      <c r="G98" s="184">
        <v>68795.7</v>
      </c>
      <c r="H98" s="184">
        <v>70379</v>
      </c>
      <c r="I98" s="23" t="s">
        <v>247</v>
      </c>
      <c r="J98" s="67" t="s">
        <v>316</v>
      </c>
      <c r="K98" s="66" t="s">
        <v>22</v>
      </c>
      <c r="L98" s="66" t="s">
        <v>23</v>
      </c>
      <c r="M98" s="66" t="s">
        <v>32</v>
      </c>
      <c r="N98" s="66" t="s">
        <v>24</v>
      </c>
      <c r="O98" s="66" t="s">
        <v>24</v>
      </c>
    </row>
    <row r="99" spans="1:15" x14ac:dyDescent="0.25">
      <c r="A99" s="175"/>
      <c r="B99" s="181"/>
      <c r="C99" s="179"/>
      <c r="D99" s="185"/>
      <c r="E99" s="185"/>
      <c r="F99" s="143"/>
      <c r="G99" s="185"/>
      <c r="H99" s="185"/>
      <c r="I99" s="23" t="s">
        <v>251</v>
      </c>
      <c r="J99" s="67" t="s">
        <v>315</v>
      </c>
      <c r="K99" s="63" t="s">
        <v>43</v>
      </c>
      <c r="L99" s="63" t="s">
        <v>44</v>
      </c>
      <c r="M99" s="63" t="s">
        <v>45</v>
      </c>
      <c r="N99" s="63" t="s">
        <v>46</v>
      </c>
      <c r="O99" s="63" t="s">
        <v>47</v>
      </c>
    </row>
    <row r="100" spans="1:15" x14ac:dyDescent="0.25">
      <c r="A100" s="98"/>
      <c r="B100" s="99">
        <v>2</v>
      </c>
      <c r="C100" s="73" t="s">
        <v>140</v>
      </c>
      <c r="D100" s="64">
        <v>1219562.3</v>
      </c>
      <c r="E100" s="64">
        <v>1250073.2</v>
      </c>
      <c r="F100" s="64">
        <f>1119155.5+117018.9</f>
        <v>1236174.3999999999</v>
      </c>
      <c r="G100" s="64">
        <v>1069040.8999999999</v>
      </c>
      <c r="H100" s="64">
        <v>1076708.3999999999</v>
      </c>
      <c r="I100" s="23"/>
      <c r="J100" s="23"/>
      <c r="K100" s="100"/>
      <c r="L100" s="100"/>
      <c r="M100" s="100"/>
      <c r="N100" s="100"/>
      <c r="O100" s="100"/>
    </row>
    <row r="101" spans="1:15" ht="30" x14ac:dyDescent="0.25">
      <c r="A101" s="173"/>
      <c r="B101" s="180"/>
      <c r="C101" s="177" t="s">
        <v>141</v>
      </c>
      <c r="D101" s="142">
        <v>892168.6</v>
      </c>
      <c r="E101" s="142">
        <v>767358.2</v>
      </c>
      <c r="F101" s="142">
        <v>744000</v>
      </c>
      <c r="G101" s="142">
        <v>756400</v>
      </c>
      <c r="H101" s="142">
        <v>762600</v>
      </c>
      <c r="I101" s="101" t="s">
        <v>248</v>
      </c>
      <c r="J101" s="67" t="s">
        <v>21</v>
      </c>
      <c r="K101" s="63">
        <v>129.6</v>
      </c>
      <c r="L101" s="63">
        <v>61.3</v>
      </c>
      <c r="M101" s="63">
        <v>120</v>
      </c>
      <c r="N101" s="63">
        <v>122</v>
      </c>
      <c r="O101" s="63">
        <v>123</v>
      </c>
    </row>
    <row r="102" spans="1:15" x14ac:dyDescent="0.25">
      <c r="A102" s="175"/>
      <c r="B102" s="181"/>
      <c r="C102" s="179"/>
      <c r="D102" s="143"/>
      <c r="E102" s="143"/>
      <c r="F102" s="143"/>
      <c r="G102" s="143"/>
      <c r="H102" s="143"/>
      <c r="I102" s="102" t="s">
        <v>249</v>
      </c>
      <c r="J102" s="67" t="s">
        <v>315</v>
      </c>
      <c r="K102" s="29">
        <v>4800.5</v>
      </c>
      <c r="L102" s="29">
        <v>5225.8999999999996</v>
      </c>
      <c r="M102" s="29">
        <v>5300</v>
      </c>
      <c r="N102" s="29">
        <v>5300</v>
      </c>
      <c r="O102" s="29">
        <v>5300</v>
      </c>
    </row>
    <row r="103" spans="1:15" x14ac:dyDescent="0.25">
      <c r="A103" s="173"/>
      <c r="B103" s="180"/>
      <c r="C103" s="182" t="s">
        <v>142</v>
      </c>
      <c r="D103" s="142">
        <v>111917.2</v>
      </c>
      <c r="E103" s="142">
        <v>163819.20000000001</v>
      </c>
      <c r="F103" s="142">
        <v>155289.29999999999</v>
      </c>
      <c r="G103" s="142">
        <v>156035.6</v>
      </c>
      <c r="H103" s="142">
        <v>156381.9</v>
      </c>
      <c r="I103" s="103" t="s">
        <v>70</v>
      </c>
      <c r="J103" s="56" t="s">
        <v>21</v>
      </c>
      <c r="K103" s="104">
        <v>144.9</v>
      </c>
      <c r="L103" s="104">
        <v>137</v>
      </c>
      <c r="M103" s="104">
        <v>183.4</v>
      </c>
      <c r="N103" s="104">
        <v>184</v>
      </c>
      <c r="O103" s="104">
        <v>184</v>
      </c>
    </row>
    <row r="104" spans="1:15" x14ac:dyDescent="0.25">
      <c r="A104" s="175"/>
      <c r="B104" s="181"/>
      <c r="C104" s="183"/>
      <c r="D104" s="143"/>
      <c r="E104" s="143"/>
      <c r="F104" s="143"/>
      <c r="G104" s="143"/>
      <c r="H104" s="143"/>
      <c r="I104" s="105" t="s">
        <v>250</v>
      </c>
      <c r="J104" s="67" t="s">
        <v>315</v>
      </c>
      <c r="K104" s="104">
        <v>620</v>
      </c>
      <c r="L104" s="104">
        <v>620</v>
      </c>
      <c r="M104" s="104">
        <v>620</v>
      </c>
      <c r="N104" s="104">
        <v>620</v>
      </c>
      <c r="O104" s="104">
        <v>620</v>
      </c>
    </row>
    <row r="105" spans="1:15" ht="30" x14ac:dyDescent="0.25">
      <c r="A105" s="106"/>
      <c r="B105" s="61"/>
      <c r="C105" s="73" t="s">
        <v>143</v>
      </c>
      <c r="D105" s="64">
        <v>101834.1</v>
      </c>
      <c r="E105" s="64">
        <v>69898.600000000006</v>
      </c>
      <c r="F105" s="64">
        <v>75586.8</v>
      </c>
      <c r="G105" s="64">
        <v>76522.5</v>
      </c>
      <c r="H105" s="64">
        <v>76952.600000000006</v>
      </c>
      <c r="I105" s="101" t="s">
        <v>252</v>
      </c>
      <c r="J105" s="67" t="s">
        <v>21</v>
      </c>
      <c r="K105" s="104">
        <v>25</v>
      </c>
      <c r="L105" s="104">
        <v>11.8</v>
      </c>
      <c r="M105" s="104">
        <v>18.399999999999999</v>
      </c>
      <c r="N105" s="104">
        <v>18.600000000000001</v>
      </c>
      <c r="O105" s="104">
        <v>18.600000000000001</v>
      </c>
    </row>
    <row r="106" spans="1:15" x14ac:dyDescent="0.25">
      <c r="A106" s="106"/>
      <c r="B106" s="61"/>
      <c r="C106" s="73" t="s">
        <v>144</v>
      </c>
      <c r="D106" s="64">
        <v>55827.1</v>
      </c>
      <c r="E106" s="64">
        <v>65743</v>
      </c>
      <c r="F106" s="64">
        <v>58500.4</v>
      </c>
      <c r="G106" s="64">
        <v>58984.7</v>
      </c>
      <c r="H106" s="64">
        <v>59469</v>
      </c>
      <c r="I106" s="101" t="s">
        <v>253</v>
      </c>
      <c r="J106" s="56" t="s">
        <v>21</v>
      </c>
      <c r="K106" s="104">
        <v>96.8</v>
      </c>
      <c r="L106" s="104">
        <v>97.6</v>
      </c>
      <c r="M106" s="104">
        <v>122.3</v>
      </c>
      <c r="N106" s="104">
        <v>123.5</v>
      </c>
      <c r="O106" s="104">
        <v>123.5</v>
      </c>
    </row>
    <row r="107" spans="1:15" ht="30" x14ac:dyDescent="0.25">
      <c r="A107" s="173"/>
      <c r="B107" s="138"/>
      <c r="C107" s="177" t="s">
        <v>145</v>
      </c>
      <c r="D107" s="142">
        <v>15011</v>
      </c>
      <c r="E107" s="142">
        <v>16716.400000000001</v>
      </c>
      <c r="F107" s="142">
        <v>17324.5</v>
      </c>
      <c r="G107" s="142">
        <v>17496</v>
      </c>
      <c r="H107" s="142">
        <v>17667.5</v>
      </c>
      <c r="I107" s="107" t="s">
        <v>254</v>
      </c>
      <c r="J107" s="67" t="s">
        <v>316</v>
      </c>
      <c r="K107" s="66" t="s">
        <v>27</v>
      </c>
      <c r="L107" s="66" t="s">
        <v>28</v>
      </c>
      <c r="M107" s="66" t="s">
        <v>25</v>
      </c>
      <c r="N107" s="66" t="s">
        <v>26</v>
      </c>
      <c r="O107" s="66" t="s">
        <v>26</v>
      </c>
    </row>
    <row r="108" spans="1:15" ht="30" x14ac:dyDescent="0.25">
      <c r="A108" s="175"/>
      <c r="B108" s="139"/>
      <c r="C108" s="179"/>
      <c r="D108" s="143"/>
      <c r="E108" s="143"/>
      <c r="F108" s="143"/>
      <c r="G108" s="143"/>
      <c r="H108" s="143"/>
      <c r="I108" s="108" t="s">
        <v>255</v>
      </c>
      <c r="J108" s="109" t="s">
        <v>317</v>
      </c>
      <c r="K108" s="110" t="s">
        <v>48</v>
      </c>
      <c r="L108" s="110" t="s">
        <v>49</v>
      </c>
      <c r="M108" s="110" t="s">
        <v>48</v>
      </c>
      <c r="N108" s="110" t="s">
        <v>50</v>
      </c>
      <c r="O108" s="110" t="s">
        <v>51</v>
      </c>
    </row>
    <row r="109" spans="1:15" ht="15" customHeight="1" x14ac:dyDescent="0.25">
      <c r="A109" s="173"/>
      <c r="B109" s="138"/>
      <c r="C109" s="177" t="s">
        <v>146</v>
      </c>
      <c r="D109" s="142">
        <v>42804.3</v>
      </c>
      <c r="E109" s="142">
        <v>166537.79999999999</v>
      </c>
      <c r="F109" s="142">
        <v>3566.8</v>
      </c>
      <c r="G109" s="142">
        <v>3602.1</v>
      </c>
      <c r="H109" s="142">
        <v>3637.4</v>
      </c>
      <c r="I109" s="102" t="s">
        <v>256</v>
      </c>
      <c r="J109" s="109" t="s">
        <v>298</v>
      </c>
      <c r="K109" s="56">
        <v>800</v>
      </c>
      <c r="L109" s="56">
        <v>900</v>
      </c>
      <c r="M109" s="110" t="s">
        <v>52</v>
      </c>
      <c r="N109" s="110" t="s">
        <v>52</v>
      </c>
      <c r="O109" s="110" t="s">
        <v>52</v>
      </c>
    </row>
    <row r="110" spans="1:15" x14ac:dyDescent="0.25">
      <c r="A110" s="174"/>
      <c r="B110" s="176"/>
      <c r="C110" s="178"/>
      <c r="D110" s="147"/>
      <c r="E110" s="147"/>
      <c r="F110" s="147"/>
      <c r="G110" s="147"/>
      <c r="H110" s="147"/>
      <c r="I110" s="102" t="s">
        <v>257</v>
      </c>
      <c r="J110" s="109" t="s">
        <v>298</v>
      </c>
      <c r="K110" s="56">
        <v>50</v>
      </c>
      <c r="L110" s="56">
        <v>280</v>
      </c>
      <c r="M110" s="110" t="s">
        <v>53</v>
      </c>
      <c r="N110" s="110" t="s">
        <v>53</v>
      </c>
      <c r="O110" s="110" t="s">
        <v>53</v>
      </c>
    </row>
    <row r="111" spans="1:15" x14ac:dyDescent="0.25">
      <c r="A111" s="175"/>
      <c r="B111" s="139"/>
      <c r="C111" s="179"/>
      <c r="D111" s="143"/>
      <c r="E111" s="143"/>
      <c r="F111" s="143"/>
      <c r="G111" s="143"/>
      <c r="H111" s="143"/>
      <c r="I111" s="105" t="s">
        <v>258</v>
      </c>
      <c r="J111" s="109" t="s">
        <v>21</v>
      </c>
      <c r="K111" s="56">
        <v>500</v>
      </c>
      <c r="L111" s="56">
        <v>1000</v>
      </c>
      <c r="M111" s="110" t="s">
        <v>54</v>
      </c>
      <c r="N111" s="110" t="s">
        <v>54</v>
      </c>
      <c r="O111" s="110" t="s">
        <v>54</v>
      </c>
    </row>
    <row r="112" spans="1:15" ht="30" x14ac:dyDescent="0.25">
      <c r="A112" s="98"/>
      <c r="B112" s="61" t="s">
        <v>4</v>
      </c>
      <c r="C112" s="111" t="s">
        <v>148</v>
      </c>
      <c r="D112" s="64">
        <v>280500</v>
      </c>
      <c r="E112" s="64">
        <v>288934</v>
      </c>
      <c r="F112" s="64">
        <v>297331.8</v>
      </c>
      <c r="G112" s="64">
        <v>289126.59999999998</v>
      </c>
      <c r="H112" s="64">
        <v>289253.2</v>
      </c>
      <c r="I112" s="112" t="s">
        <v>259</v>
      </c>
      <c r="J112" s="113" t="s">
        <v>318</v>
      </c>
      <c r="K112" s="56">
        <v>250</v>
      </c>
      <c r="L112" s="56">
        <v>252.3</v>
      </c>
      <c r="M112" s="56">
        <v>254.8</v>
      </c>
      <c r="N112" s="56">
        <v>257.3</v>
      </c>
      <c r="O112" s="56">
        <v>259.8</v>
      </c>
    </row>
    <row r="113" spans="1:15" ht="15" customHeight="1" x14ac:dyDescent="0.25">
      <c r="A113" s="173"/>
      <c r="B113" s="138" t="s">
        <v>5</v>
      </c>
      <c r="C113" s="177" t="s">
        <v>149</v>
      </c>
      <c r="D113" s="142">
        <v>221072.7</v>
      </c>
      <c r="E113" s="142">
        <v>189500</v>
      </c>
      <c r="F113" s="142">
        <v>187080.8</v>
      </c>
      <c r="G113" s="142">
        <v>190692.8</v>
      </c>
      <c r="H113" s="142">
        <v>191385.60000000001</v>
      </c>
      <c r="I113" s="114" t="s">
        <v>260</v>
      </c>
      <c r="J113" s="67" t="s">
        <v>19</v>
      </c>
      <c r="K113" s="67">
        <v>100</v>
      </c>
      <c r="L113" s="67">
        <v>100</v>
      </c>
      <c r="M113" s="67">
        <v>100</v>
      </c>
      <c r="N113" s="67">
        <v>100</v>
      </c>
      <c r="O113" s="67">
        <v>100</v>
      </c>
    </row>
    <row r="114" spans="1:15" x14ac:dyDescent="0.25">
      <c r="A114" s="175"/>
      <c r="B114" s="139"/>
      <c r="C114" s="179"/>
      <c r="D114" s="143"/>
      <c r="E114" s="143"/>
      <c r="F114" s="143"/>
      <c r="G114" s="143"/>
      <c r="H114" s="143"/>
      <c r="I114" s="114" t="s">
        <v>71</v>
      </c>
      <c r="J114" s="67" t="s">
        <v>298</v>
      </c>
      <c r="K114" s="67">
        <v>105</v>
      </c>
      <c r="L114" s="67">
        <v>100</v>
      </c>
      <c r="M114" s="67">
        <v>95</v>
      </c>
      <c r="N114" s="67">
        <v>90</v>
      </c>
      <c r="O114" s="67">
        <v>80</v>
      </c>
    </row>
    <row r="115" spans="1:15" ht="30" x14ac:dyDescent="0.25">
      <c r="A115" s="115"/>
      <c r="B115" s="61" t="s">
        <v>6</v>
      </c>
      <c r="C115" s="74" t="s">
        <v>150</v>
      </c>
      <c r="D115" s="64">
        <v>18000</v>
      </c>
      <c r="E115" s="63">
        <v>18000</v>
      </c>
      <c r="F115" s="63">
        <v>12840</v>
      </c>
      <c r="G115" s="63">
        <v>18000</v>
      </c>
      <c r="H115" s="63">
        <v>18000</v>
      </c>
      <c r="I115" s="116" t="s">
        <v>261</v>
      </c>
      <c r="J115" s="67" t="s">
        <v>319</v>
      </c>
      <c r="K115" s="67">
        <v>7</v>
      </c>
      <c r="L115" s="67">
        <v>10</v>
      </c>
      <c r="M115" s="67">
        <v>12</v>
      </c>
      <c r="N115" s="67">
        <v>15</v>
      </c>
      <c r="O115" s="67">
        <v>18</v>
      </c>
    </row>
    <row r="116" spans="1:15" ht="30" x14ac:dyDescent="0.25">
      <c r="A116" s="115"/>
      <c r="B116" s="61" t="s">
        <v>7</v>
      </c>
      <c r="C116" s="74" t="s">
        <v>151</v>
      </c>
      <c r="D116" s="64">
        <v>15000</v>
      </c>
      <c r="E116" s="63">
        <v>15000</v>
      </c>
      <c r="F116" s="63">
        <v>18900</v>
      </c>
      <c r="G116" s="63">
        <v>15000</v>
      </c>
      <c r="H116" s="63">
        <v>15000</v>
      </c>
      <c r="I116" s="116" t="s">
        <v>262</v>
      </c>
      <c r="J116" s="67" t="s">
        <v>19</v>
      </c>
      <c r="K116" s="67">
        <v>85</v>
      </c>
      <c r="L116" s="67">
        <v>85</v>
      </c>
      <c r="M116" s="67">
        <v>85</v>
      </c>
      <c r="N116" s="67">
        <v>85</v>
      </c>
      <c r="O116" s="67">
        <v>85</v>
      </c>
    </row>
    <row r="117" spans="1:15" x14ac:dyDescent="0.25">
      <c r="A117" s="115"/>
      <c r="B117" s="61" t="s">
        <v>8</v>
      </c>
      <c r="C117" s="74" t="s">
        <v>152</v>
      </c>
      <c r="D117" s="64">
        <v>3000</v>
      </c>
      <c r="E117" s="63">
        <v>3000</v>
      </c>
      <c r="F117" s="63"/>
      <c r="G117" s="63">
        <v>157209.5</v>
      </c>
      <c r="H117" s="63">
        <v>158460.5</v>
      </c>
      <c r="I117" s="117" t="s">
        <v>263</v>
      </c>
      <c r="J117" s="56" t="s">
        <v>19</v>
      </c>
      <c r="K117" s="56">
        <v>43</v>
      </c>
      <c r="L117" s="56">
        <v>43</v>
      </c>
      <c r="M117" s="56">
        <v>44</v>
      </c>
      <c r="N117" s="56">
        <v>44</v>
      </c>
      <c r="O117" s="56">
        <v>45</v>
      </c>
    </row>
    <row r="118" spans="1:15" ht="30" x14ac:dyDescent="0.25">
      <c r="A118" s="115"/>
      <c r="B118" s="61" t="s">
        <v>9</v>
      </c>
      <c r="C118" s="74" t="s">
        <v>153</v>
      </c>
      <c r="D118" s="64">
        <v>0</v>
      </c>
      <c r="E118" s="63">
        <v>11000</v>
      </c>
      <c r="F118" s="63">
        <v>9000</v>
      </c>
      <c r="G118" s="63">
        <v>11000</v>
      </c>
      <c r="H118" s="63">
        <v>11000</v>
      </c>
      <c r="I118" s="118" t="s">
        <v>264</v>
      </c>
      <c r="J118" s="56" t="s">
        <v>21</v>
      </c>
      <c r="K118" s="56">
        <v>0</v>
      </c>
      <c r="L118" s="56">
        <v>1000</v>
      </c>
      <c r="M118" s="56">
        <v>1200</v>
      </c>
      <c r="N118" s="56">
        <v>1200</v>
      </c>
      <c r="O118" s="56">
        <v>1200</v>
      </c>
    </row>
    <row r="119" spans="1:15" ht="45.75" thickBot="1" x14ac:dyDescent="0.3">
      <c r="A119" s="98"/>
      <c r="B119" s="58" t="s">
        <v>10</v>
      </c>
      <c r="C119" s="73" t="s">
        <v>154</v>
      </c>
      <c r="D119" s="64">
        <v>167997.1</v>
      </c>
      <c r="E119" s="64">
        <v>166176.20000000001</v>
      </c>
      <c r="F119" s="64">
        <f>177298.1+29</f>
        <v>177327.1</v>
      </c>
      <c r="G119" s="64">
        <v>167561.9</v>
      </c>
      <c r="H119" s="64">
        <v>168582.5</v>
      </c>
      <c r="I119" s="119" t="s">
        <v>265</v>
      </c>
      <c r="J119" s="56" t="s">
        <v>19</v>
      </c>
      <c r="K119" s="56">
        <v>60</v>
      </c>
      <c r="L119" s="56">
        <v>61</v>
      </c>
      <c r="M119" s="56">
        <v>62</v>
      </c>
      <c r="N119" s="56">
        <v>63</v>
      </c>
      <c r="O119" s="56">
        <v>63</v>
      </c>
    </row>
    <row r="120" spans="1:15" ht="28.5" customHeight="1" x14ac:dyDescent="0.25">
      <c r="A120" s="162" t="s">
        <v>73</v>
      </c>
      <c r="B120" s="162"/>
      <c r="C120" s="120" t="s">
        <v>155</v>
      </c>
      <c r="D120" s="163">
        <v>15174741</v>
      </c>
      <c r="E120" s="164">
        <v>18089161.080000002</v>
      </c>
      <c r="F120" s="164">
        <f>F123+F126+F129+F132+F135+F138+F141+F143</f>
        <v>9208286.2000000011</v>
      </c>
      <c r="G120" s="164">
        <v>12130828.9</v>
      </c>
      <c r="H120" s="164">
        <v>6343009.4000000004</v>
      </c>
      <c r="I120" s="167" t="s">
        <v>266</v>
      </c>
      <c r="J120" s="169" t="s">
        <v>21</v>
      </c>
      <c r="K120" s="171">
        <v>75</v>
      </c>
      <c r="L120" s="151">
        <v>148</v>
      </c>
      <c r="M120" s="151">
        <v>102</v>
      </c>
      <c r="N120" s="151">
        <v>116.1</v>
      </c>
      <c r="O120" s="153">
        <v>110</v>
      </c>
    </row>
    <row r="121" spans="1:15" x14ac:dyDescent="0.25">
      <c r="A121" s="162"/>
      <c r="B121" s="162"/>
      <c r="C121" s="155" t="s">
        <v>156</v>
      </c>
      <c r="D121" s="163"/>
      <c r="E121" s="165"/>
      <c r="F121" s="165"/>
      <c r="G121" s="165"/>
      <c r="H121" s="165"/>
      <c r="I121" s="168"/>
      <c r="J121" s="170"/>
      <c r="K121" s="172"/>
      <c r="L121" s="152"/>
      <c r="M121" s="152"/>
      <c r="N121" s="152"/>
      <c r="O121" s="154"/>
    </row>
    <row r="122" spans="1:15" ht="63.75" customHeight="1" x14ac:dyDescent="0.25">
      <c r="A122" s="162"/>
      <c r="B122" s="162"/>
      <c r="C122" s="155"/>
      <c r="D122" s="163"/>
      <c r="E122" s="166"/>
      <c r="F122" s="166"/>
      <c r="G122" s="166"/>
      <c r="H122" s="166"/>
      <c r="I122" s="171" t="s">
        <v>267</v>
      </c>
      <c r="J122" s="121" t="s">
        <v>55</v>
      </c>
      <c r="K122" s="55">
        <v>131</v>
      </c>
      <c r="L122" s="55">
        <v>130</v>
      </c>
      <c r="M122" s="55">
        <v>129</v>
      </c>
      <c r="N122" s="55">
        <v>127</v>
      </c>
      <c r="O122" s="55">
        <v>125</v>
      </c>
    </row>
    <row r="123" spans="1:15" ht="15" customHeight="1" x14ac:dyDescent="0.25">
      <c r="A123" s="214"/>
      <c r="B123" s="215" t="s">
        <v>2</v>
      </c>
      <c r="C123" s="146" t="s">
        <v>157</v>
      </c>
      <c r="D123" s="149">
        <v>751311.8</v>
      </c>
      <c r="E123" s="149">
        <v>110980</v>
      </c>
      <c r="F123" s="216">
        <f>55840+156840.6+46626.4+21987+41880</f>
        <v>323174</v>
      </c>
      <c r="G123" s="216">
        <v>0</v>
      </c>
      <c r="H123" s="216">
        <v>0</v>
      </c>
      <c r="I123" s="172"/>
      <c r="J123" s="23" t="s">
        <v>21</v>
      </c>
      <c r="K123" s="23">
        <v>10</v>
      </c>
      <c r="L123" s="41">
        <v>30</v>
      </c>
      <c r="M123" s="41">
        <v>0</v>
      </c>
      <c r="N123" s="41">
        <v>0</v>
      </c>
      <c r="O123" s="41">
        <v>0</v>
      </c>
    </row>
    <row r="124" spans="1:15" x14ac:dyDescent="0.25">
      <c r="A124" s="214"/>
      <c r="B124" s="215"/>
      <c r="C124" s="146"/>
      <c r="D124" s="149"/>
      <c r="E124" s="149"/>
      <c r="F124" s="216"/>
      <c r="G124" s="216"/>
      <c r="H124" s="216"/>
      <c r="I124" s="23" t="s">
        <v>268</v>
      </c>
      <c r="J124" s="23" t="s">
        <v>19</v>
      </c>
      <c r="K124" s="23"/>
      <c r="L124" s="41">
        <v>33</v>
      </c>
      <c r="M124" s="41"/>
      <c r="N124" s="41"/>
      <c r="O124" s="41"/>
    </row>
    <row r="125" spans="1:15" ht="30" x14ac:dyDescent="0.25">
      <c r="A125" s="214"/>
      <c r="B125" s="215"/>
      <c r="C125" s="146"/>
      <c r="D125" s="149"/>
      <c r="E125" s="149"/>
      <c r="F125" s="216"/>
      <c r="G125" s="216"/>
      <c r="H125" s="216"/>
      <c r="I125" s="73" t="s">
        <v>269</v>
      </c>
      <c r="J125" s="23" t="s">
        <v>55</v>
      </c>
      <c r="K125" s="41">
        <v>1898</v>
      </c>
      <c r="L125" s="41">
        <v>2974</v>
      </c>
      <c r="M125" s="41">
        <v>2053</v>
      </c>
      <c r="N125" s="41">
        <v>2135</v>
      </c>
      <c r="O125" s="41">
        <v>2220</v>
      </c>
    </row>
    <row r="126" spans="1:15" ht="15" customHeight="1" x14ac:dyDescent="0.25">
      <c r="A126" s="214"/>
      <c r="B126" s="215" t="s">
        <v>3</v>
      </c>
      <c r="C126" s="146" t="s">
        <v>158</v>
      </c>
      <c r="D126" s="149">
        <v>957484.8</v>
      </c>
      <c r="E126" s="216">
        <v>1852550.8</v>
      </c>
      <c r="F126" s="216">
        <f>44858.4+230340+69800+45296.7+808423.6+13995+132620</f>
        <v>1345333.7</v>
      </c>
      <c r="G126" s="216">
        <v>1346690.7</v>
      </c>
      <c r="H126" s="216">
        <v>1314800.5</v>
      </c>
      <c r="I126" s="73" t="s">
        <v>270</v>
      </c>
      <c r="J126" s="23" t="s">
        <v>21</v>
      </c>
      <c r="K126" s="23">
        <v>8</v>
      </c>
      <c r="L126" s="41">
        <v>62</v>
      </c>
      <c r="M126" s="41">
        <v>18</v>
      </c>
      <c r="N126" s="41">
        <v>0</v>
      </c>
      <c r="O126" s="41">
        <v>0</v>
      </c>
    </row>
    <row r="127" spans="1:15" x14ac:dyDescent="0.25">
      <c r="A127" s="214"/>
      <c r="B127" s="215"/>
      <c r="C127" s="146"/>
      <c r="D127" s="149"/>
      <c r="E127" s="216"/>
      <c r="F127" s="216"/>
      <c r="G127" s="216"/>
      <c r="H127" s="216"/>
      <c r="I127" s="73" t="s">
        <v>271</v>
      </c>
      <c r="J127" s="23" t="s">
        <v>19</v>
      </c>
      <c r="K127" s="23"/>
      <c r="L127" s="41"/>
      <c r="M127" s="41">
        <v>20</v>
      </c>
      <c r="N127" s="41"/>
      <c r="O127" s="41"/>
    </row>
    <row r="128" spans="1:15" ht="30" x14ac:dyDescent="0.25">
      <c r="A128" s="214"/>
      <c r="B128" s="215"/>
      <c r="C128" s="146"/>
      <c r="D128" s="149"/>
      <c r="E128" s="216"/>
      <c r="F128" s="216"/>
      <c r="G128" s="216"/>
      <c r="H128" s="216"/>
      <c r="I128" s="73" t="s">
        <v>269</v>
      </c>
      <c r="J128" s="23" t="s">
        <v>55</v>
      </c>
      <c r="K128" s="23">
        <v>4500</v>
      </c>
      <c r="L128" s="17">
        <v>4681</v>
      </c>
      <c r="M128" s="17">
        <v>4868</v>
      </c>
      <c r="N128" s="17">
        <v>5063</v>
      </c>
      <c r="O128" s="17">
        <v>5266</v>
      </c>
    </row>
    <row r="129" spans="1:15" ht="15" customHeight="1" x14ac:dyDescent="0.25">
      <c r="A129" s="214"/>
      <c r="B129" s="215" t="s">
        <v>4</v>
      </c>
      <c r="C129" s="218" t="s">
        <v>159</v>
      </c>
      <c r="D129" s="149">
        <v>1017591.1</v>
      </c>
      <c r="E129" s="216">
        <v>2310932.98</v>
      </c>
      <c r="F129" s="216">
        <f>279200+366788.5+837600+30014+209400</f>
        <v>1723002.5</v>
      </c>
      <c r="G129" s="216">
        <v>2962487.8</v>
      </c>
      <c r="H129" s="216">
        <v>887222.9</v>
      </c>
      <c r="I129" s="73" t="s">
        <v>270</v>
      </c>
      <c r="J129" s="23" t="s">
        <v>21</v>
      </c>
      <c r="K129" s="23">
        <v>0</v>
      </c>
      <c r="L129" s="41">
        <v>6</v>
      </c>
      <c r="M129" s="41">
        <v>35</v>
      </c>
      <c r="N129" s="41">
        <v>49.1</v>
      </c>
      <c r="O129" s="41">
        <v>22</v>
      </c>
    </row>
    <row r="130" spans="1:15" x14ac:dyDescent="0.25">
      <c r="A130" s="214"/>
      <c r="B130" s="215"/>
      <c r="C130" s="218"/>
      <c r="D130" s="149"/>
      <c r="E130" s="216"/>
      <c r="F130" s="216"/>
      <c r="G130" s="216"/>
      <c r="H130" s="216"/>
      <c r="I130" s="73" t="s">
        <v>271</v>
      </c>
      <c r="J130" s="23" t="s">
        <v>19</v>
      </c>
      <c r="K130" s="23"/>
      <c r="L130" s="41"/>
      <c r="M130" s="41"/>
      <c r="N130" s="41">
        <v>5</v>
      </c>
      <c r="O130" s="41">
        <v>10</v>
      </c>
    </row>
    <row r="131" spans="1:15" ht="30" x14ac:dyDescent="0.25">
      <c r="A131" s="214"/>
      <c r="B131" s="215"/>
      <c r="C131" s="218"/>
      <c r="D131" s="149"/>
      <c r="E131" s="216"/>
      <c r="F131" s="216"/>
      <c r="G131" s="216"/>
      <c r="H131" s="216"/>
      <c r="I131" s="73" t="s">
        <v>269</v>
      </c>
      <c r="J131" s="23" t="s">
        <v>55</v>
      </c>
      <c r="K131" s="17">
        <v>38000</v>
      </c>
      <c r="L131" s="17">
        <v>40000</v>
      </c>
      <c r="M131" s="17">
        <v>42000</v>
      </c>
      <c r="N131" s="17">
        <v>50000</v>
      </c>
      <c r="O131" s="17">
        <v>53000</v>
      </c>
    </row>
    <row r="132" spans="1:15" ht="15" customHeight="1" x14ac:dyDescent="0.25">
      <c r="A132" s="214"/>
      <c r="B132" s="215" t="s">
        <v>5</v>
      </c>
      <c r="C132" s="146" t="s">
        <v>160</v>
      </c>
      <c r="D132" s="149">
        <v>11872530.300000001</v>
      </c>
      <c r="E132" s="216">
        <v>13491423.300000001</v>
      </c>
      <c r="F132" s="216">
        <f>6980+45370+69800+2791923.2+2085603.1+81093.6+173725.2+73408.7+1047+15418.8</f>
        <v>5344369.6000000006</v>
      </c>
      <c r="G132" s="216">
        <v>7140141.4000000004</v>
      </c>
      <c r="H132" s="216">
        <v>3497590</v>
      </c>
      <c r="I132" s="73" t="s">
        <v>270</v>
      </c>
      <c r="J132" s="23" t="s">
        <v>21</v>
      </c>
      <c r="K132" s="23">
        <v>47</v>
      </c>
      <c r="L132" s="41">
        <v>50</v>
      </c>
      <c r="M132" s="41">
        <v>49</v>
      </c>
      <c r="N132" s="41">
        <v>67</v>
      </c>
      <c r="O132" s="41">
        <v>88</v>
      </c>
    </row>
    <row r="133" spans="1:15" x14ac:dyDescent="0.25">
      <c r="A133" s="214"/>
      <c r="B133" s="215"/>
      <c r="C133" s="146"/>
      <c r="D133" s="149"/>
      <c r="E133" s="216"/>
      <c r="F133" s="216"/>
      <c r="G133" s="216"/>
      <c r="H133" s="216"/>
      <c r="I133" s="73" t="s">
        <v>271</v>
      </c>
      <c r="J133" s="23" t="s">
        <v>19</v>
      </c>
      <c r="K133" s="23"/>
      <c r="L133" s="41"/>
      <c r="M133" s="41"/>
      <c r="N133" s="41">
        <v>10</v>
      </c>
      <c r="O133" s="41">
        <v>20</v>
      </c>
    </row>
    <row r="134" spans="1:15" ht="30" x14ac:dyDescent="0.25">
      <c r="A134" s="214"/>
      <c r="B134" s="215"/>
      <c r="C134" s="146"/>
      <c r="D134" s="149"/>
      <c r="E134" s="216"/>
      <c r="F134" s="216"/>
      <c r="G134" s="216"/>
      <c r="H134" s="216"/>
      <c r="I134" s="73" t="s">
        <v>269</v>
      </c>
      <c r="J134" s="23" t="s">
        <v>55</v>
      </c>
      <c r="K134" s="17">
        <v>700</v>
      </c>
      <c r="L134" s="17">
        <v>720</v>
      </c>
      <c r="M134" s="17">
        <v>800</v>
      </c>
      <c r="N134" s="17">
        <v>1500</v>
      </c>
      <c r="O134" s="17">
        <v>5000</v>
      </c>
    </row>
    <row r="135" spans="1:15" ht="15" customHeight="1" x14ac:dyDescent="0.25">
      <c r="A135" s="214"/>
      <c r="B135" s="215" t="s">
        <v>6</v>
      </c>
      <c r="C135" s="146" t="s">
        <v>161</v>
      </c>
      <c r="D135" s="149">
        <v>575823</v>
      </c>
      <c r="E135" s="216">
        <v>27924</v>
      </c>
      <c r="F135" s="216">
        <f>7678+27920+32108</f>
        <v>67706</v>
      </c>
      <c r="G135" s="216">
        <v>0</v>
      </c>
      <c r="H135" s="216">
        <v>0</v>
      </c>
      <c r="I135" s="73" t="s">
        <v>270</v>
      </c>
      <c r="J135" s="23" t="s">
        <v>21</v>
      </c>
      <c r="K135" s="23">
        <v>20</v>
      </c>
      <c r="L135" s="41"/>
      <c r="M135" s="41"/>
      <c r="N135" s="41"/>
      <c r="O135" s="41"/>
    </row>
    <row r="136" spans="1:15" x14ac:dyDescent="0.25">
      <c r="A136" s="214"/>
      <c r="B136" s="215"/>
      <c r="C136" s="146"/>
      <c r="D136" s="149"/>
      <c r="E136" s="216"/>
      <c r="F136" s="216"/>
      <c r="G136" s="216"/>
      <c r="H136" s="216"/>
      <c r="I136" s="73" t="s">
        <v>271</v>
      </c>
      <c r="J136" s="23" t="s">
        <v>19</v>
      </c>
      <c r="K136" s="23">
        <v>10</v>
      </c>
      <c r="L136" s="41">
        <v>0</v>
      </c>
      <c r="M136" s="41">
        <v>0</v>
      </c>
      <c r="N136" s="41">
        <v>0</v>
      </c>
      <c r="O136" s="41">
        <v>0</v>
      </c>
    </row>
    <row r="137" spans="1:15" ht="30" x14ac:dyDescent="0.25">
      <c r="A137" s="214"/>
      <c r="B137" s="215"/>
      <c r="C137" s="146"/>
      <c r="D137" s="149"/>
      <c r="E137" s="216"/>
      <c r="F137" s="216"/>
      <c r="G137" s="216"/>
      <c r="H137" s="216"/>
      <c r="I137" s="73" t="s">
        <v>269</v>
      </c>
      <c r="J137" s="23" t="s">
        <v>55</v>
      </c>
      <c r="K137" s="17">
        <v>2931</v>
      </c>
      <c r="L137" s="17">
        <v>3078</v>
      </c>
      <c r="M137" s="17">
        <v>3232</v>
      </c>
      <c r="N137" s="17">
        <v>3394</v>
      </c>
      <c r="O137" s="17">
        <v>3594</v>
      </c>
    </row>
    <row r="138" spans="1:15" ht="15" customHeight="1" x14ac:dyDescent="0.25">
      <c r="A138" s="214"/>
      <c r="B138" s="215" t="s">
        <v>7</v>
      </c>
      <c r="C138" s="146" t="s">
        <v>162</v>
      </c>
      <c r="D138" s="149">
        <v>0</v>
      </c>
      <c r="E138" s="216">
        <v>80550</v>
      </c>
      <c r="F138" s="216"/>
      <c r="G138" s="216">
        <v>0</v>
      </c>
      <c r="H138" s="216">
        <v>0</v>
      </c>
      <c r="I138" s="73" t="s">
        <v>270</v>
      </c>
      <c r="J138" s="23" t="s">
        <v>21</v>
      </c>
      <c r="K138" s="23">
        <v>0</v>
      </c>
      <c r="L138" s="41">
        <v>0</v>
      </c>
      <c r="M138" s="41">
        <v>0</v>
      </c>
      <c r="N138" s="41">
        <v>0</v>
      </c>
      <c r="O138" s="41">
        <v>0</v>
      </c>
    </row>
    <row r="139" spans="1:15" x14ac:dyDescent="0.25">
      <c r="A139" s="214"/>
      <c r="B139" s="215"/>
      <c r="C139" s="146"/>
      <c r="D139" s="149"/>
      <c r="E139" s="216"/>
      <c r="F139" s="216"/>
      <c r="G139" s="216"/>
      <c r="H139" s="216"/>
      <c r="I139" s="73" t="s">
        <v>271</v>
      </c>
      <c r="J139" s="23" t="s">
        <v>19</v>
      </c>
      <c r="K139" s="23">
        <v>0</v>
      </c>
      <c r="L139" s="41">
        <v>0</v>
      </c>
      <c r="M139" s="41">
        <v>0</v>
      </c>
      <c r="N139" s="41">
        <v>0</v>
      </c>
      <c r="O139" s="41">
        <v>0</v>
      </c>
    </row>
    <row r="140" spans="1:15" ht="30" x14ac:dyDescent="0.25">
      <c r="A140" s="214"/>
      <c r="B140" s="215"/>
      <c r="C140" s="146"/>
      <c r="D140" s="149"/>
      <c r="E140" s="216"/>
      <c r="F140" s="216"/>
      <c r="G140" s="216"/>
      <c r="H140" s="216"/>
      <c r="I140" s="73" t="s">
        <v>269</v>
      </c>
      <c r="J140" s="23" t="s">
        <v>55</v>
      </c>
      <c r="K140" s="23">
        <v>0</v>
      </c>
      <c r="L140" s="41">
        <v>0</v>
      </c>
      <c r="M140" s="41">
        <v>0</v>
      </c>
      <c r="N140" s="41">
        <v>0</v>
      </c>
      <c r="O140" s="41">
        <v>0</v>
      </c>
    </row>
    <row r="141" spans="1:15" ht="15" customHeight="1" x14ac:dyDescent="0.25">
      <c r="A141" s="214"/>
      <c r="B141" s="215" t="s">
        <v>8</v>
      </c>
      <c r="C141" s="217" t="s">
        <v>163</v>
      </c>
      <c r="D141" s="149">
        <v>0</v>
      </c>
      <c r="E141" s="216">
        <v>143200</v>
      </c>
      <c r="F141" s="216">
        <v>404700.4</v>
      </c>
      <c r="G141" s="216">
        <v>681509</v>
      </c>
      <c r="H141" s="216">
        <v>643396</v>
      </c>
      <c r="I141" s="73" t="s">
        <v>272</v>
      </c>
      <c r="J141" s="23" t="s">
        <v>19</v>
      </c>
      <c r="K141" s="23">
        <v>0</v>
      </c>
      <c r="L141" s="41">
        <v>0</v>
      </c>
      <c r="M141" s="42">
        <v>0.4</v>
      </c>
      <c r="N141" s="42">
        <v>1</v>
      </c>
      <c r="O141" s="41">
        <v>0</v>
      </c>
    </row>
    <row r="142" spans="1:15" ht="30" x14ac:dyDescent="0.25">
      <c r="A142" s="214"/>
      <c r="B142" s="215"/>
      <c r="C142" s="217"/>
      <c r="D142" s="149"/>
      <c r="E142" s="216"/>
      <c r="F142" s="216"/>
      <c r="G142" s="216"/>
      <c r="H142" s="216"/>
      <c r="I142" s="73" t="s">
        <v>273</v>
      </c>
      <c r="J142" s="23" t="s">
        <v>19</v>
      </c>
      <c r="K142" s="23"/>
      <c r="L142" s="41"/>
      <c r="M142" s="42"/>
      <c r="N142" s="42"/>
      <c r="O142" s="42">
        <v>1</v>
      </c>
    </row>
    <row r="143" spans="1:15" ht="30" customHeight="1" x14ac:dyDescent="0.25">
      <c r="A143" s="214"/>
      <c r="B143" s="215" t="s">
        <v>9</v>
      </c>
      <c r="C143" s="146" t="s">
        <v>164</v>
      </c>
      <c r="D143" s="149">
        <v>0</v>
      </c>
      <c r="E143" s="216">
        <v>71600</v>
      </c>
      <c r="F143" s="216"/>
      <c r="G143" s="216">
        <v>0</v>
      </c>
      <c r="H143" s="216">
        <v>0</v>
      </c>
      <c r="I143" s="73" t="s">
        <v>274</v>
      </c>
      <c r="J143" s="23" t="s">
        <v>298</v>
      </c>
      <c r="K143" s="67">
        <v>0</v>
      </c>
      <c r="L143" s="72">
        <v>6</v>
      </c>
      <c r="M143" s="72">
        <v>0</v>
      </c>
      <c r="N143" s="72">
        <v>0</v>
      </c>
      <c r="O143" s="72">
        <v>0</v>
      </c>
    </row>
    <row r="144" spans="1:15" ht="30" x14ac:dyDescent="0.25">
      <c r="A144" s="214"/>
      <c r="B144" s="215"/>
      <c r="C144" s="146"/>
      <c r="D144" s="149"/>
      <c r="E144" s="216"/>
      <c r="F144" s="216"/>
      <c r="G144" s="216"/>
      <c r="H144" s="216"/>
      <c r="I144" s="73" t="s">
        <v>275</v>
      </c>
      <c r="J144" s="43" t="s">
        <v>19</v>
      </c>
      <c r="K144" s="67">
        <v>0</v>
      </c>
      <c r="L144" s="44">
        <v>0.05</v>
      </c>
      <c r="M144" s="67">
        <v>0</v>
      </c>
      <c r="N144" s="67">
        <v>0</v>
      </c>
      <c r="O144" s="67">
        <v>0</v>
      </c>
    </row>
    <row r="145" spans="1:15" ht="15" customHeight="1" x14ac:dyDescent="0.25">
      <c r="A145" s="201" t="s">
        <v>74</v>
      </c>
      <c r="B145" s="162"/>
      <c r="C145" s="211" t="s">
        <v>165</v>
      </c>
      <c r="D145" s="163">
        <v>141538.70000000001</v>
      </c>
      <c r="E145" s="163">
        <v>162180.4</v>
      </c>
      <c r="F145" s="163">
        <f>F149+F151+F152+F155</f>
        <v>155086.79999999999</v>
      </c>
      <c r="G145" s="163">
        <v>157149.4</v>
      </c>
      <c r="H145" s="163">
        <v>173019.3</v>
      </c>
      <c r="I145" s="161" t="s">
        <v>276</v>
      </c>
      <c r="J145" s="158" t="s">
        <v>19</v>
      </c>
      <c r="K145" s="160">
        <v>83</v>
      </c>
      <c r="L145" s="160">
        <v>84</v>
      </c>
      <c r="M145" s="160">
        <v>85</v>
      </c>
      <c r="N145" s="160">
        <v>86</v>
      </c>
      <c r="O145" s="160">
        <v>87</v>
      </c>
    </row>
    <row r="146" spans="1:15" x14ac:dyDescent="0.25">
      <c r="A146" s="202"/>
      <c r="B146" s="162"/>
      <c r="C146" s="211"/>
      <c r="D146" s="163"/>
      <c r="E146" s="163"/>
      <c r="F146" s="163"/>
      <c r="G146" s="163"/>
      <c r="H146" s="163"/>
      <c r="I146" s="161"/>
      <c r="J146" s="158"/>
      <c r="K146" s="160"/>
      <c r="L146" s="160"/>
      <c r="M146" s="160"/>
      <c r="N146" s="160"/>
      <c r="O146" s="160"/>
    </row>
    <row r="147" spans="1:15" ht="51" customHeight="1" x14ac:dyDescent="0.25">
      <c r="A147" s="202"/>
      <c r="B147" s="162"/>
      <c r="C147" s="211"/>
      <c r="D147" s="163"/>
      <c r="E147" s="163"/>
      <c r="F147" s="163"/>
      <c r="G147" s="163"/>
      <c r="H147" s="163"/>
      <c r="I147" s="161"/>
      <c r="J147" s="158"/>
      <c r="K147" s="160"/>
      <c r="L147" s="160"/>
      <c r="M147" s="160"/>
      <c r="N147" s="160"/>
      <c r="O147" s="160"/>
    </row>
    <row r="148" spans="1:15" ht="96.75" customHeight="1" x14ac:dyDescent="0.25">
      <c r="A148" s="203"/>
      <c r="B148" s="162"/>
      <c r="C148" s="122" t="s">
        <v>166</v>
      </c>
      <c r="D148" s="163"/>
      <c r="E148" s="163"/>
      <c r="F148" s="163"/>
      <c r="G148" s="163"/>
      <c r="H148" s="163"/>
      <c r="I148" s="161"/>
      <c r="J148" s="158"/>
      <c r="K148" s="160"/>
      <c r="L148" s="160"/>
      <c r="M148" s="160"/>
      <c r="N148" s="160"/>
      <c r="O148" s="160"/>
    </row>
    <row r="149" spans="1:15" ht="30" x14ac:dyDescent="0.25">
      <c r="A149" s="138"/>
      <c r="B149" s="148" t="s">
        <v>2</v>
      </c>
      <c r="C149" s="177" t="s">
        <v>167</v>
      </c>
      <c r="D149" s="212">
        <v>81523.199999999997</v>
      </c>
      <c r="E149" s="212">
        <v>84697.8</v>
      </c>
      <c r="F149" s="212">
        <v>85827.7</v>
      </c>
      <c r="G149" s="212">
        <v>88882.1</v>
      </c>
      <c r="H149" s="212">
        <v>94220</v>
      </c>
      <c r="I149" s="123" t="s">
        <v>277</v>
      </c>
      <c r="J149" s="67" t="s">
        <v>19</v>
      </c>
      <c r="K149" s="67">
        <v>86.3</v>
      </c>
      <c r="L149" s="63">
        <v>87</v>
      </c>
      <c r="M149" s="63">
        <v>89</v>
      </c>
      <c r="N149" s="63">
        <v>90</v>
      </c>
      <c r="O149" s="63">
        <v>92</v>
      </c>
    </row>
    <row r="150" spans="1:15" x14ac:dyDescent="0.25">
      <c r="A150" s="139"/>
      <c r="B150" s="145"/>
      <c r="C150" s="179"/>
      <c r="D150" s="213"/>
      <c r="E150" s="213"/>
      <c r="F150" s="213"/>
      <c r="G150" s="213"/>
      <c r="H150" s="213"/>
      <c r="I150" s="123" t="s">
        <v>278</v>
      </c>
      <c r="J150" s="67" t="s">
        <v>56</v>
      </c>
      <c r="K150" s="23">
        <v>101</v>
      </c>
      <c r="L150" s="41">
        <v>97</v>
      </c>
      <c r="M150" s="41">
        <v>95</v>
      </c>
      <c r="N150" s="41">
        <v>90</v>
      </c>
      <c r="O150" s="41">
        <v>85</v>
      </c>
    </row>
    <row r="151" spans="1:15" ht="75" x14ac:dyDescent="0.25">
      <c r="A151" s="61"/>
      <c r="B151" s="62" t="s">
        <v>3</v>
      </c>
      <c r="C151" s="74" t="s">
        <v>168</v>
      </c>
      <c r="D151" s="124">
        <v>20390</v>
      </c>
      <c r="E151" s="124">
        <v>23843</v>
      </c>
      <c r="F151" s="124">
        <v>28213.200000000001</v>
      </c>
      <c r="G151" s="124">
        <v>23543</v>
      </c>
      <c r="H151" s="124">
        <v>25543</v>
      </c>
      <c r="I151" s="123" t="s">
        <v>279</v>
      </c>
      <c r="J151" s="23" t="s">
        <v>320</v>
      </c>
      <c r="K151" s="23" t="s">
        <v>57</v>
      </c>
      <c r="L151" s="41" t="s">
        <v>58</v>
      </c>
      <c r="M151" s="41" t="s">
        <v>59</v>
      </c>
      <c r="N151" s="41" t="s">
        <v>60</v>
      </c>
      <c r="O151" s="41" t="s">
        <v>61</v>
      </c>
    </row>
    <row r="152" spans="1:15" ht="30" x14ac:dyDescent="0.25">
      <c r="A152" s="61"/>
      <c r="B152" s="62" t="s">
        <v>4</v>
      </c>
      <c r="C152" s="73" t="s">
        <v>169</v>
      </c>
      <c r="D152" s="124">
        <v>20485.5</v>
      </c>
      <c r="E152" s="124">
        <v>34159.599999999999</v>
      </c>
      <c r="F152" s="124">
        <v>21263.3</v>
      </c>
      <c r="G152" s="124">
        <v>24704.400000000001</v>
      </c>
      <c r="H152" s="124">
        <v>32963.300000000003</v>
      </c>
      <c r="I152" s="108" t="s">
        <v>280</v>
      </c>
      <c r="J152" s="67" t="s">
        <v>19</v>
      </c>
      <c r="K152" s="63">
        <v>80</v>
      </c>
      <c r="L152" s="63">
        <v>82</v>
      </c>
      <c r="M152" s="63">
        <v>85</v>
      </c>
      <c r="N152" s="63">
        <v>87</v>
      </c>
      <c r="O152" s="63">
        <v>90</v>
      </c>
    </row>
    <row r="153" spans="1:15" ht="45" x14ac:dyDescent="0.25">
      <c r="A153" s="61"/>
      <c r="B153" s="62"/>
      <c r="C153" s="125" t="s">
        <v>169</v>
      </c>
      <c r="D153" s="126">
        <v>8043</v>
      </c>
      <c r="E153" s="126">
        <v>10378</v>
      </c>
      <c r="F153" s="126">
        <v>10378</v>
      </c>
      <c r="G153" s="126">
        <v>10378</v>
      </c>
      <c r="H153" s="126">
        <v>10378</v>
      </c>
      <c r="I153" s="108" t="s">
        <v>281</v>
      </c>
      <c r="J153" s="113" t="s">
        <v>321</v>
      </c>
      <c r="K153" s="29">
        <v>8</v>
      </c>
      <c r="L153" s="29">
        <v>8</v>
      </c>
      <c r="M153" s="29">
        <v>11</v>
      </c>
      <c r="N153" s="29">
        <v>14</v>
      </c>
      <c r="O153" s="29">
        <v>14</v>
      </c>
    </row>
    <row r="154" spans="1:15" ht="30" x14ac:dyDescent="0.25">
      <c r="A154" s="61"/>
      <c r="B154" s="62"/>
      <c r="C154" s="125" t="s">
        <v>170</v>
      </c>
      <c r="D154" s="126">
        <v>2200</v>
      </c>
      <c r="E154" s="126">
        <v>2200</v>
      </c>
      <c r="F154" s="126">
        <v>2200</v>
      </c>
      <c r="G154" s="126">
        <v>2200</v>
      </c>
      <c r="H154" s="126">
        <v>2200</v>
      </c>
      <c r="I154" s="108" t="s">
        <v>282</v>
      </c>
      <c r="J154" s="113" t="s">
        <v>322</v>
      </c>
      <c r="K154" s="29" t="s">
        <v>62</v>
      </c>
      <c r="L154" s="29" t="s">
        <v>63</v>
      </c>
      <c r="M154" s="29" t="s">
        <v>64</v>
      </c>
      <c r="N154" s="29" t="s">
        <v>65</v>
      </c>
      <c r="O154" s="29" t="s">
        <v>65</v>
      </c>
    </row>
    <row r="155" spans="1:15" ht="60" x14ac:dyDescent="0.25">
      <c r="A155" s="61"/>
      <c r="B155" s="62" t="s">
        <v>5</v>
      </c>
      <c r="C155" s="73" t="s">
        <v>171</v>
      </c>
      <c r="D155" s="127">
        <v>19140</v>
      </c>
      <c r="E155" s="127">
        <v>19480</v>
      </c>
      <c r="F155" s="127">
        <v>19782.599999999999</v>
      </c>
      <c r="G155" s="127">
        <v>20019.900000000001</v>
      </c>
      <c r="H155" s="127">
        <v>20293</v>
      </c>
      <c r="I155" s="123" t="s">
        <v>283</v>
      </c>
      <c r="J155" s="113" t="s">
        <v>323</v>
      </c>
      <c r="K155" s="29">
        <v>4570</v>
      </c>
      <c r="L155" s="29" t="s">
        <v>308</v>
      </c>
      <c r="M155" s="29" t="s">
        <v>308</v>
      </c>
      <c r="N155" s="29" t="s">
        <v>309</v>
      </c>
      <c r="O155" s="29" t="s">
        <v>309</v>
      </c>
    </row>
    <row r="156" spans="1:15" ht="28.5" customHeight="1" x14ac:dyDescent="0.25">
      <c r="A156" s="201" t="s">
        <v>75</v>
      </c>
      <c r="B156" s="162"/>
      <c r="C156" s="211" t="s">
        <v>172</v>
      </c>
      <c r="D156" s="163">
        <v>191884.79999999999</v>
      </c>
      <c r="E156" s="164">
        <v>127311</v>
      </c>
      <c r="F156" s="164">
        <f>F159+F165</f>
        <v>209910.8</v>
      </c>
      <c r="G156" s="164">
        <v>173300.9</v>
      </c>
      <c r="H156" s="164">
        <v>153932.4</v>
      </c>
      <c r="I156" s="45" t="s">
        <v>284</v>
      </c>
      <c r="J156" s="45" t="s">
        <v>324</v>
      </c>
      <c r="K156" s="54">
        <v>3547</v>
      </c>
      <c r="L156" s="54">
        <v>3748</v>
      </c>
      <c r="M156" s="54">
        <v>3872</v>
      </c>
      <c r="N156" s="54">
        <v>4857</v>
      </c>
      <c r="O156" s="54">
        <v>5247</v>
      </c>
    </row>
    <row r="157" spans="1:15" x14ac:dyDescent="0.25">
      <c r="A157" s="202"/>
      <c r="B157" s="162"/>
      <c r="C157" s="211"/>
      <c r="D157" s="163"/>
      <c r="E157" s="165"/>
      <c r="F157" s="165"/>
      <c r="G157" s="165"/>
      <c r="H157" s="165"/>
      <c r="I157" s="156" t="s">
        <v>285</v>
      </c>
      <c r="J157" s="158" t="s">
        <v>297</v>
      </c>
      <c r="K157" s="159">
        <v>10230</v>
      </c>
      <c r="L157" s="159">
        <v>11080</v>
      </c>
      <c r="M157" s="159">
        <v>11320</v>
      </c>
      <c r="N157" s="159">
        <v>17455</v>
      </c>
      <c r="O157" s="159">
        <v>18592</v>
      </c>
    </row>
    <row r="158" spans="1:15" ht="48.75" customHeight="1" x14ac:dyDescent="0.25">
      <c r="A158" s="203"/>
      <c r="B158" s="162"/>
      <c r="C158" s="128" t="s">
        <v>173</v>
      </c>
      <c r="D158" s="163"/>
      <c r="E158" s="166"/>
      <c r="F158" s="166"/>
      <c r="G158" s="166"/>
      <c r="H158" s="166"/>
      <c r="I158" s="157"/>
      <c r="J158" s="158"/>
      <c r="K158" s="159"/>
      <c r="L158" s="159"/>
      <c r="M158" s="159"/>
      <c r="N158" s="159"/>
      <c r="O158" s="159"/>
    </row>
    <row r="159" spans="1:15" ht="45" x14ac:dyDescent="0.25">
      <c r="A159" s="144"/>
      <c r="B159" s="144" t="s">
        <v>2</v>
      </c>
      <c r="C159" s="146" t="s">
        <v>174</v>
      </c>
      <c r="D159" s="142">
        <v>42055.7</v>
      </c>
      <c r="E159" s="147">
        <v>72311</v>
      </c>
      <c r="F159" s="147">
        <v>76682.5</v>
      </c>
      <c r="G159" s="147">
        <v>78300.899999999994</v>
      </c>
      <c r="H159" s="147">
        <v>78932.399999999994</v>
      </c>
      <c r="I159" s="82" t="s">
        <v>286</v>
      </c>
      <c r="J159" s="46" t="s">
        <v>297</v>
      </c>
      <c r="K159" s="75" t="s">
        <v>325</v>
      </c>
      <c r="L159" s="76" t="s">
        <v>325</v>
      </c>
      <c r="M159" s="75" t="s">
        <v>325</v>
      </c>
      <c r="N159" s="76" t="s">
        <v>325</v>
      </c>
      <c r="O159" s="75" t="s">
        <v>325</v>
      </c>
    </row>
    <row r="160" spans="1:15" ht="31.5" x14ac:dyDescent="0.25">
      <c r="A160" s="144"/>
      <c r="B160" s="144"/>
      <c r="C160" s="146"/>
      <c r="D160" s="147"/>
      <c r="E160" s="147"/>
      <c r="F160" s="147"/>
      <c r="G160" s="147"/>
      <c r="H160" s="147"/>
      <c r="I160" s="129" t="s">
        <v>287</v>
      </c>
      <c r="J160" s="45" t="s">
        <v>324</v>
      </c>
      <c r="K160" s="130">
        <v>1300.0999999999999</v>
      </c>
      <c r="L160" s="130">
        <v>1499.2</v>
      </c>
      <c r="M160" s="130">
        <v>1548.8</v>
      </c>
      <c r="N160" s="130">
        <v>1742.8</v>
      </c>
      <c r="O160" s="130">
        <v>1924</v>
      </c>
    </row>
    <row r="161" spans="1:15" ht="31.5" x14ac:dyDescent="0.25">
      <c r="A161" s="144"/>
      <c r="B161" s="144"/>
      <c r="C161" s="146"/>
      <c r="D161" s="147"/>
      <c r="E161" s="147"/>
      <c r="F161" s="147"/>
      <c r="G161" s="147"/>
      <c r="H161" s="147"/>
      <c r="I161" s="129" t="s">
        <v>288</v>
      </c>
      <c r="J161" s="45" t="s">
        <v>324</v>
      </c>
      <c r="K161" s="130">
        <v>2246.9</v>
      </c>
      <c r="L161" s="130">
        <v>2248.8000000000002</v>
      </c>
      <c r="M161" s="130">
        <v>2323.1999999999998</v>
      </c>
      <c r="N161" s="130">
        <v>3114.2</v>
      </c>
      <c r="O161" s="130">
        <v>3323</v>
      </c>
    </row>
    <row r="162" spans="1:15" ht="31.5" x14ac:dyDescent="0.25">
      <c r="A162" s="144"/>
      <c r="B162" s="144"/>
      <c r="C162" s="146"/>
      <c r="D162" s="147"/>
      <c r="E162" s="147"/>
      <c r="F162" s="147"/>
      <c r="G162" s="147"/>
      <c r="H162" s="147"/>
      <c r="I162" s="131" t="s">
        <v>289</v>
      </c>
      <c r="J162" s="116" t="s">
        <v>297</v>
      </c>
      <c r="K162" s="132">
        <v>5200</v>
      </c>
      <c r="L162" s="132">
        <v>5207</v>
      </c>
      <c r="M162" s="132">
        <v>5320</v>
      </c>
      <c r="N162" s="132">
        <v>9383</v>
      </c>
      <c r="O162" s="132">
        <v>9448</v>
      </c>
    </row>
    <row r="163" spans="1:15" ht="31.5" x14ac:dyDescent="0.25">
      <c r="A163" s="144"/>
      <c r="B163" s="144"/>
      <c r="C163" s="146"/>
      <c r="D163" s="147"/>
      <c r="E163" s="147"/>
      <c r="F163" s="147"/>
      <c r="G163" s="147"/>
      <c r="H163" s="147"/>
      <c r="I163" s="131" t="s">
        <v>290</v>
      </c>
      <c r="J163" s="116" t="s">
        <v>297</v>
      </c>
      <c r="K163" s="132">
        <v>5030</v>
      </c>
      <c r="L163" s="132">
        <v>5873</v>
      </c>
      <c r="M163" s="132">
        <v>6000</v>
      </c>
      <c r="N163" s="132">
        <v>8072</v>
      </c>
      <c r="O163" s="132">
        <v>9144</v>
      </c>
    </row>
    <row r="164" spans="1:15" ht="45" x14ac:dyDescent="0.25">
      <c r="A164" s="145"/>
      <c r="B164" s="145"/>
      <c r="C164" s="146"/>
      <c r="D164" s="143"/>
      <c r="E164" s="143"/>
      <c r="F164" s="143"/>
      <c r="G164" s="143"/>
      <c r="H164" s="143"/>
      <c r="I164" s="133" t="s">
        <v>291</v>
      </c>
      <c r="J164" s="56" t="s">
        <v>19</v>
      </c>
      <c r="K164" s="47">
        <v>80</v>
      </c>
      <c r="L164" s="48">
        <v>95</v>
      </c>
      <c r="M164" s="48">
        <v>100</v>
      </c>
      <c r="N164" s="49" t="s">
        <v>65</v>
      </c>
      <c r="O164" s="50" t="s">
        <v>65</v>
      </c>
    </row>
    <row r="165" spans="1:15" x14ac:dyDescent="0.25">
      <c r="A165" s="148"/>
      <c r="B165" s="148" t="s">
        <v>3</v>
      </c>
      <c r="C165" s="146" t="s">
        <v>177</v>
      </c>
      <c r="D165" s="142">
        <v>149829.1</v>
      </c>
      <c r="E165" s="149">
        <v>55000</v>
      </c>
      <c r="F165" s="149">
        <v>133228.29999999999</v>
      </c>
      <c r="G165" s="149">
        <v>95000</v>
      </c>
      <c r="H165" s="150">
        <v>75000</v>
      </c>
      <c r="I165" s="210"/>
      <c r="J165" s="210"/>
      <c r="K165" s="210"/>
      <c r="L165" s="210"/>
      <c r="M165" s="210"/>
      <c r="N165" s="210"/>
      <c r="O165" s="210"/>
    </row>
    <row r="166" spans="1:15" x14ac:dyDescent="0.25">
      <c r="A166" s="145"/>
      <c r="B166" s="145"/>
      <c r="C166" s="146"/>
      <c r="D166" s="143"/>
      <c r="E166" s="149"/>
      <c r="F166" s="149"/>
      <c r="G166" s="149"/>
      <c r="H166" s="150"/>
      <c r="I166" s="210"/>
      <c r="J166" s="210"/>
      <c r="K166" s="210"/>
      <c r="L166" s="210"/>
      <c r="M166" s="210"/>
      <c r="N166" s="210"/>
      <c r="O166" s="210"/>
    </row>
    <row r="167" spans="1:15" ht="28.5" customHeight="1" x14ac:dyDescent="0.25">
      <c r="A167" s="201" t="s">
        <v>76</v>
      </c>
      <c r="B167" s="204"/>
      <c r="C167" s="134" t="s">
        <v>175</v>
      </c>
      <c r="D167" s="163">
        <v>25888.6</v>
      </c>
      <c r="E167" s="164">
        <v>24531.300000000003</v>
      </c>
      <c r="F167" s="164">
        <f>F171+F173+F174+F175</f>
        <v>62342.8</v>
      </c>
      <c r="G167" s="164">
        <v>26487.1</v>
      </c>
      <c r="H167" s="164">
        <v>29072.5</v>
      </c>
      <c r="I167" s="161" t="s">
        <v>292</v>
      </c>
      <c r="J167" s="206" t="s">
        <v>296</v>
      </c>
      <c r="K167" s="171" t="s">
        <v>33</v>
      </c>
      <c r="L167" s="171" t="s">
        <v>66</v>
      </c>
      <c r="M167" s="171" t="s">
        <v>67</v>
      </c>
      <c r="N167" s="171" t="s">
        <v>68</v>
      </c>
      <c r="O167" s="171" t="s">
        <v>69</v>
      </c>
    </row>
    <row r="168" spans="1:15" ht="15" customHeight="1" x14ac:dyDescent="0.25">
      <c r="A168" s="202"/>
      <c r="B168" s="204"/>
      <c r="C168" s="207" t="s">
        <v>176</v>
      </c>
      <c r="D168" s="163"/>
      <c r="E168" s="165"/>
      <c r="F168" s="165"/>
      <c r="G168" s="165"/>
      <c r="H168" s="165"/>
      <c r="I168" s="205"/>
      <c r="J168" s="206"/>
      <c r="K168" s="206"/>
      <c r="L168" s="206"/>
      <c r="M168" s="206"/>
      <c r="N168" s="206"/>
      <c r="O168" s="206"/>
    </row>
    <row r="169" spans="1:15" ht="15" customHeight="1" x14ac:dyDescent="0.25">
      <c r="A169" s="202"/>
      <c r="B169" s="204"/>
      <c r="C169" s="208"/>
      <c r="D169" s="163"/>
      <c r="E169" s="165"/>
      <c r="F169" s="165"/>
      <c r="G169" s="165"/>
      <c r="H169" s="165"/>
      <c r="I169" s="199" t="s">
        <v>293</v>
      </c>
      <c r="J169" s="171" t="s">
        <v>19</v>
      </c>
      <c r="K169" s="171">
        <v>50</v>
      </c>
      <c r="L169" s="171">
        <v>70</v>
      </c>
      <c r="M169" s="171">
        <v>75</v>
      </c>
      <c r="N169" s="171">
        <v>82</v>
      </c>
      <c r="O169" s="171">
        <v>85</v>
      </c>
    </row>
    <row r="170" spans="1:15" ht="50.25" customHeight="1" x14ac:dyDescent="0.25">
      <c r="A170" s="203"/>
      <c r="B170" s="204"/>
      <c r="C170" s="209"/>
      <c r="D170" s="163"/>
      <c r="E170" s="166"/>
      <c r="F170" s="166"/>
      <c r="G170" s="166"/>
      <c r="H170" s="166"/>
      <c r="I170" s="200"/>
      <c r="J170" s="172"/>
      <c r="K170" s="172"/>
      <c r="L170" s="172"/>
      <c r="M170" s="172"/>
      <c r="N170" s="172"/>
      <c r="O170" s="172"/>
    </row>
    <row r="171" spans="1:15" ht="15" customHeight="1" x14ac:dyDescent="0.25">
      <c r="A171" s="138"/>
      <c r="B171" s="138" t="s">
        <v>2</v>
      </c>
      <c r="C171" s="140" t="s">
        <v>178</v>
      </c>
      <c r="D171" s="142">
        <v>12658.5</v>
      </c>
      <c r="E171" s="142">
        <v>12148.1</v>
      </c>
      <c r="F171" s="142">
        <v>12439.2</v>
      </c>
      <c r="G171" s="142">
        <v>11503.7</v>
      </c>
      <c r="H171" s="142">
        <v>12590.4</v>
      </c>
      <c r="I171" s="177" t="s">
        <v>294</v>
      </c>
      <c r="J171" s="197" t="s">
        <v>296</v>
      </c>
      <c r="K171" s="197" t="s">
        <v>34</v>
      </c>
      <c r="L171" s="197">
        <v>51</v>
      </c>
      <c r="M171" s="197">
        <v>60</v>
      </c>
      <c r="N171" s="197">
        <v>60</v>
      </c>
      <c r="O171" s="197">
        <v>60</v>
      </c>
    </row>
    <row r="172" spans="1:15" x14ac:dyDescent="0.25">
      <c r="A172" s="139"/>
      <c r="B172" s="139"/>
      <c r="C172" s="141"/>
      <c r="D172" s="143"/>
      <c r="E172" s="143"/>
      <c r="F172" s="143"/>
      <c r="G172" s="143"/>
      <c r="H172" s="143"/>
      <c r="I172" s="179"/>
      <c r="J172" s="198"/>
      <c r="K172" s="198"/>
      <c r="L172" s="198"/>
      <c r="M172" s="198"/>
      <c r="N172" s="198"/>
      <c r="O172" s="198"/>
    </row>
    <row r="173" spans="1:15" ht="60" x14ac:dyDescent="0.25">
      <c r="A173" s="59"/>
      <c r="B173" s="59" t="s">
        <v>3</v>
      </c>
      <c r="C173" s="135" t="s">
        <v>179</v>
      </c>
      <c r="D173" s="13">
        <v>0</v>
      </c>
      <c r="E173" s="21">
        <v>0</v>
      </c>
      <c r="F173" s="53">
        <v>16305.7</v>
      </c>
      <c r="G173" s="21">
        <v>1362.1</v>
      </c>
      <c r="H173" s="21">
        <v>2860.5</v>
      </c>
      <c r="I173" s="82" t="s">
        <v>295</v>
      </c>
      <c r="J173" s="57" t="s">
        <v>296</v>
      </c>
      <c r="K173" s="57">
        <v>0</v>
      </c>
      <c r="L173" s="57">
        <v>0</v>
      </c>
      <c r="M173" s="57">
        <v>0</v>
      </c>
      <c r="N173" s="57">
        <v>0</v>
      </c>
      <c r="O173" s="57">
        <v>0</v>
      </c>
    </row>
    <row r="174" spans="1:15" ht="60" x14ac:dyDescent="0.25">
      <c r="A174" s="59"/>
      <c r="B174" s="59" t="s">
        <v>4</v>
      </c>
      <c r="C174" s="136" t="s">
        <v>180</v>
      </c>
      <c r="D174" s="13">
        <v>13230.1</v>
      </c>
      <c r="E174" s="21">
        <v>8383.2000000000007</v>
      </c>
      <c r="F174" s="53">
        <v>25947.200000000001</v>
      </c>
      <c r="G174" s="21">
        <v>11621.3</v>
      </c>
      <c r="H174" s="21">
        <v>11621.6</v>
      </c>
      <c r="I174" s="137" t="s">
        <v>299</v>
      </c>
      <c r="J174" s="57" t="s">
        <v>296</v>
      </c>
      <c r="K174" s="57">
        <v>78</v>
      </c>
      <c r="L174" s="57">
        <v>105</v>
      </c>
      <c r="M174" s="57">
        <v>162</v>
      </c>
      <c r="N174" s="57">
        <v>324</v>
      </c>
      <c r="O174" s="57">
        <v>310</v>
      </c>
    </row>
    <row r="175" spans="1:15" ht="30" x14ac:dyDescent="0.25">
      <c r="A175" s="59"/>
      <c r="B175" s="59" t="s">
        <v>5</v>
      </c>
      <c r="C175" s="136" t="s">
        <v>181</v>
      </c>
      <c r="D175" s="13">
        <v>0</v>
      </c>
      <c r="E175" s="21">
        <v>4000</v>
      </c>
      <c r="F175" s="53">
        <v>7650.7</v>
      </c>
      <c r="G175" s="21">
        <v>2000</v>
      </c>
      <c r="H175" s="21">
        <v>2000</v>
      </c>
      <c r="I175" s="137" t="s">
        <v>300</v>
      </c>
      <c r="J175" s="57" t="s">
        <v>296</v>
      </c>
      <c r="K175" s="57">
        <v>0</v>
      </c>
      <c r="L175" s="57">
        <v>630</v>
      </c>
      <c r="M175" s="57">
        <v>200</v>
      </c>
      <c r="N175" s="57">
        <v>200</v>
      </c>
      <c r="O175" s="57">
        <v>200</v>
      </c>
    </row>
    <row r="176" spans="1:15" x14ac:dyDescent="0.25">
      <c r="A176" s="227" t="s">
        <v>182</v>
      </c>
      <c r="B176" s="227"/>
      <c r="C176" s="227"/>
      <c r="D176" s="5">
        <v>17591129.600000001</v>
      </c>
      <c r="E176" s="5">
        <v>20425234.98</v>
      </c>
      <c r="F176" s="5">
        <f>F83+F95+F120+F145+F156+F167</f>
        <v>11663399.600000003</v>
      </c>
      <c r="G176" s="5">
        <v>14517307.200000001</v>
      </c>
      <c r="H176" s="5">
        <v>8740909.6000000015</v>
      </c>
      <c r="I176" s="10"/>
      <c r="J176" s="11"/>
      <c r="K176" s="11"/>
      <c r="L176" s="11"/>
      <c r="M176" s="11"/>
      <c r="N176" s="11"/>
      <c r="O176" s="11"/>
    </row>
  </sheetData>
  <mergeCells count="436">
    <mergeCell ref="K8:O9"/>
    <mergeCell ref="J1:O1"/>
    <mergeCell ref="I77:I78"/>
    <mergeCell ref="I122:I123"/>
    <mergeCell ref="K68:K69"/>
    <mergeCell ref="L68:L69"/>
    <mergeCell ref="M68:M69"/>
    <mergeCell ref="N68:N69"/>
    <mergeCell ref="O68:O69"/>
    <mergeCell ref="D12:D13"/>
    <mergeCell ref="D29:D30"/>
    <mergeCell ref="D35:D42"/>
    <mergeCell ref="I36:I40"/>
    <mergeCell ref="J36:J40"/>
    <mergeCell ref="K36:K40"/>
    <mergeCell ref="O36:O40"/>
    <mergeCell ref="D33:D34"/>
    <mergeCell ref="E33:E34"/>
    <mergeCell ref="F33:F34"/>
    <mergeCell ref="G33:G34"/>
    <mergeCell ref="H33:H34"/>
    <mergeCell ref="L36:L40"/>
    <mergeCell ref="M36:M40"/>
    <mergeCell ref="N36:N40"/>
    <mergeCell ref="I32:I33"/>
    <mergeCell ref="H73:H75"/>
    <mergeCell ref="A76:A77"/>
    <mergeCell ref="B76:B77"/>
    <mergeCell ref="C76:C77"/>
    <mergeCell ref="D76:D77"/>
    <mergeCell ref="E76:E77"/>
    <mergeCell ref="F76:F77"/>
    <mergeCell ref="G76:G77"/>
    <mergeCell ref="H76:H77"/>
    <mergeCell ref="J68:J69"/>
    <mergeCell ref="A70:A72"/>
    <mergeCell ref="B70:B72"/>
    <mergeCell ref="C70:C72"/>
    <mergeCell ref="D70:D72"/>
    <mergeCell ref="E70:E72"/>
    <mergeCell ref="F70:F72"/>
    <mergeCell ref="G70:G72"/>
    <mergeCell ref="H70:H72"/>
    <mergeCell ref="A73:A75"/>
    <mergeCell ref="B73:B75"/>
    <mergeCell ref="C73:C75"/>
    <mergeCell ref="D73:D75"/>
    <mergeCell ref="E73:E75"/>
    <mergeCell ref="F73:F75"/>
    <mergeCell ref="G73:G75"/>
    <mergeCell ref="I68:I69"/>
    <mergeCell ref="C68:C69"/>
    <mergeCell ref="D68:D69"/>
    <mergeCell ref="E68:E69"/>
    <mergeCell ref="F68:F69"/>
    <mergeCell ref="G68:G69"/>
    <mergeCell ref="H68:H69"/>
    <mergeCell ref="A68:A69"/>
    <mergeCell ref="B68:B69"/>
    <mergeCell ref="A65:A66"/>
    <mergeCell ref="B65:B66"/>
    <mergeCell ref="C65:C66"/>
    <mergeCell ref="D65:D66"/>
    <mergeCell ref="E65:E66"/>
    <mergeCell ref="F65:F66"/>
    <mergeCell ref="G65:G66"/>
    <mergeCell ref="H65:H66"/>
    <mergeCell ref="A62:A63"/>
    <mergeCell ref="B62:B63"/>
    <mergeCell ref="C62:C63"/>
    <mergeCell ref="D62:D63"/>
    <mergeCell ref="E62:E63"/>
    <mergeCell ref="F62:F63"/>
    <mergeCell ref="G62:G63"/>
    <mergeCell ref="H62:H63"/>
    <mergeCell ref="A54:A55"/>
    <mergeCell ref="B54:B55"/>
    <mergeCell ref="C54:C55"/>
    <mergeCell ref="E54:E55"/>
    <mergeCell ref="F54:F55"/>
    <mergeCell ref="G54:G55"/>
    <mergeCell ref="H54:H55"/>
    <mergeCell ref="C49:C52"/>
    <mergeCell ref="D49:D52"/>
    <mergeCell ref="E49:E52"/>
    <mergeCell ref="F49:F52"/>
    <mergeCell ref="G49:G52"/>
    <mergeCell ref="H49:H52"/>
    <mergeCell ref="D54:D55"/>
    <mergeCell ref="B49:B52"/>
    <mergeCell ref="A49:A52"/>
    <mergeCell ref="A43:A44"/>
    <mergeCell ref="B43:B44"/>
    <mergeCell ref="C43:C44"/>
    <mergeCell ref="D43:D44"/>
    <mergeCell ref="E43:E44"/>
    <mergeCell ref="F43:F44"/>
    <mergeCell ref="G43:G44"/>
    <mergeCell ref="H43:H44"/>
    <mergeCell ref="A35:A42"/>
    <mergeCell ref="B35:B42"/>
    <mergeCell ref="C35:C42"/>
    <mergeCell ref="E35:E42"/>
    <mergeCell ref="F35:F42"/>
    <mergeCell ref="G35:G42"/>
    <mergeCell ref="H35:H42"/>
    <mergeCell ref="A6:D6"/>
    <mergeCell ref="A31:A32"/>
    <mergeCell ref="B31:B32"/>
    <mergeCell ref="C31:C32"/>
    <mergeCell ref="D31:D32"/>
    <mergeCell ref="E31:E32"/>
    <mergeCell ref="F31:F32"/>
    <mergeCell ref="G31:G32"/>
    <mergeCell ref="H31:H32"/>
    <mergeCell ref="A29:A30"/>
    <mergeCell ref="B29:B30"/>
    <mergeCell ref="C29:C30"/>
    <mergeCell ref="E29:E30"/>
    <mergeCell ref="F29:F30"/>
    <mergeCell ref="G29:G30"/>
    <mergeCell ref="H29:H30"/>
    <mergeCell ref="A8:A10"/>
    <mergeCell ref="B8:B10"/>
    <mergeCell ref="C8:C10"/>
    <mergeCell ref="A11:O11"/>
    <mergeCell ref="J29:J30"/>
    <mergeCell ref="K29:K30"/>
    <mergeCell ref="L29:L30"/>
    <mergeCell ref="M29:M30"/>
    <mergeCell ref="N29:N30"/>
    <mergeCell ref="A12:A13"/>
    <mergeCell ref="B12:B13"/>
    <mergeCell ref="C12:C13"/>
    <mergeCell ref="E12:E13"/>
    <mergeCell ref="F12:F13"/>
    <mergeCell ref="G12:G13"/>
    <mergeCell ref="H12:H13"/>
    <mergeCell ref="I12:I13"/>
    <mergeCell ref="A25:A27"/>
    <mergeCell ref="B25:B27"/>
    <mergeCell ref="C25:C27"/>
    <mergeCell ref="I29:I30"/>
    <mergeCell ref="A176:C176"/>
    <mergeCell ref="A81:C81"/>
    <mergeCell ref="I8:I10"/>
    <mergeCell ref="J8:J10"/>
    <mergeCell ref="D9:H9"/>
    <mergeCell ref="D8:H8"/>
    <mergeCell ref="J12:J13"/>
    <mergeCell ref="K12:K13"/>
    <mergeCell ref="L12:L13"/>
    <mergeCell ref="M12:M13"/>
    <mergeCell ref="N12:N13"/>
    <mergeCell ref="O12:O13"/>
    <mergeCell ref="A82:O82"/>
    <mergeCell ref="D25:D27"/>
    <mergeCell ref="E25:E27"/>
    <mergeCell ref="F25:F27"/>
    <mergeCell ref="G25:G27"/>
    <mergeCell ref="H25:H27"/>
    <mergeCell ref="O29:O30"/>
    <mergeCell ref="A33:A34"/>
    <mergeCell ref="B33:B34"/>
    <mergeCell ref="C33:C34"/>
    <mergeCell ref="L83:L85"/>
    <mergeCell ref="A101:A102"/>
    <mergeCell ref="B101:B102"/>
    <mergeCell ref="C101:C102"/>
    <mergeCell ref="D101:D102"/>
    <mergeCell ref="E101:E102"/>
    <mergeCell ref="F101:F102"/>
    <mergeCell ref="G101:G102"/>
    <mergeCell ref="H101:H102"/>
    <mergeCell ref="A120:A122"/>
    <mergeCell ref="I95:I96"/>
    <mergeCell ref="M83:M85"/>
    <mergeCell ref="N83:N85"/>
    <mergeCell ref="O83:O85"/>
    <mergeCell ref="A89:A90"/>
    <mergeCell ref="B89:B90"/>
    <mergeCell ref="C89:C90"/>
    <mergeCell ref="D89:D90"/>
    <mergeCell ref="E89:E90"/>
    <mergeCell ref="F89:F90"/>
    <mergeCell ref="G89:G90"/>
    <mergeCell ref="H89:H90"/>
    <mergeCell ref="A83:A85"/>
    <mergeCell ref="B83:B85"/>
    <mergeCell ref="C83:C84"/>
    <mergeCell ref="D83:D85"/>
    <mergeCell ref="E83:E85"/>
    <mergeCell ref="F83:F85"/>
    <mergeCell ref="G83:G85"/>
    <mergeCell ref="H83:H85"/>
    <mergeCell ref="I83:I85"/>
    <mergeCell ref="J83:J85"/>
    <mergeCell ref="K83:K85"/>
    <mergeCell ref="A126:A128"/>
    <mergeCell ref="B126:B128"/>
    <mergeCell ref="C126:C128"/>
    <mergeCell ref="D126:D128"/>
    <mergeCell ref="E126:E128"/>
    <mergeCell ref="F126:F128"/>
    <mergeCell ref="G126:G128"/>
    <mergeCell ref="H126:H128"/>
    <mergeCell ref="A123:A125"/>
    <mergeCell ref="B123:B125"/>
    <mergeCell ref="C123:C125"/>
    <mergeCell ref="D123:D125"/>
    <mergeCell ref="E123:E125"/>
    <mergeCell ref="F123:F125"/>
    <mergeCell ref="G123:G125"/>
    <mergeCell ref="H123:H125"/>
    <mergeCell ref="A132:A134"/>
    <mergeCell ref="B132:B134"/>
    <mergeCell ref="C132:C134"/>
    <mergeCell ref="D132:D134"/>
    <mergeCell ref="E132:E134"/>
    <mergeCell ref="F132:F134"/>
    <mergeCell ref="G132:G134"/>
    <mergeCell ref="H132:H134"/>
    <mergeCell ref="A129:A131"/>
    <mergeCell ref="B129:B131"/>
    <mergeCell ref="C129:C131"/>
    <mergeCell ref="D129:D131"/>
    <mergeCell ref="E129:E131"/>
    <mergeCell ref="F129:F131"/>
    <mergeCell ref="G129:G131"/>
    <mergeCell ref="H129:H131"/>
    <mergeCell ref="A138:A140"/>
    <mergeCell ref="B138:B140"/>
    <mergeCell ref="C138:C140"/>
    <mergeCell ref="D138:D140"/>
    <mergeCell ref="E138:E140"/>
    <mergeCell ref="F138:F140"/>
    <mergeCell ref="G138:G140"/>
    <mergeCell ref="H138:H140"/>
    <mergeCell ref="A135:A137"/>
    <mergeCell ref="B135:B137"/>
    <mergeCell ref="C135:C137"/>
    <mergeCell ref="D135:D137"/>
    <mergeCell ref="E135:E137"/>
    <mergeCell ref="F135:F137"/>
    <mergeCell ref="G135:G137"/>
    <mergeCell ref="H135:H137"/>
    <mergeCell ref="A143:A144"/>
    <mergeCell ref="B143:B144"/>
    <mergeCell ref="C143:C144"/>
    <mergeCell ref="D143:D144"/>
    <mergeCell ref="E143:E144"/>
    <mergeCell ref="F143:F144"/>
    <mergeCell ref="G143:G144"/>
    <mergeCell ref="H143:H144"/>
    <mergeCell ref="A141:A142"/>
    <mergeCell ref="B141:B142"/>
    <mergeCell ref="C141:C142"/>
    <mergeCell ref="D141:D142"/>
    <mergeCell ref="E141:E142"/>
    <mergeCell ref="F141:F142"/>
    <mergeCell ref="G141:G142"/>
    <mergeCell ref="H141:H142"/>
    <mergeCell ref="A156:A158"/>
    <mergeCell ref="B156:B158"/>
    <mergeCell ref="C156:C157"/>
    <mergeCell ref="D156:D158"/>
    <mergeCell ref="E156:E158"/>
    <mergeCell ref="F156:F158"/>
    <mergeCell ref="N145:N148"/>
    <mergeCell ref="O145:O148"/>
    <mergeCell ref="A149:A150"/>
    <mergeCell ref="B149:B150"/>
    <mergeCell ref="C149:C150"/>
    <mergeCell ref="D149:D150"/>
    <mergeCell ref="E149:E150"/>
    <mergeCell ref="F149:F150"/>
    <mergeCell ref="G149:G150"/>
    <mergeCell ref="H149:H150"/>
    <mergeCell ref="A145:A148"/>
    <mergeCell ref="B145:B148"/>
    <mergeCell ref="C145:C147"/>
    <mergeCell ref="D145:D148"/>
    <mergeCell ref="E145:E148"/>
    <mergeCell ref="F145:F148"/>
    <mergeCell ref="G145:G148"/>
    <mergeCell ref="H145:H148"/>
    <mergeCell ref="I165:I166"/>
    <mergeCell ref="J165:J166"/>
    <mergeCell ref="K165:K166"/>
    <mergeCell ref="L165:L166"/>
    <mergeCell ref="M165:M166"/>
    <mergeCell ref="N165:N166"/>
    <mergeCell ref="O165:O166"/>
    <mergeCell ref="G156:G158"/>
    <mergeCell ref="H156:H158"/>
    <mergeCell ref="I171:I172"/>
    <mergeCell ref="N171:N172"/>
    <mergeCell ref="O171:O172"/>
    <mergeCell ref="I169:I170"/>
    <mergeCell ref="J169:J170"/>
    <mergeCell ref="A167:A170"/>
    <mergeCell ref="B167:B170"/>
    <mergeCell ref="D167:D170"/>
    <mergeCell ref="E167:E170"/>
    <mergeCell ref="F167:F170"/>
    <mergeCell ref="I167:I168"/>
    <mergeCell ref="J167:J168"/>
    <mergeCell ref="K167:K168"/>
    <mergeCell ref="L167:L168"/>
    <mergeCell ref="M167:M168"/>
    <mergeCell ref="N167:N168"/>
    <mergeCell ref="O167:O168"/>
    <mergeCell ref="G167:G170"/>
    <mergeCell ref="H167:H170"/>
    <mergeCell ref="C168:C170"/>
    <mergeCell ref="J171:J172"/>
    <mergeCell ref="K171:K172"/>
    <mergeCell ref="L171:L172"/>
    <mergeCell ref="M171:M172"/>
    <mergeCell ref="K169:K170"/>
    <mergeCell ref="L169:L170"/>
    <mergeCell ref="M169:M170"/>
    <mergeCell ref="N169:N170"/>
    <mergeCell ref="O169:O170"/>
    <mergeCell ref="A91:A92"/>
    <mergeCell ref="B91:B92"/>
    <mergeCell ref="C91:C92"/>
    <mergeCell ref="D91:D92"/>
    <mergeCell ref="E91:E92"/>
    <mergeCell ref="F91:F92"/>
    <mergeCell ref="G91:G92"/>
    <mergeCell ref="H91:H92"/>
    <mergeCell ref="A95:A97"/>
    <mergeCell ref="B95:B97"/>
    <mergeCell ref="C95:C96"/>
    <mergeCell ref="D95:D97"/>
    <mergeCell ref="E95:E97"/>
    <mergeCell ref="F95:F97"/>
    <mergeCell ref="G95:G97"/>
    <mergeCell ref="H95:H97"/>
    <mergeCell ref="J95:J96"/>
    <mergeCell ref="K95:K96"/>
    <mergeCell ref="L95:L96"/>
    <mergeCell ref="M95:M96"/>
    <mergeCell ref="N95:N96"/>
    <mergeCell ref="O95:O96"/>
    <mergeCell ref="A98:A99"/>
    <mergeCell ref="B98:B99"/>
    <mergeCell ref="C98:C99"/>
    <mergeCell ref="D98:D99"/>
    <mergeCell ref="E98:E99"/>
    <mergeCell ref="F98:F99"/>
    <mergeCell ref="G98:G99"/>
    <mergeCell ref="H98:H99"/>
    <mergeCell ref="B103:B104"/>
    <mergeCell ref="C103:C104"/>
    <mergeCell ref="D103:D104"/>
    <mergeCell ref="E103:E104"/>
    <mergeCell ref="F103:F104"/>
    <mergeCell ref="G103:G104"/>
    <mergeCell ref="H103:H104"/>
    <mergeCell ref="A107:A108"/>
    <mergeCell ref="B107:B108"/>
    <mergeCell ref="C107:C108"/>
    <mergeCell ref="D107:D108"/>
    <mergeCell ref="E107:E108"/>
    <mergeCell ref="F107:F108"/>
    <mergeCell ref="G107:G108"/>
    <mergeCell ref="H107:H108"/>
    <mergeCell ref="A103:A104"/>
    <mergeCell ref="A109:A111"/>
    <mergeCell ref="B109:B111"/>
    <mergeCell ref="C109:C111"/>
    <mergeCell ref="D109:D111"/>
    <mergeCell ref="E109:E111"/>
    <mergeCell ref="F109:F111"/>
    <mergeCell ref="G109:G111"/>
    <mergeCell ref="H109:H111"/>
    <mergeCell ref="A113:A114"/>
    <mergeCell ref="B113:B114"/>
    <mergeCell ref="C113:C114"/>
    <mergeCell ref="D113:D114"/>
    <mergeCell ref="E113:E114"/>
    <mergeCell ref="F113:F114"/>
    <mergeCell ref="G113:G114"/>
    <mergeCell ref="H113:H114"/>
    <mergeCell ref="B120:B122"/>
    <mergeCell ref="D120:D122"/>
    <mergeCell ref="E120:E122"/>
    <mergeCell ref="F120:F122"/>
    <mergeCell ref="G120:G122"/>
    <mergeCell ref="H120:H122"/>
    <mergeCell ref="I120:I121"/>
    <mergeCell ref="J120:J121"/>
    <mergeCell ref="K120:K121"/>
    <mergeCell ref="L120:L121"/>
    <mergeCell ref="M120:M121"/>
    <mergeCell ref="N120:N121"/>
    <mergeCell ref="O120:O121"/>
    <mergeCell ref="C121:C122"/>
    <mergeCell ref="I157:I158"/>
    <mergeCell ref="J157:J158"/>
    <mergeCell ref="K157:K158"/>
    <mergeCell ref="L157:L158"/>
    <mergeCell ref="M157:M158"/>
    <mergeCell ref="N157:N158"/>
    <mergeCell ref="O157:O158"/>
    <mergeCell ref="M145:M148"/>
    <mergeCell ref="I145:I148"/>
    <mergeCell ref="J145:J148"/>
    <mergeCell ref="K145:K148"/>
    <mergeCell ref="L145:L148"/>
    <mergeCell ref="A171:A172"/>
    <mergeCell ref="B171:B172"/>
    <mergeCell ref="C171:C172"/>
    <mergeCell ref="D171:D172"/>
    <mergeCell ref="E171:E172"/>
    <mergeCell ref="F171:F172"/>
    <mergeCell ref="G171:G172"/>
    <mergeCell ref="H171:H172"/>
    <mergeCell ref="A159:A164"/>
    <mergeCell ref="B159:B164"/>
    <mergeCell ref="C159:C164"/>
    <mergeCell ref="D159:D164"/>
    <mergeCell ref="E159:E164"/>
    <mergeCell ref="F159:F164"/>
    <mergeCell ref="G159:G164"/>
    <mergeCell ref="H159:H164"/>
    <mergeCell ref="A165:A166"/>
    <mergeCell ref="B165:B166"/>
    <mergeCell ref="C165:C166"/>
    <mergeCell ref="D165:D166"/>
    <mergeCell ref="E165:E166"/>
    <mergeCell ref="F165:F166"/>
    <mergeCell ref="G165:G166"/>
    <mergeCell ref="H165:H166"/>
  </mergeCells>
  <printOptions horizontalCentered="1"/>
  <pageMargins left="0.59055118110236227" right="0.59055118110236227" top="0.98425196850393704" bottom="0.59055118110236227" header="0" footer="0.19685039370078741"/>
  <pageSetup paperSize="9" scale="45" fitToHeight="0" orientation="landscape" r:id="rId1"/>
  <headerFooter>
    <oddFooter>&amp;R&amp;P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738D555A62F6499DC99B39A17545CE" ma:contentTypeVersion="16" ma:contentTypeDescription="Create a new document." ma:contentTypeScope="" ma:versionID="93917500d53f980d713f0cd2520b2a00">
  <xsd:schema xmlns:xsd="http://www.w3.org/2001/XMLSchema" xmlns:xs="http://www.w3.org/2001/XMLSchema" xmlns:p="http://schemas.microsoft.com/office/2006/metadata/properties" xmlns:ns2="e590a687-f655-4293-821c-a8c4c8c5993c" xmlns:ns3="6b6090d3-9f40-490c-b14a-1443dd12409b" xmlns:ns4="3e02667f-0271-471b-bd6e-11a2e16def1d" targetNamespace="http://schemas.microsoft.com/office/2006/metadata/properties" ma:root="true" ma:fieldsID="ff4844a0c6fb543a0b779ada3e9f7856" ns2:_="" ns3:_="" ns4:_="">
    <xsd:import namespace="e590a687-f655-4293-821c-a8c4c8c5993c"/>
    <xsd:import namespace="6b6090d3-9f40-490c-b14a-1443dd12409b"/>
    <xsd:import namespace="3e02667f-0271-471b-bd6e-11a2e16def1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Note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90a687-f655-4293-821c-a8c4c8c599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Notes" ma:index="20" nillable="true" ma:displayName="Notes" ma:format="Dropdown" ma:internalName="Notes">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a6c10d7-b926-4fc0-945e-3cbf5049f6b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b6090d3-9f40-490c-b14a-1443dd12409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4a2f1736-0d0f-45ed-8ea0-1cc91ec71246}" ma:internalName="TaxCatchAll" ma:showField="CatchAllData" ma:web="6b6090d3-9f40-490c-b14a-1443dd12409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otes xmlns="e590a687-f655-4293-821c-a8c4c8c5993c" xsi:nil="true"/>
    <lcf76f155ced4ddcb4097134ff3c332f xmlns="e590a687-f655-4293-821c-a8c4c8c5993c">
      <Terms xmlns="http://schemas.microsoft.com/office/infopath/2007/PartnerControls"/>
    </lcf76f155ced4ddcb4097134ff3c332f>
    <TaxCatchAll xmlns="3e02667f-0271-471b-bd6e-11a2e16def1d" xsi:nil="true"/>
  </documentManagement>
</p:properties>
</file>

<file path=customXml/itemProps1.xml><?xml version="1.0" encoding="utf-8"?>
<ds:datastoreItem xmlns:ds="http://schemas.openxmlformats.org/officeDocument/2006/customXml" ds:itemID="{9283B6E7-156D-4187-AC50-DEFF1A5ECF75}"/>
</file>

<file path=customXml/itemProps2.xml><?xml version="1.0" encoding="utf-8"?>
<ds:datastoreItem xmlns:ds="http://schemas.openxmlformats.org/officeDocument/2006/customXml" ds:itemID="{CD19FCB2-F721-4E6F-BA1A-4832ACD8343E}"/>
</file>

<file path=customXml/itemProps3.xml><?xml version="1.0" encoding="utf-8"?>
<ds:datastoreItem xmlns:ds="http://schemas.openxmlformats.org/officeDocument/2006/customXml" ds:itemID="{CA6A4A32-0278-4DC0-8383-9489AD063DC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2</vt:i4>
      </vt:variant>
    </vt:vector>
  </HeadingPairs>
  <TitlesOfParts>
    <vt:vector size="3" baseType="lpstr">
      <vt:lpstr>Приложение 11-2</vt:lpstr>
      <vt:lpstr>'Приложение 11-2'!Заголовки_для_печати</vt:lpstr>
      <vt:lpstr>'Приложение 11-2'!Область_печати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Зарлык Исмаилов</cp:lastModifiedBy>
  <cp:lastPrinted>2019-12-12T10:58:40Z</cp:lastPrinted>
  <dcterms:created xsi:type="dcterms:W3CDTF">2018-08-08T11:01:49Z</dcterms:created>
  <dcterms:modified xsi:type="dcterms:W3CDTF">2019-12-12T10:58:42Z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0x010100D5738D555A62F6499DC99B39A17545CE</vt:lpwstr>
  </property>
</Properties>
</file>